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D:\Java\ExcelParser\src\main\resources\"/>
    </mc:Choice>
  </mc:AlternateContent>
  <xr:revisionPtr revIDLastSave="0" documentId="13_ncr:1_{BF3323CC-DD75-4727-A71D-49E4BC79AD24}" xr6:coauthVersionLast="47" xr6:coauthVersionMax="47" xr10:uidLastSave="{00000000-0000-0000-0000-000000000000}"/>
  <bookViews>
    <workbookView xWindow="-108" yWindow="-108" windowWidth="23256" windowHeight="12576" tabRatio="604" xr2:uid="{00000000-000D-0000-FFFF-FFFF00000000}"/>
  </bookViews>
  <sheets>
    <sheet name="отгрузка" sheetId="10" r:id="rId1"/>
    <sheet name="склад" sheetId="11" r:id="rId2"/>
  </sheets>
  <definedNames>
    <definedName name="_xlnm._FilterDatabase" localSheetId="0" hidden="1">отгрузка!$A$1:$JQ$611</definedName>
    <definedName name="_xlnm._FilterDatabase" localSheetId="1" hidden="1">склад!$A$1:$AAJ$336</definedName>
    <definedName name="Z_B41285D4_7F16_4BC3_8288_DCA0600ADAEA_.wvu.Cols" localSheetId="0" hidden="1">отгрузка!$C:$IX,отгрузка!$JE:$JK</definedName>
    <definedName name="Z_B41285D4_7F16_4BC3_8288_DCA0600ADAEA_.wvu.Cols" localSheetId="1" hidden="1">склад!$G:$QE,склад!$QG:$QV,склад!$QX:$RA,склад!$RC:$WQ,склад!$WS:$XN,склад!$XP:$XQ,склад!$XS:$XZ,склад!$YB:$YI,склад!$YK:$YM,склад!$YO:$YQ,склад!$YU:$ZB,склад!$ZD:$ZG,склад!$ZI:$ZK,склад!$ZM:$ZM,склад!$ZP:$ZP,склад!$ZR:$ZR,склад!$ZU:$ZV,склад!$ZX:$ZY,склад!$AAA:$AAE,склад!$AAG:$AAH</definedName>
    <definedName name="Z_B41285D4_7F16_4BC3_8288_DCA0600ADAEA_.wvu.FilterData" localSheetId="0" hidden="1">отгрузка!$A$1:$JQ$611</definedName>
    <definedName name="Z_B41285D4_7F16_4BC3_8288_DCA0600ADAEA_.wvu.FilterData" localSheetId="1" hidden="1">склад!$A$1:$AAJ$336</definedName>
    <definedName name="Z_B41285D4_7F16_4BC3_8288_DCA0600ADAEA_.wvu.PrintArea" localSheetId="0" hidden="1">отгрузка!$A$1:$JQ$617</definedName>
    <definedName name="Z_B41285D4_7F16_4BC3_8288_DCA0600ADAEA_.wvu.PrintArea" localSheetId="1" hidden="1">склад!$1:$336</definedName>
    <definedName name="Z_B41285D4_7F16_4BC3_8288_DCA0600ADAEA_.wvu.Rows" localSheetId="1" hidden="1">склад!$194:$194</definedName>
    <definedName name="_xlnm.Print_Area" localSheetId="0">отгрузка!$A$1:$JQ$617</definedName>
    <definedName name="_xlnm.Print_Area" localSheetId="1">склад!$1:$336</definedName>
  </definedNames>
  <calcPr calcId="191029"/>
  <customWorkbookViews>
    <customWorkbookView name="Lesli2 - Личное представление" guid="{B41285D4-7F16-4BC3-8288-DCA0600ADAEA}" mergeInterval="0" personalView="1" maximized="1" windowWidth="1596" windowHeight="675" tabRatio="604" activeSheetId="1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Y30" i="10" l="1"/>
  <c r="JB242" i="10" l="1"/>
  <c r="JD242" i="10" s="1"/>
  <c r="JB597" i="10" l="1"/>
  <c r="JD597" i="10" s="1"/>
  <c r="JQ597" i="10"/>
  <c r="IY597" i="10"/>
  <c r="JB42" i="10"/>
  <c r="JD42" i="10" s="1"/>
  <c r="JQ42" i="10"/>
  <c r="IY42" i="10"/>
  <c r="JP83" i="10"/>
  <c r="JB160" i="10" l="1"/>
  <c r="JD160" i="10" s="1"/>
  <c r="JQ160" i="10"/>
  <c r="IY160" i="10"/>
  <c r="JB380" i="10"/>
  <c r="JD380" i="10" s="1"/>
  <c r="JQ380" i="10"/>
  <c r="IY380" i="10"/>
  <c r="D610" i="10"/>
  <c r="E610" i="10"/>
  <c r="F610" i="10"/>
  <c r="G610" i="10"/>
  <c r="H610" i="10"/>
  <c r="I610" i="10"/>
  <c r="J610" i="10"/>
  <c r="K610" i="10"/>
  <c r="L610" i="10"/>
  <c r="M610" i="10"/>
  <c r="N610" i="10"/>
  <c r="O610" i="10"/>
  <c r="P610" i="10"/>
  <c r="Q610" i="10"/>
  <c r="R610" i="10"/>
  <c r="S610" i="10"/>
  <c r="T610" i="10"/>
  <c r="U610" i="10"/>
  <c r="V610" i="10"/>
  <c r="W610" i="10"/>
  <c r="X610" i="10"/>
  <c r="Y610" i="10"/>
  <c r="Z610" i="10"/>
  <c r="AA610" i="10"/>
  <c r="AB610" i="10"/>
  <c r="AC610" i="10"/>
  <c r="AD610" i="10"/>
  <c r="AE610" i="10"/>
  <c r="AF610" i="10"/>
  <c r="AG610" i="10"/>
  <c r="AH610" i="10"/>
  <c r="AI610" i="10"/>
  <c r="AJ610" i="10"/>
  <c r="AK610" i="10"/>
  <c r="AL610" i="10"/>
  <c r="AM610" i="10"/>
  <c r="AN610" i="10"/>
  <c r="AO610" i="10"/>
  <c r="AP610" i="10"/>
  <c r="AQ610" i="10"/>
  <c r="AR610" i="10"/>
  <c r="AS610" i="10"/>
  <c r="AT610" i="10"/>
  <c r="AU610" i="10"/>
  <c r="AV610" i="10"/>
  <c r="AW610" i="10"/>
  <c r="AX610" i="10"/>
  <c r="AY610" i="10"/>
  <c r="AZ610" i="10"/>
  <c r="BA610" i="10"/>
  <c r="BB610" i="10"/>
  <c r="BC610" i="10"/>
  <c r="BD610" i="10"/>
  <c r="BE610" i="10"/>
  <c r="BF610" i="10"/>
  <c r="BG610" i="10"/>
  <c r="BH610" i="10"/>
  <c r="BI610" i="10"/>
  <c r="BJ610" i="10"/>
  <c r="BK610" i="10"/>
  <c r="BL610" i="10"/>
  <c r="BM610" i="10"/>
  <c r="BN610" i="10"/>
  <c r="BO610" i="10"/>
  <c r="BP610" i="10"/>
  <c r="BQ610" i="10"/>
  <c r="BR610" i="10"/>
  <c r="BS610" i="10"/>
  <c r="BT610" i="10"/>
  <c r="BU610" i="10"/>
  <c r="BV610" i="10"/>
  <c r="BW610" i="10"/>
  <c r="BX610" i="10"/>
  <c r="BY610" i="10"/>
  <c r="BZ610" i="10"/>
  <c r="CA610" i="10"/>
  <c r="CB610" i="10"/>
  <c r="CC610" i="10"/>
  <c r="CD610" i="10"/>
  <c r="CE610" i="10"/>
  <c r="CF610" i="10"/>
  <c r="CG610" i="10"/>
  <c r="CH610" i="10"/>
  <c r="CI610" i="10"/>
  <c r="CJ610" i="10"/>
  <c r="CK610" i="10"/>
  <c r="CL610" i="10"/>
  <c r="CM610" i="10"/>
  <c r="CN610" i="10"/>
  <c r="CO610" i="10"/>
  <c r="CP610" i="10"/>
  <c r="CQ610" i="10"/>
  <c r="CR610" i="10"/>
  <c r="CS610" i="10"/>
  <c r="CT610" i="10"/>
  <c r="CU610" i="10"/>
  <c r="CV610" i="10"/>
  <c r="CW610" i="10"/>
  <c r="CX610" i="10"/>
  <c r="CY610" i="10"/>
  <c r="CZ610" i="10"/>
  <c r="DA610" i="10"/>
  <c r="DB610" i="10"/>
  <c r="DC610" i="10"/>
  <c r="DD610" i="10"/>
  <c r="DE610" i="10"/>
  <c r="DF610" i="10"/>
  <c r="DG610" i="10"/>
  <c r="DH610" i="10"/>
  <c r="DI610" i="10"/>
  <c r="DJ610" i="10"/>
  <c r="DK610" i="10"/>
  <c r="DL610" i="10"/>
  <c r="DM610" i="10"/>
  <c r="DN610" i="10"/>
  <c r="DO610" i="10"/>
  <c r="DP610" i="10"/>
  <c r="DQ610" i="10"/>
  <c r="DR610" i="10"/>
  <c r="DS610" i="10"/>
  <c r="DT610" i="10"/>
  <c r="DU610" i="10"/>
  <c r="DV610" i="10"/>
  <c r="DW610" i="10"/>
  <c r="DX610" i="10"/>
  <c r="DY610" i="10"/>
  <c r="DZ610" i="10"/>
  <c r="EA610" i="10"/>
  <c r="EB610" i="10"/>
  <c r="EC610" i="10"/>
  <c r="ED610" i="10"/>
  <c r="EE610" i="10"/>
  <c r="EF610" i="10"/>
  <c r="EG610" i="10"/>
  <c r="EH610" i="10"/>
  <c r="EI610" i="10"/>
  <c r="EJ610" i="10"/>
  <c r="EK610" i="10"/>
  <c r="EL610" i="10"/>
  <c r="EM610" i="10"/>
  <c r="EN610" i="10"/>
  <c r="EO610" i="10"/>
  <c r="EP610" i="10"/>
  <c r="EQ610" i="10"/>
  <c r="ER610" i="10"/>
  <c r="ES610" i="10"/>
  <c r="ET610" i="10"/>
  <c r="EU610" i="10"/>
  <c r="EV610" i="10"/>
  <c r="EW610" i="10"/>
  <c r="EX610" i="10"/>
  <c r="EY610" i="10"/>
  <c r="EZ610" i="10"/>
  <c r="FA610" i="10"/>
  <c r="FB610" i="10"/>
  <c r="FC610" i="10"/>
  <c r="FD610" i="10"/>
  <c r="FE610" i="10"/>
  <c r="FF610" i="10"/>
  <c r="FG610" i="10"/>
  <c r="FH610" i="10"/>
  <c r="FI610" i="10"/>
  <c r="FJ610" i="10"/>
  <c r="FK610" i="10"/>
  <c r="FL610" i="10"/>
  <c r="FM610" i="10"/>
  <c r="FN610" i="10"/>
  <c r="FO610" i="10"/>
  <c r="FP610" i="10"/>
  <c r="FQ610" i="10"/>
  <c r="FR610" i="10"/>
  <c r="FS610" i="10"/>
  <c r="FT610" i="10"/>
  <c r="FU610" i="10"/>
  <c r="FV610" i="10"/>
  <c r="FW610" i="10"/>
  <c r="FX610" i="10"/>
  <c r="FY610" i="10"/>
  <c r="FZ610" i="10"/>
  <c r="GA610" i="10"/>
  <c r="GB610" i="10"/>
  <c r="GC610" i="10"/>
  <c r="GD610" i="10"/>
  <c r="GE610" i="10"/>
  <c r="GF610" i="10"/>
  <c r="GG610" i="10"/>
  <c r="GH610" i="10"/>
  <c r="GI610" i="10"/>
  <c r="GJ610" i="10"/>
  <c r="GK610" i="10"/>
  <c r="GL610" i="10"/>
  <c r="GM610" i="10"/>
  <c r="GN610" i="10"/>
  <c r="GO610" i="10"/>
  <c r="GP610" i="10"/>
  <c r="GQ610" i="10"/>
  <c r="GR610" i="10"/>
  <c r="GS610" i="10"/>
  <c r="GT610" i="10"/>
  <c r="GU610" i="10"/>
  <c r="GV610" i="10"/>
  <c r="GW610" i="10"/>
  <c r="GX610" i="10"/>
  <c r="GY610" i="10"/>
  <c r="GZ610" i="10"/>
  <c r="HA610" i="10"/>
  <c r="HB610" i="10"/>
  <c r="HC610" i="10"/>
  <c r="HD610" i="10"/>
  <c r="HE610" i="10"/>
  <c r="HF610" i="10"/>
  <c r="HG610" i="10"/>
  <c r="HH610" i="10"/>
  <c r="HI610" i="10"/>
  <c r="HJ610" i="10"/>
  <c r="HK610" i="10"/>
  <c r="HL610" i="10"/>
  <c r="HM610" i="10"/>
  <c r="HN610" i="10"/>
  <c r="HO610" i="10"/>
  <c r="HP610" i="10"/>
  <c r="HQ610" i="10"/>
  <c r="HR610" i="10"/>
  <c r="HS610" i="10"/>
  <c r="HT610" i="10"/>
  <c r="HU610" i="10"/>
  <c r="HV610" i="10"/>
  <c r="HW610" i="10"/>
  <c r="HX610" i="10"/>
  <c r="HY610" i="10"/>
  <c r="HZ610" i="10"/>
  <c r="IA610" i="10"/>
  <c r="IB610" i="10"/>
  <c r="IC610" i="10"/>
  <c r="ID610" i="10"/>
  <c r="IE610" i="10"/>
  <c r="IF610" i="10"/>
  <c r="IG610" i="10"/>
  <c r="IH610" i="10"/>
  <c r="II610" i="10"/>
  <c r="IJ610" i="10"/>
  <c r="IK610" i="10"/>
  <c r="IL610" i="10"/>
  <c r="IM610" i="10"/>
  <c r="IN610" i="10"/>
  <c r="IO610" i="10"/>
  <c r="IP610" i="10"/>
  <c r="IQ610" i="10"/>
  <c r="IR610" i="10"/>
  <c r="IS610" i="10"/>
  <c r="IT610" i="10"/>
  <c r="IU610" i="10"/>
  <c r="IV610" i="10"/>
  <c r="IW610" i="10"/>
  <c r="IX610" i="10"/>
  <c r="C610" i="10"/>
  <c r="JB321" i="10"/>
  <c r="JD321" i="10" s="1"/>
  <c r="JQ321" i="10"/>
  <c r="IY321" i="10"/>
  <c r="JB45" i="10"/>
  <c r="JD45" i="10" s="1"/>
  <c r="JQ45" i="10"/>
  <c r="IY45" i="10"/>
  <c r="JB486" i="10"/>
  <c r="JD486" i="10" s="1"/>
  <c r="JQ486" i="10"/>
  <c r="IY486" i="10"/>
  <c r="JB131" i="10"/>
  <c r="JD131" i="10" s="1"/>
  <c r="JQ131" i="10"/>
  <c r="IY131" i="10"/>
  <c r="JB199" i="10"/>
  <c r="JD199" i="10" s="1"/>
  <c r="JQ199" i="10"/>
  <c r="IY199" i="10"/>
  <c r="JB541" i="10"/>
  <c r="JD541" i="10" s="1"/>
  <c r="JQ541" i="10"/>
  <c r="IY541" i="10"/>
  <c r="JB422" i="10"/>
  <c r="JD422" i="10" s="1"/>
  <c r="JQ422" i="10"/>
  <c r="IY422" i="10"/>
  <c r="JB301" i="10" l="1"/>
  <c r="JD301" i="10" s="1"/>
  <c r="JQ301" i="10"/>
  <c r="IY301" i="10"/>
  <c r="JB398" i="10"/>
  <c r="JD398" i="10" s="1"/>
  <c r="JQ398" i="10"/>
  <c r="IY398" i="10"/>
  <c r="JB159" i="10" l="1"/>
  <c r="JD159" i="10" s="1"/>
  <c r="JQ159" i="10"/>
  <c r="IY159" i="10"/>
  <c r="JB479" i="10"/>
  <c r="JD479" i="10" s="1"/>
  <c r="JQ479" i="10"/>
  <c r="IY479" i="10"/>
  <c r="JB243" i="10"/>
  <c r="JD243" i="10" s="1"/>
  <c r="JQ243" i="10"/>
  <c r="IY243" i="10"/>
  <c r="B265" i="11" l="1"/>
  <c r="F265" i="11" s="1"/>
  <c r="B68" i="11"/>
  <c r="F68" i="11" s="1"/>
  <c r="B54" i="11"/>
  <c r="F54" i="11" s="1"/>
  <c r="B78" i="11"/>
  <c r="F78" i="11" s="1"/>
  <c r="JB442" i="10"/>
  <c r="JD442" i="10" s="1"/>
  <c r="JQ442" i="10"/>
  <c r="IY442" i="10"/>
  <c r="JB529" i="10"/>
  <c r="JD529" i="10" s="1"/>
  <c r="JQ529" i="10"/>
  <c r="IY529" i="10"/>
  <c r="JB251" i="10"/>
  <c r="JD251" i="10" s="1"/>
  <c r="JQ251" i="10"/>
  <c r="IY251" i="10"/>
  <c r="JB19" i="10"/>
  <c r="JD19" i="10" s="1"/>
  <c r="JQ19" i="10"/>
  <c r="IY19" i="10"/>
  <c r="JP236" i="10"/>
  <c r="AAJ54" i="11" l="1"/>
  <c r="AAJ68" i="11"/>
  <c r="AAJ265" i="11"/>
  <c r="AAJ78" i="11"/>
  <c r="JB607" i="10" l="1"/>
  <c r="JD607" i="10" s="1"/>
  <c r="JQ607" i="10"/>
  <c r="IY607" i="10"/>
  <c r="JB209" i="10"/>
  <c r="JD209" i="10" s="1"/>
  <c r="JQ209" i="10"/>
  <c r="IY209" i="10"/>
  <c r="JB390" i="10"/>
  <c r="JD390" i="10" s="1"/>
  <c r="JQ390" i="10"/>
  <c r="IY390" i="10"/>
  <c r="JB553" i="10" l="1"/>
  <c r="JD553" i="10" s="1"/>
  <c r="JQ553" i="10"/>
  <c r="IY553" i="10"/>
  <c r="JB87" i="10"/>
  <c r="JD87" i="10" s="1"/>
  <c r="JQ87" i="10"/>
  <c r="IY87" i="10"/>
  <c r="JB459" i="10"/>
  <c r="JD459" i="10" s="1"/>
  <c r="JQ459" i="10"/>
  <c r="IY459" i="10"/>
  <c r="JB258" i="10" l="1"/>
  <c r="JD258" i="10" s="1"/>
  <c r="JQ258" i="10"/>
  <c r="IY258" i="10"/>
  <c r="JB261" i="10" l="1"/>
  <c r="JD261" i="10" s="1"/>
  <c r="JQ261" i="10"/>
  <c r="JB595" i="10"/>
  <c r="JD595" i="10" s="1"/>
  <c r="JQ595" i="10"/>
  <c r="IY261" i="10"/>
  <c r="IY595" i="10"/>
  <c r="JB253" i="10"/>
  <c r="JD253" i="10" s="1"/>
  <c r="JQ253" i="10"/>
  <c r="IY253" i="10"/>
  <c r="JB320" i="10"/>
  <c r="JD320" i="10" s="1"/>
  <c r="JQ320" i="10"/>
  <c r="IY320" i="10"/>
  <c r="JB498" i="10"/>
  <c r="JD498" i="10" s="1"/>
  <c r="JQ498" i="10"/>
  <c r="IY498" i="10"/>
  <c r="JQ340" i="10" l="1"/>
  <c r="JB340" i="10"/>
  <c r="JD340" i="10" s="1"/>
  <c r="JB300" i="10"/>
  <c r="JD300" i="10" s="1"/>
  <c r="JQ300" i="10"/>
  <c r="JB576" i="10"/>
  <c r="JD576" i="10" s="1"/>
  <c r="JQ576" i="10"/>
  <c r="IY576" i="10"/>
  <c r="IY300" i="10"/>
  <c r="IY340" i="10"/>
  <c r="B252" i="11" l="1"/>
  <c r="AAJ252" i="11" s="1"/>
  <c r="B102" i="11"/>
  <c r="F102" i="11" s="1"/>
  <c r="B91" i="11"/>
  <c r="F91" i="11" s="1"/>
  <c r="AAJ102" i="11" l="1"/>
  <c r="AAJ91" i="11"/>
  <c r="F252" i="11"/>
  <c r="JB457" i="10" l="1"/>
  <c r="JD457" i="10" s="1"/>
  <c r="JQ457" i="10"/>
  <c r="IY457" i="10"/>
  <c r="JB66" i="10"/>
  <c r="JD66" i="10" s="1"/>
  <c r="JQ66" i="10"/>
  <c r="IY66" i="10"/>
  <c r="JP364" i="10"/>
  <c r="JB327" i="10" l="1"/>
  <c r="JD327" i="10" s="1"/>
  <c r="JQ327" i="10"/>
  <c r="IY327" i="10"/>
  <c r="JQ242" i="10"/>
  <c r="IY242" i="10"/>
  <c r="JP128" i="10"/>
  <c r="JB105" i="10" l="1"/>
  <c r="JD105" i="10" s="1"/>
  <c r="JQ105" i="10"/>
  <c r="IY105" i="10"/>
  <c r="JB379" i="10"/>
  <c r="JD379" i="10" s="1"/>
  <c r="JQ379" i="10"/>
  <c r="IY379" i="10"/>
  <c r="JB368" i="10"/>
  <c r="JD368" i="10" s="1"/>
  <c r="JQ368" i="10"/>
  <c r="IY368" i="10"/>
  <c r="JB31" i="10" l="1"/>
  <c r="JD31" i="10" s="1"/>
  <c r="JQ31" i="10"/>
  <c r="IY31" i="10"/>
  <c r="JB86" i="10"/>
  <c r="JD86" i="10" s="1"/>
  <c r="JQ86" i="10"/>
  <c r="IY86" i="10"/>
  <c r="JB130" i="10"/>
  <c r="JD130" i="10" s="1"/>
  <c r="JQ130" i="10"/>
  <c r="IY130" i="10"/>
  <c r="JP181" i="10"/>
  <c r="JP156" i="10"/>
  <c r="JB299" i="10" l="1"/>
  <c r="JD299" i="10" s="1"/>
  <c r="JQ299" i="10"/>
  <c r="IY299" i="10"/>
  <c r="JB478" i="10"/>
  <c r="JD478" i="10" s="1"/>
  <c r="JQ478" i="10"/>
  <c r="IY478" i="10"/>
  <c r="JB158" i="10"/>
  <c r="JD158" i="10" s="1"/>
  <c r="JQ158" i="10"/>
  <c r="IY158" i="10"/>
  <c r="XL16" i="11" l="1"/>
  <c r="B84" i="11"/>
  <c r="F84" i="11" s="1"/>
  <c r="JP319" i="10"/>
  <c r="JB319" i="10" s="1"/>
  <c r="JD319" i="10" s="1"/>
  <c r="JQ319" i="10"/>
  <c r="IY319" i="10"/>
  <c r="JB117" i="10"/>
  <c r="JD117" i="10" s="1"/>
  <c r="JQ117" i="10"/>
  <c r="IY117" i="10"/>
  <c r="JB353" i="10"/>
  <c r="JD353" i="10" s="1"/>
  <c r="JQ353" i="10"/>
  <c r="IY353" i="10"/>
  <c r="JB497" i="10"/>
  <c r="JD497" i="10" s="1"/>
  <c r="JQ497" i="10"/>
  <c r="IY497" i="10"/>
  <c r="AAJ84" i="11" l="1"/>
  <c r="JP235" i="10" l="1"/>
  <c r="JP610" i="10" s="1"/>
  <c r="JB85" i="10" l="1"/>
  <c r="JD85" i="10" s="1"/>
  <c r="JQ85" i="10"/>
  <c r="IY85" i="10"/>
  <c r="JB119" i="10" l="1"/>
  <c r="JD119" i="10" s="1"/>
  <c r="JQ119" i="10"/>
  <c r="IY119" i="10"/>
  <c r="JB367" i="10"/>
  <c r="JD367" i="10" s="1"/>
  <c r="JQ367" i="10"/>
  <c r="IY367" i="10"/>
  <c r="JB456" i="10" l="1"/>
  <c r="JD456" i="10" s="1"/>
  <c r="JQ456" i="10"/>
  <c r="IY456" i="10"/>
  <c r="JB441" i="10" l="1"/>
  <c r="JD441" i="10" s="1"/>
  <c r="JQ441" i="10"/>
  <c r="IY441" i="10"/>
  <c r="JB318" i="10"/>
  <c r="JD318" i="10" s="1"/>
  <c r="JQ318" i="10"/>
  <c r="IY318" i="10"/>
  <c r="JB298" i="10"/>
  <c r="JD298" i="10" s="1"/>
  <c r="JQ298" i="10"/>
  <c r="IY298" i="10"/>
  <c r="JB250" i="10"/>
  <c r="JD250" i="10" s="1"/>
  <c r="JQ250" i="10"/>
  <c r="IY250" i="10"/>
  <c r="B115" i="11"/>
  <c r="F115" i="11" s="1"/>
  <c r="B56" i="11"/>
  <c r="F56" i="11" s="1"/>
  <c r="B307" i="11"/>
  <c r="F307" i="11" s="1"/>
  <c r="JB182" i="10"/>
  <c r="JB590" i="10"/>
  <c r="JB235" i="10"/>
  <c r="JB236" i="10"/>
  <c r="JB237" i="10"/>
  <c r="JB397" i="10"/>
  <c r="JB290" i="10"/>
  <c r="JB291" i="10"/>
  <c r="JB155" i="10"/>
  <c r="JB292" i="10"/>
  <c r="JB115" i="10"/>
  <c r="JB326" i="10"/>
  <c r="JB591" i="10"/>
  <c r="JB293" i="10"/>
  <c r="JB238" i="10"/>
  <c r="JB574" i="10"/>
  <c r="JB156" i="10"/>
  <c r="JB494" i="10"/>
  <c r="JB364" i="10"/>
  <c r="JB249" i="10"/>
  <c r="JB412" i="10"/>
  <c r="JB294" i="10"/>
  <c r="JB413" i="10"/>
  <c r="JB495" i="10"/>
  <c r="JB239" i="10"/>
  <c r="JB365" i="10"/>
  <c r="JB82" i="10"/>
  <c r="JB592" i="10"/>
  <c r="JB128" i="10"/>
  <c r="JB295" i="10"/>
  <c r="JB527" i="10"/>
  <c r="JB240" i="10"/>
  <c r="JB296" i="10"/>
  <c r="JB575" i="10"/>
  <c r="JB496" i="10"/>
  <c r="JB157" i="10"/>
  <c r="JB103" i="10"/>
  <c r="JB129" i="10"/>
  <c r="JB116" i="10"/>
  <c r="JB297" i="10"/>
  <c r="JB18" i="10"/>
  <c r="JB561" i="10"/>
  <c r="JB83" i="10"/>
  <c r="JB540" i="10"/>
  <c r="JB378" i="10"/>
  <c r="JB104" i="10"/>
  <c r="JB65" i="10"/>
  <c r="JB333" i="10"/>
  <c r="JB477" i="10"/>
  <c r="JB198" i="10"/>
  <c r="JB528" i="10"/>
  <c r="JB84" i="10"/>
  <c r="JB366" i="10"/>
  <c r="JB241" i="10"/>
  <c r="JD241" i="10" s="1"/>
  <c r="AAJ56" i="11" l="1"/>
  <c r="AAJ115" i="11"/>
  <c r="AAJ307" i="11"/>
  <c r="JQ241" i="10" l="1"/>
  <c r="IY241" i="10"/>
  <c r="JD198" i="10" l="1"/>
  <c r="JQ198" i="10"/>
  <c r="IY198" i="10"/>
  <c r="JD528" i="10"/>
  <c r="JQ528" i="10"/>
  <c r="IY528" i="10"/>
  <c r="JO168" i="10" l="1"/>
  <c r="JO154" i="10"/>
  <c r="JB154" i="10" s="1"/>
  <c r="JD84" i="10"/>
  <c r="JQ84" i="10"/>
  <c r="IY84" i="10"/>
  <c r="JD366" i="10" l="1"/>
  <c r="JQ366" i="10"/>
  <c r="IY366" i="10"/>
  <c r="JB168" i="10" l="1"/>
  <c r="JD168" i="10" s="1"/>
  <c r="JQ168" i="10"/>
  <c r="IY168" i="10"/>
  <c r="JD104" i="10" l="1"/>
  <c r="JQ104" i="10"/>
  <c r="IY104" i="10"/>
  <c r="JD65" i="10"/>
  <c r="JQ65" i="10"/>
  <c r="IY65" i="10"/>
  <c r="JD333" i="10"/>
  <c r="JQ333" i="10"/>
  <c r="IY333" i="10"/>
  <c r="JD477" i="10"/>
  <c r="JQ477" i="10"/>
  <c r="IY477" i="10"/>
  <c r="JB344" i="10" l="1"/>
  <c r="JD344" i="10" s="1"/>
  <c r="JQ344" i="10"/>
  <c r="IY83" i="10"/>
  <c r="IY561" i="10"/>
  <c r="IY18" i="10"/>
  <c r="IY297" i="10"/>
  <c r="IY116" i="10"/>
  <c r="IY344" i="10"/>
  <c r="JD116" i="10"/>
  <c r="JQ116" i="10"/>
  <c r="JD297" i="10"/>
  <c r="JQ297" i="10"/>
  <c r="JD18" i="10" l="1"/>
  <c r="JQ18" i="10"/>
  <c r="JD561" i="10"/>
  <c r="JQ561" i="10"/>
  <c r="AAI184" i="11"/>
  <c r="B271" i="11"/>
  <c r="F271" i="11" s="1"/>
  <c r="AAJ271" i="11" l="1"/>
  <c r="JO181" i="10"/>
  <c r="JD83" i="10" l="1"/>
  <c r="JQ83" i="10"/>
  <c r="JD540" i="10" l="1"/>
  <c r="JQ540" i="10"/>
  <c r="IY540" i="10"/>
  <c r="JB232" i="10"/>
  <c r="JD232" i="10" s="1"/>
  <c r="JD378" i="10"/>
  <c r="JQ378" i="10"/>
  <c r="IY378" i="10"/>
  <c r="JB208" i="10"/>
  <c r="JD208" i="10" s="1"/>
  <c r="JQ208" i="10"/>
  <c r="IY208" i="10"/>
  <c r="JB6" i="10" l="1"/>
  <c r="JD6" i="10" s="1"/>
  <c r="JQ6" i="10"/>
  <c r="IY6" i="10"/>
  <c r="JD575" i="10"/>
  <c r="JQ575" i="10"/>
  <c r="IY575" i="10"/>
  <c r="JD496" i="10"/>
  <c r="JQ496" i="10"/>
  <c r="IY496" i="10"/>
  <c r="JO268" i="10" l="1"/>
  <c r="JD157" i="10" l="1"/>
  <c r="JQ157" i="10"/>
  <c r="IY157" i="10"/>
  <c r="JD103" i="10"/>
  <c r="JQ103" i="10"/>
  <c r="IY103" i="10"/>
  <c r="JD129" i="10"/>
  <c r="JQ129" i="10"/>
  <c r="IY129" i="10"/>
  <c r="JB41" i="10"/>
  <c r="JD41" i="10" s="1"/>
  <c r="JQ41" i="10"/>
  <c r="IY41" i="10"/>
  <c r="JB197" i="10"/>
  <c r="JD197" i="10" s="1"/>
  <c r="JQ197" i="10"/>
  <c r="IY197" i="10"/>
  <c r="JD296" i="10"/>
  <c r="JQ296" i="10"/>
  <c r="IY296" i="10"/>
  <c r="JB317" i="10" l="1"/>
  <c r="JD317" i="10" s="1"/>
  <c r="JQ317" i="10"/>
  <c r="IY317" i="10"/>
  <c r="B262" i="11"/>
  <c r="AAJ262" i="11" s="1"/>
  <c r="F262" i="11" l="1"/>
  <c r="JO515" i="10" l="1"/>
  <c r="JO610" i="10" s="1"/>
  <c r="JD240" i="10"/>
  <c r="JQ240" i="10"/>
  <c r="IY240" i="10"/>
  <c r="JB461" i="10" l="1"/>
  <c r="JD461" i="10" s="1"/>
  <c r="JQ461" i="10"/>
  <c r="IY461" i="10"/>
  <c r="RB184" i="11"/>
  <c r="JD527" i="10" l="1"/>
  <c r="JQ527" i="10"/>
  <c r="IY527" i="10"/>
  <c r="JB485" i="10" l="1"/>
  <c r="JD485" i="10" s="1"/>
  <c r="JQ485" i="10"/>
  <c r="IY485" i="10"/>
  <c r="JB316" i="10" l="1"/>
  <c r="JD316" i="10" s="1"/>
  <c r="JQ316" i="10"/>
  <c r="IY316" i="10"/>
  <c r="JD295" i="10"/>
  <c r="JQ295" i="10"/>
  <c r="IY295" i="10"/>
  <c r="JB169" i="10"/>
  <c r="JD169" i="10" s="1"/>
  <c r="JQ169" i="10"/>
  <c r="IY169" i="10"/>
  <c r="JB64" i="10"/>
  <c r="JD64" i="10" s="1"/>
  <c r="JQ64" i="10"/>
  <c r="IY64" i="10"/>
  <c r="JD128" i="10"/>
  <c r="JQ128" i="10"/>
  <c r="IY128" i="10"/>
  <c r="JB40" i="10"/>
  <c r="JD40" i="10" s="1"/>
  <c r="JQ40" i="10"/>
  <c r="IY40" i="10"/>
  <c r="JB21" i="10"/>
  <c r="JD21" i="10" s="1"/>
  <c r="JQ21" i="10"/>
  <c r="IY21" i="10"/>
  <c r="JB377" i="10" l="1"/>
  <c r="JD377" i="10" s="1"/>
  <c r="JQ377" i="10"/>
  <c r="IY377" i="10"/>
  <c r="B296" i="11" l="1"/>
  <c r="F296" i="11" s="1"/>
  <c r="B319" i="11"/>
  <c r="F319" i="11" s="1"/>
  <c r="B201" i="11"/>
  <c r="F201" i="11" s="1"/>
  <c r="B205" i="11"/>
  <c r="F205" i="11" s="1"/>
  <c r="B204" i="11"/>
  <c r="F204" i="11" s="1"/>
  <c r="B117" i="11"/>
  <c r="F117" i="11" s="1"/>
  <c r="B45" i="11"/>
  <c r="F45" i="11" s="1"/>
  <c r="B25" i="11"/>
  <c r="AAJ25" i="11" s="1"/>
  <c r="B244" i="11"/>
  <c r="AAJ244" i="11" s="1"/>
  <c r="B151" i="11"/>
  <c r="AAJ151" i="11" s="1"/>
  <c r="AAJ319" i="11" l="1"/>
  <c r="AAJ45" i="11"/>
  <c r="AAJ296" i="11"/>
  <c r="AAJ204" i="11"/>
  <c r="AAJ201" i="11"/>
  <c r="AAJ205" i="11"/>
  <c r="AAJ117" i="11"/>
  <c r="F25" i="11"/>
  <c r="F244" i="11"/>
  <c r="F151" i="11"/>
  <c r="JB233" i="10"/>
  <c r="JB234" i="10"/>
  <c r="JB579" i="10"/>
  <c r="JB287" i="10"/>
  <c r="JB288" i="10"/>
  <c r="JB455" i="10"/>
  <c r="JB153" i="10"/>
  <c r="JB289" i="10"/>
  <c r="JB572" i="10"/>
  <c r="JB525" i="10"/>
  <c r="JB552" i="10"/>
  <c r="JB107" i="10"/>
  <c r="JB421" i="10"/>
  <c r="JB493" i="10"/>
  <c r="JB17" i="10"/>
  <c r="JB573" i="10"/>
  <c r="JB16" i="10"/>
  <c r="JB80" i="10"/>
  <c r="JB526" i="10"/>
  <c r="JB440" i="10"/>
  <c r="JB196" i="10"/>
  <c r="JB195" i="10"/>
  <c r="JB516" i="10"/>
  <c r="JB376" i="10"/>
  <c r="JB63" i="10"/>
  <c r="JB389" i="10"/>
  <c r="JB81" i="10"/>
  <c r="JB127" i="10"/>
  <c r="JB515" i="10"/>
  <c r="JB38" i="10"/>
  <c r="JB102" i="10"/>
  <c r="JD82" i="10"/>
  <c r="JQ82" i="10" l="1"/>
  <c r="IY82" i="10"/>
  <c r="JD592" i="10"/>
  <c r="JQ592" i="10"/>
  <c r="IY592" i="10"/>
  <c r="JD38" i="10"/>
  <c r="JQ38" i="10"/>
  <c r="IY38" i="10"/>
  <c r="JD239" i="10"/>
  <c r="JQ239" i="10"/>
  <c r="IY239" i="10"/>
  <c r="JD365" i="10" l="1"/>
  <c r="JQ365" i="10"/>
  <c r="IY365" i="10"/>
  <c r="JN152" i="10" l="1"/>
  <c r="JN231" i="10"/>
  <c r="JD102" i="10" l="1"/>
  <c r="JQ102" i="10"/>
  <c r="IY102" i="10"/>
  <c r="JB315" i="10"/>
  <c r="JD315" i="10" s="1"/>
  <c r="JQ315" i="10"/>
  <c r="IY315" i="10"/>
  <c r="JB252" i="10"/>
  <c r="JD252" i="10" s="1"/>
  <c r="JQ252" i="10"/>
  <c r="IY252" i="10"/>
  <c r="JD196" i="10"/>
  <c r="JQ196" i="10"/>
  <c r="IY196" i="10"/>
  <c r="JD195" i="10"/>
  <c r="JQ195" i="10"/>
  <c r="IY195" i="10"/>
  <c r="JD495" i="10"/>
  <c r="JQ495" i="10"/>
  <c r="IY495" i="10"/>
  <c r="JD516" i="10"/>
  <c r="JQ516" i="10"/>
  <c r="IY516" i="10"/>
  <c r="JN560" i="10"/>
  <c r="JB560" i="10" s="1"/>
  <c r="JD413" i="10"/>
  <c r="JQ413" i="10"/>
  <c r="IY413" i="10"/>
  <c r="JD376" i="10" l="1"/>
  <c r="JQ376" i="10"/>
  <c r="IY376" i="10"/>
  <c r="JD294" i="10"/>
  <c r="JQ294" i="10"/>
  <c r="IY294" i="10"/>
  <c r="B225" i="11" l="1"/>
  <c r="F225" i="11" s="1"/>
  <c r="B150" i="11"/>
  <c r="F150" i="11" s="1"/>
  <c r="B125" i="11"/>
  <c r="F125" i="11" s="1"/>
  <c r="B26" i="11"/>
  <c r="F26" i="11" s="1"/>
  <c r="B293" i="11"/>
  <c r="F293" i="11" s="1"/>
  <c r="B298" i="11"/>
  <c r="AAJ298" i="11" s="1"/>
  <c r="B315" i="11"/>
  <c r="AAJ315" i="11" s="1"/>
  <c r="B314" i="11"/>
  <c r="AAJ314" i="11" s="1"/>
  <c r="AAJ150" i="11" l="1"/>
  <c r="AAJ125" i="11"/>
  <c r="AAJ225" i="11"/>
  <c r="AAJ26" i="11"/>
  <c r="AAJ293" i="11"/>
  <c r="F298" i="11"/>
  <c r="F315" i="11"/>
  <c r="F314" i="11"/>
  <c r="JD412" i="10" l="1"/>
  <c r="JQ412" i="10"/>
  <c r="IY412" i="10"/>
  <c r="JD63" i="10" l="1"/>
  <c r="JQ63" i="10"/>
  <c r="IY63" i="10"/>
  <c r="JD364" i="10"/>
  <c r="JQ364" i="10"/>
  <c r="IY364" i="10"/>
  <c r="JD249" i="10"/>
  <c r="JQ249" i="10"/>
  <c r="IY249" i="10"/>
  <c r="JD389" i="10"/>
  <c r="JQ389" i="10"/>
  <c r="IY389" i="10"/>
  <c r="JD81" i="10"/>
  <c r="JQ81" i="10"/>
  <c r="IY81" i="10"/>
  <c r="JD127" i="10" l="1"/>
  <c r="JQ127" i="10"/>
  <c r="IY127" i="10"/>
  <c r="JD515" i="10"/>
  <c r="JQ515" i="10"/>
  <c r="IY515" i="10"/>
  <c r="JB207" i="10" l="1"/>
  <c r="JD207" i="10" s="1"/>
  <c r="JQ207" i="10"/>
  <c r="IY207" i="10"/>
  <c r="JB399" i="10"/>
  <c r="JD399" i="10" s="1"/>
  <c r="JQ399" i="10"/>
  <c r="IY399" i="10"/>
  <c r="JD526" i="10"/>
  <c r="JQ526" i="10"/>
  <c r="IY526" i="10"/>
  <c r="JD238" i="10"/>
  <c r="JQ238" i="10"/>
  <c r="IY238" i="10"/>
  <c r="JN230" i="10" l="1"/>
  <c r="JD574" i="10" l="1"/>
  <c r="JQ574" i="10"/>
  <c r="IY574" i="10"/>
  <c r="JD156" i="10"/>
  <c r="JQ156" i="10"/>
  <c r="IY156" i="10"/>
  <c r="JD494" i="10"/>
  <c r="JQ494" i="10"/>
  <c r="IY494" i="10"/>
  <c r="JD440" i="10" l="1"/>
  <c r="JQ440" i="10"/>
  <c r="IY440" i="10"/>
  <c r="B179" i="11"/>
  <c r="F179" i="11" s="1"/>
  <c r="JB606" i="10"/>
  <c r="JD606" i="10" s="1"/>
  <c r="JQ606" i="10"/>
  <c r="IY606" i="10"/>
  <c r="JD17" i="10"/>
  <c r="JQ17" i="10"/>
  <c r="IY17" i="10"/>
  <c r="JD293" i="10"/>
  <c r="JQ293" i="10"/>
  <c r="IY293" i="10"/>
  <c r="B228" i="11"/>
  <c r="F228" i="11" s="1"/>
  <c r="B59" i="11"/>
  <c r="F59" i="11" s="1"/>
  <c r="AAJ179" i="11" l="1"/>
  <c r="AAJ59" i="11"/>
  <c r="AAJ228" i="11"/>
  <c r="JD573" i="10" l="1"/>
  <c r="JQ573" i="10"/>
  <c r="IY573" i="10"/>
  <c r="JN268" i="10"/>
  <c r="JB268" i="10" s="1"/>
  <c r="JD16" i="10" l="1"/>
  <c r="JQ16" i="10"/>
  <c r="IY16" i="10"/>
  <c r="JN559" i="10" l="1"/>
  <c r="JN285" i="10" l="1"/>
  <c r="JN538" i="10" l="1"/>
  <c r="JN267" i="10"/>
  <c r="JN610" i="10" l="1"/>
  <c r="JN78" i="10"/>
  <c r="JD80" i="10" l="1"/>
  <c r="JQ80" i="10"/>
  <c r="IY80" i="10"/>
  <c r="JB363" i="10"/>
  <c r="JD363" i="10" s="1"/>
  <c r="JQ363" i="10"/>
  <c r="IY363" i="10"/>
  <c r="JB314" i="10" l="1"/>
  <c r="JD314" i="10" s="1"/>
  <c r="JQ314" i="10"/>
  <c r="IY314" i="10"/>
  <c r="JD326" i="10" l="1"/>
  <c r="JQ326" i="10"/>
  <c r="IY326" i="10"/>
  <c r="JD591" i="10"/>
  <c r="JQ591" i="10"/>
  <c r="IY591" i="10"/>
  <c r="JB101" i="10" l="1"/>
  <c r="JD101" i="10" s="1"/>
  <c r="JQ101" i="10"/>
  <c r="IY101" i="10"/>
  <c r="JD115" i="10" l="1"/>
  <c r="JQ115" i="10"/>
  <c r="IY115" i="10"/>
  <c r="JD421" i="10"/>
  <c r="JQ421" i="10"/>
  <c r="IY421" i="10"/>
  <c r="JQ493" i="10"/>
  <c r="JD493" i="10"/>
  <c r="IY493" i="10"/>
  <c r="JQ155" i="10"/>
  <c r="JD155" i="10"/>
  <c r="IY155" i="10"/>
  <c r="JD292" i="10" l="1"/>
  <c r="JQ292" i="10"/>
  <c r="IY292" i="10"/>
  <c r="B206" i="11"/>
  <c r="F206" i="11" s="1"/>
  <c r="AAJ206" i="11" l="1"/>
  <c r="JB362" i="10" l="1"/>
  <c r="JD362" i="10" s="1"/>
  <c r="JQ362" i="10"/>
  <c r="IY362" i="10"/>
  <c r="JD107" i="10" l="1"/>
  <c r="JQ107" i="10"/>
  <c r="IY107" i="10"/>
  <c r="JD291" i="10" l="1"/>
  <c r="JQ291" i="10"/>
  <c r="IY291" i="10"/>
  <c r="JB136" i="10" l="1"/>
  <c r="JD136" i="10" s="1"/>
  <c r="JQ136" i="10"/>
  <c r="IY136" i="10"/>
  <c r="JB605" i="10"/>
  <c r="JD605" i="10" s="1"/>
  <c r="JQ605" i="10"/>
  <c r="IY605" i="10"/>
  <c r="JD552" i="10"/>
  <c r="JQ552" i="10"/>
  <c r="IY552" i="10"/>
  <c r="JD290" i="10" l="1"/>
  <c r="JQ290" i="10"/>
  <c r="IY290" i="10"/>
  <c r="JB514" i="10"/>
  <c r="JD514" i="10" s="1"/>
  <c r="JQ514" i="10"/>
  <c r="IY514" i="10"/>
  <c r="JB538" i="10"/>
  <c r="JB266" i="10"/>
  <c r="JB267" i="10"/>
  <c r="JB411" i="10"/>
  <c r="JB588" i="10"/>
  <c r="JB589" i="10"/>
  <c r="JB324" i="10"/>
  <c r="JB284" i="10"/>
  <c r="JB230" i="10"/>
  <c r="JB113" i="10"/>
  <c r="JB248" i="10"/>
  <c r="JB231" i="10"/>
  <c r="JB285" i="10"/>
  <c r="JB453" i="10"/>
  <c r="JB150" i="10"/>
  <c r="JB77" i="10"/>
  <c r="JB286" i="10"/>
  <c r="JB114" i="10"/>
  <c r="JB325" i="10"/>
  <c r="JB151" i="10"/>
  <c r="JB78" i="10"/>
  <c r="JB388" i="10"/>
  <c r="JB454" i="10"/>
  <c r="JB375" i="10"/>
  <c r="JB491" i="10"/>
  <c r="JB126" i="10"/>
  <c r="JB152" i="10"/>
  <c r="JB79" i="10"/>
  <c r="JB539" i="10"/>
  <c r="JB551" i="10"/>
  <c r="JB571" i="10"/>
  <c r="JB513" i="10"/>
  <c r="JD590" i="10"/>
  <c r="JB438" i="10"/>
  <c r="JB492" i="10"/>
  <c r="JB269" i="10"/>
  <c r="JB20" i="10"/>
  <c r="JB439" i="10"/>
  <c r="JB609" i="10"/>
  <c r="JB62" i="10"/>
  <c r="JD154" i="10"/>
  <c r="JQ154" i="10" l="1"/>
  <c r="IY154" i="10"/>
  <c r="JD525" i="10"/>
  <c r="JQ525" i="10"/>
  <c r="IY525" i="10"/>
  <c r="RB177" i="11"/>
  <c r="B14" i="11" l="1"/>
  <c r="AAJ14" i="11" s="1"/>
  <c r="B15" i="11"/>
  <c r="AAJ15" i="11" s="1"/>
  <c r="JM537" i="10"/>
  <c r="F15" i="11" l="1"/>
  <c r="F14" i="11"/>
  <c r="JD62" i="10" l="1"/>
  <c r="JQ62" i="10"/>
  <c r="IY62" i="10"/>
  <c r="JM410" i="10" l="1"/>
  <c r="JB39" i="10" l="1"/>
  <c r="JD39" i="10" s="1"/>
  <c r="JQ39" i="10"/>
  <c r="IY39" i="10"/>
  <c r="JD269" i="10"/>
  <c r="JQ269" i="10"/>
  <c r="IY269" i="10"/>
  <c r="IY572" i="10"/>
  <c r="JM265" i="10"/>
  <c r="JD572" i="10" l="1"/>
  <c r="JQ572" i="10"/>
  <c r="JD20" i="10" l="1"/>
  <c r="JQ20" i="10"/>
  <c r="IY20" i="10"/>
  <c r="JD439" i="10" l="1"/>
  <c r="JQ439" i="10"/>
  <c r="IY439" i="10"/>
  <c r="JA397" i="10"/>
  <c r="JD609" i="10"/>
  <c r="JQ609" i="10"/>
  <c r="IY609" i="10"/>
  <c r="JD237" i="10" l="1"/>
  <c r="JQ237" i="10"/>
  <c r="IY237" i="10"/>
  <c r="JD397" i="10"/>
  <c r="JQ397" i="10"/>
  <c r="IY397" i="10"/>
  <c r="JB313" i="10"/>
  <c r="JD313" i="10" s="1"/>
  <c r="JQ313" i="10"/>
  <c r="IY313" i="10"/>
  <c r="JD236" i="10" l="1"/>
  <c r="JQ236" i="10"/>
  <c r="IY236" i="10"/>
  <c r="JM396" i="10"/>
  <c r="JM559" i="10" l="1"/>
  <c r="JB559" i="10" s="1"/>
  <c r="JD492" i="10" l="1"/>
  <c r="JQ492" i="10"/>
  <c r="IY492" i="10"/>
  <c r="JD289" i="10"/>
  <c r="JQ289" i="10"/>
  <c r="IY289" i="10"/>
  <c r="JB5" i="10" l="1"/>
  <c r="JD5" i="10" s="1"/>
  <c r="JQ5" i="10"/>
  <c r="IY5" i="10"/>
  <c r="JD153" i="10"/>
  <c r="JQ153" i="10"/>
  <c r="IY153" i="10"/>
  <c r="JB343" i="10"/>
  <c r="JD343" i="10" s="1"/>
  <c r="JQ343" i="10"/>
  <c r="IY343" i="10"/>
  <c r="JM148" i="10" l="1"/>
  <c r="JM610" i="10" s="1"/>
  <c r="B215" i="11" l="1"/>
  <c r="F215" i="11" s="1"/>
  <c r="B111" i="11"/>
  <c r="AAJ111" i="11" s="1"/>
  <c r="B94" i="11"/>
  <c r="AAJ94" i="11" s="1"/>
  <c r="AAJ215" i="11" l="1"/>
  <c r="F111" i="11"/>
  <c r="F94" i="11"/>
  <c r="JQ590" i="10" l="1"/>
  <c r="IY590" i="10"/>
  <c r="JD235" i="10"/>
  <c r="JQ235" i="10"/>
  <c r="IY235" i="10"/>
  <c r="JD438" i="10" l="1"/>
  <c r="JQ438" i="10"/>
  <c r="IY438" i="10"/>
  <c r="JB100" i="10"/>
  <c r="JD100" i="10" s="1"/>
  <c r="JQ100" i="10"/>
  <c r="IY100" i="10"/>
  <c r="JB531" i="10"/>
  <c r="JD531" i="10" s="1"/>
  <c r="JD288" i="10"/>
  <c r="JD455" i="10"/>
  <c r="JD513" i="10"/>
  <c r="JB178" i="10"/>
  <c r="JD178" i="10" s="1"/>
  <c r="JD152" i="10"/>
  <c r="JD79" i="10"/>
  <c r="JD539" i="10"/>
  <c r="JD551" i="10"/>
  <c r="JD571" i="10"/>
  <c r="JB484" i="10"/>
  <c r="JD484" i="10" s="1"/>
  <c r="JD126" i="10"/>
  <c r="JD375" i="10"/>
  <c r="JD491" i="10"/>
  <c r="JD287" i="10"/>
  <c r="JD234" i="10"/>
  <c r="JD579" i="10"/>
  <c r="JD78" i="10"/>
  <c r="JD388" i="10"/>
  <c r="JD454" i="10"/>
  <c r="JQ531" i="10"/>
  <c r="IY531" i="10"/>
  <c r="JQ288" i="10"/>
  <c r="IY288" i="10"/>
  <c r="JQ455" i="10" l="1"/>
  <c r="IY455" i="10"/>
  <c r="JL410" i="10" l="1"/>
  <c r="JB410" i="10" l="1"/>
  <c r="JD410" i="10" s="1"/>
  <c r="JQ513" i="10"/>
  <c r="IY513" i="10"/>
  <c r="JQ178" i="10"/>
  <c r="IY178" i="10"/>
  <c r="JQ152" i="10"/>
  <c r="IY152" i="10"/>
  <c r="JQ79" i="10"/>
  <c r="IY79" i="10"/>
  <c r="JQ539" i="10"/>
  <c r="IY539" i="10"/>
  <c r="JQ551" i="10"/>
  <c r="IY551" i="10"/>
  <c r="JQ571" i="10" l="1"/>
  <c r="IY571" i="10"/>
  <c r="JB167" i="10"/>
  <c r="JD167" i="10" s="1"/>
  <c r="JQ167" i="10"/>
  <c r="IY167" i="10"/>
  <c r="JQ484" i="10"/>
  <c r="IY484" i="10"/>
  <c r="JQ126" i="10" l="1"/>
  <c r="IY126" i="10"/>
  <c r="JQ375" i="10"/>
  <c r="IY375" i="10"/>
  <c r="JQ491" i="10"/>
  <c r="IY491" i="10"/>
  <c r="JB30" i="10" l="1"/>
  <c r="JD30" i="10" s="1"/>
  <c r="JQ30" i="10"/>
  <c r="JB537" i="10"/>
  <c r="JB586" i="10"/>
  <c r="JB587" i="10"/>
  <c r="JB146" i="10"/>
  <c r="JB352" i="10"/>
  <c r="JB229" i="10"/>
  <c r="JB147" i="10"/>
  <c r="JB578" i="10"/>
  <c r="JB451" i="10"/>
  <c r="JB360" i="10"/>
  <c r="JB148" i="10"/>
  <c r="JB452" i="10"/>
  <c r="JB76" i="10"/>
  <c r="JB420" i="10"/>
  <c r="JB339" i="10"/>
  <c r="JB125" i="10"/>
  <c r="JB499" i="10"/>
  <c r="JB149" i="10"/>
  <c r="JB194" i="10"/>
  <c r="JB387" i="10"/>
  <c r="JB361" i="10"/>
  <c r="JB106" i="10"/>
  <c r="JB395" i="10"/>
  <c r="JB257" i="10"/>
  <c r="JB490" i="10"/>
  <c r="JB396" i="10"/>
  <c r="JB524" i="10"/>
  <c r="JB437" i="10"/>
  <c r="JB99" i="10"/>
  <c r="JB570" i="10"/>
  <c r="JB604" i="10"/>
  <c r="JB466" i="10"/>
  <c r="JB312" i="10"/>
  <c r="JD312" i="10" s="1"/>
  <c r="JQ287" i="10"/>
  <c r="IY287" i="10"/>
  <c r="JQ312" i="10"/>
  <c r="IY312" i="10"/>
  <c r="JL228" i="10"/>
  <c r="JB228" i="10" s="1"/>
  <c r="B236" i="11" l="1"/>
  <c r="F236" i="11" s="1"/>
  <c r="B196" i="11"/>
  <c r="F196" i="11" s="1"/>
  <c r="B166" i="11"/>
  <c r="F166" i="11" s="1"/>
  <c r="B268" i="11"/>
  <c r="F268" i="11" s="1"/>
  <c r="B286" i="11"/>
  <c r="F286" i="11" s="1"/>
  <c r="AAJ196" i="11" l="1"/>
  <c r="AAJ268" i="11"/>
  <c r="AAJ236" i="11"/>
  <c r="AAJ166" i="11"/>
  <c r="AAJ286" i="11"/>
  <c r="JQ234" i="10" l="1"/>
  <c r="IY234" i="10"/>
  <c r="JL536" i="10"/>
  <c r="JL227" i="10" l="1"/>
  <c r="JQ579" i="10"/>
  <c r="IY579" i="10"/>
  <c r="JB530" i="10" l="1"/>
  <c r="JD530" i="10" s="1"/>
  <c r="JQ530" i="10"/>
  <c r="IY530" i="10"/>
  <c r="JQ78" i="10"/>
  <c r="IY78" i="10"/>
  <c r="B329" i="11"/>
  <c r="F329" i="11" s="1"/>
  <c r="AAJ329" i="11" l="1"/>
  <c r="JQ388" i="10" l="1"/>
  <c r="IY388" i="10"/>
  <c r="JQ454" i="10" l="1"/>
  <c r="IY454" i="10"/>
  <c r="JD466" i="10" l="1"/>
  <c r="JQ466" i="10"/>
  <c r="IY466" i="10"/>
  <c r="B334" i="11" l="1"/>
  <c r="AAJ334" i="11" s="1"/>
  <c r="B333" i="11"/>
  <c r="AAJ333" i="11" s="1"/>
  <c r="B332" i="11"/>
  <c r="AAJ332" i="11" s="1"/>
  <c r="B331" i="11"/>
  <c r="AAJ331" i="11" s="1"/>
  <c r="B330" i="11"/>
  <c r="AAJ330" i="11" s="1"/>
  <c r="B327" i="11"/>
  <c r="AAJ327" i="11" s="1"/>
  <c r="B326" i="11"/>
  <c r="F326" i="11" s="1"/>
  <c r="G325" i="11"/>
  <c r="B324" i="11"/>
  <c r="AAJ324" i="11" s="1"/>
  <c r="B323" i="11"/>
  <c r="F323" i="11" s="1"/>
  <c r="B322" i="11"/>
  <c r="AAJ322" i="11" s="1"/>
  <c r="B321" i="11"/>
  <c r="AAJ321" i="11" s="1"/>
  <c r="B320" i="11"/>
  <c r="AAJ320" i="11" s="1"/>
  <c r="B318" i="11"/>
  <c r="AAJ318" i="11" s="1"/>
  <c r="B317" i="11"/>
  <c r="AAJ317" i="11" s="1"/>
  <c r="B316" i="11"/>
  <c r="AAJ316" i="11" s="1"/>
  <c r="B313" i="11"/>
  <c r="AAJ313" i="11" s="1"/>
  <c r="B312" i="11"/>
  <c r="AAJ312" i="11" s="1"/>
  <c r="B311" i="11"/>
  <c r="AAJ311" i="11" s="1"/>
  <c r="B310" i="11"/>
  <c r="AAJ310" i="11" s="1"/>
  <c r="B309" i="11"/>
  <c r="AAJ309" i="11" s="1"/>
  <c r="B308" i="11"/>
  <c r="AAJ308" i="11" s="1"/>
  <c r="B306" i="11"/>
  <c r="AAJ306" i="11" s="1"/>
  <c r="B305" i="11"/>
  <c r="AAJ305" i="11" s="1"/>
  <c r="B304" i="11"/>
  <c r="AAJ304" i="11" s="1"/>
  <c r="B303" i="11"/>
  <c r="AAJ303" i="11" s="1"/>
  <c r="B302" i="11"/>
  <c r="AAJ302" i="11" s="1"/>
  <c r="HO301" i="11"/>
  <c r="B300" i="11"/>
  <c r="AAJ300" i="11" s="1"/>
  <c r="B299" i="11"/>
  <c r="AAJ299" i="11" s="1"/>
  <c r="B297" i="11"/>
  <c r="AAJ297" i="11" s="1"/>
  <c r="B295" i="11"/>
  <c r="AAJ295" i="11" s="1"/>
  <c r="B294" i="11"/>
  <c r="F294" i="11" s="1"/>
  <c r="B292" i="11"/>
  <c r="AAJ292" i="11" s="1"/>
  <c r="B291" i="11"/>
  <c r="F291" i="11" s="1"/>
  <c r="B290" i="11"/>
  <c r="AAJ290" i="11" s="1"/>
  <c r="B289" i="11"/>
  <c r="F289" i="11" s="1"/>
  <c r="B288" i="11"/>
  <c r="AAJ288" i="11" s="1"/>
  <c r="B287" i="11"/>
  <c r="F287" i="11" s="1"/>
  <c r="B285" i="11"/>
  <c r="AAJ285" i="11" s="1"/>
  <c r="B284" i="11"/>
  <c r="F284" i="11" s="1"/>
  <c r="B283" i="11"/>
  <c r="AAJ283" i="11" s="1"/>
  <c r="B282" i="11"/>
  <c r="F282" i="11" s="1"/>
  <c r="B281" i="11"/>
  <c r="AAJ281" i="11" s="1"/>
  <c r="B280" i="11"/>
  <c r="F280" i="11" s="1"/>
  <c r="B279" i="11"/>
  <c r="AAJ279" i="11" s="1"/>
  <c r="B277" i="11"/>
  <c r="F277" i="11" s="1"/>
  <c r="B276" i="11"/>
  <c r="AAJ276" i="11" s="1"/>
  <c r="B275" i="11"/>
  <c r="F275" i="11" s="1"/>
  <c r="B274" i="11"/>
  <c r="AAJ274" i="11" s="1"/>
  <c r="B273" i="11"/>
  <c r="F273" i="11" s="1"/>
  <c r="B272" i="11"/>
  <c r="AAJ272" i="11" s="1"/>
  <c r="B270" i="11"/>
  <c r="F270" i="11" s="1"/>
  <c r="B269" i="11"/>
  <c r="AAJ269" i="11" s="1"/>
  <c r="PM267" i="11"/>
  <c r="B267" i="11" s="1"/>
  <c r="AAJ267" i="11" s="1"/>
  <c r="B266" i="11"/>
  <c r="AAJ266" i="11" s="1"/>
  <c r="B264" i="11"/>
  <c r="AAJ264" i="11" s="1"/>
  <c r="B263" i="11"/>
  <c r="AAJ263" i="11" s="1"/>
  <c r="B261" i="11"/>
  <c r="AAJ261" i="11" s="1"/>
  <c r="B260" i="11"/>
  <c r="AAJ260" i="11" s="1"/>
  <c r="B259" i="11"/>
  <c r="AAJ259" i="11" s="1"/>
  <c r="B258" i="11"/>
  <c r="AAJ258" i="11" s="1"/>
  <c r="B257" i="11"/>
  <c r="AAJ257" i="11" s="1"/>
  <c r="B256" i="11"/>
  <c r="AAJ256" i="11" s="1"/>
  <c r="B255" i="11"/>
  <c r="AAJ255" i="11" s="1"/>
  <c r="B254" i="11"/>
  <c r="AAJ254" i="11" s="1"/>
  <c r="B253" i="11"/>
  <c r="AAJ253" i="11" s="1"/>
  <c r="B251" i="11"/>
  <c r="AAJ251" i="11" s="1"/>
  <c r="B250" i="11"/>
  <c r="F250" i="11" s="1"/>
  <c r="B249" i="11"/>
  <c r="AAJ249" i="11" s="1"/>
  <c r="B248" i="11"/>
  <c r="AAJ248" i="11" s="1"/>
  <c r="B247" i="11"/>
  <c r="F247" i="11" s="1"/>
  <c r="B246" i="11"/>
  <c r="AAJ246" i="11" s="1"/>
  <c r="B245" i="11"/>
  <c r="AAJ245" i="11" s="1"/>
  <c r="B243" i="11"/>
  <c r="AAJ243" i="11" s="1"/>
  <c r="B242" i="11"/>
  <c r="AAJ242" i="11" s="1"/>
  <c r="B241" i="11"/>
  <c r="AAJ241" i="11" s="1"/>
  <c r="B240" i="11"/>
  <c r="AAJ240" i="11" s="1"/>
  <c r="B239" i="11"/>
  <c r="AAJ239" i="11" s="1"/>
  <c r="B238" i="11"/>
  <c r="AAJ238" i="11" s="1"/>
  <c r="B237" i="11"/>
  <c r="AAJ237" i="11" s="1"/>
  <c r="B235" i="11"/>
  <c r="AAJ235" i="11" s="1"/>
  <c r="B234" i="11"/>
  <c r="AAJ234" i="11" s="1"/>
  <c r="B233" i="11"/>
  <c r="AAJ233" i="11" s="1"/>
  <c r="B232" i="11"/>
  <c r="AAJ232" i="11" s="1"/>
  <c r="B231" i="11"/>
  <c r="AAJ231" i="11" s="1"/>
  <c r="B230" i="11"/>
  <c r="AAJ230" i="11" s="1"/>
  <c r="B229" i="11"/>
  <c r="AAJ229" i="11" s="1"/>
  <c r="B227" i="11"/>
  <c r="AAJ227" i="11" s="1"/>
  <c r="B226" i="11"/>
  <c r="AAJ226" i="11" s="1"/>
  <c r="B224" i="11"/>
  <c r="AAJ224" i="11" s="1"/>
  <c r="B223" i="11"/>
  <c r="AAJ223" i="11" s="1"/>
  <c r="B222" i="11"/>
  <c r="AAJ222" i="11" s="1"/>
  <c r="B221" i="11"/>
  <c r="AAJ221" i="11" s="1"/>
  <c r="B220" i="11"/>
  <c r="AAJ220" i="11" s="1"/>
  <c r="B219" i="11"/>
  <c r="AAJ219" i="11" s="1"/>
  <c r="B218" i="11"/>
  <c r="AAJ218" i="11" s="1"/>
  <c r="B217" i="11"/>
  <c r="AAJ217" i="11" s="1"/>
  <c r="B216" i="11"/>
  <c r="AAJ216" i="11" s="1"/>
  <c r="B214" i="11"/>
  <c r="AAJ214" i="11" s="1"/>
  <c r="B213" i="11"/>
  <c r="AAJ213" i="11" s="1"/>
  <c r="B212" i="11"/>
  <c r="AAJ212" i="11" s="1"/>
  <c r="B211" i="11"/>
  <c r="AAJ211" i="11" s="1"/>
  <c r="B210" i="11"/>
  <c r="AAJ210" i="11" s="1"/>
  <c r="B209" i="11"/>
  <c r="AAJ209" i="11" s="1"/>
  <c r="B208" i="11"/>
  <c r="AAJ208" i="11" s="1"/>
  <c r="B207" i="11"/>
  <c r="AAJ207" i="11" s="1"/>
  <c r="B203" i="11"/>
  <c r="AAJ203" i="11" s="1"/>
  <c r="B202" i="11"/>
  <c r="AAJ202" i="11" s="1"/>
  <c r="B200" i="11"/>
  <c r="AAJ200" i="11" s="1"/>
  <c r="B199" i="11"/>
  <c r="AAJ199" i="11" s="1"/>
  <c r="B198" i="11"/>
  <c r="AAJ198" i="11" s="1"/>
  <c r="B197" i="11"/>
  <c r="AAJ197" i="11" s="1"/>
  <c r="B195" i="11"/>
  <c r="AAJ195" i="11" s="1"/>
  <c r="B194" i="11"/>
  <c r="AAJ194" i="11" s="1"/>
  <c r="B193" i="11"/>
  <c r="AAJ193" i="11" s="1"/>
  <c r="B192" i="11"/>
  <c r="AAJ192" i="11" s="1"/>
  <c r="B191" i="11"/>
  <c r="AAJ191" i="11" s="1"/>
  <c r="B190" i="11"/>
  <c r="AAJ190" i="11" s="1"/>
  <c r="B189" i="11"/>
  <c r="AAJ189" i="11" s="1"/>
  <c r="B188" i="11"/>
  <c r="AAJ188" i="11" s="1"/>
  <c r="B187" i="11"/>
  <c r="AAJ187" i="11" s="1"/>
  <c r="B186" i="11"/>
  <c r="AAJ186" i="11" s="1"/>
  <c r="B185" i="11"/>
  <c r="AAJ185" i="11" s="1"/>
  <c r="B184" i="11"/>
  <c r="AAJ184" i="11" s="1"/>
  <c r="B183" i="11"/>
  <c r="AAJ183" i="11" s="1"/>
  <c r="B182" i="11"/>
  <c r="AAJ182" i="11" s="1"/>
  <c r="B181" i="11"/>
  <c r="AAJ181" i="11" s="1"/>
  <c r="B180" i="11"/>
  <c r="AAJ180" i="11" s="1"/>
  <c r="B176" i="11"/>
  <c r="AAJ176" i="11" s="1"/>
  <c r="B175" i="11"/>
  <c r="AAJ175" i="11" s="1"/>
  <c r="B174" i="11"/>
  <c r="AAJ174" i="11" s="1"/>
  <c r="B173" i="11"/>
  <c r="AAJ173" i="11" s="1"/>
  <c r="B172" i="11"/>
  <c r="AAJ172" i="11" s="1"/>
  <c r="B171" i="11"/>
  <c r="AAJ171" i="11" s="1"/>
  <c r="B170" i="11"/>
  <c r="AAJ170" i="11" s="1"/>
  <c r="B169" i="11"/>
  <c r="AAJ169" i="11" s="1"/>
  <c r="B168" i="11"/>
  <c r="AAJ168" i="11" s="1"/>
  <c r="B167" i="11"/>
  <c r="AAJ167" i="11" s="1"/>
  <c r="B165" i="11"/>
  <c r="AAJ165" i="11" s="1"/>
  <c r="B164" i="11"/>
  <c r="AAJ164" i="11" s="1"/>
  <c r="B163" i="11"/>
  <c r="AAJ163" i="11" s="1"/>
  <c r="B162" i="11"/>
  <c r="AAJ162" i="11" s="1"/>
  <c r="B161" i="11"/>
  <c r="AAJ161" i="11" s="1"/>
  <c r="B160" i="11"/>
  <c r="AAJ160" i="11" s="1"/>
  <c r="B159" i="11"/>
  <c r="AAJ159" i="11" s="1"/>
  <c r="B158" i="11"/>
  <c r="AAJ158" i="11" s="1"/>
  <c r="B157" i="11"/>
  <c r="AAJ157" i="11" s="1"/>
  <c r="B156" i="11"/>
  <c r="AAJ156" i="11" s="1"/>
  <c r="B155" i="11"/>
  <c r="AAJ155" i="11" s="1"/>
  <c r="B154" i="11"/>
  <c r="AAJ154" i="11" s="1"/>
  <c r="B153" i="11"/>
  <c r="AAJ153" i="11" s="1"/>
  <c r="B152" i="11"/>
  <c r="AAJ152" i="11" s="1"/>
  <c r="B149" i="11"/>
  <c r="AAJ149" i="11" s="1"/>
  <c r="B148" i="11"/>
  <c r="AAJ148" i="11" s="1"/>
  <c r="B147" i="11"/>
  <c r="AAJ147" i="11" s="1"/>
  <c r="B146" i="11"/>
  <c r="AAJ146" i="11" s="1"/>
  <c r="B145" i="11"/>
  <c r="AAJ145" i="11" s="1"/>
  <c r="B144" i="11"/>
  <c r="AAJ144" i="11" s="1"/>
  <c r="B143" i="11"/>
  <c r="AAJ143" i="11" s="1"/>
  <c r="B142" i="11"/>
  <c r="AAJ142" i="11" s="1"/>
  <c r="B141" i="11"/>
  <c r="AAJ141" i="11" s="1"/>
  <c r="B140" i="11"/>
  <c r="AAJ140" i="11" s="1"/>
  <c r="B139" i="11"/>
  <c r="AAJ139" i="11" s="1"/>
  <c r="B138" i="11"/>
  <c r="AAJ138" i="11" s="1"/>
  <c r="B137" i="11"/>
  <c r="AAJ137" i="11" s="1"/>
  <c r="B136" i="11"/>
  <c r="AAJ136" i="11" s="1"/>
  <c r="B135" i="11"/>
  <c r="AAJ135" i="11" s="1"/>
  <c r="B134" i="11"/>
  <c r="AAJ134" i="11" s="1"/>
  <c r="B133" i="11"/>
  <c r="AAJ133" i="11" s="1"/>
  <c r="B132" i="11"/>
  <c r="AAJ132" i="11" s="1"/>
  <c r="B131" i="11"/>
  <c r="AAJ131" i="11" s="1"/>
  <c r="B130" i="11"/>
  <c r="AAJ130" i="11" s="1"/>
  <c r="B129" i="11"/>
  <c r="AAJ129" i="11" s="1"/>
  <c r="B128" i="11"/>
  <c r="AAJ128" i="11" s="1"/>
  <c r="B127" i="11"/>
  <c r="AAJ127" i="11" s="1"/>
  <c r="B126" i="11"/>
  <c r="AAJ126" i="11" s="1"/>
  <c r="B124" i="11"/>
  <c r="AAJ124" i="11" s="1"/>
  <c r="B123" i="11"/>
  <c r="AAJ123" i="11" s="1"/>
  <c r="B122" i="11"/>
  <c r="AAJ122" i="11" s="1"/>
  <c r="B121" i="11"/>
  <c r="AAJ121" i="11" s="1"/>
  <c r="B120" i="11"/>
  <c r="AAJ120" i="11" s="1"/>
  <c r="B119" i="11"/>
  <c r="AAJ119" i="11" s="1"/>
  <c r="B118" i="11"/>
  <c r="AAJ118" i="11" s="1"/>
  <c r="B116" i="11"/>
  <c r="AAJ116" i="11" s="1"/>
  <c r="B114" i="11"/>
  <c r="AAJ114" i="11" s="1"/>
  <c r="B113" i="11"/>
  <c r="AAJ113" i="11" s="1"/>
  <c r="B112" i="11"/>
  <c r="AAJ112" i="11" s="1"/>
  <c r="B110" i="11"/>
  <c r="AAJ110" i="11" s="1"/>
  <c r="B109" i="11"/>
  <c r="AAJ109" i="11" s="1"/>
  <c r="B108" i="11"/>
  <c r="AAJ108" i="11" s="1"/>
  <c r="B107" i="11"/>
  <c r="AAJ107" i="11" s="1"/>
  <c r="B106" i="11"/>
  <c r="AAJ106" i="11" s="1"/>
  <c r="B105" i="11"/>
  <c r="AAJ105" i="11" s="1"/>
  <c r="B104" i="11"/>
  <c r="AAJ104" i="11" s="1"/>
  <c r="B103" i="11"/>
  <c r="AAJ103" i="11" s="1"/>
  <c r="B101" i="11"/>
  <c r="AAJ101" i="11" s="1"/>
  <c r="B100" i="11"/>
  <c r="AAJ100" i="11" s="1"/>
  <c r="B99" i="11"/>
  <c r="AAJ99" i="11" s="1"/>
  <c r="B98" i="11"/>
  <c r="AAJ98" i="11" s="1"/>
  <c r="B97" i="11"/>
  <c r="AAJ97" i="11" s="1"/>
  <c r="B96" i="11"/>
  <c r="AAJ96" i="11" s="1"/>
  <c r="B95" i="11"/>
  <c r="AAJ95" i="11" s="1"/>
  <c r="B93" i="11"/>
  <c r="AAJ93" i="11" s="1"/>
  <c r="B92" i="11"/>
  <c r="AAJ92" i="11" s="1"/>
  <c r="B90" i="11"/>
  <c r="AAJ90" i="11" s="1"/>
  <c r="B89" i="11"/>
  <c r="AAJ89" i="11" s="1"/>
  <c r="B88" i="11"/>
  <c r="AAJ88" i="11" s="1"/>
  <c r="B87" i="11"/>
  <c r="AAJ87" i="11" s="1"/>
  <c r="B86" i="11"/>
  <c r="AAJ86" i="11" s="1"/>
  <c r="B85" i="11"/>
  <c r="AAJ85" i="11" s="1"/>
  <c r="BN83" i="11"/>
  <c r="B83" i="11" s="1"/>
  <c r="F83" i="11" s="1"/>
  <c r="B82" i="11"/>
  <c r="AAJ82" i="11" s="1"/>
  <c r="B81" i="11"/>
  <c r="AAJ81" i="11" s="1"/>
  <c r="B80" i="11"/>
  <c r="AAJ80" i="11" s="1"/>
  <c r="B79" i="11"/>
  <c r="AAJ79" i="11" s="1"/>
  <c r="B75" i="11"/>
  <c r="AAJ75" i="11" s="1"/>
  <c r="B74" i="11"/>
  <c r="AAJ74" i="11" s="1"/>
  <c r="B73" i="11"/>
  <c r="AAJ73" i="11" s="1"/>
  <c r="B72" i="11"/>
  <c r="AAJ72" i="11" s="1"/>
  <c r="B71" i="11"/>
  <c r="AAJ71" i="11" s="1"/>
  <c r="B70" i="11"/>
  <c r="AAJ70" i="11" s="1"/>
  <c r="B69" i="11"/>
  <c r="AAJ69" i="11" s="1"/>
  <c r="B67" i="11"/>
  <c r="AAJ67" i="11" s="1"/>
  <c r="B66" i="11"/>
  <c r="AAJ66" i="11" s="1"/>
  <c r="B65" i="11"/>
  <c r="AAJ65" i="11" s="1"/>
  <c r="B64" i="11"/>
  <c r="AAJ64" i="11" s="1"/>
  <c r="B63" i="11"/>
  <c r="AAJ63" i="11" s="1"/>
  <c r="B62" i="11"/>
  <c r="AAJ62" i="11" s="1"/>
  <c r="B61" i="11"/>
  <c r="AAJ61" i="11" s="1"/>
  <c r="B60" i="11"/>
  <c r="AAJ60" i="11" s="1"/>
  <c r="B58" i="11"/>
  <c r="AAJ58" i="11" s="1"/>
  <c r="B57" i="11"/>
  <c r="AAJ57" i="11" s="1"/>
  <c r="B55" i="11"/>
  <c r="F55" i="11" s="1"/>
  <c r="B53" i="11"/>
  <c r="AAJ53" i="11" s="1"/>
  <c r="B52" i="11"/>
  <c r="F52" i="11" s="1"/>
  <c r="B51" i="11"/>
  <c r="AAJ51" i="11" s="1"/>
  <c r="B50" i="11"/>
  <c r="F50" i="11" s="1"/>
  <c r="B49" i="11"/>
  <c r="AAJ49" i="11" s="1"/>
  <c r="B48" i="11"/>
  <c r="F48" i="11" s="1"/>
  <c r="B47" i="11"/>
  <c r="AAJ47" i="11" s="1"/>
  <c r="B46" i="11"/>
  <c r="F46" i="11" s="1"/>
  <c r="B44" i="11"/>
  <c r="AAJ44" i="11" s="1"/>
  <c r="B43" i="11"/>
  <c r="F43" i="11" s="1"/>
  <c r="B42" i="11"/>
  <c r="AAJ42" i="11" s="1"/>
  <c r="B41" i="11"/>
  <c r="F41" i="11" s="1"/>
  <c r="B40" i="11"/>
  <c r="AAJ40" i="11" s="1"/>
  <c r="B39" i="11"/>
  <c r="F39" i="11" s="1"/>
  <c r="B38" i="11"/>
  <c r="AAJ38" i="11" s="1"/>
  <c r="B37" i="11"/>
  <c r="F37" i="11" s="1"/>
  <c r="B36" i="11"/>
  <c r="AAJ36" i="11" s="1"/>
  <c r="B35" i="11"/>
  <c r="F35" i="11" s="1"/>
  <c r="B34" i="11"/>
  <c r="AAJ34" i="11" s="1"/>
  <c r="B33" i="11"/>
  <c r="F33" i="11" s="1"/>
  <c r="B32" i="11"/>
  <c r="AAJ32" i="11" s="1"/>
  <c r="B31" i="11"/>
  <c r="F31" i="11" s="1"/>
  <c r="B30" i="11"/>
  <c r="AAJ30" i="11" s="1"/>
  <c r="B29" i="11"/>
  <c r="F29" i="11" s="1"/>
  <c r="B28" i="11"/>
  <c r="AAJ28" i="11" s="1"/>
  <c r="B27" i="11"/>
  <c r="F27" i="11" s="1"/>
  <c r="B24" i="11"/>
  <c r="AAJ24" i="11" s="1"/>
  <c r="B23" i="11"/>
  <c r="F23" i="11" s="1"/>
  <c r="B22" i="11"/>
  <c r="AAJ22" i="11" s="1"/>
  <c r="B21" i="11"/>
  <c r="B20" i="11"/>
  <c r="AAJ20" i="11" s="1"/>
  <c r="B19" i="11"/>
  <c r="F19" i="11" s="1"/>
  <c r="B18" i="11"/>
  <c r="AAJ18" i="11" s="1"/>
  <c r="B17" i="11"/>
  <c r="F17" i="11" s="1"/>
  <c r="B16" i="11"/>
  <c r="AAJ16" i="11" s="1"/>
  <c r="B13" i="11"/>
  <c r="F13" i="11" s="1"/>
  <c r="B12" i="11"/>
  <c r="AAJ12" i="11" s="1"/>
  <c r="B11" i="11"/>
  <c r="F11" i="11" s="1"/>
  <c r="B10" i="11"/>
  <c r="AAJ10" i="11" s="1"/>
  <c r="B9" i="11"/>
  <c r="F9" i="11" s="1"/>
  <c r="B8" i="11"/>
  <c r="AAJ8" i="11" s="1"/>
  <c r="B7" i="11"/>
  <c r="F7" i="11" s="1"/>
  <c r="B6" i="11"/>
  <c r="AAJ6" i="11" s="1"/>
  <c r="B5" i="11"/>
  <c r="F5" i="11" s="1"/>
  <c r="B4" i="11"/>
  <c r="F4" i="11" s="1"/>
  <c r="JQ61" i="10"/>
  <c r="JB61" i="10"/>
  <c r="JD61" i="10" s="1"/>
  <c r="IY61" i="10"/>
  <c r="JQ233" i="10"/>
  <c r="JD233" i="10"/>
  <c r="IY233" i="10"/>
  <c r="JQ166" i="10"/>
  <c r="JB166" i="10"/>
  <c r="JD166" i="10" s="1"/>
  <c r="IY166" i="10"/>
  <c r="JQ570" i="10"/>
  <c r="JD570" i="10"/>
  <c r="IY570" i="10"/>
  <c r="JQ151" i="10"/>
  <c r="JD151" i="10"/>
  <c r="IY151" i="10"/>
  <c r="JQ604" i="10"/>
  <c r="JD604" i="10"/>
  <c r="IY604" i="10"/>
  <c r="JQ512" i="10"/>
  <c r="JB512" i="10"/>
  <c r="JD512" i="10" s="1"/>
  <c r="IY512" i="10"/>
  <c r="JQ437" i="10"/>
  <c r="JD437" i="10"/>
  <c r="IY437" i="10"/>
  <c r="JQ99" i="10"/>
  <c r="JD99" i="10"/>
  <c r="IY99" i="10"/>
  <c r="JQ325" i="10"/>
  <c r="JD325" i="10"/>
  <c r="IY325" i="10"/>
  <c r="JQ60" i="10"/>
  <c r="JB60" i="10"/>
  <c r="JD60" i="10" s="1"/>
  <c r="IY60" i="10"/>
  <c r="JQ286" i="10"/>
  <c r="JD286" i="10"/>
  <c r="IY286" i="10"/>
  <c r="JQ114" i="10"/>
  <c r="JD114" i="10"/>
  <c r="IY114" i="10"/>
  <c r="JQ511" i="10"/>
  <c r="JB511" i="10"/>
  <c r="JD511" i="10" s="1"/>
  <c r="IY511" i="10"/>
  <c r="JQ396" i="10"/>
  <c r="JD396" i="10"/>
  <c r="IY396" i="10"/>
  <c r="JQ524" i="10"/>
  <c r="JD524" i="10"/>
  <c r="IY524" i="10"/>
  <c r="JQ29" i="10"/>
  <c r="JB29" i="10"/>
  <c r="JD29" i="10" s="1"/>
  <c r="IY29" i="10"/>
  <c r="JQ257" i="10"/>
  <c r="JD257" i="10"/>
  <c r="IY257" i="10"/>
  <c r="JQ232" i="10"/>
  <c r="IY232" i="10"/>
  <c r="JQ490" i="10"/>
  <c r="JD490" i="10"/>
  <c r="IY490" i="10"/>
  <c r="JQ52" i="10"/>
  <c r="JB52" i="10"/>
  <c r="JD52" i="10" s="1"/>
  <c r="IY52" i="10"/>
  <c r="JQ77" i="10"/>
  <c r="JD77" i="10"/>
  <c r="IY77" i="10"/>
  <c r="JQ361" i="10"/>
  <c r="JD361" i="10"/>
  <c r="IY361" i="10"/>
  <c r="JQ106" i="10"/>
  <c r="JD106" i="10"/>
  <c r="IY106" i="10"/>
  <c r="JQ395" i="10"/>
  <c r="JD395" i="10"/>
  <c r="IY395" i="10"/>
  <c r="JQ453" i="10"/>
  <c r="JD453" i="10"/>
  <c r="IY453" i="10"/>
  <c r="JQ150" i="10"/>
  <c r="JD150" i="10"/>
  <c r="IY150" i="10"/>
  <c r="JQ560" i="10"/>
  <c r="JD560" i="10"/>
  <c r="IY560" i="10"/>
  <c r="JL37" i="10"/>
  <c r="JB37" i="10" s="1"/>
  <c r="JA37" i="10"/>
  <c r="JA610" i="10" s="1"/>
  <c r="IY37" i="10"/>
  <c r="JQ206" i="10"/>
  <c r="JB206" i="10"/>
  <c r="JD206" i="10" s="1"/>
  <c r="IY206" i="10"/>
  <c r="JQ311" i="10"/>
  <c r="JB311" i="10"/>
  <c r="JD311" i="10" s="1"/>
  <c r="IY311" i="10"/>
  <c r="JQ426" i="10"/>
  <c r="JB426" i="10"/>
  <c r="JD426" i="10" s="1"/>
  <c r="IY426" i="10"/>
  <c r="JQ231" i="10"/>
  <c r="JD231" i="10"/>
  <c r="IY231" i="10"/>
  <c r="JQ285" i="10"/>
  <c r="JD285" i="10"/>
  <c r="IY285" i="10"/>
  <c r="JQ387" i="10"/>
  <c r="JD387" i="10"/>
  <c r="IY387" i="10"/>
  <c r="JQ550" i="10"/>
  <c r="JB550" i="10"/>
  <c r="JD550" i="10" s="1"/>
  <c r="IY550" i="10"/>
  <c r="JQ248" i="10"/>
  <c r="JD248" i="10"/>
  <c r="IY248" i="10"/>
  <c r="JQ98" i="10"/>
  <c r="JB98" i="10"/>
  <c r="JD98" i="10" s="1"/>
  <c r="IY98" i="10"/>
  <c r="JQ125" i="10"/>
  <c r="JD125" i="10"/>
  <c r="IY125" i="10"/>
  <c r="JQ499" i="10"/>
  <c r="JD499" i="10"/>
  <c r="IY499" i="10"/>
  <c r="JQ149" i="10"/>
  <c r="JD149" i="10"/>
  <c r="IY149" i="10"/>
  <c r="JQ113" i="10"/>
  <c r="JD113" i="10"/>
  <c r="IY113" i="10"/>
  <c r="JQ194" i="10"/>
  <c r="JD194" i="10"/>
  <c r="IY194" i="10"/>
  <c r="JQ404" i="10"/>
  <c r="JB404" i="10"/>
  <c r="JD404" i="10" s="1"/>
  <c r="IY404" i="10"/>
  <c r="JQ436" i="10"/>
  <c r="JB436" i="10"/>
  <c r="JD436" i="10" s="1"/>
  <c r="IY436" i="10"/>
  <c r="JQ310" i="10"/>
  <c r="JB310" i="10"/>
  <c r="JD310" i="10" s="1"/>
  <c r="IY310" i="10"/>
  <c r="JQ483" i="10"/>
  <c r="JB483" i="10"/>
  <c r="JD483" i="10" s="1"/>
  <c r="IY483" i="10"/>
  <c r="JQ28" i="10"/>
  <c r="JB28" i="10"/>
  <c r="JD28" i="10" s="1"/>
  <c r="IY28" i="10"/>
  <c r="JQ374" i="10"/>
  <c r="JB374" i="10"/>
  <c r="JD374" i="10" s="1"/>
  <c r="IY374" i="10"/>
  <c r="JQ569" i="10"/>
  <c r="JB569" i="10"/>
  <c r="JD569" i="10" s="1"/>
  <c r="IY569" i="10"/>
  <c r="JQ523" i="10"/>
  <c r="JB523" i="10"/>
  <c r="JD523" i="10" s="1"/>
  <c r="IY523" i="10"/>
  <c r="JQ230" i="10"/>
  <c r="JD230" i="10"/>
  <c r="IY230" i="10"/>
  <c r="JQ452" i="10"/>
  <c r="JD452" i="10"/>
  <c r="IY452" i="10"/>
  <c r="JQ76" i="10"/>
  <c r="JD76" i="10"/>
  <c r="IY76" i="10"/>
  <c r="JQ420" i="10"/>
  <c r="JD420" i="10"/>
  <c r="IY420" i="10"/>
  <c r="JQ339" i="10"/>
  <c r="JD339" i="10"/>
  <c r="IY339" i="10"/>
  <c r="JQ284" i="10"/>
  <c r="JD284" i="10"/>
  <c r="IY284" i="10"/>
  <c r="JQ603" i="10"/>
  <c r="JB603" i="10"/>
  <c r="JD603" i="10" s="1"/>
  <c r="IY603" i="10"/>
  <c r="JQ268" i="10"/>
  <c r="JD268" i="10"/>
  <c r="IY268" i="10"/>
  <c r="JQ559" i="10"/>
  <c r="JD559" i="10"/>
  <c r="IY559" i="10"/>
  <c r="JQ15" i="10"/>
  <c r="JB15" i="10"/>
  <c r="JD15" i="10" s="1"/>
  <c r="IY15" i="10"/>
  <c r="JQ360" i="10"/>
  <c r="JD360" i="10"/>
  <c r="IY360" i="10"/>
  <c r="JQ148" i="10"/>
  <c r="JD148" i="10"/>
  <c r="IY148" i="10"/>
  <c r="JQ522" i="10"/>
  <c r="JB522" i="10"/>
  <c r="JD522" i="10" s="1"/>
  <c r="IY522" i="10"/>
  <c r="JQ200" i="10"/>
  <c r="JB200" i="10"/>
  <c r="JD200" i="10" s="1"/>
  <c r="IY200" i="10"/>
  <c r="JQ324" i="10"/>
  <c r="JD324" i="10"/>
  <c r="IY324" i="10"/>
  <c r="JQ165" i="10"/>
  <c r="JB165" i="10"/>
  <c r="JD165" i="10" s="1"/>
  <c r="IY165" i="10"/>
  <c r="JQ435" i="10"/>
  <c r="JB435" i="10"/>
  <c r="JD435" i="10" s="1"/>
  <c r="IY435" i="10"/>
  <c r="JQ27" i="10"/>
  <c r="JB27" i="10"/>
  <c r="JD27" i="10" s="1"/>
  <c r="IY27" i="10"/>
  <c r="JQ451" i="10"/>
  <c r="JD451" i="10"/>
  <c r="IY451" i="10"/>
  <c r="JQ51" i="10"/>
  <c r="JB51" i="10"/>
  <c r="JD51" i="10" s="1"/>
  <c r="IY51" i="10"/>
  <c r="JQ59" i="10"/>
  <c r="JB59" i="10"/>
  <c r="JD59" i="10" s="1"/>
  <c r="IY59" i="10"/>
  <c r="JQ589" i="10"/>
  <c r="JD589" i="10"/>
  <c r="IY589" i="10"/>
  <c r="JQ338" i="10"/>
  <c r="JB338" i="10"/>
  <c r="JD338" i="10" s="1"/>
  <c r="IY338" i="10"/>
  <c r="JQ97" i="10"/>
  <c r="JB97" i="10"/>
  <c r="JD97" i="10" s="1"/>
  <c r="IY97" i="10"/>
  <c r="JQ135" i="10"/>
  <c r="JB135" i="10"/>
  <c r="JD135" i="10" s="1"/>
  <c r="IY135" i="10"/>
  <c r="JQ229" i="10"/>
  <c r="JD229" i="10"/>
  <c r="IY229" i="10"/>
  <c r="JQ147" i="10"/>
  <c r="JD147" i="10"/>
  <c r="IY147" i="10"/>
  <c r="JQ578" i="10"/>
  <c r="JD578" i="10"/>
  <c r="IY578" i="10"/>
  <c r="JQ510" i="10"/>
  <c r="JB510" i="10"/>
  <c r="JD510" i="10" s="1"/>
  <c r="IY510" i="10"/>
  <c r="JQ403" i="10"/>
  <c r="JB403" i="10"/>
  <c r="JD403" i="10" s="1"/>
  <c r="IY403" i="10"/>
  <c r="JQ588" i="10"/>
  <c r="JD588" i="10"/>
  <c r="IY588" i="10"/>
  <c r="JQ549" i="10"/>
  <c r="JB549" i="10"/>
  <c r="JD549" i="10" s="1"/>
  <c r="IY549" i="10"/>
  <c r="JQ75" i="10"/>
  <c r="JB75" i="10"/>
  <c r="JD75" i="10" s="1"/>
  <c r="IY75" i="10"/>
  <c r="JQ608" i="10"/>
  <c r="JB608" i="10"/>
  <c r="JD608" i="10" s="1"/>
  <c r="IY608" i="10"/>
  <c r="JQ596" i="10"/>
  <c r="JB596" i="10"/>
  <c r="JD596" i="10" s="1"/>
  <c r="IY596" i="10"/>
  <c r="JQ352" i="10"/>
  <c r="JD352" i="10"/>
  <c r="IY352" i="10"/>
  <c r="JQ465" i="10"/>
  <c r="JB465" i="10"/>
  <c r="JD465" i="10" s="1"/>
  <c r="IY465" i="10"/>
  <c r="JQ58" i="10"/>
  <c r="JB58" i="10"/>
  <c r="JD58" i="10" s="1"/>
  <c r="IY58" i="10"/>
  <c r="JQ146" i="10"/>
  <c r="JD146" i="10"/>
  <c r="IY146" i="10"/>
  <c r="JQ450" i="10"/>
  <c r="JB450" i="10"/>
  <c r="JD450" i="10" s="1"/>
  <c r="IY450" i="10"/>
  <c r="JQ74" i="10"/>
  <c r="JB74" i="10"/>
  <c r="JD74" i="10" s="1"/>
  <c r="IY74" i="10"/>
  <c r="JQ411" i="10"/>
  <c r="JD411" i="10"/>
  <c r="IY411" i="10"/>
  <c r="JQ602" i="10"/>
  <c r="JB602" i="10"/>
  <c r="JD602" i="10" s="1"/>
  <c r="IY602" i="10"/>
  <c r="JQ332" i="10"/>
  <c r="JB332" i="10"/>
  <c r="JD332" i="10" s="1"/>
  <c r="IY332" i="10"/>
  <c r="JQ548" i="10"/>
  <c r="JB548" i="10"/>
  <c r="JD548" i="10" s="1"/>
  <c r="IY548" i="10"/>
  <c r="JQ267" i="10"/>
  <c r="JD267" i="10"/>
  <c r="IY267" i="10"/>
  <c r="JQ247" i="10"/>
  <c r="JB247" i="10"/>
  <c r="JD247" i="10" s="1"/>
  <c r="IY247" i="10"/>
  <c r="JQ164" i="10"/>
  <c r="JB164" i="10"/>
  <c r="JD164" i="10" s="1"/>
  <c r="IY164" i="10"/>
  <c r="JQ509" i="10"/>
  <c r="JB509" i="10"/>
  <c r="JD509" i="10" s="1"/>
  <c r="IY509" i="10"/>
  <c r="JQ309" i="10"/>
  <c r="JB309" i="10"/>
  <c r="JD309" i="10" s="1"/>
  <c r="IY309" i="10"/>
  <c r="JQ96" i="10"/>
  <c r="JB96" i="10"/>
  <c r="JD96" i="10" s="1"/>
  <c r="IY96" i="10"/>
  <c r="JQ402" i="10"/>
  <c r="JB402" i="10"/>
  <c r="JD402" i="10" s="1"/>
  <c r="IY402" i="10"/>
  <c r="JQ228" i="10"/>
  <c r="JD228" i="10"/>
  <c r="IY228" i="10"/>
  <c r="JQ283" i="10"/>
  <c r="JB283" i="10"/>
  <c r="JD283" i="10" s="1"/>
  <c r="IY283" i="10"/>
  <c r="JQ521" i="10"/>
  <c r="JB521" i="10"/>
  <c r="JD521" i="10" s="1"/>
  <c r="IY521" i="10"/>
  <c r="JQ266" i="10"/>
  <c r="JD266" i="10"/>
  <c r="IY266" i="10"/>
  <c r="JQ394" i="10"/>
  <c r="JB394" i="10"/>
  <c r="JD394" i="10" s="1"/>
  <c r="IY394" i="10"/>
  <c r="JQ489" i="10"/>
  <c r="JB489" i="10"/>
  <c r="JD489" i="10" s="1"/>
  <c r="IY489" i="10"/>
  <c r="JQ508" i="10"/>
  <c r="JB508" i="10"/>
  <c r="JD508" i="10" s="1"/>
  <c r="IY508" i="10"/>
  <c r="JQ359" i="10"/>
  <c r="JB359" i="10"/>
  <c r="JD359" i="10" s="1"/>
  <c r="IY359" i="10"/>
  <c r="JQ386" i="10"/>
  <c r="JB386" i="10"/>
  <c r="JD386" i="10" s="1"/>
  <c r="IY386" i="10"/>
  <c r="JQ36" i="10"/>
  <c r="JB36" i="10"/>
  <c r="JD36" i="10" s="1"/>
  <c r="IY36" i="10"/>
  <c r="JQ26" i="10"/>
  <c r="JB26" i="10"/>
  <c r="JD26" i="10" s="1"/>
  <c r="IY26" i="10"/>
  <c r="JQ587" i="10"/>
  <c r="JD587" i="10"/>
  <c r="IY587" i="10"/>
  <c r="JQ112" i="10"/>
  <c r="JB112" i="10"/>
  <c r="JD112" i="10" s="1"/>
  <c r="IY112" i="10"/>
  <c r="JQ177" i="10"/>
  <c r="JB177" i="10"/>
  <c r="JD177" i="10" s="1"/>
  <c r="IY177" i="10"/>
  <c r="JQ14" i="10"/>
  <c r="JB14" i="10"/>
  <c r="JD14" i="10" s="1"/>
  <c r="IY14" i="10"/>
  <c r="JQ227" i="10"/>
  <c r="JB227" i="10"/>
  <c r="JD227" i="10" s="1"/>
  <c r="IY227" i="10"/>
  <c r="JQ282" i="10"/>
  <c r="JB282" i="10"/>
  <c r="JD282" i="10" s="1"/>
  <c r="IY282" i="10"/>
  <c r="JQ50" i="10"/>
  <c r="JB50" i="10"/>
  <c r="JD50" i="10" s="1"/>
  <c r="IY50" i="10"/>
  <c r="JQ57" i="10"/>
  <c r="JB57" i="10"/>
  <c r="JD57" i="10" s="1"/>
  <c r="IY57" i="10"/>
  <c r="JQ308" i="10"/>
  <c r="JB308" i="10"/>
  <c r="JD308" i="10" s="1"/>
  <c r="IY308" i="10"/>
  <c r="JQ331" i="10"/>
  <c r="JB331" i="10"/>
  <c r="JD331" i="10" s="1"/>
  <c r="IY331" i="10"/>
  <c r="JQ547" i="10"/>
  <c r="JB547" i="10"/>
  <c r="JD547" i="10" s="1"/>
  <c r="IY547" i="10"/>
  <c r="JQ337" i="10"/>
  <c r="JL337" i="10"/>
  <c r="JB337" i="10" s="1"/>
  <c r="JD337" i="10" s="1"/>
  <c r="IY337" i="10"/>
  <c r="JQ44" i="10"/>
  <c r="JB44" i="10"/>
  <c r="JD44" i="10" s="1"/>
  <c r="IY44" i="10"/>
  <c r="JQ520" i="10"/>
  <c r="JB520" i="10"/>
  <c r="JD520" i="10" s="1"/>
  <c r="IY520" i="10"/>
  <c r="JQ558" i="10"/>
  <c r="JL558" i="10"/>
  <c r="JK558" i="10"/>
  <c r="IY558" i="10"/>
  <c r="JQ35" i="10"/>
  <c r="JB35" i="10"/>
  <c r="JD35" i="10" s="1"/>
  <c r="IY35" i="10"/>
  <c r="JQ393" i="10"/>
  <c r="JB393" i="10"/>
  <c r="JD393" i="10" s="1"/>
  <c r="IY393" i="10"/>
  <c r="JQ425" i="10"/>
  <c r="JB425" i="10"/>
  <c r="JD425" i="10" s="1"/>
  <c r="IY425" i="10"/>
  <c r="JQ419" i="10"/>
  <c r="JB419" i="10"/>
  <c r="JD419" i="10" s="1"/>
  <c r="IY419" i="10"/>
  <c r="JQ507" i="10"/>
  <c r="JB507" i="10"/>
  <c r="JD507" i="10" s="1"/>
  <c r="IY507" i="10"/>
  <c r="JQ424" i="10"/>
  <c r="JB424" i="10"/>
  <c r="JD424" i="10" s="1"/>
  <c r="IY424" i="10"/>
  <c r="JQ124" i="10"/>
  <c r="JB124" i="10"/>
  <c r="JD124" i="10" s="1"/>
  <c r="IY124" i="10"/>
  <c r="JQ434" i="10"/>
  <c r="JB434" i="10"/>
  <c r="JD434" i="10" s="1"/>
  <c r="IY434" i="10"/>
  <c r="JQ449" i="10"/>
  <c r="JB449" i="10"/>
  <c r="JD449" i="10" s="1"/>
  <c r="IY449" i="10"/>
  <c r="JQ265" i="10"/>
  <c r="JL265" i="10"/>
  <c r="IY265" i="10"/>
  <c r="JQ562" i="10"/>
  <c r="JB562" i="10"/>
  <c r="JD562" i="10" s="1"/>
  <c r="IY562" i="10"/>
  <c r="JQ443" i="10"/>
  <c r="JB443" i="10"/>
  <c r="JD443" i="10" s="1"/>
  <c r="IY443" i="10"/>
  <c r="JQ594" i="10"/>
  <c r="JJ594" i="10"/>
  <c r="JB594" i="10" s="1"/>
  <c r="JD594" i="10" s="1"/>
  <c r="IY594" i="10"/>
  <c r="JQ73" i="10"/>
  <c r="JB73" i="10"/>
  <c r="JD73" i="10" s="1"/>
  <c r="IY73" i="10"/>
  <c r="JQ586" i="10"/>
  <c r="JD586" i="10"/>
  <c r="IY586" i="10"/>
  <c r="JQ256" i="10"/>
  <c r="JB256" i="10"/>
  <c r="JD256" i="10" s="1"/>
  <c r="IY256" i="10"/>
  <c r="JQ281" i="10"/>
  <c r="JB281" i="10"/>
  <c r="JD281" i="10" s="1"/>
  <c r="IY281" i="10"/>
  <c r="JQ410" i="10"/>
  <c r="IY410" i="10"/>
  <c r="JQ95" i="10"/>
  <c r="JB95" i="10"/>
  <c r="JD95" i="10" s="1"/>
  <c r="IY95" i="10"/>
  <c r="JQ226" i="10"/>
  <c r="JL226" i="10"/>
  <c r="JB226" i="10" s="1"/>
  <c r="JD226" i="10" s="1"/>
  <c r="IY226" i="10"/>
  <c r="JQ34" i="10"/>
  <c r="JB34" i="10"/>
  <c r="JD34" i="10" s="1"/>
  <c r="IY34" i="10"/>
  <c r="JQ476" i="10"/>
  <c r="JB476" i="10"/>
  <c r="JD476" i="10" s="1"/>
  <c r="IY476" i="10"/>
  <c r="JQ358" i="10"/>
  <c r="JB358" i="10"/>
  <c r="JD358" i="10" s="1"/>
  <c r="IY358" i="10"/>
  <c r="JQ506" i="10"/>
  <c r="JJ506" i="10"/>
  <c r="JB506" i="10" s="1"/>
  <c r="JD506" i="10" s="1"/>
  <c r="IY506" i="10"/>
  <c r="JQ401" i="10"/>
  <c r="JB401" i="10"/>
  <c r="JD401" i="10" s="1"/>
  <c r="IY401" i="10"/>
  <c r="JQ193" i="10"/>
  <c r="JB193" i="10"/>
  <c r="JD193" i="10" s="1"/>
  <c r="IY193" i="10"/>
  <c r="JQ46" i="10"/>
  <c r="JB46" i="10"/>
  <c r="JD46" i="10" s="1"/>
  <c r="IY46" i="10"/>
  <c r="JQ13" i="10"/>
  <c r="JB13" i="10"/>
  <c r="JD13" i="10" s="1"/>
  <c r="IY13" i="10"/>
  <c r="JQ33" i="10"/>
  <c r="JB33" i="10"/>
  <c r="JD33" i="10" s="1"/>
  <c r="IY33" i="10"/>
  <c r="JQ482" i="10"/>
  <c r="JB482" i="10"/>
  <c r="JD482" i="10" s="1"/>
  <c r="IY482" i="10"/>
  <c r="JQ538" i="10"/>
  <c r="JD538" i="10"/>
  <c r="IY538" i="10"/>
  <c r="JQ280" i="10"/>
  <c r="JB280" i="10"/>
  <c r="JD280" i="10" s="1"/>
  <c r="IY280" i="10"/>
  <c r="JQ134" i="10"/>
  <c r="JB134" i="10"/>
  <c r="JD134" i="10" s="1"/>
  <c r="IY134" i="10"/>
  <c r="JQ448" i="10"/>
  <c r="JB448" i="10"/>
  <c r="JD448" i="10" s="1"/>
  <c r="IY448" i="10"/>
  <c r="JQ225" i="10"/>
  <c r="JB225" i="10"/>
  <c r="JD225" i="10" s="1"/>
  <c r="IY225" i="10"/>
  <c r="JQ601" i="10"/>
  <c r="JB601" i="10"/>
  <c r="JD601" i="10" s="1"/>
  <c r="IY601" i="10"/>
  <c r="JQ4" i="10"/>
  <c r="JB4" i="10"/>
  <c r="JD4" i="10" s="1"/>
  <c r="IY4" i="10"/>
  <c r="JQ400" i="10"/>
  <c r="JB400" i="10"/>
  <c r="JD400" i="10" s="1"/>
  <c r="IY400" i="10"/>
  <c r="JQ488" i="10"/>
  <c r="JB488" i="10"/>
  <c r="JD488" i="10" s="1"/>
  <c r="IY488" i="10"/>
  <c r="JQ145" i="10"/>
  <c r="JB145" i="10"/>
  <c r="JD145" i="10" s="1"/>
  <c r="IY145" i="10"/>
  <c r="JQ176" i="10"/>
  <c r="JB176" i="10"/>
  <c r="JD176" i="10" s="1"/>
  <c r="IY176" i="10"/>
  <c r="JQ557" i="10"/>
  <c r="JB557" i="10"/>
  <c r="JD557" i="10" s="1"/>
  <c r="IY557" i="10"/>
  <c r="JQ433" i="10"/>
  <c r="JB433" i="10"/>
  <c r="JD433" i="10" s="1"/>
  <c r="IY433" i="10"/>
  <c r="JQ585" i="10"/>
  <c r="JB585" i="10"/>
  <c r="JD585" i="10" s="1"/>
  <c r="IY585" i="10"/>
  <c r="JQ49" i="10"/>
  <c r="JB49" i="10"/>
  <c r="JD49" i="10" s="1"/>
  <c r="IY49" i="10"/>
  <c r="JQ357" i="10"/>
  <c r="JB357" i="10"/>
  <c r="JD357" i="10" s="1"/>
  <c r="IY357" i="10"/>
  <c r="JQ330" i="10"/>
  <c r="JB330" i="10"/>
  <c r="JD330" i="10" s="1"/>
  <c r="IY330" i="10"/>
  <c r="JQ279" i="10"/>
  <c r="JL279" i="10"/>
  <c r="IY279" i="10"/>
  <c r="JQ56" i="10"/>
  <c r="JB56" i="10"/>
  <c r="JD56" i="10" s="1"/>
  <c r="IY56" i="10"/>
  <c r="JQ224" i="10"/>
  <c r="JB224" i="10"/>
  <c r="JD224" i="10" s="1"/>
  <c r="IY224" i="10"/>
  <c r="JQ392" i="10"/>
  <c r="JB392" i="10"/>
  <c r="JD392" i="10" s="1"/>
  <c r="IY392" i="10"/>
  <c r="JQ464" i="10"/>
  <c r="JB464" i="10"/>
  <c r="JD464" i="10" s="1"/>
  <c r="IY464" i="10"/>
  <c r="JQ546" i="10"/>
  <c r="JB546" i="10"/>
  <c r="JD546" i="10" s="1"/>
  <c r="IY546" i="10"/>
  <c r="JQ532" i="10"/>
  <c r="JB532" i="10"/>
  <c r="JD532" i="10" s="1"/>
  <c r="IY532" i="10"/>
  <c r="JQ182" i="10"/>
  <c r="JD182" i="10"/>
  <c r="IY182" i="10"/>
  <c r="JQ144" i="10"/>
  <c r="JB144" i="10"/>
  <c r="JD144" i="10" s="1"/>
  <c r="IY144" i="10"/>
  <c r="JQ43" i="10"/>
  <c r="JB43" i="10"/>
  <c r="JD43" i="10" s="1"/>
  <c r="IY43" i="10"/>
  <c r="JQ94" i="10"/>
  <c r="JB94" i="10"/>
  <c r="JD94" i="10" s="1"/>
  <c r="IY94" i="10"/>
  <c r="JQ264" i="10"/>
  <c r="JB264" i="10"/>
  <c r="JD264" i="10" s="1"/>
  <c r="IY264" i="10"/>
  <c r="JQ409" i="10"/>
  <c r="JB409" i="10"/>
  <c r="JD409" i="10" s="1"/>
  <c r="IY409" i="10"/>
  <c r="JQ460" i="10"/>
  <c r="JB460" i="10"/>
  <c r="JD460" i="10" s="1"/>
  <c r="IY460" i="10"/>
  <c r="JQ584" i="10"/>
  <c r="JB584" i="10"/>
  <c r="JD584" i="10" s="1"/>
  <c r="IY584" i="10"/>
  <c r="JQ568" i="10"/>
  <c r="JB568" i="10"/>
  <c r="JD568" i="10" s="1"/>
  <c r="IY568" i="10"/>
  <c r="JQ223" i="10"/>
  <c r="JB223" i="10"/>
  <c r="JD223" i="10" s="1"/>
  <c r="IY223" i="10"/>
  <c r="JQ123" i="10"/>
  <c r="JB123" i="10"/>
  <c r="JD123" i="10" s="1"/>
  <c r="IY123" i="10"/>
  <c r="JQ432" i="10"/>
  <c r="JB432" i="10"/>
  <c r="JD432" i="10" s="1"/>
  <c r="IY432" i="10"/>
  <c r="JQ505" i="10"/>
  <c r="JB505" i="10"/>
  <c r="JD505" i="10" s="1"/>
  <c r="IY505" i="10"/>
  <c r="JQ418" i="10"/>
  <c r="JB418" i="10"/>
  <c r="JD418" i="10" s="1"/>
  <c r="IY418" i="10"/>
  <c r="JQ346" i="10"/>
  <c r="JB346" i="10"/>
  <c r="JD346" i="10" s="1"/>
  <c r="IY346" i="10"/>
  <c r="JQ423" i="10"/>
  <c r="JB423" i="10"/>
  <c r="JD423" i="10" s="1"/>
  <c r="IY423" i="10"/>
  <c r="JQ545" i="10"/>
  <c r="JB545" i="10"/>
  <c r="JD545" i="10" s="1"/>
  <c r="IY545" i="10"/>
  <c r="JQ373" i="10"/>
  <c r="JB373" i="10"/>
  <c r="JD373" i="10" s="1"/>
  <c r="IY373" i="10"/>
  <c r="JQ519" i="10"/>
  <c r="JB519" i="10"/>
  <c r="JD519" i="10" s="1"/>
  <c r="IY519" i="10"/>
  <c r="JQ431" i="10"/>
  <c r="JB431" i="10"/>
  <c r="JD431" i="10" s="1"/>
  <c r="IY431" i="10"/>
  <c r="JQ111" i="10"/>
  <c r="JB111" i="10"/>
  <c r="JD111" i="10" s="1"/>
  <c r="IY111" i="10"/>
  <c r="JQ278" i="10"/>
  <c r="JK278" i="10"/>
  <c r="JB278" i="10" s="1"/>
  <c r="JD278" i="10" s="1"/>
  <c r="IY278" i="10"/>
  <c r="JQ192" i="10"/>
  <c r="JB192" i="10"/>
  <c r="JD192" i="10" s="1"/>
  <c r="IY192" i="10"/>
  <c r="JQ143" i="10"/>
  <c r="JK143" i="10"/>
  <c r="JB143" i="10" s="1"/>
  <c r="JD143" i="10" s="1"/>
  <c r="IY143" i="10"/>
  <c r="JQ385" i="10"/>
  <c r="JB385" i="10"/>
  <c r="JD385" i="10" s="1"/>
  <c r="IY385" i="10"/>
  <c r="JQ600" i="10"/>
  <c r="JB600" i="10"/>
  <c r="JD600" i="10" s="1"/>
  <c r="IY600" i="10"/>
  <c r="JQ222" i="10"/>
  <c r="JB222" i="10"/>
  <c r="JD222" i="10" s="1"/>
  <c r="IY222" i="10"/>
  <c r="JQ537" i="10"/>
  <c r="JD537" i="10"/>
  <c r="IY537" i="10"/>
  <c r="JQ567" i="10"/>
  <c r="JB567" i="10"/>
  <c r="JD567" i="10" s="1"/>
  <c r="IY567" i="10"/>
  <c r="JQ391" i="10"/>
  <c r="JB391" i="10"/>
  <c r="JD391" i="10" s="1"/>
  <c r="IY391" i="10"/>
  <c r="JQ475" i="10"/>
  <c r="JB475" i="10"/>
  <c r="JD475" i="10" s="1"/>
  <c r="IY475" i="10"/>
  <c r="JQ351" i="10"/>
  <c r="JB351" i="10"/>
  <c r="JD351" i="10" s="1"/>
  <c r="IY351" i="10"/>
  <c r="JQ447" i="10"/>
  <c r="JB447" i="10"/>
  <c r="JD447" i="10" s="1"/>
  <c r="IY447" i="10"/>
  <c r="JQ336" i="10"/>
  <c r="JB336" i="10"/>
  <c r="JD336" i="10" s="1"/>
  <c r="IY336" i="10"/>
  <c r="JQ518" i="10"/>
  <c r="JB518" i="10"/>
  <c r="JD518" i="10" s="1"/>
  <c r="IY518" i="10"/>
  <c r="JQ191" i="10"/>
  <c r="JB191" i="10"/>
  <c r="JD191" i="10" s="1"/>
  <c r="IY191" i="10"/>
  <c r="JQ181" i="10"/>
  <c r="JJ181" i="10"/>
  <c r="JB181" i="10" s="1"/>
  <c r="IY181" i="10"/>
  <c r="JQ48" i="10"/>
  <c r="JB48" i="10"/>
  <c r="JD48" i="10" s="1"/>
  <c r="IY48" i="10"/>
  <c r="JQ345" i="10"/>
  <c r="JB345" i="10"/>
  <c r="JD345" i="10" s="1"/>
  <c r="IY345" i="10"/>
  <c r="JQ55" i="10"/>
  <c r="JB55" i="10"/>
  <c r="JD55" i="10" s="1"/>
  <c r="IY55" i="10"/>
  <c r="JQ504" i="10"/>
  <c r="JB504" i="10"/>
  <c r="JD504" i="10" s="1"/>
  <c r="IY504" i="10"/>
  <c r="JQ408" i="10"/>
  <c r="JB408" i="10"/>
  <c r="JD408" i="10" s="1"/>
  <c r="IY408" i="10"/>
  <c r="JQ72" i="10"/>
  <c r="JB72" i="10"/>
  <c r="JD72" i="10" s="1"/>
  <c r="IY72" i="10"/>
  <c r="JQ583" i="10"/>
  <c r="JI583" i="10"/>
  <c r="JB583" i="10" s="1"/>
  <c r="JD583" i="10" s="1"/>
  <c r="IY583" i="10"/>
  <c r="JQ122" i="10"/>
  <c r="JB122" i="10"/>
  <c r="JD122" i="10" s="1"/>
  <c r="IY122" i="10"/>
  <c r="JQ556" i="10"/>
  <c r="JK556" i="10"/>
  <c r="JI556" i="10"/>
  <c r="IY556" i="10"/>
  <c r="JQ110" i="10"/>
  <c r="JB110" i="10"/>
  <c r="JD110" i="10" s="1"/>
  <c r="IY110" i="10"/>
  <c r="JQ12" i="10"/>
  <c r="JB12" i="10"/>
  <c r="JD12" i="10" s="1"/>
  <c r="IY12" i="10"/>
  <c r="JQ246" i="10"/>
  <c r="JB246" i="10"/>
  <c r="JD246" i="10" s="1"/>
  <c r="IY246" i="10"/>
  <c r="JQ372" i="10"/>
  <c r="JB372" i="10"/>
  <c r="JD372" i="10" s="1"/>
  <c r="IY372" i="10"/>
  <c r="JQ255" i="10"/>
  <c r="JB255" i="10"/>
  <c r="JD255" i="10" s="1"/>
  <c r="IY255" i="10"/>
  <c r="JQ503" i="10"/>
  <c r="JH503" i="10"/>
  <c r="JB503" i="10" s="1"/>
  <c r="JD503" i="10" s="1"/>
  <c r="IY503" i="10"/>
  <c r="JQ175" i="10"/>
  <c r="JB175" i="10"/>
  <c r="JD175" i="10" s="1"/>
  <c r="IY175" i="10"/>
  <c r="JQ307" i="10"/>
  <c r="JB307" i="10"/>
  <c r="JD307" i="10" s="1"/>
  <c r="IY307" i="10"/>
  <c r="JQ384" i="10"/>
  <c r="JB384" i="10"/>
  <c r="JD384" i="10" s="1"/>
  <c r="IY384" i="10"/>
  <c r="JQ430" i="10"/>
  <c r="JB430" i="10"/>
  <c r="JD430" i="10" s="1"/>
  <c r="IY430" i="10"/>
  <c r="JQ25" i="10"/>
  <c r="JH25" i="10"/>
  <c r="JB25" i="10" s="1"/>
  <c r="JD25" i="10" s="1"/>
  <c r="IY25" i="10"/>
  <c r="JQ93" i="10"/>
  <c r="JB93" i="10"/>
  <c r="JD93" i="10" s="1"/>
  <c r="IY93" i="10"/>
  <c r="JQ142" i="10"/>
  <c r="JK142" i="10"/>
  <c r="JB142" i="10" s="1"/>
  <c r="JD142" i="10" s="1"/>
  <c r="IY142" i="10"/>
  <c r="JQ277" i="10"/>
  <c r="JK277" i="10"/>
  <c r="JB277" i="10" s="1"/>
  <c r="JD277" i="10" s="1"/>
  <c r="IY277" i="10"/>
  <c r="JQ190" i="10"/>
  <c r="JB190" i="10"/>
  <c r="JD190" i="10" s="1"/>
  <c r="IY190" i="10"/>
  <c r="JQ221" i="10"/>
  <c r="JK221" i="10"/>
  <c r="JB221" i="10" s="1"/>
  <c r="JD221" i="10" s="1"/>
  <c r="IY221" i="10"/>
  <c r="JQ335" i="10"/>
  <c r="JJ335" i="10"/>
  <c r="JB335" i="10" s="1"/>
  <c r="JD335" i="10" s="1"/>
  <c r="IY335" i="10"/>
  <c r="JQ220" i="10"/>
  <c r="JB220" i="10"/>
  <c r="JD220" i="10" s="1"/>
  <c r="IY220" i="10"/>
  <c r="JQ582" i="10"/>
  <c r="JB582" i="10"/>
  <c r="JD582" i="10" s="1"/>
  <c r="IY582" i="10"/>
  <c r="JQ270" i="10"/>
  <c r="JB270" i="10"/>
  <c r="JD270" i="10" s="1"/>
  <c r="IY270" i="10"/>
  <c r="JQ323" i="10"/>
  <c r="JB323" i="10"/>
  <c r="JD323" i="10" s="1"/>
  <c r="IY323" i="10"/>
  <c r="JQ470" i="10"/>
  <c r="JB470" i="10"/>
  <c r="JD470" i="10" s="1"/>
  <c r="IY470" i="10"/>
  <c r="JQ502" i="10"/>
  <c r="JB502" i="10"/>
  <c r="JD502" i="10" s="1"/>
  <c r="IY502" i="10"/>
  <c r="JQ219" i="10"/>
  <c r="JB219" i="10"/>
  <c r="JD219" i="10" s="1"/>
  <c r="IY219" i="10"/>
  <c r="JQ205" i="10"/>
  <c r="JB205" i="10"/>
  <c r="JD205" i="10" s="1"/>
  <c r="IY205" i="10"/>
  <c r="JQ481" i="10"/>
  <c r="JB481" i="10"/>
  <c r="JD481" i="10" s="1"/>
  <c r="IY481" i="10"/>
  <c r="JQ259" i="10"/>
  <c r="JB259" i="10"/>
  <c r="JD259" i="10" s="1"/>
  <c r="IY259" i="10"/>
  <c r="JQ92" i="10"/>
  <c r="JI92" i="10"/>
  <c r="JB92" i="10" s="1"/>
  <c r="JD92" i="10" s="1"/>
  <c r="IY92" i="10"/>
  <c r="JQ189" i="10"/>
  <c r="JB189" i="10"/>
  <c r="JD189" i="10" s="1"/>
  <c r="IY189" i="10"/>
  <c r="JQ383" i="10"/>
  <c r="JB383" i="10"/>
  <c r="JD383" i="10" s="1"/>
  <c r="IY383" i="10"/>
  <c r="JQ577" i="10"/>
  <c r="JB577" i="10"/>
  <c r="JD577" i="10" s="1"/>
  <c r="IY577" i="10"/>
  <c r="JQ245" i="10"/>
  <c r="JB245" i="10"/>
  <c r="JD245" i="10" s="1"/>
  <c r="IY245" i="10"/>
  <c r="JQ544" i="10"/>
  <c r="JB544" i="10"/>
  <c r="JD544" i="10" s="1"/>
  <c r="IY544" i="10"/>
  <c r="JQ24" i="10"/>
  <c r="JB24" i="10"/>
  <c r="JD24" i="10" s="1"/>
  <c r="IY24" i="10"/>
  <c r="JQ163" i="10"/>
  <c r="JB163" i="10"/>
  <c r="JD163" i="10" s="1"/>
  <c r="IY163" i="10"/>
  <c r="JQ306" i="10"/>
  <c r="JB306" i="10"/>
  <c r="JD306" i="10" s="1"/>
  <c r="IY306" i="10"/>
  <c r="JQ32" i="10"/>
  <c r="JB32" i="10"/>
  <c r="JD32" i="10" s="1"/>
  <c r="IY32" i="10"/>
  <c r="JQ463" i="10"/>
  <c r="JB463" i="10"/>
  <c r="JD463" i="10" s="1"/>
  <c r="IY463" i="10"/>
  <c r="JQ218" i="10"/>
  <c r="JB218" i="10"/>
  <c r="JD218" i="10" s="1"/>
  <c r="IY218" i="10"/>
  <c r="JQ188" i="10"/>
  <c r="JB188" i="10"/>
  <c r="JD188" i="10" s="1"/>
  <c r="IY188" i="10"/>
  <c r="JQ356" i="10"/>
  <c r="JB356" i="10"/>
  <c r="JD356" i="10" s="1"/>
  <c r="IY356" i="10"/>
  <c r="JQ141" i="10"/>
  <c r="JB141" i="10"/>
  <c r="JD141" i="10" s="1"/>
  <c r="IY141" i="10"/>
  <c r="JQ371" i="10"/>
  <c r="JB371" i="10"/>
  <c r="JD371" i="10" s="1"/>
  <c r="IY371" i="10"/>
  <c r="JQ536" i="10"/>
  <c r="JB536" i="10"/>
  <c r="JD536" i="10" s="1"/>
  <c r="IY536" i="10"/>
  <c r="JQ417" i="10"/>
  <c r="JB417" i="10"/>
  <c r="JD417" i="10" s="1"/>
  <c r="IY417" i="10"/>
  <c r="JQ263" i="10"/>
  <c r="JB263" i="10"/>
  <c r="JD263" i="10" s="1"/>
  <c r="IY263" i="10"/>
  <c r="JQ276" i="10"/>
  <c r="JJ276" i="10"/>
  <c r="JB276" i="10" s="1"/>
  <c r="JD276" i="10" s="1"/>
  <c r="IY276" i="10"/>
  <c r="JQ555" i="10"/>
  <c r="JB555" i="10"/>
  <c r="JD555" i="10" s="1"/>
  <c r="IY555" i="10"/>
  <c r="JQ174" i="10"/>
  <c r="JB174" i="10"/>
  <c r="JD174" i="10" s="1"/>
  <c r="IY174" i="10"/>
  <c r="JQ71" i="10"/>
  <c r="JB71" i="10"/>
  <c r="JD71" i="10" s="1"/>
  <c r="IY71" i="10"/>
  <c r="JQ474" i="10"/>
  <c r="JB474" i="10"/>
  <c r="JD474" i="10" s="1"/>
  <c r="IY474" i="10"/>
  <c r="JQ355" i="10"/>
  <c r="JI355" i="10"/>
  <c r="JB355" i="10" s="1"/>
  <c r="JD355" i="10" s="1"/>
  <c r="IY355" i="10"/>
  <c r="JQ275" i="10"/>
  <c r="JB275" i="10"/>
  <c r="JD275" i="10" s="1"/>
  <c r="IY275" i="10"/>
  <c r="JQ370" i="10"/>
  <c r="JB370" i="10"/>
  <c r="JD370" i="10" s="1"/>
  <c r="IY370" i="10"/>
  <c r="JQ501" i="10"/>
  <c r="JH501" i="10"/>
  <c r="JB501" i="10" s="1"/>
  <c r="JD501" i="10" s="1"/>
  <c r="IY501" i="10"/>
  <c r="JQ11" i="10"/>
  <c r="JB11" i="10"/>
  <c r="JD11" i="10" s="1"/>
  <c r="IY11" i="10"/>
  <c r="JQ217" i="10"/>
  <c r="JJ217" i="10"/>
  <c r="JI217" i="10"/>
  <c r="IY217" i="10"/>
  <c r="JQ566" i="10"/>
  <c r="JB566" i="10"/>
  <c r="JD566" i="10" s="1"/>
  <c r="IY566" i="10"/>
  <c r="JQ180" i="10"/>
  <c r="JB180" i="10"/>
  <c r="JD180" i="10" s="1"/>
  <c r="IY180" i="10"/>
  <c r="JQ407" i="10"/>
  <c r="JB407" i="10"/>
  <c r="JD407" i="10" s="1"/>
  <c r="IY407" i="10"/>
  <c r="JQ329" i="10"/>
  <c r="JB329" i="10"/>
  <c r="JD329" i="10" s="1"/>
  <c r="IY329" i="10"/>
  <c r="JQ305" i="10"/>
  <c r="JB305" i="10"/>
  <c r="JD305" i="10" s="1"/>
  <c r="IY305" i="10"/>
  <c r="JQ108" i="10"/>
  <c r="JB108" i="10"/>
  <c r="JD108" i="10" s="1"/>
  <c r="IY108" i="10"/>
  <c r="JQ469" i="10"/>
  <c r="JB469" i="10"/>
  <c r="JD469" i="10" s="1"/>
  <c r="IY469" i="10"/>
  <c r="JQ10" i="10"/>
  <c r="JB10" i="10"/>
  <c r="JD10" i="10" s="1"/>
  <c r="IY10" i="10"/>
  <c r="JQ54" i="10"/>
  <c r="JB54" i="10"/>
  <c r="JD54" i="10" s="1"/>
  <c r="IY54" i="10"/>
  <c r="JQ458" i="10"/>
  <c r="JB458" i="10"/>
  <c r="JD458" i="10" s="1"/>
  <c r="IY458" i="10"/>
  <c r="JQ121" i="10"/>
  <c r="JB121" i="10"/>
  <c r="JD121" i="10" s="1"/>
  <c r="IY121" i="10"/>
  <c r="JQ47" i="10"/>
  <c r="JB47" i="10"/>
  <c r="JD47" i="10" s="1"/>
  <c r="IY47" i="10"/>
  <c r="JQ140" i="10"/>
  <c r="JI140" i="10"/>
  <c r="JB140" i="10" s="1"/>
  <c r="JD140" i="10" s="1"/>
  <c r="IY140" i="10"/>
  <c r="JQ429" i="10"/>
  <c r="JB429" i="10"/>
  <c r="JD429" i="10" s="1"/>
  <c r="IY429" i="10"/>
  <c r="JQ382" i="10"/>
  <c r="JB382" i="10"/>
  <c r="JD382" i="10" s="1"/>
  <c r="IY382" i="10"/>
  <c r="JQ446" i="10"/>
  <c r="JB446" i="10"/>
  <c r="JD446" i="10" s="1"/>
  <c r="IY446" i="10"/>
  <c r="JQ260" i="10"/>
  <c r="JB260" i="10"/>
  <c r="JD260" i="10" s="1"/>
  <c r="IY260" i="10"/>
  <c r="JQ593" i="10"/>
  <c r="JI593" i="10"/>
  <c r="JB593" i="10" s="1"/>
  <c r="JD593" i="10" s="1"/>
  <c r="IY593" i="10"/>
  <c r="JQ216" i="10"/>
  <c r="JB216" i="10"/>
  <c r="JD216" i="10" s="1"/>
  <c r="IY216" i="10"/>
  <c r="JQ473" i="10"/>
  <c r="JB473" i="10"/>
  <c r="JD473" i="10" s="1"/>
  <c r="IY473" i="10"/>
  <c r="JQ70" i="10"/>
  <c r="JI70" i="10"/>
  <c r="JB70" i="10" s="1"/>
  <c r="JD70" i="10" s="1"/>
  <c r="IY70" i="10"/>
  <c r="JQ204" i="10"/>
  <c r="JB204" i="10"/>
  <c r="JD204" i="10" s="1"/>
  <c r="IY204" i="10"/>
  <c r="JQ173" i="10"/>
  <c r="JB173" i="10"/>
  <c r="JD173" i="10" s="1"/>
  <c r="IY173" i="10"/>
  <c r="JQ328" i="10"/>
  <c r="JB328" i="10"/>
  <c r="JD328" i="10" s="1"/>
  <c r="IY328" i="10"/>
  <c r="JQ183" i="10"/>
  <c r="JB183" i="10"/>
  <c r="JD183" i="10" s="1"/>
  <c r="IY183" i="10"/>
  <c r="JQ69" i="10"/>
  <c r="JB69" i="10"/>
  <c r="JD69" i="10" s="1"/>
  <c r="IY69" i="10"/>
  <c r="JQ215" i="10"/>
  <c r="JI215" i="10"/>
  <c r="JB215" i="10" s="1"/>
  <c r="JD215" i="10" s="1"/>
  <c r="IY215" i="10"/>
  <c r="JQ120" i="10"/>
  <c r="JB120" i="10"/>
  <c r="JD120" i="10" s="1"/>
  <c r="IY120" i="10"/>
  <c r="JQ133" i="10"/>
  <c r="JB133" i="10"/>
  <c r="JD133" i="10" s="1"/>
  <c r="IY133" i="10"/>
  <c r="JQ581" i="10"/>
  <c r="JH581" i="10"/>
  <c r="JB581" i="10" s="1"/>
  <c r="JD581" i="10" s="1"/>
  <c r="IY581" i="10"/>
  <c r="JQ599" i="10"/>
  <c r="JB599" i="10"/>
  <c r="JD599" i="10" s="1"/>
  <c r="IY599" i="10"/>
  <c r="JQ262" i="10"/>
  <c r="JB262" i="10"/>
  <c r="JD262" i="10" s="1"/>
  <c r="IY262" i="10"/>
  <c r="JQ517" i="10"/>
  <c r="JB517" i="10"/>
  <c r="JD517" i="10" s="1"/>
  <c r="IY517" i="10"/>
  <c r="JQ244" i="10"/>
  <c r="JB244" i="10"/>
  <c r="JD244" i="10" s="1"/>
  <c r="IY244" i="10"/>
  <c r="JQ3" i="10"/>
  <c r="JB3" i="10"/>
  <c r="JD3" i="10" s="1"/>
  <c r="IY3" i="10"/>
  <c r="JQ535" i="10"/>
  <c r="JK535" i="10"/>
  <c r="IY535" i="10"/>
  <c r="JQ416" i="10"/>
  <c r="JB416" i="10"/>
  <c r="JD416" i="10" s="1"/>
  <c r="IY416" i="10"/>
  <c r="JQ109" i="10"/>
  <c r="JB109" i="10"/>
  <c r="JD109" i="10" s="1"/>
  <c r="IY109" i="10"/>
  <c r="JQ162" i="10"/>
  <c r="JB162" i="10"/>
  <c r="JD162" i="10" s="1"/>
  <c r="IY162" i="10"/>
  <c r="JQ139" i="10"/>
  <c r="JB139" i="10"/>
  <c r="JD139" i="10" s="1"/>
  <c r="IY139" i="10"/>
  <c r="JQ304" i="10"/>
  <c r="JB304" i="10"/>
  <c r="JD304" i="10" s="1"/>
  <c r="IY304" i="10"/>
  <c r="JQ565" i="10"/>
  <c r="JB565" i="10"/>
  <c r="JD565" i="10" s="1"/>
  <c r="IY565" i="10"/>
  <c r="JQ406" i="10"/>
  <c r="JB406" i="10"/>
  <c r="JD406" i="10" s="1"/>
  <c r="IY406" i="10"/>
  <c r="JQ187" i="10"/>
  <c r="JB187" i="10"/>
  <c r="JD187" i="10" s="1"/>
  <c r="IY187" i="10"/>
  <c r="JQ9" i="10"/>
  <c r="JB9" i="10"/>
  <c r="JD9" i="10" s="1"/>
  <c r="IY9" i="10"/>
  <c r="JQ274" i="10"/>
  <c r="JB274" i="10"/>
  <c r="JD274" i="10" s="1"/>
  <c r="IY274" i="10"/>
  <c r="JQ472" i="10"/>
  <c r="JB472" i="10"/>
  <c r="JD472" i="10" s="1"/>
  <c r="IY472" i="10"/>
  <c r="JQ214" i="10"/>
  <c r="JI214" i="10"/>
  <c r="JB214" i="10" s="1"/>
  <c r="JD214" i="10" s="1"/>
  <c r="IY214" i="10"/>
  <c r="JQ213" i="10"/>
  <c r="JH213" i="10"/>
  <c r="JB213" i="10" s="1"/>
  <c r="JD213" i="10" s="1"/>
  <c r="IY213" i="10"/>
  <c r="JQ554" i="10"/>
  <c r="JG554" i="10"/>
  <c r="JB554" i="10" s="1"/>
  <c r="JD554" i="10" s="1"/>
  <c r="IY554" i="10"/>
  <c r="JQ350" i="10"/>
  <c r="JB350" i="10"/>
  <c r="JD350" i="10" s="1"/>
  <c r="IY350" i="10"/>
  <c r="JQ369" i="10"/>
  <c r="JB369" i="10"/>
  <c r="JD369" i="10" s="1"/>
  <c r="IY369" i="10"/>
  <c r="JQ91" i="10"/>
  <c r="JB91" i="10"/>
  <c r="JD91" i="10" s="1"/>
  <c r="IY91" i="10"/>
  <c r="JQ543" i="10"/>
  <c r="JB543" i="10"/>
  <c r="JD543" i="10" s="1"/>
  <c r="IY543" i="10"/>
  <c r="JQ68" i="10"/>
  <c r="JB68" i="10"/>
  <c r="JD68" i="10" s="1"/>
  <c r="IY68" i="10"/>
  <c r="JQ132" i="10"/>
  <c r="JB132" i="10"/>
  <c r="JD132" i="10" s="1"/>
  <c r="IY132" i="10"/>
  <c r="JQ415" i="10"/>
  <c r="JB415" i="10"/>
  <c r="JD415" i="10" s="1"/>
  <c r="IY415" i="10"/>
  <c r="JQ487" i="10"/>
  <c r="JB487" i="10"/>
  <c r="JD487" i="10" s="1"/>
  <c r="IY487" i="10"/>
  <c r="JQ138" i="10"/>
  <c r="JH138" i="10"/>
  <c r="JB138" i="10" s="1"/>
  <c r="JD138" i="10" s="1"/>
  <c r="IY138" i="10"/>
  <c r="JQ172" i="10"/>
  <c r="JB172" i="10"/>
  <c r="JD172" i="10" s="1"/>
  <c r="IY172" i="10"/>
  <c r="JQ334" i="10"/>
  <c r="JB334" i="10"/>
  <c r="JD334" i="10" s="1"/>
  <c r="IY334" i="10"/>
  <c r="JQ2" i="10"/>
  <c r="JB2" i="10"/>
  <c r="JD2" i="10" s="1"/>
  <c r="IY2" i="10"/>
  <c r="JQ273" i="10"/>
  <c r="JB273" i="10"/>
  <c r="JD273" i="10" s="1"/>
  <c r="IY273" i="10"/>
  <c r="JQ53" i="10"/>
  <c r="JB53" i="10"/>
  <c r="JD53" i="10" s="1"/>
  <c r="IY53" i="10"/>
  <c r="JQ598" i="10"/>
  <c r="JB598" i="10"/>
  <c r="JD598" i="10" s="1"/>
  <c r="IY598" i="10"/>
  <c r="JQ186" i="10"/>
  <c r="JB186" i="10"/>
  <c r="JD186" i="10" s="1"/>
  <c r="IY186" i="10"/>
  <c r="JQ8" i="10"/>
  <c r="JB8" i="10"/>
  <c r="JD8" i="10" s="1"/>
  <c r="IY8" i="10"/>
  <c r="JQ500" i="10"/>
  <c r="JG500" i="10"/>
  <c r="JB500" i="10" s="1"/>
  <c r="JD500" i="10" s="1"/>
  <c r="IY500" i="10"/>
  <c r="JQ212" i="10"/>
  <c r="JG212" i="10"/>
  <c r="JB212" i="10" s="1"/>
  <c r="JD212" i="10" s="1"/>
  <c r="IY212" i="10"/>
  <c r="JQ349" i="10"/>
  <c r="JB349" i="10"/>
  <c r="JD349" i="10" s="1"/>
  <c r="IY349" i="10"/>
  <c r="JQ90" i="10"/>
  <c r="JB90" i="10"/>
  <c r="JD90" i="10" s="1"/>
  <c r="IY90" i="10"/>
  <c r="JQ171" i="10"/>
  <c r="JB171" i="10"/>
  <c r="JD171" i="10" s="1"/>
  <c r="IY171" i="10"/>
  <c r="JQ67" i="10"/>
  <c r="JB67" i="10"/>
  <c r="JD67" i="10" s="1"/>
  <c r="IY67" i="10"/>
  <c r="JQ471" i="10"/>
  <c r="JB471" i="10"/>
  <c r="JD471" i="10" s="1"/>
  <c r="IY471" i="10"/>
  <c r="JQ179" i="10"/>
  <c r="JF179" i="10"/>
  <c r="JB179" i="10" s="1"/>
  <c r="JD179" i="10" s="1"/>
  <c r="IY179" i="10"/>
  <c r="JQ211" i="10"/>
  <c r="JG211" i="10"/>
  <c r="JB211" i="10" s="1"/>
  <c r="JD211" i="10" s="1"/>
  <c r="IY211" i="10"/>
  <c r="JQ322" i="10"/>
  <c r="JB322" i="10"/>
  <c r="JD322" i="10" s="1"/>
  <c r="IY322" i="10"/>
  <c r="JQ564" i="10"/>
  <c r="JB564" i="10"/>
  <c r="JD564" i="10" s="1"/>
  <c r="IY564" i="10"/>
  <c r="JQ405" i="10"/>
  <c r="JB405" i="10"/>
  <c r="JD405" i="10" s="1"/>
  <c r="IY405" i="10"/>
  <c r="JQ303" i="10"/>
  <c r="JB303" i="10"/>
  <c r="JD303" i="10" s="1"/>
  <c r="IY303" i="10"/>
  <c r="JQ534" i="10"/>
  <c r="JI534" i="10"/>
  <c r="JB534" i="10" s="1"/>
  <c r="JD534" i="10" s="1"/>
  <c r="IY534" i="10"/>
  <c r="JQ88" i="10"/>
  <c r="JB88" i="10"/>
  <c r="JD88" i="10" s="1"/>
  <c r="IY88" i="10"/>
  <c r="JQ203" i="10"/>
  <c r="JB203" i="10"/>
  <c r="JD203" i="10" s="1"/>
  <c r="IY203" i="10"/>
  <c r="JQ428" i="10"/>
  <c r="JB428" i="10"/>
  <c r="JD428" i="10" s="1"/>
  <c r="IY428" i="10"/>
  <c r="JQ272" i="10"/>
  <c r="JB272" i="10"/>
  <c r="JD272" i="10" s="1"/>
  <c r="IY272" i="10"/>
  <c r="JQ7" i="10"/>
  <c r="JB7" i="10"/>
  <c r="JD7" i="10" s="1"/>
  <c r="IY7" i="10"/>
  <c r="JQ185" i="10"/>
  <c r="JB185" i="10"/>
  <c r="JD185" i="10" s="1"/>
  <c r="IY185" i="10"/>
  <c r="JQ137" i="10"/>
  <c r="JB137" i="10"/>
  <c r="JD137" i="10" s="1"/>
  <c r="IY137" i="10"/>
  <c r="JQ161" i="10"/>
  <c r="JB161" i="10"/>
  <c r="JD161" i="10" s="1"/>
  <c r="IY161" i="10"/>
  <c r="JQ342" i="10"/>
  <c r="JB342" i="10"/>
  <c r="JD342" i="10" s="1"/>
  <c r="IY342" i="10"/>
  <c r="JQ89" i="10"/>
  <c r="JB89" i="10"/>
  <c r="JD89" i="10" s="1"/>
  <c r="IY89" i="10"/>
  <c r="JQ354" i="10"/>
  <c r="JG354" i="10"/>
  <c r="JB354" i="10" s="1"/>
  <c r="JD354" i="10" s="1"/>
  <c r="IY354" i="10"/>
  <c r="JQ542" i="10"/>
  <c r="JB542" i="10"/>
  <c r="JD542" i="10" s="1"/>
  <c r="IY542" i="10"/>
  <c r="JQ302" i="10"/>
  <c r="JB302" i="10"/>
  <c r="JD302" i="10" s="1"/>
  <c r="IY302" i="10"/>
  <c r="JQ468" i="10"/>
  <c r="JB468" i="10"/>
  <c r="JD468" i="10" s="1"/>
  <c r="IY468" i="10"/>
  <c r="JQ427" i="10"/>
  <c r="JG427" i="10"/>
  <c r="JB427" i="10" s="1"/>
  <c r="JD427" i="10" s="1"/>
  <c r="IY427" i="10"/>
  <c r="JQ348" i="10"/>
  <c r="JB348" i="10"/>
  <c r="JD348" i="10" s="1"/>
  <c r="IY348" i="10"/>
  <c r="JQ202" i="10"/>
  <c r="JB202" i="10"/>
  <c r="JD202" i="10" s="1"/>
  <c r="IY202" i="10"/>
  <c r="JQ23" i="10"/>
  <c r="JE23" i="10"/>
  <c r="JB23" i="10" s="1"/>
  <c r="JD23" i="10" s="1"/>
  <c r="IY23" i="10"/>
  <c r="JQ445" i="10"/>
  <c r="JB445" i="10"/>
  <c r="JD445" i="10" s="1"/>
  <c r="IY445" i="10"/>
  <c r="JQ462" i="10"/>
  <c r="JB462" i="10"/>
  <c r="JD462" i="10" s="1"/>
  <c r="IY462" i="10"/>
  <c r="JQ341" i="10"/>
  <c r="JB341" i="10"/>
  <c r="JD341" i="10" s="1"/>
  <c r="IY341" i="10"/>
  <c r="JQ170" i="10"/>
  <c r="JF170" i="10"/>
  <c r="JB170" i="10" s="1"/>
  <c r="JD170" i="10" s="1"/>
  <c r="IY170" i="10"/>
  <c r="JQ210" i="10"/>
  <c r="JG210" i="10"/>
  <c r="JB210" i="10" s="1"/>
  <c r="JD210" i="10" s="1"/>
  <c r="IY210" i="10"/>
  <c r="JQ118" i="10"/>
  <c r="JB118" i="10"/>
  <c r="JD118" i="10" s="1"/>
  <c r="IY118" i="10"/>
  <c r="JQ184" i="10"/>
  <c r="JB184" i="10"/>
  <c r="JD184" i="10" s="1"/>
  <c r="IY184" i="10"/>
  <c r="JQ254" i="10"/>
  <c r="JG254" i="10"/>
  <c r="JB254" i="10" s="1"/>
  <c r="JD254" i="10" s="1"/>
  <c r="IY254" i="10"/>
  <c r="JQ271" i="10"/>
  <c r="JB271" i="10"/>
  <c r="JD271" i="10" s="1"/>
  <c r="IY271" i="10"/>
  <c r="JQ563" i="10"/>
  <c r="JG563" i="10"/>
  <c r="JE563" i="10"/>
  <c r="IY563" i="10"/>
  <c r="JQ414" i="10"/>
  <c r="JB414" i="10"/>
  <c r="JD414" i="10" s="1"/>
  <c r="IY414" i="10"/>
  <c r="JQ480" i="10"/>
  <c r="JB480" i="10"/>
  <c r="JD480" i="10" s="1"/>
  <c r="IY480" i="10"/>
  <c r="JQ533" i="10"/>
  <c r="JI533" i="10"/>
  <c r="JB533" i="10" s="1"/>
  <c r="JD533" i="10" s="1"/>
  <c r="IY533" i="10"/>
  <c r="JQ381" i="10"/>
  <c r="JB381" i="10"/>
  <c r="JD381" i="10" s="1"/>
  <c r="IY381" i="10"/>
  <c r="JQ347" i="10"/>
  <c r="JB347" i="10"/>
  <c r="JD347" i="10" s="1"/>
  <c r="IY347" i="10"/>
  <c r="JQ201" i="10"/>
  <c r="JB201" i="10"/>
  <c r="JD201" i="10" s="1"/>
  <c r="IY201" i="10"/>
  <c r="JQ467" i="10"/>
  <c r="JB467" i="10"/>
  <c r="JD467" i="10" s="1"/>
  <c r="IY467" i="10"/>
  <c r="JQ22" i="10"/>
  <c r="JB22" i="10"/>
  <c r="JD22" i="10" s="1"/>
  <c r="IY22" i="10"/>
  <c r="JQ580" i="10"/>
  <c r="JB580" i="10"/>
  <c r="JD580" i="10" s="1"/>
  <c r="IY580" i="10"/>
  <c r="JQ444" i="10"/>
  <c r="JB444" i="10"/>
  <c r="JD444" i="10" s="1"/>
  <c r="IY444" i="10"/>
  <c r="JL610" i="10" l="1"/>
  <c r="JJ610" i="10"/>
  <c r="JK610" i="10"/>
  <c r="F21" i="11"/>
  <c r="AAJ21" i="11"/>
  <c r="JB563" i="10"/>
  <c r="JD563" i="10" s="1"/>
  <c r="JD181" i="10"/>
  <c r="JB265" i="10"/>
  <c r="JD265" i="10" s="1"/>
  <c r="JB558" i="10"/>
  <c r="JD558" i="10" s="1"/>
  <c r="JB535" i="10"/>
  <c r="JD535" i="10" s="1"/>
  <c r="F49" i="11"/>
  <c r="F260" i="11"/>
  <c r="B301" i="11"/>
  <c r="AAJ301" i="11" s="1"/>
  <c r="JB217" i="10"/>
  <c r="JD217" i="10" s="1"/>
  <c r="JB279" i="10"/>
  <c r="JD279" i="10" s="1"/>
  <c r="F171" i="11"/>
  <c r="B177" i="11"/>
  <c r="F177" i="11" s="1"/>
  <c r="F99" i="11"/>
  <c r="F181" i="11"/>
  <c r="F258" i="11"/>
  <c r="F198" i="11"/>
  <c r="JE610" i="10"/>
  <c r="JH610" i="10"/>
  <c r="JB556" i="10"/>
  <c r="JD556" i="10" s="1"/>
  <c r="JF610" i="10"/>
  <c r="JI610" i="10"/>
  <c r="F136" i="11"/>
  <c r="F238" i="11"/>
  <c r="F312" i="11"/>
  <c r="F32" i="11"/>
  <c r="F154" i="11"/>
  <c r="F69" i="11"/>
  <c r="F119" i="11"/>
  <c r="F219" i="11"/>
  <c r="F16" i="11"/>
  <c r="F22" i="11"/>
  <c r="F40" i="11"/>
  <c r="F60" i="11"/>
  <c r="F79" i="11"/>
  <c r="F89" i="11"/>
  <c r="F108" i="11"/>
  <c r="F128" i="11"/>
  <c r="F144" i="11"/>
  <c r="F162" i="11"/>
  <c r="F189" i="11"/>
  <c r="F210" i="11"/>
  <c r="F229" i="11"/>
  <c r="F316" i="11"/>
  <c r="F20" i="11"/>
  <c r="F34" i="11"/>
  <c r="F51" i="11"/>
  <c r="F71" i="11"/>
  <c r="F101" i="11"/>
  <c r="F121" i="11"/>
  <c r="F138" i="11"/>
  <c r="F156" i="11"/>
  <c r="F173" i="11"/>
  <c r="F183" i="11"/>
  <c r="F200" i="11"/>
  <c r="F221" i="11"/>
  <c r="F240" i="11"/>
  <c r="F305" i="11"/>
  <c r="F10" i="11"/>
  <c r="F24" i="11"/>
  <c r="F42" i="11"/>
  <c r="F62" i="11"/>
  <c r="F81" i="11"/>
  <c r="F92" i="11"/>
  <c r="F110" i="11"/>
  <c r="F130" i="11"/>
  <c r="F146" i="11"/>
  <c r="F164" i="11"/>
  <c r="F191" i="11"/>
  <c r="F212" i="11"/>
  <c r="F231" i="11"/>
  <c r="F300" i="11"/>
  <c r="F331" i="11"/>
  <c r="F8" i="11"/>
  <c r="F18" i="11"/>
  <c r="AAJ83" i="11"/>
  <c r="F333" i="11"/>
  <c r="F30" i="11"/>
  <c r="F38" i="11"/>
  <c r="F47" i="11"/>
  <c r="F57" i="11"/>
  <c r="F66" i="11"/>
  <c r="F75" i="11"/>
  <c r="F87" i="11"/>
  <c r="F97" i="11"/>
  <c r="F106" i="11"/>
  <c r="F116" i="11"/>
  <c r="F126" i="11"/>
  <c r="F134" i="11"/>
  <c r="F142" i="11"/>
  <c r="F152" i="11"/>
  <c r="F160" i="11"/>
  <c r="F169" i="11"/>
  <c r="F187" i="11"/>
  <c r="F195" i="11"/>
  <c r="F208" i="11"/>
  <c r="F217" i="11"/>
  <c r="F226" i="11"/>
  <c r="F235" i="11"/>
  <c r="F245" i="11"/>
  <c r="F256" i="11"/>
  <c r="F266" i="11"/>
  <c r="F297" i="11"/>
  <c r="F310" i="11"/>
  <c r="F321" i="11"/>
  <c r="F6" i="11"/>
  <c r="F12" i="11"/>
  <c r="AAJ19" i="11"/>
  <c r="F28" i="11"/>
  <c r="F36" i="11"/>
  <c r="F44" i="11"/>
  <c r="F53" i="11"/>
  <c r="F64" i="11"/>
  <c r="F73" i="11"/>
  <c r="F85" i="11"/>
  <c r="F95" i="11"/>
  <c r="F104" i="11"/>
  <c r="F113" i="11"/>
  <c r="F123" i="11"/>
  <c r="F132" i="11"/>
  <c r="F140" i="11"/>
  <c r="F148" i="11"/>
  <c r="F158" i="11"/>
  <c r="F167" i="11"/>
  <c r="F175" i="11"/>
  <c r="F185" i="11"/>
  <c r="F193" i="11"/>
  <c r="F203" i="11"/>
  <c r="F214" i="11"/>
  <c r="F223" i="11"/>
  <c r="F233" i="11"/>
  <c r="F242" i="11"/>
  <c r="F254" i="11"/>
  <c r="F263" i="11"/>
  <c r="F308" i="11"/>
  <c r="F318" i="11"/>
  <c r="F303" i="11"/>
  <c r="JG610" i="10"/>
  <c r="JD37" i="10"/>
  <c r="AAJ5" i="11"/>
  <c r="AAJ7" i="11"/>
  <c r="AAJ9" i="11"/>
  <c r="AAJ11" i="11"/>
  <c r="AAJ13" i="11"/>
  <c r="AAJ17" i="11"/>
  <c r="AAJ23" i="11"/>
  <c r="AAJ27" i="11"/>
  <c r="AAJ29" i="11"/>
  <c r="AAJ31" i="11"/>
  <c r="AAJ33" i="11"/>
  <c r="AAJ35" i="11"/>
  <c r="AAJ37" i="11"/>
  <c r="AAJ39" i="11"/>
  <c r="AAJ41" i="11"/>
  <c r="AAJ43" i="11"/>
  <c r="AAJ46" i="11"/>
  <c r="AAJ48" i="11"/>
  <c r="AAJ4" i="11"/>
  <c r="AAJ50" i="11"/>
  <c r="AAJ52" i="11"/>
  <c r="AAJ55" i="11"/>
  <c r="F58" i="11"/>
  <c r="F61" i="11"/>
  <c r="F63" i="11"/>
  <c r="F65" i="11"/>
  <c r="F67" i="11"/>
  <c r="F70" i="11"/>
  <c r="F72" i="11"/>
  <c r="F74" i="11"/>
  <c r="F80" i="11"/>
  <c r="F82" i="11"/>
  <c r="F86" i="11"/>
  <c r="F88" i="11"/>
  <c r="F90" i="11"/>
  <c r="F93" i="11"/>
  <c r="F96" i="11"/>
  <c r="F98" i="11"/>
  <c r="F100" i="11"/>
  <c r="F103" i="11"/>
  <c r="F105" i="11"/>
  <c r="F107" i="11"/>
  <c r="F109" i="11"/>
  <c r="F112" i="11"/>
  <c r="F114" i="11"/>
  <c r="F118" i="11"/>
  <c r="F120" i="11"/>
  <c r="F122" i="11"/>
  <c r="F124" i="11"/>
  <c r="F127" i="11"/>
  <c r="F129" i="11"/>
  <c r="F131" i="11"/>
  <c r="F133" i="11"/>
  <c r="F135" i="11"/>
  <c r="F137" i="11"/>
  <c r="F139" i="11"/>
  <c r="F141" i="11"/>
  <c r="F143" i="11"/>
  <c r="F145" i="11"/>
  <c r="F147" i="11"/>
  <c r="F149" i="11"/>
  <c r="F153" i="11"/>
  <c r="F155" i="11"/>
  <c r="F157" i="11"/>
  <c r="F159" i="11"/>
  <c r="F161" i="11"/>
  <c r="F163" i="11"/>
  <c r="F165" i="11"/>
  <c r="F168" i="11"/>
  <c r="F170" i="11"/>
  <c r="F172" i="11"/>
  <c r="F174" i="11"/>
  <c r="F176" i="11"/>
  <c r="F180" i="11"/>
  <c r="F182" i="11"/>
  <c r="F184" i="11"/>
  <c r="F186" i="11"/>
  <c r="F188" i="11"/>
  <c r="F190" i="11"/>
  <c r="F192" i="11"/>
  <c r="F194" i="11"/>
  <c r="F197" i="11"/>
  <c r="F199" i="11"/>
  <c r="F202" i="11"/>
  <c r="F207" i="11"/>
  <c r="F209" i="11"/>
  <c r="F211" i="11"/>
  <c r="F213" i="11"/>
  <c r="F216" i="11"/>
  <c r="F218" i="11"/>
  <c r="F220" i="11"/>
  <c r="F222" i="11"/>
  <c r="F224" i="11"/>
  <c r="F227" i="11"/>
  <c r="F230" i="11"/>
  <c r="F232" i="11"/>
  <c r="F234" i="11"/>
  <c r="F237" i="11"/>
  <c r="F239" i="11"/>
  <c r="F241" i="11"/>
  <c r="F243" i="11"/>
  <c r="F246" i="11"/>
  <c r="AAJ247" i="11"/>
  <c r="F248" i="11"/>
  <c r="F249" i="11"/>
  <c r="AAJ250" i="11"/>
  <c r="F251" i="11"/>
  <c r="F255" i="11"/>
  <c r="F257" i="11"/>
  <c r="F259" i="11"/>
  <c r="F261" i="11"/>
  <c r="F264" i="11"/>
  <c r="F267" i="11"/>
  <c r="F269" i="11"/>
  <c r="AAJ270" i="11"/>
  <c r="F272" i="11"/>
  <c r="AAJ273" i="11"/>
  <c r="F274" i="11"/>
  <c r="AAJ275" i="11"/>
  <c r="F276" i="11"/>
  <c r="AAJ277" i="11"/>
  <c r="F279" i="11"/>
  <c r="AAJ280" i="11"/>
  <c r="F281" i="11"/>
  <c r="AAJ282" i="11"/>
  <c r="F283" i="11"/>
  <c r="AAJ284" i="11"/>
  <c r="F285" i="11"/>
  <c r="AAJ287" i="11"/>
  <c r="F288" i="11"/>
  <c r="AAJ289" i="11"/>
  <c r="F290" i="11"/>
  <c r="AAJ291" i="11"/>
  <c r="F292" i="11"/>
  <c r="AAJ294" i="11"/>
  <c r="F295" i="11"/>
  <c r="F299" i="11"/>
  <c r="F302" i="11"/>
  <c r="F304" i="11"/>
  <c r="F306" i="11"/>
  <c r="F309" i="11"/>
  <c r="F311" i="11"/>
  <c r="F313" i="11"/>
  <c r="F317" i="11"/>
  <c r="F320" i="11"/>
  <c r="F322" i="11"/>
  <c r="AAJ323" i="11"/>
  <c r="F324" i="11"/>
  <c r="AAJ326" i="11"/>
  <c r="F327" i="11"/>
  <c r="F330" i="11"/>
  <c r="F332" i="11"/>
  <c r="F334" i="11"/>
  <c r="JD610" i="10" l="1"/>
  <c r="AAJ177" i="11"/>
  <c r="B325" i="11"/>
  <c r="AAJ325" i="11" s="1"/>
  <c r="F301" i="11"/>
  <c r="F325" i="11" s="1"/>
  <c r="G335" i="11" l="1"/>
  <c r="B328" i="11"/>
  <c r="AAJ328" i="11" s="1"/>
  <c r="F328" i="11" l="1"/>
  <c r="F335" i="11" s="1"/>
  <c r="B335" i="11"/>
  <c r="AAJ335" i="11" l="1"/>
  <c r="B178" i="11" l="1"/>
  <c r="AAJ178" i="11" s="1"/>
  <c r="F178" i="11" l="1"/>
  <c r="B76" i="11" l="1"/>
  <c r="AAJ76" i="11" s="1"/>
  <c r="F76" i="11" l="1"/>
  <c r="G278" i="11" l="1"/>
  <c r="G336" i="11" s="1"/>
  <c r="B77" i="11"/>
  <c r="F77" i="11" l="1"/>
  <c r="F278" i="11" s="1"/>
  <c r="F336" i="11" s="1"/>
  <c r="AAJ77" i="11"/>
  <c r="B278" i="11"/>
  <c r="B336" i="11" l="1"/>
  <c r="AAJ336" i="11" s="1"/>
  <c r="AAJ27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Lesli2</author>
  </authors>
  <commentList>
    <comment ref="J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12/02</t>
        </r>
      </text>
    </comment>
    <comment ref="JG3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JI4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</t>
        </r>
      </text>
    </comment>
    <comment ref="JL5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JN6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Lesli2:09/10 предоплата</t>
        </r>
      </text>
    </comment>
    <comment ref="JF7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22/02</t>
        </r>
      </text>
    </comment>
    <comment ref="JG8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14/03</t>
        </r>
      </text>
    </comment>
    <comment ref="JH9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JH10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JI1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JI12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JJ13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JK14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13.07</t>
        </r>
      </text>
    </comment>
    <comment ref="JL15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JO16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JO17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JP18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JN20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17/10</t>
        </r>
      </text>
    </comment>
    <comment ref="JO21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JE22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08/01</t>
        </r>
      </text>
    </comment>
    <comment ref="JE23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08/01
15/01</t>
        </r>
      </text>
    </comment>
    <comment ref="JG24" authorId="0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JG25" authorId="0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30,03</t>
        </r>
      </text>
    </comment>
    <comment ref="JH25" authorId="0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
20/*04</t>
        </r>
      </text>
    </comment>
    <comment ref="JH26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JJ26" authorId="0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JK27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16.07</t>
        </r>
      </text>
    </comment>
    <comment ref="JK28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JL29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JM30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3.09</t>
        </r>
      </text>
    </comment>
    <comment ref="JO31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JG32" authorId="0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JI33" authorId="0" shapeId="0" xr:uid="{00000000-0006-0000-0000-00002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08/05</t>
        </r>
      </text>
    </comment>
    <comment ref="JJ34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JJ35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JJ36" authorId="0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JL37" authorId="0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JN38" authorId="0" shapeId="0" xr:uid="{00000000-0006-0000-0000-00002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JM39" authorId="0" shapeId="0" xr:uid="{00000000-0006-0000-0000-00002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24/09</t>
        </r>
      </text>
    </comment>
    <comment ref="JN40" authorId="0" shapeId="0" xr:uid="{00000000-0006-0000-0000-00002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31/10</t>
        </r>
      </text>
    </comment>
    <comment ref="JO41" authorId="0" shapeId="0" xr:uid="{00000000-0006-0000-0000-00002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JP42" authorId="0" shapeId="0" xr:uid="{00000000-0006-0000-0000-00002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JI43" authorId="0" shapeId="0" xr:uid="{00000000-0006-0000-0000-00002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10/05</t>
        </r>
      </text>
    </comment>
    <comment ref="JJ44" authorId="0" shapeId="0" xr:uid="{00000000-0006-0000-0000-00002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08/06</t>
        </r>
      </text>
    </comment>
    <comment ref="JI46" authorId="0" shapeId="0" xr:uid="{00000000-0006-0000-0000-00002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30/05</t>
        </r>
      </text>
    </comment>
    <comment ref="JH47" authorId="0" shapeId="0" xr:uid="{00000000-0006-0000-0000-00002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JI48" authorId="0" shapeId="0" xr:uid="{00000000-0006-0000-0000-00002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JJ49" authorId="0" shapeId="0" xr:uid="{00000000-0006-0000-0000-00003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JJ50" authorId="0" shapeId="0" xr:uid="{00000000-0006-0000-0000-00003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JK51" authorId="0" shapeId="0" xr:uid="{00000000-0006-0000-0000-00003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30.07
</t>
        </r>
      </text>
    </comment>
    <comment ref="JL52" authorId="0" shapeId="0" xr:uid="{00000000-0006-0000-0000-00003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JG53" authorId="0" shapeId="0" xr:uid="{00000000-0006-0000-0000-00003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JG54" authorId="0" shapeId="0" xr:uid="{00000000-0006-0000-0000-00003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JI55" authorId="0" shapeId="0" xr:uid="{00000000-0006-0000-0000-00003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</t>
        </r>
      </text>
    </comment>
    <comment ref="JI56" authorId="0" shapeId="0" xr:uid="{00000000-0006-0000-0000-000037000000}">
      <text>
        <r>
          <rPr>
            <b/>
            <sz val="9"/>
            <color indexed="81"/>
            <rFont val="Tahoma"/>
            <family val="2"/>
            <charset val="204"/>
          </rPr>
          <t>Lesli2:30/05</t>
        </r>
      </text>
    </comment>
    <comment ref="JJ57" authorId="0" shapeId="0" xr:uid="{00000000-0006-0000-0000-00003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JK58" authorId="0" shapeId="0" xr:uid="{00000000-0006-0000-0000-00003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JK59" authorId="0" shapeId="0" xr:uid="{00000000-0006-0000-0000-00003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19.07</t>
        </r>
      </text>
    </comment>
    <comment ref="JL60" authorId="0" shapeId="0" xr:uid="{00000000-0006-0000-0000-00003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22/08</t>
        </r>
      </text>
    </comment>
    <comment ref="JL61" authorId="0" shapeId="0" xr:uid="{00000000-0006-0000-0000-00003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29/08</t>
        </r>
      </text>
    </comment>
    <comment ref="JN62" authorId="0" shapeId="0" xr:uid="{00000000-0006-0000-0000-00003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JO63" authorId="0" shapeId="0" xr:uid="{00000000-0006-0000-0000-00003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O64" authorId="0" shapeId="0" xr:uid="{00000000-0006-0000-0000-00003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JP65" authorId="0" shapeId="0" xr:uid="{00000000-0006-0000-0000-00004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JP66" authorId="0" shapeId="0" xr:uid="{00000000-0006-0000-0000-00004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26/12</t>
        </r>
      </text>
    </comment>
    <comment ref="JG67" authorId="0" shapeId="0" xr:uid="{00000000-0006-0000-0000-00004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15/03-2000</t>
        </r>
      </text>
    </comment>
    <comment ref="JH67" authorId="0" shapeId="0" xr:uid="{00000000-0006-0000-0000-00004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JH68" authorId="0" shapeId="0" xr:uid="{00000000-0006-0000-0000-00004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JH69" authorId="0" shapeId="0" xr:uid="{00000000-0006-0000-0000-00004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JI70" authorId="0" shapeId="0" xr:uid="{00000000-0006-0000-0000-00004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17/05-1000
24/05-693,44</t>
        </r>
      </text>
    </comment>
    <comment ref="JI71" authorId="0" shapeId="0" xr:uid="{00000000-0006-0000-0000-00004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JJ72" authorId="0" shapeId="0" xr:uid="{00000000-0006-0000-0000-00004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JK73" authorId="0" shapeId="0" xr:uid="{00000000-0006-0000-0000-00004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26.07</t>
        </r>
      </text>
    </comment>
    <comment ref="JL74" authorId="0" shapeId="0" xr:uid="{00000000-0006-0000-0000-00004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JL75" authorId="0" shapeId="0" xr:uid="{00000000-0006-0000-0000-00004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JM76" authorId="0" shapeId="0" xr:uid="{00000000-0006-0000-0000-00004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21/09</t>
        </r>
      </text>
    </comment>
    <comment ref="JN77" authorId="0" shapeId="0" xr:uid="{00000000-0006-0000-0000-00004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JN78" authorId="0" shapeId="0" xr:uid="{00000000-0006-0000-0000-00004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
10/10-1386,88 из 2982,81</t>
        </r>
      </text>
    </comment>
    <comment ref="JN79" authorId="0" shapeId="0" xr:uid="{00000000-0006-0000-0000-00004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10/10-1595,93</t>
        </r>
      </text>
    </comment>
    <comment ref="JO80" authorId="0" shapeId="0" xr:uid="{00000000-0006-0000-0000-00005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JO81" authorId="0" shapeId="0" xr:uid="{00000000-0006-0000-0000-00005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JO82" authorId="0" shapeId="0" xr:uid="{00000000-0006-0000-0000-00005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22/11-273,76</t>
        </r>
      </text>
    </comment>
    <comment ref="JP82" authorId="0" shapeId="0" xr:uid="{00000000-0006-0000-0000-00005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JP83" authorId="0" shapeId="0" xr:uid="{00000000-0006-0000-0000-00005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06/12-176,8 из 1500
28/12-1114,08</t>
        </r>
      </text>
    </comment>
    <comment ref="JF88" authorId="0" shapeId="0" xr:uid="{00000000-0006-0000-0000-00005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28/12-65</t>
        </r>
      </text>
    </comment>
    <comment ref="JG88" authorId="0" shapeId="0" xr:uid="{00000000-0006-0000-0000-00005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16/03-77,4</t>
        </r>
      </text>
    </comment>
    <comment ref="JF89" authorId="0" shapeId="0" xr:uid="{00000000-0006-0000-0000-00005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07/02</t>
        </r>
      </text>
    </comment>
    <comment ref="JF90" authorId="0" shapeId="0" xr:uid="{00000000-0006-0000-0000-00005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JG91" authorId="0" shapeId="0" xr:uid="{00000000-0006-0000-0000-00005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JI92" authorId="0" shapeId="0" xr:uid="{00000000-0006-0000-0000-00005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
</t>
        </r>
      </text>
    </comment>
    <comment ref="JH93" authorId="0" shapeId="0" xr:uid="{00000000-0006-0000-0000-00005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был возврат товара на эту сумму</t>
        </r>
      </text>
    </comment>
    <comment ref="JI93" authorId="0" shapeId="0" xr:uid="{00000000-0006-0000-0000-00005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1049,76 8.05</t>
        </r>
      </text>
    </comment>
    <comment ref="JI94" authorId="0" shapeId="0" xr:uid="{00000000-0006-0000-0000-00005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Lesli2:
08/05 переплата</t>
        </r>
      </text>
    </comment>
    <comment ref="JJ94" authorId="0" shapeId="0" xr:uid="{00000000-0006-0000-0000-00005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JK95" authorId="0" shapeId="0" xr:uid="{00000000-0006-0000-0000-00005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JK96" authorId="0" shapeId="0" xr:uid="{00000000-0006-0000-0000-00006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JK97" authorId="0" shapeId="0" xr:uid="{00000000-0006-0000-0000-00006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27.07</t>
        </r>
      </text>
    </comment>
    <comment ref="JL98" authorId="0" shapeId="0" xr:uid="{00000000-0006-0000-0000-00006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JM99" authorId="0" shapeId="0" xr:uid="{00000000-0006-0000-0000-00006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</t>
        </r>
      </text>
    </comment>
    <comment ref="JM100" authorId="0" shapeId="0" xr:uid="{00000000-0006-0000-0000-00006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</t>
        </r>
      </text>
    </comment>
    <comment ref="JN101" authorId="0" shapeId="0" xr:uid="{00000000-0006-0000-0000-00006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JO102" authorId="0" shapeId="0" xr:uid="{00000000-0006-0000-0000-00006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JP103" authorId="0" shapeId="0" xr:uid="{00000000-0006-0000-0000-00006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JP104" authorId="0" shapeId="0" xr:uid="{00000000-0006-0000-0000-00006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JP105" authorId="0" shapeId="0" xr:uid="{00000000-0006-0000-0000-00006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JM106" authorId="0" shapeId="0" xr:uid="{00000000-0006-0000-0000-00006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JO107" authorId="0" shapeId="0" xr:uid="{00000000-0006-0000-0000-00006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21/11</t>
        </r>
      </text>
    </comment>
    <comment ref="JI108" authorId="0" shapeId="0" xr:uid="{00000000-0006-0000-0000-00006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8.05</t>
        </r>
      </text>
    </comment>
    <comment ref="JI109" authorId="0" shapeId="0" xr:uid="{00000000-0006-0000-0000-00006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JK110" authorId="0" shapeId="0" xr:uid="{00000000-0006-0000-0000-00006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 </t>
        </r>
      </text>
    </comment>
    <comment ref="JK111" authorId="0" shapeId="0" xr:uid="{00000000-0006-0000-0000-00006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009/07</t>
        </r>
      </text>
    </comment>
    <comment ref="JN113" authorId="0" shapeId="0" xr:uid="{00000000-0006-0000-0000-00007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JN114" authorId="0" shapeId="0" xr:uid="{00000000-0006-0000-0000-00007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JF118" authorId="0" shapeId="0" xr:uid="{00000000-0006-0000-0000-00007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JI120" authorId="0" shapeId="0" xr:uid="{00000000-0006-0000-0000-00007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 из 275,05
</t>
        </r>
      </text>
    </comment>
    <comment ref="JI121" authorId="0" shapeId="0" xr:uid="{00000000-0006-0000-0000-00007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51,74 из 275,05 3.05</t>
        </r>
      </text>
    </comment>
    <comment ref="JJ121" authorId="0" shapeId="0" xr:uid="{00000000-0006-0000-0000-00007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J122" authorId="0" shapeId="0" xr:uid="{00000000-0006-0000-0000-00007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J123" authorId="0" shapeId="0" xr:uid="{00000000-0006-0000-0000-00007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L124" authorId="0" shapeId="0" xr:uid="{00000000-0006-0000-0000-00007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JM125" authorId="0" shapeId="0" xr:uid="{00000000-0006-0000-0000-00007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4.09</t>
        </r>
      </text>
    </comment>
    <comment ref="JN126" authorId="0" shapeId="0" xr:uid="{00000000-0006-0000-0000-00007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JO127" authorId="0" shapeId="0" xr:uid="{00000000-0006-0000-0000-00007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JP128" authorId="0" shapeId="0" xr:uid="{00000000-0006-0000-0000-00007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10/12-500
13/12-121,63</t>
        </r>
      </text>
    </comment>
    <comment ref="JG132" authorId="0" shapeId="0" xr:uid="{00000000-0006-0000-0000-00007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JH133" authorId="0" shapeId="0" xr:uid="{00000000-0006-0000-0000-00007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JJ134" authorId="0" shapeId="0" xr:uid="{00000000-0006-0000-0000-00007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L135" authorId="0" shapeId="0" xr:uid="{00000000-0006-0000-0000-00008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JN136" authorId="0" shapeId="0" xr:uid="{00000000-0006-0000-0000-00008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JH137" authorId="0" shapeId="0" xr:uid="{00000000-0006-0000-0000-00008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JH138" authorId="0" shapeId="0" xr:uid="{00000000-0006-0000-0000-00008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11/04-2461,3
12/04-1000</t>
        </r>
      </text>
    </comment>
    <comment ref="JI139" authorId="0" shapeId="0" xr:uid="{00000000-0006-0000-0000-00008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</t>
        </r>
      </text>
    </comment>
    <comment ref="JI140" authorId="0" shapeId="0" xr:uid="{00000000-0006-0000-0000-00008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16/05-2038,3
17/05-2000</t>
        </r>
      </text>
    </comment>
    <comment ref="JK142" authorId="0" shapeId="0" xr:uid="{00000000-0006-0000-0000-00008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04/07-3482,4
11/07-277,2 из 2058,4</t>
        </r>
      </text>
    </comment>
    <comment ref="JK143" authorId="0" shapeId="0" xr:uid="{00000000-0006-0000-0000-00008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11/07- 1781,2 из 2058,4
13.07 - 2000</t>
        </r>
      </text>
    </comment>
    <comment ref="JK144" authorId="0" shapeId="0" xr:uid="{00000000-0006-0000-0000-00008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17.07</t>
        </r>
      </text>
    </comment>
    <comment ref="JK145" authorId="0" shapeId="0" xr:uid="{00000000-0006-0000-0000-00008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24.07</t>
        </r>
      </text>
    </comment>
    <comment ref="JM146" authorId="0" shapeId="0" xr:uid="{00000000-0006-0000-0000-00008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3.09</t>
        </r>
      </text>
    </comment>
    <comment ref="JM147" authorId="0" shapeId="0" xr:uid="{00000000-0006-0000-0000-00008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5.09</t>
        </r>
      </text>
    </comment>
    <comment ref="JM148" authorId="0" shapeId="0" xr:uid="{00000000-0006-0000-0000-00008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12/09-1117,6
14/09-2000</t>
        </r>
      </text>
    </comment>
    <comment ref="JL149" authorId="0" shapeId="0" xr:uid="{00000000-0006-0000-0000-00008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318 возврат товара ттн 3314924 от 07.08.2018 шоколад 609</t>
        </r>
      </text>
    </comment>
    <comment ref="JM149" authorId="0" shapeId="0" xr:uid="{00000000-0006-0000-0000-00008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JN150" authorId="0" shapeId="0" xr:uid="{00000000-0006-0000-0000-00008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JN151" authorId="0" shapeId="0" xr:uid="{00000000-0006-0000-0000-00009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</t>
        </r>
      </text>
    </comment>
    <comment ref="JN152" authorId="0" shapeId="0" xr:uid="{00000000-0006-0000-0000-00009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29/10-1323,6
30/10-3000</t>
        </r>
      </text>
    </comment>
    <comment ref="JO153" authorId="0" shapeId="0" xr:uid="{00000000-0006-0000-0000-00009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JO154" authorId="0" shapeId="0" xr:uid="{00000000-0006-0000-0000-00009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26/11-3026,04
28/11-3000</t>
        </r>
      </text>
    </comment>
    <comment ref="JP154" authorId="0" shapeId="0" xr:uid="{00000000-0006-0000-0000-00009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JP155" authorId="0" shapeId="0" xr:uid="{00000000-0006-0000-0000-00009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JP156" authorId="0" shapeId="0" xr:uid="{00000000-0006-0000-0000-00009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10/12-2030,56
11/12-2000</t>
        </r>
      </text>
    </comment>
    <comment ref="JE161" authorId="0" shapeId="0" xr:uid="{00000000-0006-0000-0000-00009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24/01</t>
        </r>
      </text>
    </comment>
    <comment ref="JH163" authorId="0" shapeId="0" xr:uid="{00000000-0006-0000-0000-00009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JJ164" authorId="0" shapeId="0" xr:uid="{00000000-0006-0000-0000-00009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E165" authorId="0" shapeId="0" xr:uid="{00000000-0006-0000-0000-00009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переплата от 24.01</t>
        </r>
      </text>
    </comment>
    <comment ref="JG165" authorId="0" shapeId="0" xr:uid="{00000000-0006-0000-0000-00009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переплата от 13.03</t>
        </r>
      </text>
    </comment>
    <comment ref="JK165" authorId="0" shapeId="0" xr:uid="{00000000-0006-0000-0000-00009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21 - 24.07</t>
        </r>
      </text>
    </comment>
    <comment ref="JL166" authorId="0" shapeId="0" xr:uid="{00000000-0006-0000-0000-00009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JM167" authorId="0" shapeId="0" xr:uid="{00000000-0006-0000-0000-00009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4.09</t>
        </r>
      </text>
    </comment>
    <comment ref="JO168" authorId="0" shapeId="0" xr:uid="{00000000-0006-0000-0000-00009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27/11
28/11-360,57</t>
        </r>
      </text>
    </comment>
    <comment ref="JN169" authorId="0" shapeId="0" xr:uid="{00000000-0006-0000-0000-0000A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JF170" authorId="0" shapeId="0" xr:uid="{00000000-0006-0000-0000-0000A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13/02-150
14/02-81,01</t>
        </r>
      </text>
    </comment>
    <comment ref="JG171" authorId="0" shapeId="0" xr:uid="{00000000-0006-0000-0000-0000A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06/03</t>
        </r>
      </text>
    </comment>
    <comment ref="JG172" authorId="0" shapeId="0" xr:uid="{00000000-0006-0000-0000-0000A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JH173" authorId="0" shapeId="0" xr:uid="{00000000-0006-0000-0000-0000A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10/04</t>
        </r>
      </text>
    </comment>
    <comment ref="JH174" authorId="0" shapeId="0" xr:uid="{00000000-0006-0000-0000-0000A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JI175" authorId="0" shapeId="0" xr:uid="{00000000-0006-0000-0000-0000A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JJ176" authorId="0" shapeId="0" xr:uid="{00000000-0006-0000-0000-0000A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JK177" authorId="0" shapeId="0" xr:uid="{00000000-0006-0000-0000-0000A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10/07</t>
        </r>
      </text>
    </comment>
    <comment ref="JM178" authorId="0" shapeId="0" xr:uid="{00000000-0006-0000-0000-0000A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JF179" authorId="0" shapeId="0" xr:uid="{00000000-0006-0000-0000-0000A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07/02-100 из 540
07/02-407,42
12/02-32,58</t>
        </r>
      </text>
    </comment>
    <comment ref="JG180" authorId="0" shapeId="0" xr:uid="{00000000-0006-0000-0000-0000A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JJ181" authorId="0" shapeId="0" xr:uid="{00000000-0006-0000-0000-0000A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25/06-100
26/06-100</t>
        </r>
      </text>
    </comment>
    <comment ref="JO181" authorId="0" shapeId="0" xr:uid="{00000000-0006-0000-0000-0000A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20/11-50
21/11-30</t>
        </r>
      </text>
    </comment>
    <comment ref="JP181" authorId="0" shapeId="0" xr:uid="{00000000-0006-0000-0000-0000A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03/12-20
05/12-20+20
06/12-20
10/12-20
11/12-20</t>
        </r>
      </text>
    </comment>
    <comment ref="JG183" authorId="0" shapeId="0" xr:uid="{00000000-0006-0000-0000-0000A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</t>
        </r>
      </text>
    </comment>
    <comment ref="JF184" authorId="0" shapeId="0" xr:uid="{00000000-0006-0000-0000-0000B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JF185" authorId="0" shapeId="0" xr:uid="{00000000-0006-0000-0000-0000B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JG186" authorId="0" shapeId="0" xr:uid="{00000000-0006-0000-0000-0000B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JH187" authorId="0" shapeId="0" xr:uid="{00000000-0006-0000-0000-0000B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JI188" authorId="0" shapeId="0" xr:uid="{00000000-0006-0000-0000-0000B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 из 1417,09</t>
        </r>
      </text>
    </comment>
    <comment ref="JI189" authorId="0" shapeId="0" xr:uid="{00000000-0006-0000-0000-0000B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 из 1417,09</t>
        </r>
      </text>
    </comment>
    <comment ref="JI190" authorId="0" shapeId="0" xr:uid="{00000000-0006-0000-0000-0000B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14/05-1380</t>
        </r>
      </text>
    </comment>
    <comment ref="JJ190" authorId="0" shapeId="0" xr:uid="{00000000-0006-0000-0000-0000B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JJ191" authorId="0" shapeId="0" xr:uid="{00000000-0006-0000-0000-0000B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19/06</t>
        </r>
      </text>
    </comment>
    <comment ref="JJ192" authorId="0" shapeId="0" xr:uid="{00000000-0006-0000-0000-0000B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JL193" authorId="0" shapeId="0" xr:uid="{00000000-0006-0000-0000-0000B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JO195" authorId="0" shapeId="0" xr:uid="{00000000-0006-0000-0000-0000B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JO196" authorId="0" shapeId="0" xr:uid="{00000000-0006-0000-0000-0000B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JO197" authorId="0" shapeId="0" xr:uid="{00000000-0006-0000-0000-0000B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27/11</t>
        </r>
      </text>
    </comment>
    <comment ref="JP198" authorId="0" shapeId="0" xr:uid="{00000000-0006-0000-0000-0000B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27/12</t>
        </r>
      </text>
    </comment>
    <comment ref="JK200" authorId="0" shapeId="0" xr:uid="{00000000-0006-0000-0000-0000B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11.07</t>
        </r>
      </text>
    </comment>
    <comment ref="JE201" authorId="0" shapeId="0" xr:uid="{00000000-0006-0000-0000-0000C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11/01</t>
        </r>
      </text>
    </comment>
    <comment ref="JE202" authorId="0" shapeId="0" xr:uid="{00000000-0006-0000-0000-0000C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11/01</t>
        </r>
      </text>
    </comment>
    <comment ref="JF203" authorId="0" shapeId="0" xr:uid="{00000000-0006-0000-0000-0000C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05/02</t>
        </r>
      </text>
    </comment>
    <comment ref="JG204" authorId="0" shapeId="0" xr:uid="{00000000-0006-0000-0000-0000C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JG205" authorId="0" shapeId="0" xr:uid="{00000000-0006-0000-0000-0000C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26/03</t>
        </r>
      </text>
    </comment>
    <comment ref="JH205" authorId="0" shapeId="0" xr:uid="{00000000-0006-0000-0000-0000C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JN207" authorId="0" shapeId="0" xr:uid="{00000000-0006-0000-0000-0000C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09/10
</t>
        </r>
      </text>
    </comment>
    <comment ref="JO209" authorId="0" shapeId="0" xr:uid="{00000000-0006-0000-0000-0000C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20/11-0,02</t>
        </r>
      </text>
    </comment>
    <comment ref="JP209" authorId="0" shapeId="0" xr:uid="{00000000-0006-0000-0000-0000C8000000}">
      <text>
        <r>
          <rPr>
            <b/>
            <sz val="9"/>
            <color indexed="81"/>
            <rFont val="Tahoma"/>
            <family val="2"/>
            <charset val="204"/>
          </rPr>
          <t>Lesli21/12-30,92</t>
        </r>
      </text>
    </comment>
    <comment ref="JF210" authorId="0" shapeId="0" xr:uid="{00000000-0006-0000-0000-0000C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27/02-2000</t>
        </r>
      </text>
    </comment>
    <comment ref="JG210" authorId="0" shapeId="0" xr:uid="{00000000-0006-0000-0000-0000C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03/03-1000
05/03-1000
13/03-6501,62</t>
        </r>
      </text>
    </comment>
    <comment ref="JG211" authorId="0" shapeId="0" xr:uid="{00000000-0006-0000-0000-0000C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20/03-3000
21/03-3776,16</t>
        </r>
      </text>
    </comment>
    <comment ref="JG212" authorId="0" shapeId="0" xr:uid="{00000000-0006-0000-0000-0000C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26/03-1500
27/03-1000
29/03-1581,56</t>
        </r>
      </text>
    </comment>
    <comment ref="JH213" authorId="0" shapeId="0" xr:uid="{00000000-0006-0000-0000-0000C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25/04-1500
26/04-1500
28.04 - 1571,08</t>
        </r>
      </text>
    </comment>
    <comment ref="JI214" authorId="0" shapeId="0" xr:uid="{00000000-0006-0000-0000-0000C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2.05 - 2000
4.05 - 2109,28</t>
        </r>
      </text>
    </comment>
    <comment ref="JI215" authorId="0" shapeId="0" xr:uid="{00000000-0006-0000-0000-0000C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8.05 - 2000
16/053035,74</t>
        </r>
      </text>
    </comment>
    <comment ref="JI216" authorId="0" shapeId="0" xr:uid="{00000000-0006-0000-0000-0000D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16/05-5543,88</t>
        </r>
      </text>
    </comment>
    <comment ref="JI217" authorId="0" shapeId="0" xr:uid="{00000000-0006-0000-0000-0000D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21/05-2000
21/05-1000
22/05-2000</t>
        </r>
      </text>
    </comment>
    <comment ref="JJ217" authorId="0" shapeId="0" xr:uid="{00000000-0006-0000-0000-0000D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
07/06-2500
13/06-4250,64</t>
        </r>
      </text>
    </comment>
    <comment ref="JJ218" authorId="0" shapeId="0" xr:uid="{00000000-0006-0000-0000-0000D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JJ219" authorId="0" shapeId="0" xr:uid="{00000000-0006-0000-0000-0000D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JJ220" authorId="0" shapeId="0" xr:uid="{00000000-0006-0000-0000-0000D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K221" authorId="0" shapeId="0" xr:uid="{00000000-0006-0000-0000-0000D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04/07-6500
05/07-7135,12</t>
        </r>
      </text>
    </comment>
    <comment ref="JK222" authorId="0" shapeId="0" xr:uid="{00000000-0006-0000-0000-0000D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13.07</t>
        </r>
      </text>
    </comment>
    <comment ref="JK223" authorId="0" shapeId="0" xr:uid="{00000000-0006-0000-0000-0000D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</t>
        </r>
      </text>
    </comment>
    <comment ref="JK224" authorId="0" shapeId="0" xr:uid="{00000000-0006-0000-0000-0000D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26.07</t>
        </r>
      </text>
    </comment>
    <comment ref="JL225" authorId="0" shapeId="0" xr:uid="{00000000-0006-0000-0000-0000D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JL226" authorId="0" shapeId="0" xr:uid="{00000000-0006-0000-0000-0000D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21/08-4000
22/08</t>
        </r>
      </text>
    </comment>
    <comment ref="JL227" authorId="0" shapeId="0" xr:uid="{00000000-0006-0000-0000-0000D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28/08-4600
29/08-7213,52</t>
        </r>
      </text>
    </comment>
    <comment ref="JL228" authorId="0" shapeId="0" xr:uid="{00000000-0006-0000-0000-0000D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30/08-8000
31.08 - 5400,53</t>
        </r>
      </text>
    </comment>
    <comment ref="JM228" authorId="0" shapeId="0" xr:uid="{00000000-0006-0000-0000-0000D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28/09 из 3000</t>
        </r>
      </text>
    </comment>
    <comment ref="JM229" authorId="0" shapeId="0" xr:uid="{00000000-0006-0000-0000-0000D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18.09</t>
        </r>
      </text>
    </comment>
    <comment ref="JK230" authorId="0" shapeId="0" xr:uid="{00000000-0006-0000-0000-0000E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 михромовый тархун 5 кг</t>
        </r>
      </text>
    </comment>
    <comment ref="JM230" authorId="0" shapeId="0" xr:uid="{00000000-0006-0000-0000-0000E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28/09 из 3000</t>
        </r>
      </text>
    </comment>
    <comment ref="JN230" authorId="0" shapeId="0" xr:uid="{00000000-0006-0000-0000-0000E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JN231" authorId="0" shapeId="0" xr:uid="{00000000-0006-0000-0000-0000E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30/10-4183,9</t>
        </r>
      </text>
    </comment>
    <comment ref="JO232" authorId="0" shapeId="0" xr:uid="{00000000-0006-0000-0000-0000E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O233" authorId="0" shapeId="0" xr:uid="{00000000-0006-0000-0000-0000E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O234" authorId="0" shapeId="0" xr:uid="{00000000-0006-0000-0000-0000E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JO235" authorId="0" shapeId="0" xr:uid="{00000000-0006-0000-0000-0000E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JP235" authorId="0" shapeId="0" xr:uid="{00000000-0006-0000-0000-0000E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04/12
05/12-1000</t>
        </r>
      </text>
    </comment>
    <comment ref="JP236" authorId="0" shapeId="0" xr:uid="{00000000-0006-0000-0000-0000E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05/12-3000
17/12-10000
22/12-7568,96</t>
        </r>
      </text>
    </comment>
    <comment ref="JH244" authorId="0" shapeId="0" xr:uid="{00000000-0006-0000-0000-0000E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JI245" authorId="0" shapeId="0" xr:uid="{00000000-0006-0000-0000-0000E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JJ246" authorId="0" shapeId="0" xr:uid="{00000000-0006-0000-0000-0000E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12/06</t>
        </r>
      </text>
    </comment>
    <comment ref="JL247" authorId="0" shapeId="0" xr:uid="{00000000-0006-0000-0000-0000E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JN248" authorId="0" shapeId="0" xr:uid="{00000000-0006-0000-0000-0000E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JP249" authorId="0" shapeId="0" xr:uid="{00000000-0006-0000-0000-0000E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04/12</t>
        </r>
      </text>
    </comment>
    <comment ref="JN252" authorId="0" shapeId="0" xr:uid="{00000000-0006-0000-0000-0000F0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24/10
</t>
        </r>
      </text>
    </comment>
    <comment ref="JP253" authorId="0" shapeId="0" xr:uid="{00000000-0006-0000-0000-0000F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JG254" authorId="0" shapeId="0" xr:uid="{00000000-0006-0000-0000-0000F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13/03-293,52
14/03-32,28</t>
        </r>
      </text>
    </comment>
    <comment ref="JG255" authorId="0" shapeId="0" xr:uid="{00000000-0006-0000-0000-0000F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была переплата</t>
        </r>
      </text>
    </comment>
    <comment ref="JJ255" authorId="0" shapeId="0" xr:uid="{00000000-0006-0000-0000-0000F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04/06-264,42 (0,3 была переплата)</t>
        </r>
      </text>
    </comment>
    <comment ref="JK256" authorId="0" shapeId="0" xr:uid="{00000000-0006-0000-0000-0000F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JM257" authorId="0" shapeId="0" xr:uid="{00000000-0006-0000-0000-0000F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18.09</t>
        </r>
      </text>
    </comment>
    <comment ref="JH259" authorId="0" shapeId="0" xr:uid="{00000000-0006-0000-0000-0000F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</t>
        </r>
      </text>
    </comment>
    <comment ref="JG260" authorId="0" shapeId="0" xr:uid="{00000000-0006-0000-0000-0000F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JI262" authorId="0" shapeId="0" xr:uid="{00000000-0006-0000-0000-0000F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JI263" authorId="0" shapeId="0" xr:uid="{00000000-0006-0000-0000-0000FA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29/05</t>
        </r>
      </text>
    </comment>
    <comment ref="JJ264" authorId="0" shapeId="0" xr:uid="{00000000-0006-0000-0000-0000FB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27/06</t>
        </r>
      </text>
    </comment>
    <comment ref="JL265" authorId="0" shapeId="0" xr:uid="{00000000-0006-0000-0000-0000FC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03/08-1000
14/08-1000</t>
        </r>
      </text>
    </comment>
    <comment ref="JM265" authorId="0" shapeId="0" xr:uid="{00000000-0006-0000-0000-0000FD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1000 - 3.09
25/09-763,68 из 1500</t>
        </r>
      </text>
    </comment>
    <comment ref="JM266" authorId="0" shapeId="0" xr:uid="{00000000-0006-0000-0000-0000FE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25/09736,32 из 1500</t>
        </r>
      </text>
    </comment>
    <comment ref="JN267" authorId="0" shapeId="0" xr:uid="{00000000-0006-0000-0000-0000FF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
05/10-2000
12/10-885,2 из 2000</t>
        </r>
      </text>
    </comment>
    <comment ref="JN268" authorId="0" shapeId="0" xr:uid="{00000000-0006-0000-0000-00000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12/10-1114,8 из 2000
19/10-1000</t>
        </r>
      </text>
    </comment>
    <comment ref="JO268" authorId="0" shapeId="0" xr:uid="{00000000-0006-0000-0000-00000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06/11-1000
16/11-1500</t>
        </r>
      </text>
    </comment>
    <comment ref="JP268" authorId="0" shapeId="0" xr:uid="{00000000-0006-0000-0000-00000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12/12-1000</t>
        </r>
      </text>
    </comment>
    <comment ref="JN269" authorId="0" shapeId="0" xr:uid="{00000000-0006-0000-0000-00000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JH270" authorId="0" shapeId="0" xr:uid="{00000000-0006-0000-0000-00000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JH271" authorId="0" shapeId="0" xr:uid="{00000000-0006-0000-0000-00000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JI272" authorId="0" shapeId="0" xr:uid="{00000000-0006-0000-0000-00000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2.05
</t>
        </r>
      </text>
    </comment>
    <comment ref="JI273" authorId="0" shapeId="0" xr:uid="{00000000-0006-0000-0000-00000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</t>
        </r>
      </text>
    </comment>
    <comment ref="JI274" authorId="0" shapeId="0" xr:uid="{00000000-0006-0000-0000-00000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JJ275" authorId="0" shapeId="0" xr:uid="{00000000-0006-0000-0000-00000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JJ276" authorId="0" shapeId="0" xr:uid="{00000000-0006-0000-0000-00000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15/06
26/06-3000
28/06-3000</t>
        </r>
      </text>
    </comment>
    <comment ref="JK276" authorId="0" shapeId="0" xr:uid="{00000000-0006-0000-0000-00000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04/07-2115,4</t>
        </r>
      </text>
    </comment>
    <comment ref="JK277" authorId="0" shapeId="0" xr:uid="{00000000-0006-0000-0000-00000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16.07 </t>
        </r>
      </text>
    </comment>
    <comment ref="JK278" authorId="0" shapeId="0" xr:uid="{00000000-0006-0000-0000-00000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1500 - 24.07
31/07-1477,87
</t>
        </r>
      </text>
    </comment>
    <comment ref="JL279" authorId="0" shapeId="0" xr:uid="{00000000-0006-0000-0000-00000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08/08-2000
14/08-2427,04</t>
        </r>
      </text>
    </comment>
    <comment ref="JL280" authorId="0" shapeId="0" xr:uid="{00000000-0006-0000-0000-00000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JL281" authorId="0" shapeId="0" xr:uid="{00000000-0006-0000-0000-00001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JL282" authorId="0" shapeId="0" xr:uid="{00000000-0006-0000-0000-00001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JL283" authorId="0" shapeId="0" xr:uid="{00000000-0006-0000-0000-00001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JN284" authorId="0" shapeId="0" xr:uid="{00000000-0006-0000-0000-00001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03/10</t>
        </r>
      </text>
    </comment>
    <comment ref="JN285" authorId="0" shapeId="0" xr:uid="{00000000-0006-0000-0000-00001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09/10-1000
12.10 - 1682,07</t>
        </r>
      </text>
    </comment>
    <comment ref="JN286" authorId="0" shapeId="0" xr:uid="{00000000-0006-0000-0000-00001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23/10</t>
        </r>
      </text>
    </comment>
    <comment ref="JO287" authorId="0" shapeId="0" xr:uid="{00000000-0006-0000-0000-00001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20/11</t>
        </r>
      </text>
    </comment>
    <comment ref="JO288" authorId="0" shapeId="0" xr:uid="{00000000-0006-0000-0000-00001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JO289" authorId="0" shapeId="0" xr:uid="{00000000-0006-0000-0000-00001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JP290" authorId="0" shapeId="0" xr:uid="{00000000-0006-0000-0000-00001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13/12-</t>
        </r>
      </text>
    </comment>
    <comment ref="JP291" authorId="0" shapeId="0" xr:uid="{00000000-0006-0000-0000-00001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JP292" authorId="0" shapeId="0" xr:uid="{00000000-0006-0000-0000-00001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18/12</t>
        </r>
      </text>
    </comment>
    <comment ref="JP293" authorId="0" shapeId="0" xr:uid="{00000000-0006-0000-0000-00001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JE302" authorId="0" shapeId="0" xr:uid="{00000000-0006-0000-0000-00001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</t>
        </r>
      </text>
    </comment>
    <comment ref="JE303" authorId="0" shapeId="0" xr:uid="{00000000-0006-0000-0000-00001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16/01-705,19
предоплата</t>
        </r>
      </text>
    </comment>
    <comment ref="JG304" authorId="0" shapeId="0" xr:uid="{00000000-0006-0000-0000-00001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06/03</t>
        </r>
      </text>
    </comment>
    <comment ref="JG305" authorId="0" shapeId="0" xr:uid="{00000000-0006-0000-0000-00002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06/03</t>
        </r>
      </text>
    </comment>
    <comment ref="JH306" authorId="0" shapeId="0" xr:uid="{00000000-0006-0000-0000-00002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JH307" authorId="0" shapeId="0" xr:uid="{00000000-0006-0000-0000-00002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06/04
19/04</t>
        </r>
      </text>
    </comment>
    <comment ref="JJ307" authorId="0" shapeId="0" xr:uid="{00000000-0006-0000-0000-00002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J308" authorId="0" shapeId="0" xr:uid="{00000000-0006-0000-0000-00002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J309" authorId="0" shapeId="0" xr:uid="{00000000-0006-0000-0000-00002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JK310" authorId="0" shapeId="0" xr:uid="{00000000-0006-0000-0000-00002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24.07</t>
        </r>
      </text>
    </comment>
    <comment ref="JK311" authorId="0" shapeId="0" xr:uid="{00000000-0006-0000-0000-00002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</t>
        </r>
      </text>
    </comment>
    <comment ref="JL311" authorId="0" shapeId="0" xr:uid="{00000000-0006-0000-0000-00002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JL312" authorId="0" shapeId="0" xr:uid="{00000000-0006-0000-0000-00002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предоплаты 30.08</t>
        </r>
      </text>
    </comment>
    <comment ref="JN314" authorId="0" shapeId="0" xr:uid="{00000000-0006-0000-0000-00002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JN315" authorId="0" shapeId="0" xr:uid="{00000000-0006-0000-0000-00002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JO316" authorId="0" shapeId="0" xr:uid="{00000000-0006-0000-0000-00002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06/11</t>
        </r>
      </text>
    </comment>
    <comment ref="JO317" authorId="0" shapeId="0" xr:uid="{00000000-0006-0000-0000-00002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06/11
09/11</t>
        </r>
      </text>
    </comment>
    <comment ref="JP319" authorId="0" shapeId="0" xr:uid="{00000000-0006-0000-0000-00002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06/12-365,88
07/12-207 из 1175,4
</t>
        </r>
      </text>
    </comment>
    <comment ref="JP320" authorId="0" shapeId="0" xr:uid="{00000000-0006-0000-0000-00002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JP321" authorId="0" shapeId="0" xr:uid="{00000000-0006-0000-0000-00003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21/12</t>
        </r>
      </text>
    </comment>
    <comment ref="JH322" authorId="0" shapeId="0" xr:uid="{00000000-0006-0000-0000-00003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JI323" authorId="0" shapeId="0" xr:uid="{00000000-0006-0000-0000-00003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22/05-100</t>
        </r>
      </text>
    </comment>
    <comment ref="JK323" authorId="0" shapeId="0" xr:uid="{00000000-0006-0000-0000-00003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17.07</t>
        </r>
      </text>
    </comment>
    <comment ref="JN324" authorId="0" shapeId="0" xr:uid="{00000000-0006-0000-0000-00003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JN325" authorId="0" shapeId="0" xr:uid="{00000000-0006-0000-0000-00003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09/10</t>
        </r>
      </text>
    </comment>
    <comment ref="JP326" authorId="0" shapeId="0" xr:uid="{00000000-0006-0000-0000-00003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JH328" authorId="0" shapeId="0" xr:uid="{00000000-0006-0000-0000-00003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14/04</t>
        </r>
      </text>
    </comment>
    <comment ref="JH329" authorId="0" shapeId="0" xr:uid="{00000000-0006-0000-0000-00003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14/04</t>
        </r>
      </text>
    </comment>
    <comment ref="JI330" authorId="0" shapeId="0" xr:uid="{00000000-0006-0000-0000-00003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JK331" authorId="0" shapeId="0" xr:uid="{00000000-0006-0000-0000-00003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</t>
        </r>
      </text>
    </comment>
    <comment ref="JL332" authorId="0" shapeId="0" xr:uid="{00000000-0006-0000-0000-00003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JH334" authorId="0" shapeId="0" xr:uid="{00000000-0006-0000-0000-00003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04/04-2000</t>
        </r>
      </text>
    </comment>
    <comment ref="JI334" authorId="0" shapeId="0" xr:uid="{00000000-0006-0000-0000-00003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</t>
        </r>
      </text>
    </comment>
    <comment ref="JJ335" authorId="0" shapeId="0" xr:uid="{00000000-0006-0000-0000-00003E010000}">
      <text>
        <r>
          <rPr>
            <b/>
            <sz val="9"/>
            <color indexed="81"/>
            <rFont val="Tahoma"/>
            <family val="2"/>
            <charset val="204"/>
          </rPr>
          <t>Lesli2:06/06
13/06</t>
        </r>
      </text>
    </comment>
    <comment ref="JJ336" authorId="0" shapeId="0" xr:uid="{00000000-0006-0000-0000-00003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13/06</t>
        </r>
      </text>
    </comment>
    <comment ref="JL337" authorId="0" shapeId="0" xr:uid="{00000000-0006-0000-0000-00004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
08/08-7833,28</t>
        </r>
      </text>
    </comment>
    <comment ref="JL338" authorId="0" shapeId="0" xr:uid="{00000000-0006-0000-0000-00004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15/08</t>
        </r>
      </text>
    </comment>
    <comment ref="JM339" authorId="0" shapeId="0" xr:uid="{00000000-0006-0000-0000-00004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3.09</t>
        </r>
      </text>
    </comment>
    <comment ref="JE341" authorId="0" shapeId="0" xr:uid="{00000000-0006-0000-0000-00004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23/01</t>
        </r>
      </text>
    </comment>
    <comment ref="JF342" authorId="0" shapeId="0" xr:uid="{00000000-0006-0000-0000-00004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JM343" authorId="0" shapeId="0" xr:uid="{00000000-0006-0000-0000-00004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JO344" authorId="0" shapeId="0" xr:uid="{00000000-0006-0000-0000-00004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JH345" authorId="0" shapeId="0" xr:uid="{00000000-0006-0000-0000-00004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23/04</t>
        </r>
      </text>
    </comment>
    <comment ref="JH346" authorId="0" shapeId="0" xr:uid="{00000000-0006-0000-0000-00004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</t>
        </r>
      </text>
    </comment>
    <comment ref="JF347" authorId="0" shapeId="0" xr:uid="{00000000-0006-0000-0000-00004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JF348" authorId="0" shapeId="0" xr:uid="{00000000-0006-0000-0000-00004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JH349" authorId="0" shapeId="0" xr:uid="{00000000-0006-0000-0000-00004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JH350" authorId="0" shapeId="0" xr:uid="{00000000-0006-0000-0000-00004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JJ351" authorId="0" shapeId="0" xr:uid="{00000000-0006-0000-0000-00004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JM352" authorId="0" shapeId="0" xr:uid="{00000000-0006-0000-0000-00004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</t>
        </r>
      </text>
    </comment>
    <comment ref="JG354" authorId="0" shapeId="0" xr:uid="{00000000-0006-0000-0000-00004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20/03-1000
21/03-1383,99</t>
        </r>
      </text>
    </comment>
    <comment ref="JI355" authorId="0" shapeId="0" xr:uid="{00000000-0006-0000-0000-00005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16/05-1000
17-05-781,81</t>
        </r>
      </text>
    </comment>
    <comment ref="JI356" authorId="0" shapeId="0" xr:uid="{00000000-0006-0000-0000-00005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23/05-954</t>
        </r>
      </text>
    </comment>
    <comment ref="JK357" authorId="0" shapeId="0" xr:uid="{00000000-0006-0000-0000-00005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11/07</t>
        </r>
      </text>
    </comment>
    <comment ref="JK358" authorId="0" shapeId="0" xr:uid="{00000000-0006-0000-0000-00005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17.07</t>
        </r>
      </text>
    </comment>
    <comment ref="JL359" authorId="0" shapeId="0" xr:uid="{00000000-0006-0000-0000-00005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JM360" authorId="0" shapeId="0" xr:uid="{00000000-0006-0000-0000-00005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6.09</t>
        </r>
      </text>
    </comment>
    <comment ref="JM361" authorId="0" shapeId="0" xr:uid="{00000000-0006-0000-0000-00005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JN362" authorId="0" shapeId="0" xr:uid="{00000000-0006-0000-0000-00005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JN363" authorId="0" shapeId="0" xr:uid="{00000000-0006-0000-0000-00005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JP364" authorId="0" shapeId="0" xr:uid="{00000000-0006-0000-0000-00005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12/12-1000
14/12-1207,97</t>
        </r>
      </text>
    </comment>
    <comment ref="JP365" authorId="0" shapeId="0" xr:uid="{00000000-0006-0000-0000-00005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20/12</t>
        </r>
      </text>
    </comment>
    <comment ref="JG369" authorId="0" shapeId="0" xr:uid="{00000000-0006-0000-0000-00005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16/03</t>
        </r>
      </text>
    </comment>
    <comment ref="JH370" authorId="0" shapeId="0" xr:uid="{00000000-0006-0000-0000-00005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27.04 из 10445,55</t>
        </r>
      </text>
    </comment>
    <comment ref="JH371" authorId="0" shapeId="0" xr:uid="{00000000-0006-0000-0000-00005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27.04 из 10445,55</t>
        </r>
      </text>
    </comment>
    <comment ref="JH372" authorId="0" shapeId="0" xr:uid="{00000000-0006-0000-0000-00005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27.04 из 10445,55</t>
        </r>
      </text>
    </comment>
    <comment ref="JI372" authorId="0" shapeId="0" xr:uid="{00000000-0006-0000-0000-00005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JI373" authorId="0" shapeId="0" xr:uid="{00000000-0006-0000-0000-00006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JL374" authorId="0" shapeId="0" xr:uid="{00000000-0006-0000-0000-00006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JN375" authorId="0" shapeId="0" xr:uid="{00000000-0006-0000-0000-00006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JO376" authorId="0" shapeId="0" xr:uid="{00000000-0006-0000-0000-00006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21/11</t>
        </r>
      </text>
    </comment>
    <comment ref="JO377" authorId="0" shapeId="0" xr:uid="{00000000-0006-0000-0000-00006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JP378" authorId="0" shapeId="0" xr:uid="{00000000-0006-0000-0000-00006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JF381" authorId="0" shapeId="0" xr:uid="{00000000-0006-0000-0000-00006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JI383" authorId="0" shapeId="0" xr:uid="{00000000-0006-0000-0000-00006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10.05</t>
        </r>
      </text>
    </comment>
    <comment ref="JI384" authorId="0" shapeId="0" xr:uid="{00000000-0006-0000-0000-00006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23/05</t>
        </r>
      </text>
    </comment>
    <comment ref="JJ385" authorId="0" shapeId="0" xr:uid="{00000000-0006-0000-0000-00006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JK386" authorId="0" shapeId="0" xr:uid="{00000000-0006-0000-0000-00006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20.07</t>
        </r>
      </text>
    </comment>
    <comment ref="JM387" authorId="0" shapeId="0" xr:uid="{00000000-0006-0000-0000-00006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3.09</t>
        </r>
      </text>
    </comment>
    <comment ref="JN388" authorId="0" shapeId="0" xr:uid="{00000000-0006-0000-0000-00006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JO389" authorId="0" shapeId="0" xr:uid="{00000000-0006-0000-0000-00006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JI391" authorId="0" shapeId="0" xr:uid="{00000000-0006-0000-0000-00006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JJ392" authorId="0" shapeId="0" xr:uid="{00000000-0006-0000-0000-00006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JL393" authorId="0" shapeId="0" xr:uid="{00000000-0006-0000-0000-00007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JL394" authorId="0" shapeId="0" xr:uid="{00000000-0006-0000-0000-00007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JM395" authorId="0" shapeId="0" xr:uid="{00000000-0006-0000-0000-00007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JM396" authorId="0" shapeId="0" xr:uid="{00000000-0006-0000-0000-00007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
19/09-71,98</t>
        </r>
      </text>
    </comment>
    <comment ref="JA397" authorId="0" shapeId="0" xr:uid="{00000000-0006-0000-0000-00007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50 руб согл. Акта сверки, в накладной от 09.08.18 нетсуммы НДС, доначислили</t>
        </r>
      </text>
    </comment>
    <comment ref="JP397" authorId="0" shapeId="0" xr:uid="{00000000-0006-0000-0000-00007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21/12 по договору перевода долга Ивокома-торг</t>
        </r>
      </text>
    </comment>
    <comment ref="JN399" authorId="0" shapeId="0" xr:uid="{00000000-0006-0000-0000-00007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16/10</t>
        </r>
      </text>
    </comment>
    <comment ref="JJ400" authorId="0" shapeId="0" xr:uid="{00000000-0006-0000-0000-00007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JK401" authorId="0" shapeId="0" xr:uid="{00000000-0006-0000-0000-00007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04/07-279,48</t>
        </r>
      </text>
    </comment>
    <comment ref="JK402" authorId="0" shapeId="0" xr:uid="{00000000-0006-0000-0000-00007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</t>
        </r>
      </text>
    </comment>
    <comment ref="JL403" authorId="0" shapeId="0" xr:uid="{00000000-0006-0000-0000-00007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06/08</t>
        </r>
      </text>
    </comment>
    <comment ref="JL404" authorId="0" shapeId="0" xr:uid="{00000000-0006-0000-0000-00007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JH405" authorId="0" shapeId="0" xr:uid="{00000000-0006-0000-0000-00007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JH406" authorId="0" shapeId="0" xr:uid="{00000000-0006-0000-0000-00007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JH407" authorId="0" shapeId="0" xr:uid="{00000000-0006-0000-0000-00007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24/04</t>
        </r>
      </text>
    </comment>
    <comment ref="JI408" authorId="0" shapeId="0" xr:uid="{00000000-0006-0000-0000-00007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JJ409" authorId="0" shapeId="0" xr:uid="{00000000-0006-0000-0000-00008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JL410" authorId="0" shapeId="0" xr:uid="{00000000-0006-0000-0000-00008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07/08-200
28/08-200
31.08 - 200</t>
        </r>
      </text>
    </comment>
    <comment ref="JM410" authorId="0" shapeId="0" xr:uid="{00000000-0006-0000-0000-00008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4.09 - 200
10/09-200
25/09-124
27/09-50,98</t>
        </r>
      </text>
    </comment>
    <comment ref="JN411" authorId="0" shapeId="0" xr:uid="{00000000-0006-0000-0000-00008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</t>
        </r>
      </text>
    </comment>
    <comment ref="JF414" authorId="0" shapeId="0" xr:uid="{00000000-0006-0000-0000-00008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JG415" authorId="0" shapeId="0" xr:uid="{00000000-0006-0000-0000-00008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26/03</t>
        </r>
      </text>
    </comment>
    <comment ref="JH416" authorId="0" shapeId="0" xr:uid="{00000000-0006-0000-0000-00008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JI417" authorId="0" shapeId="0" xr:uid="{00000000-0006-0000-0000-00008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8.05
</t>
        </r>
      </text>
    </comment>
    <comment ref="JJ418" authorId="0" shapeId="0" xr:uid="{00000000-0006-0000-0000-00008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JL419" authorId="0" shapeId="0" xr:uid="{00000000-0006-0000-0000-00008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JM420" authorId="0" shapeId="0" xr:uid="{00000000-0006-0000-0000-00008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3.09</t>
        </r>
      </text>
    </comment>
    <comment ref="JO421" authorId="0" shapeId="0" xr:uid="{00000000-0006-0000-0000-00008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JI423" authorId="0" shapeId="0" xr:uid="{00000000-0006-0000-0000-00008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3.05</t>
        </r>
      </text>
    </comment>
    <comment ref="JJ424" authorId="0" shapeId="0" xr:uid="{00000000-0006-0000-0000-00008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JJ425" authorId="0" shapeId="0" xr:uid="{00000000-0006-0000-0000-00008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JL426" authorId="0" shapeId="0" xr:uid="{00000000-0006-0000-0000-00008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JG427" authorId="0" shapeId="0" xr:uid="{00000000-0006-0000-0000-00009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07/03-1000
15/03-3511,44</t>
        </r>
      </text>
    </comment>
    <comment ref="JG428" authorId="0" shapeId="0" xr:uid="{00000000-0006-0000-0000-00009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JI429" authorId="0" shapeId="0" xr:uid="{00000000-0006-0000-0000-00009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2.05</t>
        </r>
      </text>
    </comment>
    <comment ref="JJ430" authorId="0" shapeId="0" xr:uid="{00000000-0006-0000-0000-00009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JJ431" authorId="0" shapeId="0" xr:uid="{00000000-0006-0000-0000-00009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JK432" authorId="0" shapeId="0" xr:uid="{00000000-0006-0000-0000-00009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JK433" authorId="0" shapeId="0" xr:uid="{00000000-0006-0000-0000-00009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JL434" authorId="0" shapeId="0" xr:uid="{00000000-0006-0000-0000-00009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08/08</t>
        </r>
      </text>
    </comment>
    <comment ref="JL435" authorId="0" shapeId="0" xr:uid="{00000000-0006-0000-0000-00009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JL436" authorId="0" shapeId="0" xr:uid="{00000000-0006-0000-0000-00009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JM437" authorId="0" shapeId="0" xr:uid="{00000000-0006-0000-0000-00009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28/09</t>
        </r>
      </text>
    </comment>
    <comment ref="JN438" authorId="0" shapeId="0" xr:uid="{00000000-0006-0000-0000-00009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JN439" authorId="0" shapeId="0" xr:uid="{00000000-0006-0000-0000-00009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30/10</t>
        </r>
      </text>
    </comment>
    <comment ref="JO440" authorId="0" shapeId="0" xr:uid="{00000000-0006-0000-0000-00009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JJ443" authorId="0" shapeId="0" xr:uid="{00000000-0006-0000-0000-00009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JG444" authorId="0" shapeId="0" xr:uid="{00000000-0006-0000-0000-00009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</t>
        </r>
      </text>
    </comment>
    <comment ref="JG445" authorId="0" shapeId="0" xr:uid="{00000000-0006-0000-0000-0000A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JI446" authorId="0" shapeId="0" xr:uid="{00000000-0006-0000-0000-0000A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</t>
        </r>
      </text>
    </comment>
    <comment ref="JJ447" authorId="0" shapeId="0" xr:uid="{00000000-0006-0000-0000-0000A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K448" authorId="0" shapeId="0" xr:uid="{00000000-0006-0000-0000-0000A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20.07</t>
        </r>
      </text>
    </comment>
    <comment ref="JK449" authorId="0" shapeId="0" xr:uid="{00000000-0006-0000-0000-0000A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</t>
        </r>
      </text>
    </comment>
    <comment ref="JL450" authorId="0" shapeId="0" xr:uid="{00000000-0006-0000-0000-0000A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21/08</t>
        </r>
      </text>
    </comment>
    <comment ref="JM451" authorId="0" shapeId="0" xr:uid="{00000000-0006-0000-0000-0000A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6.09</t>
        </r>
      </text>
    </comment>
    <comment ref="JM452" authorId="0" shapeId="0" xr:uid="{00000000-0006-0000-0000-0000A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25/09</t>
        </r>
      </text>
    </comment>
    <comment ref="JN453" authorId="0" shapeId="0" xr:uid="{00000000-0006-0000-0000-0000A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JN454" authorId="0" shapeId="0" xr:uid="{00000000-0006-0000-0000-0000A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JO455" authorId="0" shapeId="0" xr:uid="{00000000-0006-0000-0000-0000A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G458" authorId="0" shapeId="0" xr:uid="{00000000-0006-0000-0000-0000A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21/03</t>
        </r>
      </text>
    </comment>
    <comment ref="JP459" authorId="0" shapeId="0" xr:uid="{00000000-0006-0000-0000-0000A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JH460" authorId="0" shapeId="0" xr:uid="{00000000-0006-0000-0000-0000A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JI463" authorId="0" shapeId="0" xr:uid="{00000000-0006-0000-0000-0000A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JJ464" authorId="0" shapeId="0" xr:uid="{00000000-0006-0000-0000-0000A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20/06</t>
        </r>
      </text>
    </comment>
    <comment ref="JL465" authorId="0" shapeId="0" xr:uid="{00000000-0006-0000-0000-0000B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14/08</t>
        </r>
      </text>
    </comment>
    <comment ref="JM466" authorId="0" shapeId="0" xr:uid="{00000000-0006-0000-0000-0000B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JE467" authorId="0" shapeId="0" xr:uid="{00000000-0006-0000-0000-0000B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08/01</t>
        </r>
      </text>
    </comment>
    <comment ref="JE468" authorId="0" shapeId="0" xr:uid="{00000000-0006-0000-0000-0000B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17/01</t>
        </r>
      </text>
    </comment>
    <comment ref="JH469" authorId="0" shapeId="0" xr:uid="{00000000-0006-0000-0000-0000B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JH470" authorId="0" shapeId="0" xr:uid="{00000000-0006-0000-0000-0000B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18/04</t>
        </r>
      </text>
    </comment>
    <comment ref="JH471" authorId="0" shapeId="0" xr:uid="{00000000-0006-0000-0000-0000B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JI472" authorId="0" shapeId="0" xr:uid="{00000000-0006-0000-0000-0000B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JI473" authorId="0" shapeId="0" xr:uid="{00000000-0006-0000-0000-0000B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JJ474" authorId="0" shapeId="0" xr:uid="{00000000-0006-0000-0000-0000B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JK475" authorId="0" shapeId="0" xr:uid="{00000000-0006-0000-0000-0000B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12/07</t>
        </r>
      </text>
    </comment>
    <comment ref="JL476" authorId="0" shapeId="0" xr:uid="{00000000-0006-0000-0000-0000B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JE480" authorId="0" shapeId="0" xr:uid="{00000000-0006-0000-0000-0000B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JH481" authorId="0" shapeId="0" xr:uid="{00000000-0006-0000-0000-0000B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04/04</t>
        </r>
      </text>
    </comment>
    <comment ref="JI482" authorId="0" shapeId="0" xr:uid="{00000000-0006-0000-0000-0000B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21/05</t>
        </r>
      </text>
    </comment>
    <comment ref="JL483" authorId="0" shapeId="0" xr:uid="{00000000-0006-0000-0000-0000B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JL484" authorId="0" shapeId="0" xr:uid="{00000000-0006-0000-0000-0000C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JO485" authorId="0" shapeId="0" xr:uid="{00000000-0006-0000-0000-0000C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P486" authorId="0" shapeId="0" xr:uid="{00000000-0006-0000-0000-0000C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19/12</t>
        </r>
      </text>
    </comment>
    <comment ref="JG487" authorId="0" shapeId="0" xr:uid="{00000000-0006-0000-0000-0000C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JJ488" authorId="0" shapeId="0" xr:uid="{00000000-0006-0000-0000-0000C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J489" authorId="0" shapeId="0" xr:uid="{00000000-0006-0000-0000-0000C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M490" authorId="0" shapeId="0" xr:uid="{00000000-0006-0000-0000-0000C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17/09</t>
        </r>
      </text>
    </comment>
    <comment ref="JN491" authorId="0" shapeId="0" xr:uid="{00000000-0006-0000-0000-0000C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JN492" authorId="0" shapeId="0" xr:uid="{00000000-0006-0000-0000-0000C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JO493" authorId="0" shapeId="0" xr:uid="{00000000-0006-0000-0000-0000C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JP494" authorId="0" shapeId="0" xr:uid="{00000000-0006-0000-0000-0000C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JP495" authorId="0" shapeId="0" xr:uid="{00000000-0006-0000-0000-0000C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JM499" authorId="0" shapeId="0" xr:uid="{00000000-0006-0000-0000-0000C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12/09</t>
        </r>
      </text>
    </comment>
    <comment ref="JF500" authorId="0" shapeId="0" xr:uid="{00000000-0006-0000-0000-0000C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26/02-200</t>
        </r>
      </text>
    </comment>
    <comment ref="JG500" authorId="0" shapeId="0" xr:uid="{00000000-0006-0000-0000-0000C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1/03-200
23/03-581,21</t>
        </r>
      </text>
    </comment>
    <comment ref="JH501" authorId="0" shapeId="0" xr:uid="{00000000-0006-0000-0000-0000C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12/04-300
19/04</t>
        </r>
      </text>
    </comment>
    <comment ref="JH502" authorId="0" shapeId="0" xr:uid="{00000000-0006-0000-0000-0000D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JH503" authorId="0" shapeId="0" xr:uid="{00000000-0006-0000-0000-0000D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25/04-700
27.04 - 1000</t>
        </r>
      </text>
    </comment>
    <comment ref="JI503" authorId="0" shapeId="0" xr:uid="{00000000-0006-0000-0000-0000D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 из 455,12</t>
        </r>
      </text>
    </comment>
    <comment ref="JI504" authorId="0" shapeId="0" xr:uid="{00000000-0006-0000-0000-0000D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 из 455,12
</t>
        </r>
      </text>
    </comment>
    <comment ref="JI505" authorId="0" shapeId="0" xr:uid="{00000000-0006-0000-0000-0000D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22/05</t>
        </r>
      </text>
    </comment>
    <comment ref="JJ506" authorId="0" shapeId="0" xr:uid="{00000000-0006-0000-0000-0000D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06/06-1000
12/06-483,44</t>
        </r>
      </text>
    </comment>
    <comment ref="JJ507" authorId="0" shapeId="0" xr:uid="{00000000-0006-0000-0000-0000D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14/06</t>
        </r>
      </text>
    </comment>
    <comment ref="JJ508" authorId="0" shapeId="0" xr:uid="{00000000-0006-0000-0000-0000D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</t>
        </r>
      </text>
    </comment>
    <comment ref="JK509" authorId="0" shapeId="0" xr:uid="{00000000-0006-0000-0000-0000D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18.07 из 3136,14</t>
        </r>
      </text>
    </comment>
    <comment ref="JK510" authorId="0" shapeId="0" xr:uid="{00000000-0006-0000-0000-0000D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18.07 из 3136,14</t>
        </r>
      </text>
    </comment>
    <comment ref="JL511" authorId="0" shapeId="0" xr:uid="{00000000-0006-0000-0000-0000D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JL512" authorId="0" shapeId="0" xr:uid="{00000000-0006-0000-0000-0000D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28/08</t>
        </r>
      </text>
    </comment>
    <comment ref="JM513" authorId="0" shapeId="0" xr:uid="{00000000-0006-0000-0000-0000D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11/09-1816,14</t>
        </r>
      </text>
    </comment>
    <comment ref="JN513" authorId="0" shapeId="0" xr:uid="{00000000-0006-0000-0000-0000D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JN514" authorId="0" shapeId="0" xr:uid="{00000000-0006-0000-0000-0000D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JO515" authorId="0" shapeId="0" xr:uid="{00000000-0006-0000-0000-0000D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08/11-500
14/11</t>
        </r>
      </text>
    </comment>
    <comment ref="JO516" authorId="0" shapeId="0" xr:uid="{00000000-0006-0000-0000-0000E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14/11</t>
        </r>
      </text>
    </comment>
    <comment ref="JH517" authorId="0" shapeId="0" xr:uid="{00000000-0006-0000-0000-0000E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JI518" authorId="0" shapeId="0" xr:uid="{00000000-0006-0000-0000-0000E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JJ519" authorId="0" shapeId="0" xr:uid="{00000000-0006-0000-0000-0000E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JK520" authorId="0" shapeId="0" xr:uid="{00000000-0006-0000-0000-0000E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13.07
</t>
        </r>
      </text>
    </comment>
    <comment ref="JK521" authorId="0" shapeId="0" xr:uid="{00000000-0006-0000-0000-0000E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24.07</t>
        </r>
      </text>
    </comment>
    <comment ref="JL522" authorId="0" shapeId="0" xr:uid="{00000000-0006-0000-0000-0000E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JL523" authorId="0" shapeId="0" xr:uid="{00000000-0006-0000-0000-0000E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JM524" authorId="0" shapeId="0" xr:uid="{00000000-0006-0000-0000-0000E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JO525" authorId="0" shapeId="0" xr:uid="{00000000-0006-0000-0000-0000E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JO526" authorId="0" shapeId="0" xr:uid="{00000000-0006-0000-0000-0000E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JP527" authorId="0" shapeId="0" xr:uid="{00000000-0006-0000-0000-0000E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JP528" authorId="0" shapeId="0" xr:uid="{00000000-0006-0000-0000-0000E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JL530" authorId="0" shapeId="0" xr:uid="{00000000-0006-0000-0000-0000E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JM531" authorId="0" shapeId="0" xr:uid="{00000000-0006-0000-0000-0000E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04/09</t>
        </r>
      </text>
    </comment>
    <comment ref="JK532" authorId="0" shapeId="0" xr:uid="{00000000-0006-0000-0000-0000E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04/07-277,2</t>
        </r>
      </text>
    </comment>
    <comment ref="JI533" authorId="0" shapeId="0" xr:uid="{00000000-0006-0000-0000-0000F0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2.05 - 500
8.05 - 500
24/05-1256</t>
        </r>
      </text>
    </comment>
    <comment ref="JI534" authorId="0" shapeId="0" xr:uid="{00000000-0006-0000-0000-0000F1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24/05-244
29/05-500</t>
        </r>
      </text>
    </comment>
    <comment ref="JK534" authorId="0" shapeId="0" xr:uid="{00000000-0006-0000-0000-0000F2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13ю07 из 2000</t>
        </r>
      </text>
    </comment>
    <comment ref="JK535" authorId="0" shapeId="0" xr:uid="{00000000-0006-0000-0000-0000F3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488 из 2000 13.07
500 - 17.07
500 - 27.07</t>
        </r>
      </text>
    </comment>
    <comment ref="JL535" authorId="0" shapeId="0" xr:uid="{00000000-0006-0000-0000-0000F4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</t>
        </r>
      </text>
    </comment>
    <comment ref="JL536" authorId="0" shapeId="0" xr:uid="{00000000-0006-0000-0000-0000F5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01/08
06/08-1000
08/08-500
15/08-1000
27/08-1000
30/08554,4 из 700</t>
        </r>
      </text>
    </comment>
    <comment ref="JL537" authorId="0" shapeId="0" xr:uid="{00000000-0006-0000-0000-0000F6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30/08-145,6 из 700</t>
        </r>
      </text>
    </comment>
    <comment ref="JM537" authorId="0" shapeId="0" xr:uid="{00000000-0006-0000-0000-0000F7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27/09-1000
28/09-из 1000</t>
        </r>
      </text>
    </comment>
    <comment ref="JM538" authorId="0" shapeId="0" xr:uid="{00000000-0006-0000-0000-0000F8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28/09 из 1000</t>
        </r>
      </text>
    </comment>
    <comment ref="JN538" authorId="0" shapeId="0" xr:uid="{00000000-0006-0000-0000-0000F9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02/10-1000
05/10-500
11/10-1317,6
</t>
        </r>
      </text>
    </comment>
    <comment ref="JN539" authorId="0" shapeId="0" xr:uid="{00000000-0006-0000-0000-0000FA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JF542" authorId="0" shapeId="0" xr:uid="{00000000-0006-0000-0000-0000FB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21/02</t>
        </r>
      </text>
    </comment>
    <comment ref="JG543" authorId="0" shapeId="0" xr:uid="{00000000-0006-0000-0000-0000FC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JI544" authorId="0" shapeId="0" xr:uid="{00000000-0006-0000-0000-0000FD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10.05</t>
        </r>
      </text>
    </comment>
    <comment ref="JK546" authorId="0" shapeId="0" xr:uid="{00000000-0006-0000-0000-0000FE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 </t>
        </r>
      </text>
    </comment>
    <comment ref="JK547" authorId="0" shapeId="0" xr:uid="{00000000-0006-0000-0000-0000FF01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 из 571,98</t>
        </r>
      </text>
    </comment>
    <comment ref="JK548" authorId="0" shapeId="0" xr:uid="{00000000-0006-0000-0000-00000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25.07 из 571,98</t>
        </r>
      </text>
    </comment>
    <comment ref="JL549" authorId="0" shapeId="0" xr:uid="{00000000-0006-0000-0000-00000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07/08</t>
        </r>
      </text>
    </comment>
    <comment ref="JL550" authorId="0" shapeId="0" xr:uid="{00000000-0006-0000-0000-00000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31.08</t>
        </r>
      </text>
    </comment>
    <comment ref="JN551" authorId="0" shapeId="0" xr:uid="{00000000-0006-0000-0000-00000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JO552" authorId="0" shapeId="0" xr:uid="{00000000-0006-0000-0000-00000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JG554" authorId="0" shapeId="0" xr:uid="{00000000-0006-0000-0000-00000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26/03-200
28/03-300</t>
        </r>
      </text>
    </comment>
    <comment ref="JH554" authorId="0" shapeId="0" xr:uid="{00000000-0006-0000-0000-00000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</t>
        </r>
      </text>
    </comment>
    <comment ref="JH555" authorId="0" shapeId="0" xr:uid="{00000000-0006-0000-0000-00000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03/04-
04/04</t>
        </r>
      </text>
    </comment>
    <comment ref="JI555" authorId="0" shapeId="0" xr:uid="{00000000-0006-0000-0000-00000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63,74 из 200 - 8.05</t>
        </r>
      </text>
    </comment>
    <comment ref="JI556" authorId="0" shapeId="0" xr:uid="{00000000-0006-0000-0000-00000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136,26 из 200 7.05
15/05-263,74
21/05-200</t>
        </r>
      </text>
    </comment>
    <comment ref="JJ556" authorId="0" shapeId="0" xr:uid="{00000000-0006-0000-0000-00000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06/06-150</t>
        </r>
      </text>
    </comment>
    <comment ref="JK556" authorId="0" shapeId="0" xr:uid="{00000000-0006-0000-0000-00000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
09/07-300
17.07 - 235,24
18.07 - 0,65 из 45,36</t>
        </r>
      </text>
    </comment>
    <comment ref="JK557" authorId="0" shapeId="0" xr:uid="{00000000-0006-0000-0000-00000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13.07 из 200</t>
        </r>
      </text>
    </comment>
    <comment ref="JK558" authorId="0" shapeId="0" xr:uid="{00000000-0006-0000-0000-00000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13.07 - 154,64 из 200
18.07 - 44,71 из 45,36
30.07 - 200</t>
        </r>
      </text>
    </comment>
    <comment ref="JL558" authorId="0" shapeId="0" xr:uid="{00000000-0006-0000-0000-00000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02/08-150
07/08-311</t>
        </r>
      </text>
    </comment>
    <comment ref="JM558" authorId="0" shapeId="0" xr:uid="{00000000-0006-0000-0000-00000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1,25 из 100 - 18.09</t>
        </r>
      </text>
    </comment>
    <comment ref="JM559" authorId="0" shapeId="0" xr:uid="{00000000-0006-0000-0000-00001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98,75 из 100 - 18.09</t>
        </r>
      </text>
    </comment>
    <comment ref="JN559" authorId="0" shapeId="0" xr:uid="{00000000-0006-0000-0000-00001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02/10-200
16/10- из 150</t>
        </r>
      </text>
    </comment>
    <comment ref="JJ560" authorId="0" shapeId="0" xr:uid="{00000000-0006-0000-0000-00001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26/06 200 рублей, не была проведена эта сумма в июне)))</t>
        </r>
      </text>
    </comment>
    <comment ref="JN560" authorId="0" shapeId="0" xr:uid="{00000000-0006-0000-0000-00001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16/10-72,79 из 150
24/10-125,96
29/10-150</t>
        </r>
      </text>
    </comment>
    <comment ref="JO560" authorId="0" shapeId="0" xr:uid="{00000000-0006-0000-0000-00001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12/11-130,69
</t>
        </r>
      </text>
    </comment>
    <comment ref="JJ562" authorId="0" shapeId="0" xr:uid="{00000000-0006-0000-0000-00001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JE563" authorId="0" shapeId="0" xr:uid="{00000000-0006-0000-0000-00001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30/01-304,32</t>
        </r>
      </text>
    </comment>
    <comment ref="JG563" authorId="0" shapeId="0" xr:uid="{00000000-0006-0000-0000-00001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05/03-634,8
12/03-7,38 из 642,48</t>
        </r>
      </text>
    </comment>
    <comment ref="JG564" authorId="0" shapeId="0" xr:uid="{00000000-0006-0000-0000-00001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12/03-634,8 из 642,48</t>
        </r>
      </text>
    </comment>
    <comment ref="JG565" authorId="0" shapeId="0" xr:uid="{00000000-0006-0000-0000-00001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12/03-0,3 из 642,48</t>
        </r>
      </text>
    </comment>
    <comment ref="JH565" authorId="0" shapeId="0" xr:uid="{00000000-0006-0000-0000-00001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11/04-624,9</t>
        </r>
      </text>
    </comment>
    <comment ref="JH566" authorId="0" shapeId="0" xr:uid="{00000000-0006-0000-0000-00001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20/04-500</t>
        </r>
      </text>
    </comment>
    <comment ref="JI566" authorId="0" shapeId="0" xr:uid="{00000000-0006-0000-0000-00001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</t>
        </r>
      </text>
    </comment>
    <comment ref="JJ567" authorId="0" shapeId="0" xr:uid="{00000000-0006-0000-0000-00001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06/06</t>
        </r>
      </text>
    </comment>
    <comment ref="JJ568" authorId="0" shapeId="0" xr:uid="{00000000-0006-0000-0000-00001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05/06</t>
        </r>
      </text>
    </comment>
    <comment ref="JL569" authorId="0" shapeId="0" xr:uid="{00000000-0006-0000-0000-00001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JM570" authorId="0" shapeId="0" xr:uid="{00000000-0006-0000-0000-00002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26/09</t>
        </r>
      </text>
    </comment>
    <comment ref="JN571" authorId="0" shapeId="0" xr:uid="{00000000-0006-0000-0000-00002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10/10</t>
        </r>
      </text>
    </comment>
    <comment ref="JO572" authorId="0" shapeId="0" xr:uid="{00000000-0006-0000-0000-00002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JO573" authorId="0" shapeId="0" xr:uid="{00000000-0006-0000-0000-00002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JP574" authorId="0" shapeId="0" xr:uid="{00000000-0006-0000-0000-00002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05/12</t>
        </r>
      </text>
    </comment>
    <comment ref="JJ577" authorId="0" shapeId="0" xr:uid="{00000000-0006-0000-0000-00002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JM578" authorId="0" shapeId="0" xr:uid="{00000000-0006-0000-0000-00002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JO579" authorId="0" shapeId="0" xr:uid="{00000000-0006-0000-0000-00002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JH580" authorId="0" shapeId="0" xr:uid="{00000000-0006-0000-0000-00002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20/04-из 3000</t>
        </r>
      </text>
    </comment>
    <comment ref="JH581" authorId="0" shapeId="0" xr:uid="{00000000-0006-0000-0000-00002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20/04-из 3000</t>
        </r>
      </text>
    </comment>
    <comment ref="JI581" authorId="0" shapeId="0" xr:uid="{00000000-0006-0000-0000-00002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1268,43 8.05 слободарозница по переводу долга</t>
        </r>
      </text>
    </comment>
    <comment ref="JI582" authorId="0" shapeId="0" xr:uid="{00000000-0006-0000-0000-00002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1268,43 8.05 по перевлду долга слободарозница</t>
        </r>
      </text>
    </comment>
    <comment ref="JI583" authorId="0" shapeId="0" xr:uid="{00000000-0006-0000-0000-00002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550,92 из 1268,43 8.05 по переводу слободарозница</t>
        </r>
      </text>
    </comment>
    <comment ref="JJ583" authorId="0" shapeId="0" xr:uid="{00000000-0006-0000-0000-00002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01/06-91,8 из 1300</t>
        </r>
      </text>
    </comment>
    <comment ref="JI584" authorId="0" shapeId="0" xr:uid="{00000000-0006-0000-0000-00002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акт взаимозачета от 31.03.218 сумма 91,86</t>
        </r>
      </text>
    </comment>
    <comment ref="JJ584" authorId="0" shapeId="0" xr:uid="{00000000-0006-0000-0000-00002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01/06-1208,2 из 1300</t>
        </r>
      </text>
    </comment>
    <comment ref="JK584" authorId="0" shapeId="0" xr:uid="{00000000-0006-0000-0000-00003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 из 2000
</t>
        </r>
      </text>
    </comment>
    <comment ref="JK585" authorId="0" shapeId="0" xr:uid="{00000000-0006-0000-0000-00003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 из 2000</t>
        </r>
      </text>
    </comment>
    <comment ref="JK586" authorId="0" shapeId="0" xr:uid="{00000000-0006-0000-0000-00003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 из 2000</t>
        </r>
      </text>
    </comment>
    <comment ref="JM586" authorId="0" shapeId="0" xr:uid="{00000000-0006-0000-0000-00003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2317,71 по переводу Солигорское райпо - 5.09</t>
        </r>
      </text>
    </comment>
    <comment ref="JM587" authorId="0" shapeId="0" xr:uid="{00000000-0006-0000-0000-00003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из 2317,71 по переводу Солигорское райпо - 5.09</t>
        </r>
      </text>
    </comment>
    <comment ref="JM588" authorId="0" shapeId="0" xr:uid="{00000000-0006-0000-0000-00003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 322,52 из 2317,71 по переводу Солигорское райпо - 5.09</t>
        </r>
      </text>
    </comment>
    <comment ref="JN588" authorId="0" shapeId="0" xr:uid="{00000000-0006-0000-0000-00003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05/10- из 2000  перевод долга слободарозница</t>
        </r>
      </text>
    </comment>
    <comment ref="JN589" authorId="0" shapeId="0" xr:uid="{00000000-0006-0000-0000-00003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05/10- из 2000  перевод долга слободарозница</t>
        </r>
      </text>
    </comment>
    <comment ref="JN590" authorId="0" shapeId="0" xr:uid="{00000000-0006-0000-0000-00003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5/10-656,84 из 2000 слободаррозница</t>
        </r>
      </text>
    </comment>
    <comment ref="JI593" authorId="0" shapeId="0" xr:uid="{00000000-0006-0000-0000-00003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4.05 </t>
        </r>
      </text>
    </comment>
    <comment ref="JJ594" authorId="0" shapeId="0" xr:uid="{00000000-0006-0000-0000-00003A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13/06-103,74
15/06-150
19/06-150</t>
        </r>
      </text>
    </comment>
    <comment ref="JJ596" authorId="0" shapeId="0" xr:uid="{00000000-0006-0000-0000-00003B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JP597" authorId="0" shapeId="0" xr:uid="{00000000-0006-0000-0000-00003C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27/12</t>
        </r>
      </text>
    </comment>
    <comment ref="JF598" authorId="0" shapeId="0" xr:uid="{00000000-0006-0000-0000-00003D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28/02</t>
        </r>
      </text>
    </comment>
    <comment ref="JI600" authorId="0" shapeId="0" xr:uid="{00000000-0006-0000-0000-00003E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11/05-34</t>
        </r>
      </text>
    </comment>
    <comment ref="JI601" authorId="0" shapeId="0" xr:uid="{00000000-0006-0000-0000-00003F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JK602" authorId="0" shapeId="0" xr:uid="{00000000-0006-0000-0000-000040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JK603" authorId="0" shapeId="0" xr:uid="{00000000-0006-0000-0000-000041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31/07</t>
        </r>
      </text>
    </comment>
    <comment ref="JN605" authorId="0" shapeId="0" xr:uid="{00000000-0006-0000-0000-000042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JN606" authorId="0" shapeId="0" xr:uid="{00000000-0006-0000-0000-000043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24/10</t>
        </r>
      </text>
    </comment>
    <comment ref="JP607" authorId="0" shapeId="0" xr:uid="{00000000-0006-0000-0000-000044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JK608" authorId="0" shapeId="0" xr:uid="{00000000-0006-0000-0000-000045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JM609" authorId="0" shapeId="0" xr:uid="{00000000-0006-0000-0000-000046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28/09</t>
        </r>
      </text>
    </comment>
    <comment ref="JF610" authorId="0" shapeId="0" xr:uid="{00000000-0006-0000-0000-000047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65 рублей предоплата белросбиотех оплата 28/12/17</t>
        </r>
      </text>
    </comment>
    <comment ref="JK610" authorId="0" shapeId="0" xr:uid="{00000000-0006-0000-0000-000048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836,76 возврат товара Дарида (30.06.2018)</t>
        </r>
      </text>
    </comment>
    <comment ref="JL610" authorId="0" shapeId="0" xr:uid="{00000000-0006-0000-0000-00004902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318 руб возврат товара Витьба 07.08.2018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Lesli2</author>
  </authors>
  <commentList>
    <comment ref="RB1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ММЗ1 на тендер 300 грамм</t>
        </r>
      </text>
    </comment>
    <comment ref="RB27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стоит как образец. Начатая (20.08.2018)</t>
        </r>
      </text>
    </comment>
    <comment ref="RB66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3 кг Светлогорск 13/11/18</t>
        </r>
      </text>
    </comment>
    <comment ref="RB177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 рогачев
2 ошмяна</t>
        </r>
      </text>
    </comment>
    <comment ref="RB182" authorId="0" shapeId="0" xr:uid="{00000000-0006-0000-0100-000005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образцы на Ошмяны на тендер</t>
        </r>
      </text>
    </comment>
    <comment ref="RB184" authorId="0" shapeId="0" xr:uid="{00000000-0006-0000-0100-000006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2 кг Рогачев
2 кг Беловежские сыры
2 кг Брасловский молочный 12/10
3 кг Светлогорск 13/11/18</t>
        </r>
      </text>
    </comment>
    <comment ref="RB215" authorId="0" shapeId="0" xr:uid="{00000000-0006-0000-0100-000007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образец Ошмяны 2 кг</t>
        </r>
      </text>
    </comment>
    <comment ref="PU260" authorId="0" shapeId="0" xr:uid="{00000000-0006-0000-0100-000008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 07.07.2018</t>
        </r>
      </text>
    </comment>
    <comment ref="PB294" authorId="0" shapeId="0" xr:uid="{00000000-0006-0000-0100-000009000000}">
      <text>
        <r>
          <rPr>
            <b/>
            <sz val="9"/>
            <color indexed="81"/>
            <rFont val="Tahoma"/>
            <family val="2"/>
            <charset val="204"/>
          </rPr>
          <t>Lesli2: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товара, протекала канистра</t>
        </r>
      </text>
    </comment>
  </commentList>
</comments>
</file>

<file path=xl/sharedStrings.xml><?xml version="1.0" encoding="utf-8"?>
<sst xmlns="http://schemas.openxmlformats.org/spreadsheetml/2006/main" count="3596" uniqueCount="765">
  <si>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</si>
  <si>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</si>
  <si>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</si>
  <si>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</si>
  <si>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</si>
  <si>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</si>
  <si>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</si>
  <si>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</si>
  <si>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</si>
  <si>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</si>
  <si>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</si>
  <si>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</si>
  <si>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</si>
  <si>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</si>
  <si>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</si>
  <si>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</si>
  <si>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</si>
  <si>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</si>
  <si>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</si>
  <si>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</si>
  <si>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</si>
  <si>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</si>
  <si>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</si>
  <si>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</si>
  <si>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</si>
  <si>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</si>
  <si>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</si>
  <si>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</si>
  <si>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Молоко топленое 595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</si>
  <si>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</si>
  <si>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</si>
  <si>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</si>
  <si>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</si>
  <si>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</si>
  <si>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</si>
  <si>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</si>
  <si>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</si>
  <si>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</si>
  <si>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</si>
  <si>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</si>
  <si>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</si>
  <si>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</si>
  <si>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</si>
  <si>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</si>
  <si>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</si>
  <si>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</si>
  <si>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</si>
  <si>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</si>
  <si>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Цитрусовый 551</t>
  </si>
  <si>
    <t>Изоамилоцетат</t>
  </si>
  <si>
    <t>Кокос 589</t>
  </si>
  <si>
    <t>Клюква 727</t>
  </si>
  <si>
    <t>Сливки 735</t>
  </si>
  <si>
    <t>Смесь пищевая сладкая М25</t>
  </si>
  <si>
    <t>Апельсин 585</t>
  </si>
  <si>
    <t>Лесная ягода 710</t>
  </si>
  <si>
    <t>Мармикс 200</t>
  </si>
  <si>
    <t>Киви 641</t>
  </si>
  <si>
    <t>Акванат хлорофилл 008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</si>
  <si>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</si>
  <si>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</si>
  <si>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</si>
  <si>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</si>
  <si>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</si>
  <si>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</si>
  <si>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</si>
  <si>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</si>
  <si>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</si>
  <si>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</si>
  <si>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</si>
  <si>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</si>
  <si>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</si>
  <si>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Жодино х/зд</t>
  </si>
  <si>
    <t>Клубника 96</t>
  </si>
  <si>
    <t>Вишня 95</t>
  </si>
  <si>
    <t>Молоко топленое 785</t>
  </si>
  <si>
    <t>Чернослив 673</t>
  </si>
  <si>
    <t>Кармин WS 50% порошок</t>
  </si>
  <si>
    <t>краситель</t>
  </si>
  <si>
    <t>Кондико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</si>
  <si>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</si>
  <si>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</si>
  <si>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</si>
  <si>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</si>
  <si>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</si>
  <si>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</si>
  <si>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</si>
  <si>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Гомель х/пром</t>
  </si>
  <si>
    <t>Ваниль-карамель 659</t>
  </si>
  <si>
    <t>Арбуз 678</t>
  </si>
  <si>
    <t>Дыня медовая 674</t>
  </si>
  <si>
    <t>Конфа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</si>
  <si>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</si>
  <si>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</si>
  <si>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</si>
  <si>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</si>
  <si>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</si>
  <si>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</si>
  <si>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</si>
  <si>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</si>
  <si>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</si>
  <si>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</si>
  <si>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</si>
  <si>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Крем-брюле 612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</si>
  <si>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</si>
  <si>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</si>
  <si>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</si>
  <si>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</si>
  <si>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</si>
  <si>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</si>
  <si>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тип Мята сладкая 1125</t>
  </si>
  <si>
    <t>Акванат Турмерик 0009</t>
  </si>
  <si>
    <t>Акванат кармин 0019/2</t>
  </si>
  <si>
    <t>Акванат кармин 0045</t>
  </si>
  <si>
    <t>Акванат аннатто 0006</t>
  </si>
  <si>
    <t>Персик 912/М порош.</t>
  </si>
  <si>
    <t>Foodco B 02 темный шоколад R210</t>
  </si>
  <si>
    <t>Аквабетин бетакаротин 0200В</t>
  </si>
  <si>
    <t>Халва 747</t>
  </si>
  <si>
    <t>Лак коричневый шоколад 318</t>
  </si>
  <si>
    <t>Бисквит 677</t>
  </si>
  <si>
    <t>Клубника 665</t>
  </si>
  <si>
    <t>Персик 1209</t>
  </si>
  <si>
    <t>Барбарис 502</t>
  </si>
  <si>
    <t>Дюшес 511</t>
  </si>
  <si>
    <t>Клубника 1185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</si>
  <si>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</si>
  <si>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</si>
  <si>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</si>
  <si>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</si>
  <si>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</si>
  <si>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</si>
  <si>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</si>
  <si>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</si>
  <si>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Укроп 541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</si>
  <si>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</si>
  <si>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</si>
  <si>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</si>
  <si>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</si>
  <si>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</si>
  <si>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</si>
  <si>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</si>
  <si>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Вишня 667</t>
  </si>
  <si>
    <t>Сметана 742</t>
  </si>
  <si>
    <t>Главмолснаб</t>
  </si>
  <si>
    <t>Спартак</t>
  </si>
  <si>
    <t>Михромовый зеленый 0311В</t>
  </si>
  <si>
    <t>Тутти-фрутти 618</t>
  </si>
  <si>
    <t>Черничный пирог 757</t>
  </si>
  <si>
    <t>Черника 553</t>
  </si>
  <si>
    <t>Чай зеленый 734</t>
  </si>
  <si>
    <t>Мед 96</t>
  </si>
  <si>
    <t>Чиз кейк 1134</t>
  </si>
  <si>
    <t>Монбрук</t>
  </si>
  <si>
    <t>Мята 614</t>
  </si>
  <si>
    <t>Вишня 1140</t>
  </si>
  <si>
    <t>Черника 1318</t>
  </si>
  <si>
    <t>Шоколад 1147</t>
  </si>
  <si>
    <t>Мармикс 200С</t>
  </si>
  <si>
    <t>Рутилус</t>
  </si>
  <si>
    <t>Ванильно-пряный 905/К</t>
  </si>
  <si>
    <t>ЭльвираКИМ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</si>
  <si>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</si>
  <si>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</si>
  <si>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</si>
  <si>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</si>
  <si>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</si>
  <si>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</si>
  <si>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</si>
  <si>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</si>
  <si>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</si>
  <si>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</si>
  <si>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Пломбир 767</t>
  </si>
  <si>
    <t>Клюква 607</t>
  </si>
  <si>
    <t>Клюква 95</t>
  </si>
  <si>
    <t>Лесная ягода 1176</t>
  </si>
  <si>
    <t>Мармикс 200.5</t>
  </si>
  <si>
    <t>Марыля</t>
  </si>
  <si>
    <t>Береза ККП</t>
  </si>
  <si>
    <t>Апельсин 403 эмульс.</t>
  </si>
  <si>
    <t>Земляника 579</t>
  </si>
  <si>
    <t>Квас 1128</t>
  </si>
  <si>
    <t>Кислотный комп 201 с кофеином</t>
  </si>
  <si>
    <t>Лимонад 1167</t>
  </si>
  <si>
    <t>Мята 1195</t>
  </si>
  <si>
    <t>Кола 408</t>
  </si>
  <si>
    <t>Яблоко зеленое 629</t>
  </si>
  <si>
    <t>Кр. Мозырянин</t>
  </si>
  <si>
    <t>Слодыч</t>
  </si>
  <si>
    <t>Лимон 1139</t>
  </si>
  <si>
    <t>Акванат кармин 0002</t>
  </si>
  <si>
    <t>Манго 684</t>
  </si>
  <si>
    <t>Салита</t>
  </si>
  <si>
    <t>Тирамису 700</t>
  </si>
  <si>
    <t>Корица 514</t>
  </si>
  <si>
    <t>Ваниль 634</t>
  </si>
  <si>
    <t>Могилевоблпищ</t>
  </si>
  <si>
    <t>Оплата</t>
  </si>
  <si>
    <t>Долг</t>
  </si>
  <si>
    <t>Унисон</t>
  </si>
  <si>
    <t>Кола 584</t>
  </si>
  <si>
    <t>Белга</t>
  </si>
  <si>
    <t>Малина 1370</t>
  </si>
  <si>
    <t>Foodcо Р02 Солнечный закат</t>
  </si>
  <si>
    <t>Цитрусовый 420 тип Апельсин</t>
  </si>
  <si>
    <t>ИП Бобкова</t>
  </si>
  <si>
    <t>ЭССА</t>
  </si>
  <si>
    <t>Олвитранс</t>
  </si>
  <si>
    <t>Амаретто 769</t>
  </si>
  <si>
    <t>Аромаколор DS/7</t>
  </si>
  <si>
    <t>Банан</t>
  </si>
  <si>
    <t>Акванат кармин 0289</t>
  </si>
  <si>
    <t>Молоко-ваниль 956/М</t>
  </si>
  <si>
    <t>Земляника лесная 652</t>
  </si>
  <si>
    <t>Крем-брюле 766</t>
  </si>
  <si>
    <t>Белянтэх</t>
  </si>
  <si>
    <t>Карамель сливочная 779</t>
  </si>
  <si>
    <t>Лимонадный 668</t>
  </si>
  <si>
    <t>Пряник тульский 1172</t>
  </si>
  <si>
    <t>Белросбиотех</t>
  </si>
  <si>
    <t>Зеленое яблоко 069</t>
  </si>
  <si>
    <t>Халва подсолнечная 1173</t>
  </si>
  <si>
    <t>Пряный 1133 тип тархун</t>
  </si>
  <si>
    <t>свитлэнд</t>
  </si>
  <si>
    <t>Тропик 566</t>
  </si>
  <si>
    <t>Ананас 572</t>
  </si>
  <si>
    <t>Сливки 1196</t>
  </si>
  <si>
    <t>Ваниль 1347</t>
  </si>
  <si>
    <t>Черная смородина 1206</t>
  </si>
  <si>
    <t>Масло сливки 611</t>
  </si>
  <si>
    <t>Красная смородина 699</t>
  </si>
  <si>
    <t>Ваниль 768</t>
  </si>
  <si>
    <t>Foodcо R 100 зеленое яблоко</t>
  </si>
  <si>
    <t>Морозпродукт</t>
  </si>
  <si>
    <t>молоко-ваниль 633</t>
  </si>
  <si>
    <t>Клубника 1204</t>
  </si>
  <si>
    <t>ММЗ1</t>
  </si>
  <si>
    <t>Какао 604</t>
  </si>
  <si>
    <t>Экоплант Угольный растительный А</t>
  </si>
  <si>
    <t>Анис 1179</t>
  </si>
  <si>
    <t>Алникор</t>
  </si>
  <si>
    <t>Ошмяны</t>
  </si>
  <si>
    <t>Малина садовая 518</t>
  </si>
  <si>
    <t>Молоко концентрированное 745</t>
  </si>
  <si>
    <t>Черная смородина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</si>
  <si>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</si>
  <si>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</si>
  <si>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</si>
  <si>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</si>
  <si>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</si>
  <si>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</si>
  <si>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</si>
  <si>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Яблочный штрудель 1301</t>
  </si>
  <si>
    <t>Клубника 1103</t>
  </si>
  <si>
    <t>срок 20.02.2018</t>
  </si>
  <si>
    <t>Кокос-сливки 1186</t>
  </si>
  <si>
    <t>Крем-кокос 672</t>
  </si>
  <si>
    <t>Миндаль жареный 712</t>
  </si>
  <si>
    <t>Слива 506</t>
  </si>
  <si>
    <t>Кола 425</t>
  </si>
  <si>
    <t>Новог. Вин.з/д</t>
  </si>
  <si>
    <t>Орша СЗ</t>
  </si>
  <si>
    <t>Лимон 1189</t>
  </si>
  <si>
    <t>Фундук 1197</t>
  </si>
  <si>
    <t>остаток 03.01.2018</t>
  </si>
  <si>
    <t>СКЛАД</t>
  </si>
  <si>
    <t>ГТВкуса</t>
  </si>
  <si>
    <t>ГомТВ</t>
  </si>
  <si>
    <t>Лидапищеконц</t>
  </si>
  <si>
    <t>срок 24.01.18</t>
  </si>
  <si>
    <t>срок 14.02.18</t>
  </si>
  <si>
    <t>Белбиопродукт</t>
  </si>
  <si>
    <t>Полиолсинтез</t>
  </si>
  <si>
    <t>Foodco P 02 Хинолиновый желтый</t>
  </si>
  <si>
    <t>КХПА</t>
  </si>
  <si>
    <t>Апельсин 797</t>
  </si>
  <si>
    <t>Фисташка 1127</t>
  </si>
  <si>
    <t>Жодино х/д</t>
  </si>
  <si>
    <t>Оршасыр</t>
  </si>
  <si>
    <t>Образцы</t>
  </si>
  <si>
    <t>Борисов х/п</t>
  </si>
  <si>
    <t>Витьба Полоцк</t>
  </si>
  <si>
    <t>Крупко В.П.</t>
  </si>
  <si>
    <t>Лидапищ</t>
  </si>
  <si>
    <t>срок 21.02.18</t>
  </si>
  <si>
    <t>ТД Аэросвит</t>
  </si>
  <si>
    <t>Кармин аквамит Р50, РФ</t>
  </si>
  <si>
    <t>Монтбрук</t>
  </si>
  <si>
    <t>Гуарди</t>
  </si>
  <si>
    <t>Беловежские сыры</t>
  </si>
  <si>
    <t>Арарат ной</t>
  </si>
  <si>
    <t>срок 11.02.18, 14/02 сегодня закроют</t>
  </si>
  <si>
    <t>срок 09.03.18</t>
  </si>
  <si>
    <t>срок 26.02.18</t>
  </si>
  <si>
    <t>Кофе капучино 755</t>
  </si>
  <si>
    <t>Молоко топленое 770</t>
  </si>
  <si>
    <t>Холодок 791</t>
  </si>
  <si>
    <t>Вителла</t>
  </si>
  <si>
    <t>Макбор</t>
  </si>
  <si>
    <t>1-я ШФ</t>
  </si>
  <si>
    <t>срок 13.02.18, 20/02 мы в списках на днях долны закрыть</t>
  </si>
  <si>
    <t>20,/02 обещали закрыть</t>
  </si>
  <si>
    <t>срок 21.02.18, 26/02 закроют сегодня или завтра</t>
  </si>
  <si>
    <t>срок 21.02.18, 26/02 закроют до 28</t>
  </si>
  <si>
    <t>срок 22.03.18</t>
  </si>
  <si>
    <t>срок 21.03.18</t>
  </si>
  <si>
    <t>срок 03.02.18, 02.03 планируют закрыть</t>
  </si>
  <si>
    <t>срок 21.02.18, 05/03 был на картатеке начнет платить</t>
  </si>
  <si>
    <t>срок 04.03.18, 05/03 завтра закроет</t>
  </si>
  <si>
    <t>Экоплант Зкстракт фиолетовый 0305 WS</t>
  </si>
  <si>
    <t>Foodco Р 02 Понсо 4R</t>
  </si>
  <si>
    <t>срок 20.02.2018, 12/03 до конца недели крайний срок когда закроют</t>
  </si>
  <si>
    <t>срок 10.03.18, 12/03 закроют завтра</t>
  </si>
  <si>
    <t>Бисквитная Ф-ка</t>
  </si>
  <si>
    <t>14/03 сегодня закроют</t>
  </si>
  <si>
    <t>срок 04.03.18,15/03 на сделующей неделе точно закроют</t>
  </si>
  <si>
    <t>Кр. Пищевик</t>
  </si>
  <si>
    <t>МЧЗ</t>
  </si>
  <si>
    <t>срок 22.03.18, 22/03 завтра постараются закрыть</t>
  </si>
  <si>
    <t>срок 06.03.18, 22/03-на картотеке, ближайшие дни будет закрывать</t>
  </si>
  <si>
    <t>срок 21.02.18, 22/03 -закроют 23.03 точно</t>
  </si>
  <si>
    <t>22/03 ищет деньги чтобы закрыть, будет стараться</t>
  </si>
  <si>
    <t>22/03 сегодня оплатят</t>
  </si>
  <si>
    <t>срок 21.03.18, 22.03 - сегодня оплатят</t>
  </si>
  <si>
    <t>срок 12.04.18</t>
  </si>
  <si>
    <t>срок 10.04.18</t>
  </si>
  <si>
    <t>срок 13.04.18</t>
  </si>
  <si>
    <t>Акванат хлорофилл 0634</t>
  </si>
  <si>
    <t>Эльвира КИМ</t>
  </si>
  <si>
    <t>Ванильный 741</t>
  </si>
  <si>
    <t>Барановичи МК</t>
  </si>
  <si>
    <t>изоамил.</t>
  </si>
  <si>
    <t>Берест пекарь</t>
  </si>
  <si>
    <t>Кр.пищевик</t>
  </si>
  <si>
    <t>Гомель х/п</t>
  </si>
  <si>
    <t>Кр.Пищевик</t>
  </si>
  <si>
    <t>срок 08.03.18, 02/04-сегодня планируют закрыть</t>
  </si>
  <si>
    <t>срок 10.03.18  02/04- в списках на оплату стоим, планируют закрывать</t>
  </si>
  <si>
    <t>Тартразин Р02, РФ</t>
  </si>
  <si>
    <t>Михромовый красный 0164</t>
  </si>
  <si>
    <t>03/04 завтра обещала закрыть</t>
  </si>
  <si>
    <t>срок 08.03.18, 03/04 на завтра нас поставили на оплату</t>
  </si>
  <si>
    <t>срок 25.04.2018</t>
  </si>
  <si>
    <t>срок 03.05.2018</t>
  </si>
  <si>
    <t>06.004.2018</t>
  </si>
  <si>
    <t>им. Козлова</t>
  </si>
  <si>
    <t>АраратНой</t>
  </si>
  <si>
    <t>Придвинье</t>
  </si>
  <si>
    <t>срок 20.04.2018</t>
  </si>
  <si>
    <t>срок 03.04.18</t>
  </si>
  <si>
    <t>срок 27.04.18</t>
  </si>
  <si>
    <t>срок 12.04.2018</t>
  </si>
  <si>
    <t>срок 28.03.2018, 06.04.18-на след.неделе, товар уже надо</t>
  </si>
  <si>
    <t>срок 12.04.18, 09.04 - закроют, потом за товаром приедут</t>
  </si>
  <si>
    <t>срок 07.04.18, 09.04.- завтра закроют</t>
  </si>
  <si>
    <t>срок 13.05.18</t>
  </si>
  <si>
    <t>срок 04.05.18</t>
  </si>
  <si>
    <t>срок 08.03.2018,13/04 закроют сегодня или завтра</t>
  </si>
  <si>
    <t>срок 13.04.18, 13/04 поставят нас в оплату и закроют</t>
  </si>
  <si>
    <t>срок 09.03.18, 18/04 гл.бух.поставила на оплату завтра</t>
  </si>
  <si>
    <t>срок 09.07.18</t>
  </si>
  <si>
    <t>срок 09.04.2018, 18/04 закроют 19.04</t>
  </si>
  <si>
    <t>срок 13.04.18, закроют 19.04</t>
  </si>
  <si>
    <t>Кишко А.Л.</t>
  </si>
  <si>
    <t>Михромовый зеленый 0031В</t>
  </si>
  <si>
    <t>Вишня северная 510</t>
  </si>
  <si>
    <t xml:space="preserve">23/04 светлана обещала до 9 мая оплатить </t>
  </si>
  <si>
    <t>Летож</t>
  </si>
  <si>
    <t>Витебск х/пром</t>
  </si>
  <si>
    <t>Бисквитная ф-ка</t>
  </si>
  <si>
    <t>срок 10.05.18</t>
  </si>
  <si>
    <t xml:space="preserve">срок 26.03.18, 24/04 -постараются завтра </t>
  </si>
  <si>
    <t>срок 05.04.2018, 23.04- будут стараться на этой неделе, чтобы забрать товар</t>
  </si>
  <si>
    <t>срок 24.04.2018, 24/04-выплата пособий, постараются на этой неделе закрыть</t>
  </si>
  <si>
    <t>срок 24.04.18, 23/04 - завтра закроют</t>
  </si>
  <si>
    <t>Асаро</t>
  </si>
  <si>
    <t>срок 13.04.18, 02/05 - сегодня-завтра закроют</t>
  </si>
  <si>
    <t>срок 25.04.2018, 03/05-обещали на днях закрыть</t>
  </si>
  <si>
    <t>срок 11.04.18, 03/05 завтра Наталью после 11 набрать</t>
  </si>
  <si>
    <t>срок 08.05.18</t>
  </si>
  <si>
    <t>срок 24.05.18</t>
  </si>
  <si>
    <t>срок 25.05.18</t>
  </si>
  <si>
    <t>срок 26.05.18</t>
  </si>
  <si>
    <t>срок 25.07.18</t>
  </si>
  <si>
    <t>срок 21.07.18</t>
  </si>
  <si>
    <t>срок 25.04.18, 03/05-ждут поступления денег завтра или после 07.05.18 и сразу закроют</t>
  </si>
  <si>
    <t>Лидапищеконцентрат</t>
  </si>
  <si>
    <t>Эсса</t>
  </si>
  <si>
    <t>Саяны 781</t>
  </si>
  <si>
    <t>Тархун 537</t>
  </si>
  <si>
    <t>Яблоко 95</t>
  </si>
  <si>
    <t>Аэросвит</t>
  </si>
  <si>
    <t>срок 18.04.18</t>
  </si>
  <si>
    <t>срок 07.05.18</t>
  </si>
  <si>
    <t>срок 05.04.18, 11.05.18-будут оплачивать, ждут поступлений.</t>
  </si>
  <si>
    <t>срок 24.04.2018, 08/05, будут стараться, но ранее 60 дней просрочки обычно не получается.</t>
  </si>
  <si>
    <t>Могилевоблпищепром</t>
  </si>
  <si>
    <t>срок 27.05.18</t>
  </si>
  <si>
    <t>10/05- закроют 14.05.18</t>
  </si>
  <si>
    <t>срок 04.08.18</t>
  </si>
  <si>
    <t>Крюшон 516</t>
  </si>
  <si>
    <t>Экотон Кармин 0023</t>
  </si>
  <si>
    <t>14/05 -заплатят на этой неделе</t>
  </si>
  <si>
    <t>срок 06.07.18</t>
  </si>
  <si>
    <t>срок 05.06.18</t>
  </si>
  <si>
    <t>срок 12.06.18</t>
  </si>
  <si>
    <t>срок 11.05.18, 15.05-гл.бух.сказала закроет</t>
  </si>
  <si>
    <t>срок 13.05.18, 15/05 - сегодня нет, на днях закроют</t>
  </si>
  <si>
    <t>срок 08.05.2018, 15/05-закроют на днях</t>
  </si>
  <si>
    <t>срок 10.05.18, 15/05- записали, будут просить оплату</t>
  </si>
  <si>
    <t>оплатит при заявке</t>
  </si>
  <si>
    <t>Гомель х/пр</t>
  </si>
  <si>
    <t>Бисквитная фабрика</t>
  </si>
  <si>
    <t>1-я шок. компания</t>
  </si>
  <si>
    <t>Минский ЗВВ</t>
  </si>
  <si>
    <t>Сладкая страна</t>
  </si>
  <si>
    <t>Апельсин 1421</t>
  </si>
  <si>
    <t>срок 08.05.18 (60дн),22 /05 - директор сказал что закроют 23.05-24.05.18</t>
  </si>
  <si>
    <t>22 /05 - директор сказал что закроют 23.05-24.05.18</t>
  </si>
  <si>
    <t>срок 11.05.18.-22.05. сказали что до 25.05.18 закроют</t>
  </si>
  <si>
    <t>срок 19.04.18, -по четвергам, мы в списках</t>
  </si>
  <si>
    <t xml:space="preserve">срок 24.04.2018, </t>
  </si>
  <si>
    <t>срок 15.05.2018, 22/05 - завтра постараются</t>
  </si>
  <si>
    <t>срок 05.05.18, 21/05- на этой неделе закроют</t>
  </si>
  <si>
    <t>21/05-завтра закроет</t>
  </si>
  <si>
    <t>срок 13.06.18</t>
  </si>
  <si>
    <t>срок 19.06.18</t>
  </si>
  <si>
    <t>срок 04.07.18</t>
  </si>
  <si>
    <t>срок 20.06.18</t>
  </si>
  <si>
    <t>срок 05.05.18 -25.05директор сказала чтосегодня будет оплата</t>
  </si>
  <si>
    <t>срок 23.05.18, 25.05-оплатят сегодня</t>
  </si>
  <si>
    <t>Ирландский крем 1396</t>
  </si>
  <si>
    <t>Балансторг</t>
  </si>
  <si>
    <t xml:space="preserve">срок 23.05.18, 31.05.-сказали оплатят 04.06 </t>
  </si>
  <si>
    <t>срок 13.08.18</t>
  </si>
  <si>
    <t>срок 25.06.18</t>
  </si>
  <si>
    <t>срок 27.07.18</t>
  </si>
  <si>
    <t>срок 02.07.18</t>
  </si>
  <si>
    <t>Персик</t>
  </si>
  <si>
    <t>Томат 687</t>
  </si>
  <si>
    <t>Могилёвоблпищ</t>
  </si>
  <si>
    <t>Универсал-люкс</t>
  </si>
  <si>
    <t>Витебск х/пр</t>
  </si>
  <si>
    <t xml:space="preserve">срок 25.04.2018, 04/06 - завтра закроют </t>
  </si>
  <si>
    <t>срок 24.05.18, 04/06 -завтра закроют</t>
  </si>
  <si>
    <t>срок 04.06.18- Витьба будет закрывать</t>
  </si>
  <si>
    <t>06.06 позвонить после 12-00</t>
  </si>
  <si>
    <t>Морозов А.А,</t>
  </si>
  <si>
    <t>Морозов А.А.</t>
  </si>
  <si>
    <t>срок 01.06.18, 07/06- мы в списках, ждут директора</t>
  </si>
  <si>
    <t>срок 22.05.18,11.06.18 - мы первые в списках, закроют</t>
  </si>
  <si>
    <t>срок 24.05.18, 11/06- плохо с деньгами, будут стараться</t>
  </si>
  <si>
    <t>срок 06.06.18 , 11.06.- сегодня закроют</t>
  </si>
  <si>
    <t>08.06.напомнила</t>
  </si>
  <si>
    <t>срок 09.06.18, 15/06 - в понедельник-вторник оплатит</t>
  </si>
  <si>
    <t>срок 12.06.18, 15/06 - до 25 платят зп, не смогут оплатить</t>
  </si>
  <si>
    <t>срок 13.07.18</t>
  </si>
  <si>
    <t>срок 06.06.2018, 15.06-сказали оплата будет 18.06.18</t>
  </si>
  <si>
    <t>срок 15.06.18, 18-19.06-оплату обещала 12.06.18</t>
  </si>
  <si>
    <t>срок 06.08.18</t>
  </si>
  <si>
    <t>Ванильно-пряный 529</t>
  </si>
  <si>
    <t>Виноград 690</t>
  </si>
  <si>
    <t>Масло ваниль 675</t>
  </si>
  <si>
    <t>Элюрприма</t>
  </si>
  <si>
    <t>Арарат</t>
  </si>
  <si>
    <t>срок 25.05.18, 19/06- просила гл.бух-ра</t>
  </si>
  <si>
    <t>срок 18.07.18</t>
  </si>
  <si>
    <t>срок 08.07.18</t>
  </si>
  <si>
    <t>срок 17.08.18</t>
  </si>
  <si>
    <t>срок 19.06.18, 20/06- сегодня закроют</t>
  </si>
  <si>
    <t>срок 22.06.18, 20/06 - закроют со следующей накладной</t>
  </si>
  <si>
    <t>срок 28.08.18</t>
  </si>
  <si>
    <t>срок 22.06.18, 20/06- закроют на днях</t>
  </si>
  <si>
    <t>срок 06.06.18 (60дн) , 20.06.18-директор сказал что 21.06 будет оплата</t>
  </si>
  <si>
    <t>срок 19.06.18, 25/06 -ждут деньги и сразу закроют</t>
  </si>
  <si>
    <t>срок 16.06.18, 25/06 - на днях закроют</t>
  </si>
  <si>
    <t>срок 30.07.18</t>
  </si>
  <si>
    <t>срок 20.07.18</t>
  </si>
  <si>
    <t>Барбарис 752</t>
  </si>
  <si>
    <t>Дюшес 780</t>
  </si>
  <si>
    <t>срок 26.05.18, 25/06- 21.06 планирует закрыть</t>
  </si>
  <si>
    <t>срок 26.06.18, 26/06 напомнила- закроют</t>
  </si>
  <si>
    <t>26/06 сегодня закроет</t>
  </si>
  <si>
    <t>срок 18.06.18,  25.06-Светлана сказала будут оплачивать 26.06.18</t>
  </si>
  <si>
    <t>срок 21.08.18</t>
  </si>
  <si>
    <t>срок 22.07.18</t>
  </si>
  <si>
    <t>срок 26.07.18</t>
  </si>
  <si>
    <t>срок 01.06.18, 26/06- налоги, 29/06постарается</t>
  </si>
  <si>
    <t>срок 28.06.18, 27/06 - будут стараться оплатить на днях</t>
  </si>
  <si>
    <t>Ваниль 936</t>
  </si>
  <si>
    <t>срок 07.06.2018, 05.07-гл.бух сказала что сегоднязакроют эту накладную</t>
  </si>
  <si>
    <t>срок 23.06.18, 05/07 - закроют завтра 06.07.18</t>
  </si>
  <si>
    <t>срок 09.06.18, 05.06 - ждут денег, сразу закроют</t>
  </si>
  <si>
    <t>срок 22.06.18 05.07-гл.бух сказала до 07.07. закроют.</t>
  </si>
  <si>
    <t>срок 21.06.18, 05.06 - Сергей сказал ждут денег, сразу закроют</t>
  </si>
  <si>
    <t>Яблочная мечта</t>
  </si>
  <si>
    <t>срок 06.07.18, 09.07.18-сказала что 09.07-10.07 будут оплачивать</t>
  </si>
  <si>
    <t>срок 25.06.2018, 09.07-сказали,что начнуться оплаты только с 11.07.18,никому сейчас не платят</t>
  </si>
  <si>
    <t>Хлебозавод №10</t>
  </si>
  <si>
    <t>Вкус лета</t>
  </si>
  <si>
    <t>Беловеские сыры</t>
  </si>
  <si>
    <t>срок 28.05.2018, 10.07.18-сказал нач. отдела, что будут закрывать на этой неделе .</t>
  </si>
  <si>
    <t>срок 14.05.18,10.07-сказала что в понедельник ещё отправит 16.07.18 деньги</t>
  </si>
  <si>
    <t>срок 02.07.18(60дней), 10.07- гл. бух. сказала  , что собирают на з.пл, оплачивать смогут только 16.07.18</t>
  </si>
  <si>
    <t>срок 21.06.18, 10.07-сказала что в понедельник ещё отправит 16.07.18 деньги</t>
  </si>
  <si>
    <t>срок 01.07.18,11.07 -финансов. Директор сказала что сегодня закроют.</t>
  </si>
  <si>
    <t>срок 06.07.18, 11.07.18-сказала что оплата будет с 12.07, сейчас у них зар.пл</t>
  </si>
  <si>
    <t>Горынь</t>
  </si>
  <si>
    <t>Витьба полоцк</t>
  </si>
  <si>
    <t>срок 18.05.18, 17.07-гл.бух.сегодня обещала закрыть</t>
  </si>
  <si>
    <t>срок 26.06.18, 17.07.18 -подали в списках, завтра должны оплатить</t>
  </si>
  <si>
    <t>срок 10.07.18, сегодня закрывают</t>
  </si>
  <si>
    <t>срок 07.09.18</t>
  </si>
  <si>
    <t>срок 10.08.18</t>
  </si>
  <si>
    <t>срок 11.08.18</t>
  </si>
  <si>
    <t>срок 19.07.18, 20.07.18- в начале следующей неделе закроют</t>
  </si>
  <si>
    <t>срок 26.07.18, 23.07.18- просила, в срок постараются закрыть</t>
  </si>
  <si>
    <t>срок 21.07.18, 23/07- сегодня/завтра закроют</t>
  </si>
  <si>
    <t>срок 17.07.18, 23.07.18-сказали оплата пройдёт до 25.07.18</t>
  </si>
  <si>
    <t>срок 26.07.18, 24/07 - ждут денег, на этой неделе хотят закрыть.</t>
  </si>
  <si>
    <t>срок 21.06.18, 27.07.18-сказал нач. отдела, что будут закрывать в начале след.недели частями.</t>
  </si>
  <si>
    <t>срок 09.07.18,  27.07-сказала бухг.,что  оплата будет 31.07.18</t>
  </si>
  <si>
    <t>срок 08.08.18</t>
  </si>
  <si>
    <t>Foodcо Р02 Индигокармин</t>
  </si>
  <si>
    <t>Лимон 1207</t>
  </si>
  <si>
    <t>Шоколад фондю 1131</t>
  </si>
  <si>
    <t>Рогачев МКК</t>
  </si>
  <si>
    <t>срок 28.08.18, 30/07 - планируют скоро закрыть</t>
  </si>
  <si>
    <t>срок 07.07.18, 31.07 - просят деньги, товар нужен</t>
  </si>
  <si>
    <t xml:space="preserve">срок 29.06.18, </t>
  </si>
  <si>
    <t>срок 30.07.18, 02/08 - в списках, скорее затра/послезавтра</t>
  </si>
  <si>
    <t>срок 25.07.18,02/08- платежка набрана, сегодня/завтра</t>
  </si>
  <si>
    <t>срок 30.08.18</t>
  </si>
  <si>
    <t>срок 15.08.18</t>
  </si>
  <si>
    <t>срок 30.07.18, 01.08.18-сказала , что будут закрывать на этой неделе</t>
  </si>
  <si>
    <t>срок 25.09.18</t>
  </si>
  <si>
    <t>срок 01.09.18</t>
  </si>
  <si>
    <t>Гранат 728</t>
  </si>
  <si>
    <t>Творог 722</t>
  </si>
  <si>
    <t>срок 06.07.18, 07.08- сегодня/завтра закроет</t>
  </si>
  <si>
    <t>срок 26.07.18, 07.08.- в списках стоим на оплату, при наличии денег начнут хоть частями</t>
  </si>
  <si>
    <t>Береза КПП</t>
  </si>
  <si>
    <t>Барановичский МК</t>
  </si>
  <si>
    <t>Вареная сгущенка 650</t>
  </si>
  <si>
    <t>срок 03.08.18, 13/08- закроют сегодня/завтра</t>
  </si>
  <si>
    <t>срок 19.07.18, 14.08- снабж.еще раз списки подадут на оплату</t>
  </si>
  <si>
    <t xml:space="preserve">срок 27.08.18, </t>
  </si>
  <si>
    <t xml:space="preserve">15/08 Марина в отпуске будет 28.08, Олег Васильевич сказал что постараются закрыть </t>
  </si>
  <si>
    <t>срок 22.09.18</t>
  </si>
  <si>
    <t>срок 21.09.18</t>
  </si>
  <si>
    <t>срок 12.09.18</t>
  </si>
  <si>
    <t>срок 27.09.18</t>
  </si>
  <si>
    <t>срок 06.08.18, 17.08 - директор сказал с 21 по 24.08 закроют</t>
  </si>
  <si>
    <t>срок 13.10.18</t>
  </si>
  <si>
    <t>срок 14.10.18</t>
  </si>
  <si>
    <t>срок 14.09.18</t>
  </si>
  <si>
    <t>срок 27.07.18, 20/08 - после 22.08 начнут</t>
  </si>
  <si>
    <t>срок 20.08.18, 20/08 - напомнила, будут стараться</t>
  </si>
  <si>
    <t>срок 17.08.18, 20.08 сегодня/завтра закроют</t>
  </si>
  <si>
    <t>срок 17.08.18, 20.08 - закроют сегодня/завтра</t>
  </si>
  <si>
    <t>срок 12.07.18,  20.08.18- сегодня-завтра закроют</t>
  </si>
  <si>
    <t>срок 16.08.18, 28.08 - сегодня постарается закрыть</t>
  </si>
  <si>
    <t>срок 22.08.18, 28/08 до конца месяца закроют</t>
  </si>
  <si>
    <t>срок 05.07.2018, 28/08- нас ставят на оплату, будут стараться закрыть ближайшие дни</t>
  </si>
  <si>
    <t>Семеное С.И.</t>
  </si>
  <si>
    <t>Foodco P 02 Черный блестящий PN</t>
  </si>
  <si>
    <t>Снекпро</t>
  </si>
  <si>
    <t>срок 16.07.18, 04.08.18-будут закрывать на этой недели</t>
  </si>
  <si>
    <t xml:space="preserve">срок 26.08.18, </t>
  </si>
  <si>
    <t>срок 31.08.18,</t>
  </si>
  <si>
    <t>срок 07.09.18, 04/09 напомнила</t>
  </si>
  <si>
    <t>срок 03.09.18, 04.09.18 - будут просить оплату</t>
  </si>
  <si>
    <t>срок 27.08.18, 04/09 ждут поступлений, ближайшие дни закроют</t>
  </si>
  <si>
    <t>срок 30.08.18, 04/09 - сегодня</t>
  </si>
  <si>
    <t>срок 03.09.18, 04/09 - ждут деньги и сразу закроют</t>
  </si>
  <si>
    <t>срок 03.10.18</t>
  </si>
  <si>
    <t xml:space="preserve">срок 05.07.18, </t>
  </si>
  <si>
    <t xml:space="preserve">срок 27.07.18, </t>
  </si>
  <si>
    <t>срок 28.10.18, 10/09- если на днях не закроют, тогда на след.неделе после зарплаты</t>
  </si>
  <si>
    <t>срок 29.08.18, 10/09- закроют на этой неделе</t>
  </si>
  <si>
    <t>срок 22.09.18, 10/09- на этой неделе и на след.закроют</t>
  </si>
  <si>
    <t>срок 05.10.18</t>
  </si>
  <si>
    <t>срок 03.08.18, 10/09 - нач.отдела пообещала на днях закрыть</t>
  </si>
  <si>
    <t>Семенов С.И,</t>
  </si>
  <si>
    <t>срок 11.09.18, 12/09 - гл.бух.сказала закроют</t>
  </si>
  <si>
    <t>срок 12.09.18, 12/09 - бух.17.09.точно оплатит</t>
  </si>
  <si>
    <t>Квас 035</t>
  </si>
  <si>
    <t>Лаиткор</t>
  </si>
  <si>
    <t>Семенов С.И.</t>
  </si>
  <si>
    <t xml:space="preserve">срок 24.08.18, 21/09 - гл.бух.сказала, что мы были в списках на оплате, постарается оплатить </t>
  </si>
  <si>
    <t>срок  09.07.18, 21.09.18- Светлана сказала , что ждут проплаты на следующей недели, будут стараться закрывать по мах.</t>
  </si>
  <si>
    <t>срок 19.11.18</t>
  </si>
  <si>
    <t>Арбест</t>
  </si>
  <si>
    <t>Азбука сыра</t>
  </si>
  <si>
    <t>срок 04.07.18, 25.09- ждут поступлений, рассчитывают сегодня закрыть</t>
  </si>
  <si>
    <t>срок 13.09.18, 25/09 - сегодня закроют</t>
  </si>
  <si>
    <t>срок 21.09.18, 25/09 - закроют сегодня/завтра</t>
  </si>
  <si>
    <t>срок 25.09.18, 25/09 -сегодня закроют</t>
  </si>
  <si>
    <t>Ким Э.В,</t>
  </si>
  <si>
    <t>Экоресурс</t>
  </si>
  <si>
    <t>27/09 пообещали закрыть. Но в 1-х числах октября</t>
  </si>
  <si>
    <t>срок 13.08.18,27.09.18-А.А.сказал чтона этой недели оплатят</t>
  </si>
  <si>
    <t>срок 25.09.18, 27.09-подали в списке оплата будет на этой неделе</t>
  </si>
  <si>
    <t>срок 27.09.18, 27.09-сказал , что в понедельник будет оплата</t>
  </si>
  <si>
    <t>срок 31.08.18, 27/09 -сегодня или завтра точно закроют</t>
  </si>
  <si>
    <t>срок 08.09.18, 27/09 - стоим на оплату, ждут деньги</t>
  </si>
  <si>
    <t>срок 18.09.18, 27/09- сегодня либо завтра точно закроет</t>
  </si>
  <si>
    <t>срок 23.10.18</t>
  </si>
  <si>
    <t>Ананас 95</t>
  </si>
  <si>
    <t>17.09.2018, 01.10.2018</t>
  </si>
  <si>
    <t>Березовский ККП</t>
  </si>
  <si>
    <t>срок 23.07.18</t>
  </si>
  <si>
    <t>срок 16.09.18, 05/10- нет денег, на след.неделе хотят оплатить и забрать товар</t>
  </si>
  <si>
    <t>срок 28.09.18, 05/10 - 8или 9/10/18 закроют</t>
  </si>
  <si>
    <t>срок 26.09.18,05/10 - сегодня закрывают</t>
  </si>
  <si>
    <t>срок 31.10.18</t>
  </si>
  <si>
    <t>срок 30.07.18, 08.10.18- Светлана сказала , что ждут проплаты сегодня постараются закинуть сколько будет на счету.</t>
  </si>
  <si>
    <t>срок 01.10.18, 08.10.18-подали в списке постараются оплатить сегодня, завтра.</t>
  </si>
  <si>
    <t>срок 05.11.18</t>
  </si>
  <si>
    <t>срок 04.12.18</t>
  </si>
  <si>
    <t>,08.10-бух.сказаласегодня проплатят.</t>
  </si>
  <si>
    <t>Ром ямайский 1136</t>
  </si>
  <si>
    <t>срок 03.10.18, 10/10 - сегодня закроют</t>
  </si>
  <si>
    <t>срок 09.10.18, на днях планирует закрыть</t>
  </si>
  <si>
    <t>срок 13.11.18</t>
  </si>
  <si>
    <t>срок 03.09.18, 09.10.18-А.А.сказал что будут закрывать на этой неделе эту накладную.</t>
  </si>
  <si>
    <t>срок 26.08.18, 10.10.18-Ирина говорит, что завтра будет оплата.</t>
  </si>
  <si>
    <t>срок 25.09.18, 10.10.-сказала бух., что до четверга закроют точно.</t>
  </si>
  <si>
    <t>срок 13.10.18, 18/10 - сегодня либо завтра будут закрывать</t>
  </si>
  <si>
    <t>срок 16.10.18, 18/10 - в списках подали, до 60 дней закроют</t>
  </si>
  <si>
    <t>срок 18.11.18</t>
  </si>
  <si>
    <t>срок 07.10.18, 18/10- сегодня должны оплатить</t>
  </si>
  <si>
    <t>срок 28.09.2018, 17/10 Обещали закрыть на этой неделе часть.</t>
  </si>
  <si>
    <t>срок 12.11.18</t>
  </si>
  <si>
    <t>срок 23.11.18</t>
  </si>
  <si>
    <t>Медуниверситет</t>
  </si>
  <si>
    <t>Донатика</t>
  </si>
  <si>
    <t>Ферронат Р Ирис 035</t>
  </si>
  <si>
    <t>Ферронат Р Крем брюле 033</t>
  </si>
  <si>
    <t>Михром черный 0604</t>
  </si>
  <si>
    <t>Апельсин сицилийский 1351</t>
  </si>
  <si>
    <t>Кола 1374</t>
  </si>
  <si>
    <t>Лимон 926/С</t>
  </si>
  <si>
    <t>Тоффи 1170</t>
  </si>
  <si>
    <t>Ферронат Горький шоколад 029</t>
  </si>
  <si>
    <t>30.10.218</t>
  </si>
  <si>
    <t>ГЖК</t>
  </si>
  <si>
    <t>Мороз продукт</t>
  </si>
  <si>
    <t>срок 29.10.18, 01/11 - записала, отдаст на оплату</t>
  </si>
  <si>
    <t>срок 30.10.18, 01/10 - до конца недели оплатят</t>
  </si>
  <si>
    <t>срок 22.11.18</t>
  </si>
  <si>
    <t>срок 28.11.18</t>
  </si>
  <si>
    <t>срок 27.01.19</t>
  </si>
  <si>
    <t>срок 13.12.18</t>
  </si>
  <si>
    <t>срок 26.11.18</t>
  </si>
  <si>
    <t>срок 27.12.18</t>
  </si>
  <si>
    <t>срок 27.11.18</t>
  </si>
  <si>
    <t>срок 28.10.18,05/11 - в списках, оплатят</t>
  </si>
  <si>
    <t>05.11 - напомнила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</si>
  <si>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</si>
  <si>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</si>
  <si>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</si>
  <si>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</si>
  <si>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</si>
  <si>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</si>
  <si>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</si>
  <si>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</si>
  <si>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</si>
  <si>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срок 05.11.18, 08/11закроют</t>
  </si>
  <si>
    <t xml:space="preserve">срок 27.08.18, 09.11.18-Ирина говорит, что закроют в начале следующей неделе уже все хвосты. </t>
  </si>
  <si>
    <t>срок 03.11.18, 09.11.18-бух. Сказала, что сегодня на след. Неделе закроют две накладные</t>
  </si>
  <si>
    <t>срок 16.10.18, 09.11.18-Руслана сказала, что сегодня-понедельник закроют.</t>
  </si>
  <si>
    <t>срок 07.11.18, 09.11.18-Елена сказала , что оплата нам будет 12-13 ноября</t>
  </si>
  <si>
    <t>срок 07.11.18, 09.11.18-Елена сказала , что пока нет денег, надеется на поступление на след. Неделе.</t>
  </si>
  <si>
    <t>Снэкпро</t>
  </si>
  <si>
    <t>Шоколад темный 765</t>
  </si>
  <si>
    <t>срок 11.11.18,  21.11.18-бух. Игорь сказал, что деньги будут только 23.11.18-оплатят</t>
  </si>
  <si>
    <t>срок 05.11.18, 20.11.18-бух.сказала что оплатят до конца этой недели .</t>
  </si>
  <si>
    <t>срок 08.11.18, 20.11 - подадут на оплату, в четверг платят</t>
  </si>
  <si>
    <t>срок 20.11.18, 22/11 - закроет</t>
  </si>
  <si>
    <t>срок 11.12.18</t>
  </si>
  <si>
    <t>срок 13.02.19</t>
  </si>
  <si>
    <t>срок 19.12.18</t>
  </si>
  <si>
    <t>срок 20.12.18</t>
  </si>
  <si>
    <t>срок 03.01.19</t>
  </si>
  <si>
    <t>срок 14.01.19</t>
  </si>
  <si>
    <t>Яблоко 1102</t>
  </si>
  <si>
    <t>Кр. пищевик</t>
  </si>
  <si>
    <t xml:space="preserve">срок 19.11.18, 28.11.18-Бухг. Сказала , что сегодня  или крайний срок завтра будут закрывать </t>
  </si>
  <si>
    <t>срок 26.12.18</t>
  </si>
  <si>
    <t>срок 25.01.18</t>
  </si>
  <si>
    <t>срок 14.11.18, 28.11.18-Наталья сказала, что звонить 30.11.18 денег на этой неделе они ждут к концу только.</t>
  </si>
  <si>
    <t>срок 25.11.18, 28/11 - сегодня планируют закрыть</t>
  </si>
  <si>
    <t>Акванат кармин 0020</t>
  </si>
  <si>
    <t>Виноград 509</t>
  </si>
  <si>
    <t>Кокос 556</t>
  </si>
  <si>
    <t>26.11.18, 03.12.18</t>
  </si>
  <si>
    <t>Лодис</t>
  </si>
  <si>
    <t>Лайткор</t>
  </si>
  <si>
    <t>срок 23.11.18, 03/12-сегодня</t>
  </si>
  <si>
    <t>срок 30.11.18, 03/12- в списках, будут стараться</t>
  </si>
  <si>
    <t>срок 06.01.19</t>
  </si>
  <si>
    <t>срок 28.12.18</t>
  </si>
  <si>
    <t>срок 01.01.19</t>
  </si>
  <si>
    <t>срок 13.01.19</t>
  </si>
  <si>
    <t>срок 21.11.18, 05.12.18-Елена сказала, что оплатят обязательно до конца недели сразу две накладные</t>
  </si>
  <si>
    <t>срок 28.11.18, 05.12.18-Елена сказала, что оплатят обязательно до конца недели сразу две накладные</t>
  </si>
  <si>
    <t>срок 03.12.18,07.12.18- бух.сказала что как деньги будут сразу будет на закрывать</t>
  </si>
  <si>
    <t>срок 04.12.18, 07.12.18- бух.сказала что как деньги будут сразу будет на закрывать</t>
  </si>
  <si>
    <t>срок 07.12.18, 07.12.18- бух.сказала что как деньги будут сразу будет на закрывать</t>
  </si>
  <si>
    <t>срок 04.02.18</t>
  </si>
  <si>
    <t>03.12.2018,10.12.2018</t>
  </si>
  <si>
    <t>срок 07.12.18, 11/12 - в списках, планируют на этой неделе закрыть</t>
  </si>
  <si>
    <t>срок 04.12.18, 11/12- сегодня начнут, понемногу закроют</t>
  </si>
  <si>
    <t>срок 05.12.18, 11/12 - кусочек будут стараться закрыть на днях</t>
  </si>
  <si>
    <t>срок 30.11.18, 10/12-ждут поступлений, и сразу будут закрывать</t>
  </si>
  <si>
    <t>срок 11.12.18, ждут денег</t>
  </si>
  <si>
    <t>срок 08.02.19</t>
  </si>
  <si>
    <t>03.12.18, 17.12.18</t>
  </si>
  <si>
    <t>Карамель 642</t>
  </si>
  <si>
    <t>Черника 740</t>
  </si>
  <si>
    <t>срок 07.12.18, 19/12 -на днях закроет</t>
  </si>
  <si>
    <t>срок 09.12.18, 18/11-закроют ближайшее время</t>
  </si>
  <si>
    <t>срок 08.01.19</t>
  </si>
  <si>
    <t>срок 10.01.19</t>
  </si>
  <si>
    <t>срок 21.01.19</t>
  </si>
  <si>
    <t>срок 27.12.19</t>
  </si>
  <si>
    <t>срок 11.02.19</t>
  </si>
  <si>
    <t>срок 15.01.19</t>
  </si>
  <si>
    <t>срок 04.02.19</t>
  </si>
  <si>
    <t>срок 10.12.18, 18.12.18-</t>
  </si>
  <si>
    <t>срок 27.08.18, 19.12.18- Светлана сказала , что ждут перечеслений, на счету совсем пусто. Мы первые на очереди.Стараются до нового года закрыться.</t>
  </si>
  <si>
    <t>срок 20.12.18, 20.12.18-Игорь сказал, что сегодня понесли данные на оплату, ждать в ближайшие дни</t>
  </si>
  <si>
    <t>срок 18.12.18, 20.12.18-Артём сказал, ждут перечислений, закроют  задолженость до 22.12.18.</t>
  </si>
  <si>
    <t>срок 09.01.19</t>
  </si>
  <si>
    <t>срок 09.02.19</t>
  </si>
  <si>
    <t>срок 12.01.19</t>
  </si>
  <si>
    <t>срок 05.01.19</t>
  </si>
  <si>
    <t>срок 16.02.19</t>
  </si>
  <si>
    <t>срок 17.12.19</t>
  </si>
  <si>
    <t>срок 16.01.19</t>
  </si>
  <si>
    <t>срок 17.01.19</t>
  </si>
  <si>
    <t>срок 18.01.19</t>
  </si>
  <si>
    <t>срок 04.11.18, 20/12 - начали зп платить, но каждый день подает на оплату,очень надеется скоро закрыть</t>
  </si>
  <si>
    <t>Грейпфрут 645</t>
  </si>
  <si>
    <t>17.12, 27.12.2018</t>
  </si>
  <si>
    <t>Бабушкина Кр.</t>
  </si>
  <si>
    <t>срок 09.06.18, 29.12- в начале года продолжат оплату</t>
  </si>
  <si>
    <t>срок 24.11.18, 29/12 - ждут поступлений 2-3 января и будут нас закрывать</t>
  </si>
  <si>
    <t>срок 15.12.18,28/12- после 2 января закроют</t>
  </si>
  <si>
    <t>срок 19.12.18, стоим на оплату, но пока не делают платежи, надеятся на днях смогут</t>
  </si>
  <si>
    <t>срок 22.01.19</t>
  </si>
  <si>
    <t>Берестейский пекарь</t>
  </si>
  <si>
    <t>Жодино х/з</t>
  </si>
  <si>
    <t>Универсал люкс</t>
  </si>
  <si>
    <t>Сытые братья</t>
  </si>
  <si>
    <t>Ким Э.В.</t>
  </si>
  <si>
    <t>Медунивер</t>
  </si>
  <si>
    <t>МЗВВ</t>
  </si>
  <si>
    <t>Бабушкина кр.</t>
  </si>
  <si>
    <t>Компания</t>
  </si>
  <si>
    <t>Белянтех</t>
  </si>
  <si>
    <t>Борисов х/пром</t>
  </si>
  <si>
    <t>им.Козлова</t>
  </si>
  <si>
    <t>АРОМАКОЛОР DS/7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</si>
</sst>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  <numFmt numFmtId="170" formatCode="dd/mm/yy;@"/>
  </numFmts>
  <fonts count="15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12"/>
      <color rgb="FFFF00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2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3" fontId="1" fillId="0" borderId="0" xfId="0" applyNumberFormat="1" applyFont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3" fontId="0" fillId="0" borderId="0" xfId="0" applyNumberFormat="1" applyBorder="1"/>
    <xf numFmtId="3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0" fontId="5" fillId="0" borderId="3" xfId="0" applyFont="1" applyFill="1" applyBorder="1"/>
    <xf numFmtId="3" fontId="5" fillId="0" borderId="3" xfId="0" applyNumberFormat="1" applyFont="1" applyFill="1" applyBorder="1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5" fillId="0" borderId="0" xfId="0" applyFont="1" applyBorder="1" applyAlignment="1">
      <alignment horizontal="right"/>
    </xf>
    <xf numFmtId="0" fontId="0" fillId="0" borderId="3" xfId="0" applyFont="1" applyFill="1" applyBorder="1"/>
    <xf numFmtId="0" fontId="0" fillId="0" borderId="3" xfId="0" applyFill="1" applyBorder="1" applyAlignment="1">
      <alignment horizontal="center"/>
    </xf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6" fontId="5" fillId="0" borderId="3" xfId="0" applyNumberFormat="1" applyFont="1" applyBorder="1"/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4" fontId="1" fillId="0" borderId="3" xfId="0" applyNumberFormat="1" applyFont="1" applyFill="1" applyBorder="1"/>
    <xf numFmtId="4" fontId="1" fillId="0" borderId="3" xfId="0" applyNumberFormat="1" applyFont="1" applyFill="1" applyBorder="1" applyAlignment="1">
      <alignment horizontal="right"/>
    </xf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67" fontId="2" fillId="7" borderId="3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4" fontId="7" fillId="0" borderId="3" xfId="0" applyNumberFormat="1" applyFont="1" applyFill="1" applyBorder="1" applyAlignment="1">
      <alignment vertical="center"/>
    </xf>
    <xf numFmtId="4" fontId="0" fillId="0" borderId="0" xfId="0" applyNumberFormat="1" applyFill="1" applyBorder="1"/>
    <xf numFmtId="0" fontId="0" fillId="9" borderId="3" xfId="0" applyFill="1" applyBorder="1"/>
    <xf numFmtId="0" fontId="12" fillId="0" borderId="0" xfId="0" applyFont="1" applyFill="1" applyBorder="1" applyAlignment="1">
      <alignment horizontal="left" wrapText="1"/>
    </xf>
    <xf numFmtId="0" fontId="11" fillId="0" borderId="3" xfId="0" applyFont="1" applyFill="1" applyBorder="1"/>
    <xf numFmtId="167" fontId="11" fillId="0" borderId="3" xfId="0" applyNumberFormat="1" applyFont="1" applyFill="1" applyBorder="1" applyAlignment="1">
      <alignment horizontal="center"/>
    </xf>
    <xf numFmtId="167" fontId="13" fillId="0" borderId="3" xfId="0" applyNumberFormat="1" applyFont="1" applyFill="1" applyBorder="1" applyAlignment="1">
      <alignment vertical="center"/>
    </xf>
    <xf numFmtId="14" fontId="13" fillId="0" borderId="3" xfId="0" applyNumberFormat="1" applyFont="1" applyFill="1" applyBorder="1" applyAlignment="1">
      <alignment vertical="center"/>
    </xf>
    <xf numFmtId="3" fontId="13" fillId="0" borderId="3" xfId="0" applyNumberFormat="1" applyFont="1" applyFill="1" applyBorder="1" applyAlignment="1">
      <alignment vertical="center"/>
    </xf>
    <xf numFmtId="2" fontId="11" fillId="0" borderId="3" xfId="0" applyNumberFormat="1" applyFont="1" applyFill="1" applyBorder="1" applyAlignment="1">
      <alignment vertical="center"/>
    </xf>
    <xf numFmtId="1" fontId="11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2" fontId="0" fillId="0" borderId="0" xfId="0" applyNumberFormat="1" applyFill="1" applyBorder="1"/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14" fontId="0" fillId="0" borderId="0" xfId="0" applyNumberFormat="1" applyFill="1" applyBorder="1"/>
    <xf numFmtId="4" fontId="5" fillId="11" borderId="3" xfId="0" applyNumberFormat="1" applyFont="1" applyFill="1" applyBorder="1"/>
    <xf numFmtId="14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70" fontId="0" fillId="0" borderId="3" xfId="0" applyNumberFormat="1" applyFont="1" applyFill="1" applyBorder="1" applyAlignment="1">
      <alignment vertical="center"/>
    </xf>
    <xf numFmtId="0" fontId="0" fillId="0" borderId="0" xfId="0" applyFont="1" applyFill="1"/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0" fontId="0" fillId="14" borderId="3" xfId="0" applyFill="1" applyBorder="1" applyAlignment="1">
      <alignment wrapText="1"/>
    </xf>
    <xf numFmtId="0" fontId="14" fillId="0" borderId="3" xfId="0" applyFont="1" applyFill="1" applyBorder="1" applyAlignment="1">
      <alignment horizontal="center"/>
    </xf>
    <xf numFmtId="2" fontId="0" fillId="0" borderId="0" xfId="0" applyNumberFormat="1" applyBorder="1"/>
  </cellXfs>
  <cellStyles count="2">
    <cellStyle name="Обычный" xfId="0" builtinId="0"/>
    <cellStyle name="Финансовый_Декабрь" xfId="1" xr:uid="{00000000-0005-0000-0000-000001000000}"/>
  </cellStyles>
  <dxfs count="5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CC66FF"/>
      <color rgb="FF33CC33"/>
      <color rgb="FF00CC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1.emf" Type="http://schemas.openxmlformats.org/officeDocument/2006/relationships/image"/><Relationship Id="rId2" Target="../media/image2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</xdr:colOff>
          <xdr:row>0</xdr:row>
          <xdr:rowOff>45720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83820</xdr:colOff>
          <xdr:row>0</xdr:row>
          <xdr:rowOff>441960</xdr:rowOff>
        </xdr:from>
        <xdr:to>
          <xdr:col>0</xdr:col>
          <xdr:colOff>1706880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printerSettings/printerSettings2.bin" Type="http://schemas.openxmlformats.org/officeDocument/2006/relationships/printerSettings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printerSettings/printerSettings4.bin" Type="http://schemas.openxmlformats.org/officeDocument/2006/relationships/printerSettings"/><Relationship Id="rId3" Target="../drawings/drawing1.xml" Type="http://schemas.openxmlformats.org/officeDocument/2006/relationships/drawing"/><Relationship Id="rId4" Target="../drawings/vmlDrawing2.vml" Type="http://schemas.openxmlformats.org/officeDocument/2006/relationships/vmlDrawing"/><Relationship Id="rId5" Target="../activeX/activeX1.xml" Type="http://schemas.openxmlformats.org/officeDocument/2006/relationships/control"/><Relationship Id="rId6" Target="../media/image1.emf" Type="http://schemas.openxmlformats.org/officeDocument/2006/relationships/image"/><Relationship Id="rId7" Target="../activeX/activeX2.xml" Type="http://schemas.openxmlformats.org/officeDocument/2006/relationships/control"/><Relationship Id="rId8" Target="../media/image2.emf" Type="http://schemas.openxmlformats.org/officeDocument/2006/relationships/image"/><Relationship Id="rId9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JR2367"/>
  <sheetViews>
    <sheetView tabSelected="1" zoomScale="115" zoomScaleNormal="115" workbookViewId="0">
      <pane xSplit="2" ySplit="1" topLeftCell="HV2" activePane="bottomRight" state="frozenSplit"/>
      <selection pane="topRight" activeCell="D1" sqref="D1"/>
      <selection pane="bottomLeft" activeCell="A2" sqref="A2"/>
      <selection pane="bottomRight" activeCell="IA1" sqref="IA1"/>
    </sheetView>
  </sheetViews>
  <sheetFormatPr defaultColWidth="9.109375" defaultRowHeight="13.2" x14ac:dyDescent="0.25"/>
  <cols>
    <col min="1" max="1" width="8.109375" style="25" customWidth="1"/>
    <col min="2" max="2" width="19.6640625" style="41" customWidth="1"/>
    <col min="3" max="11" width="12.77734375" style="41" customWidth="1"/>
    <col min="12" max="16" width="12.77734375" style="7" customWidth="1"/>
    <col min="17" max="25" width="12.77734375" style="23" customWidth="1"/>
    <col min="26" max="28" width="12.77734375" style="6" customWidth="1"/>
    <col min="29" max="38" width="12.77734375" style="7" customWidth="1"/>
    <col min="39" max="43" width="12.77734375" style="6" customWidth="1"/>
    <col min="44" max="47" width="12.77734375" style="7" customWidth="1"/>
    <col min="48" max="56" width="12.77734375" style="6" customWidth="1"/>
    <col min="57" max="68" width="12.77734375" style="7" customWidth="1"/>
    <col min="69" max="69" width="12.77734375" style="23" customWidth="1"/>
    <col min="70" max="93" width="12.77734375" style="6" customWidth="1"/>
    <col min="94" max="101" width="12.77734375" style="7" customWidth="1"/>
    <col min="102" max="104" width="12.77734375" style="23" customWidth="1"/>
    <col min="105" max="113" width="12.77734375" style="7" customWidth="1"/>
    <col min="114" max="114" width="12.77734375" style="23" customWidth="1"/>
    <col min="115" max="115" width="12.77734375" style="6" customWidth="1"/>
    <col min="116" max="122" width="12.77734375" style="7" customWidth="1"/>
    <col min="123" max="123" width="12.77734375" style="23" customWidth="1"/>
    <col min="124" max="125" width="12.77734375" style="6" customWidth="1"/>
    <col min="126" max="128" width="12.77734375" style="7" customWidth="1"/>
    <col min="129" max="129" width="12.77734375" style="23" customWidth="1"/>
    <col min="130" max="132" width="12.77734375" style="6" customWidth="1"/>
    <col min="133" max="134" width="12.77734375" style="7" customWidth="1"/>
    <col min="135" max="135" width="12.77734375" style="23" customWidth="1"/>
    <col min="136" max="143" width="12.77734375" style="6" customWidth="1"/>
    <col min="144" max="167" width="12.77734375" style="7" customWidth="1"/>
    <col min="168" max="173" width="12.77734375" style="6" customWidth="1"/>
    <col min="174" max="174" width="12.77734375" style="23" customWidth="1"/>
    <col min="175" max="188" width="12.77734375" style="7" customWidth="1"/>
    <col min="189" max="190" width="12.77734375" style="6" customWidth="1"/>
    <col min="191" max="258" width="12.77734375" style="7" customWidth="1"/>
    <col min="259" max="259" width="12.77734375" style="23" customWidth="1"/>
    <col min="260" max="263" width="12.77734375" style="7" customWidth="1"/>
    <col min="264" max="264" width="12.77734375" style="42" customWidth="1"/>
    <col min="265" max="271" width="10.44140625" style="34" hidden="1" customWidth="1"/>
    <col min="272" max="276" width="10.44140625" style="34" customWidth="1"/>
    <col min="277" max="277" width="7.6640625" style="32" customWidth="1"/>
    <col min="278" max="303" width="225.6640625" style="4" customWidth="1"/>
    <col min="304" max="16384" width="9.109375" style="4"/>
  </cols>
  <sheetData>
    <row r="1" spans="1:278" s="19" customFormat="1" ht="45" customHeight="1" x14ac:dyDescent="0.25">
      <c r="A1" s="118" t="s">
        <v>0</v>
      </c>
      <c r="B1" s="118" t="s">
        <v>760</v>
      </c>
      <c r="C1" s="19" t="s">
        <v>84</v>
      </c>
      <c r="D1" s="19" t="s">
        <v>84</v>
      </c>
      <c r="E1" s="24" t="s">
        <v>97</v>
      </c>
      <c r="F1" s="24" t="s">
        <v>249</v>
      </c>
      <c r="G1" s="24" t="s">
        <v>208</v>
      </c>
      <c r="H1" s="24" t="s">
        <v>608</v>
      </c>
      <c r="I1" s="24" t="s">
        <v>225</v>
      </c>
      <c r="J1" s="24" t="s">
        <v>239</v>
      </c>
      <c r="K1" s="24" t="s">
        <v>179</v>
      </c>
      <c r="L1" s="24" t="s">
        <v>95</v>
      </c>
      <c r="M1" s="24" t="s">
        <v>275</v>
      </c>
      <c r="N1" s="24" t="s">
        <v>416</v>
      </c>
      <c r="O1" s="24" t="s">
        <v>640</v>
      </c>
      <c r="P1" s="24" t="s">
        <v>130</v>
      </c>
      <c r="Q1" s="13" t="s">
        <v>54</v>
      </c>
      <c r="R1" s="13" t="s">
        <v>89</v>
      </c>
      <c r="S1" s="13" t="s">
        <v>123</v>
      </c>
      <c r="T1" s="13" t="s">
        <v>478</v>
      </c>
      <c r="U1" s="13" t="s">
        <v>80</v>
      </c>
      <c r="V1" s="13" t="s">
        <v>210</v>
      </c>
      <c r="W1" s="13" t="s">
        <v>120</v>
      </c>
      <c r="X1" s="13" t="s">
        <v>88</v>
      </c>
      <c r="Y1" s="13" t="s">
        <v>12</v>
      </c>
      <c r="Z1" s="24" t="s">
        <v>160</v>
      </c>
      <c r="AA1" s="24" t="s">
        <v>460</v>
      </c>
      <c r="AB1" s="24" t="s">
        <v>329</v>
      </c>
      <c r="AC1" s="24" t="s">
        <v>59</v>
      </c>
      <c r="AD1" s="24" t="s">
        <v>140</v>
      </c>
      <c r="AE1" s="24" t="s">
        <v>489</v>
      </c>
      <c r="AF1" s="24" t="s">
        <v>543</v>
      </c>
      <c r="AG1" s="24" t="s">
        <v>171</v>
      </c>
      <c r="AH1" s="24" t="s">
        <v>227</v>
      </c>
      <c r="AI1" s="24" t="s">
        <v>195</v>
      </c>
      <c r="AJ1" s="24" t="s">
        <v>231</v>
      </c>
      <c r="AK1" s="24" t="s">
        <v>461</v>
      </c>
      <c r="AL1" s="24" t="s">
        <v>694</v>
      </c>
      <c r="AM1" s="24" t="s">
        <v>74</v>
      </c>
      <c r="AN1" s="24" t="s">
        <v>365</v>
      </c>
      <c r="AO1" s="24" t="s">
        <v>142</v>
      </c>
      <c r="AP1" s="24" t="s">
        <v>155</v>
      </c>
      <c r="AQ1" s="24" t="s">
        <v>537</v>
      </c>
      <c r="AR1" s="24" t="s">
        <v>13</v>
      </c>
      <c r="AS1" s="24" t="s">
        <v>92</v>
      </c>
      <c r="AT1" s="13" t="s">
        <v>137</v>
      </c>
      <c r="AU1" s="13" t="s">
        <v>744</v>
      </c>
      <c r="AV1" s="24" t="s">
        <v>124</v>
      </c>
      <c r="AW1" s="24" t="s">
        <v>479</v>
      </c>
      <c r="AX1" s="24" t="s">
        <v>90</v>
      </c>
      <c r="AY1" s="24" t="s">
        <v>165</v>
      </c>
      <c r="AZ1" s="24" t="s">
        <v>659</v>
      </c>
      <c r="BA1" s="24" t="s">
        <v>180</v>
      </c>
      <c r="BB1" s="24" t="s">
        <v>93</v>
      </c>
      <c r="BC1" s="24" t="s">
        <v>213</v>
      </c>
      <c r="BD1" s="24" t="s">
        <v>220</v>
      </c>
      <c r="BE1" s="24" t="s">
        <v>66</v>
      </c>
      <c r="BF1" s="24" t="s">
        <v>27</v>
      </c>
      <c r="BG1" s="24" t="s">
        <v>431</v>
      </c>
      <c r="BH1" s="24" t="s">
        <v>237</v>
      </c>
      <c r="BI1" s="24" t="s">
        <v>81</v>
      </c>
      <c r="BJ1" s="24" t="s">
        <v>138</v>
      </c>
      <c r="BK1" s="24" t="s">
        <v>719</v>
      </c>
      <c r="BL1" s="24" t="s">
        <v>216</v>
      </c>
      <c r="BM1" s="24" t="s">
        <v>181</v>
      </c>
      <c r="BN1" s="24" t="s">
        <v>586</v>
      </c>
      <c r="BO1" s="13" t="s">
        <v>57</v>
      </c>
      <c r="BP1" s="13" t="s">
        <v>182</v>
      </c>
      <c r="BQ1" s="13" t="s">
        <v>14</v>
      </c>
      <c r="BR1" s="13" t="s">
        <v>121</v>
      </c>
      <c r="BS1" s="13" t="s">
        <v>106</v>
      </c>
      <c r="BT1" s="13" t="s">
        <v>73</v>
      </c>
      <c r="BU1" s="13" t="s">
        <v>253</v>
      </c>
      <c r="BV1" s="13" t="s">
        <v>125</v>
      </c>
      <c r="BW1" s="13" t="s">
        <v>235</v>
      </c>
      <c r="BX1" s="13" t="s">
        <v>174</v>
      </c>
      <c r="BY1" s="13" t="s">
        <v>173</v>
      </c>
      <c r="BZ1" s="13" t="s">
        <v>51</v>
      </c>
      <c r="CA1" s="13" t="s">
        <v>108</v>
      </c>
      <c r="CB1" s="13" t="s">
        <v>194</v>
      </c>
      <c r="CC1" s="13" t="s">
        <v>695</v>
      </c>
      <c r="CD1" s="13" t="s">
        <v>50</v>
      </c>
      <c r="CE1" s="13" t="s">
        <v>255</v>
      </c>
      <c r="CF1" s="13" t="s">
        <v>662</v>
      </c>
      <c r="CG1" s="13" t="s">
        <v>135</v>
      </c>
      <c r="CH1" s="13" t="s">
        <v>294</v>
      </c>
      <c r="CI1" s="13" t="s">
        <v>259</v>
      </c>
      <c r="CJ1" s="13" t="s">
        <v>185</v>
      </c>
      <c r="CK1" s="13" t="s">
        <v>200</v>
      </c>
      <c r="CL1" s="13" t="s">
        <v>641</v>
      </c>
      <c r="CM1" s="13" t="s">
        <v>36</v>
      </c>
      <c r="CN1" s="13" t="s">
        <v>230</v>
      </c>
      <c r="CO1" s="13" t="s">
        <v>256</v>
      </c>
      <c r="CP1" s="13" t="s">
        <v>33</v>
      </c>
      <c r="CQ1" s="13" t="s">
        <v>400</v>
      </c>
      <c r="CR1" s="13" t="s">
        <v>68</v>
      </c>
      <c r="CS1" s="13" t="s">
        <v>103</v>
      </c>
      <c r="CT1" s="13" t="s">
        <v>214</v>
      </c>
      <c r="CU1" s="13" t="s">
        <v>245</v>
      </c>
      <c r="CV1" s="13" t="s">
        <v>55</v>
      </c>
      <c r="CW1" s="13" t="s">
        <v>175</v>
      </c>
      <c r="CX1" s="13" t="s">
        <v>15</v>
      </c>
      <c r="CY1" s="13" t="s">
        <v>109</v>
      </c>
      <c r="CZ1" s="13" t="s">
        <v>65</v>
      </c>
      <c r="DA1" s="24" t="s">
        <v>16</v>
      </c>
      <c r="DB1" s="24" t="s">
        <v>183</v>
      </c>
      <c r="DC1" s="24" t="s">
        <v>217</v>
      </c>
      <c r="DD1" s="13" t="s">
        <v>189</v>
      </c>
      <c r="DE1" s="13" t="s">
        <v>524</v>
      </c>
      <c r="DF1" s="13" t="s">
        <v>262</v>
      </c>
      <c r="DG1" s="13" t="s">
        <v>642</v>
      </c>
      <c r="DH1" s="13" t="s">
        <v>660</v>
      </c>
      <c r="DI1" s="13" t="s">
        <v>191</v>
      </c>
      <c r="DJ1" s="13" t="s">
        <v>1</v>
      </c>
      <c r="DK1" s="24" t="s">
        <v>202</v>
      </c>
      <c r="DL1" s="24" t="s">
        <v>82</v>
      </c>
      <c r="DM1" s="24" t="s">
        <v>242</v>
      </c>
      <c r="DN1" s="24" t="s">
        <v>229</v>
      </c>
      <c r="DO1" s="24" t="s">
        <v>462</v>
      </c>
      <c r="DP1" s="24" t="s">
        <v>25</v>
      </c>
      <c r="DQ1" s="24" t="s">
        <v>96</v>
      </c>
      <c r="DR1" s="13" t="s">
        <v>151</v>
      </c>
      <c r="DS1" s="13" t="s">
        <v>41</v>
      </c>
      <c r="DT1" s="13" t="s">
        <v>212</v>
      </c>
      <c r="DU1" s="13" t="s">
        <v>234</v>
      </c>
      <c r="DV1" s="13" t="s">
        <v>26</v>
      </c>
      <c r="DW1" s="13" t="s">
        <v>257</v>
      </c>
      <c r="DX1" s="13" t="s">
        <v>243</v>
      </c>
      <c r="DY1" s="13" t="s">
        <v>30</v>
      </c>
      <c r="DZ1" s="13" t="s">
        <v>102</v>
      </c>
      <c r="EA1" s="24" t="s">
        <v>75</v>
      </c>
      <c r="EB1" s="24" t="s">
        <v>295</v>
      </c>
      <c r="EC1" s="24" t="s">
        <v>28</v>
      </c>
      <c r="ED1" s="62" t="s">
        <v>243</v>
      </c>
      <c r="EE1" s="13" t="s">
        <v>29</v>
      </c>
      <c r="EF1" s="24" t="s">
        <v>154</v>
      </c>
      <c r="EG1" s="24" t="s">
        <v>184</v>
      </c>
      <c r="EH1" s="24" t="s">
        <v>110</v>
      </c>
      <c r="EI1" s="24" t="s">
        <v>246</v>
      </c>
      <c r="EJ1" s="24" t="s">
        <v>17</v>
      </c>
      <c r="EK1" s="24" t="s">
        <v>438</v>
      </c>
      <c r="EL1" s="24" t="s">
        <v>126</v>
      </c>
      <c r="EM1" s="24" t="s">
        <v>122</v>
      </c>
      <c r="EN1" s="24" t="s">
        <v>218</v>
      </c>
      <c r="EO1" s="24" t="s">
        <v>222</v>
      </c>
      <c r="EP1" s="24" t="s">
        <v>664</v>
      </c>
      <c r="EQ1" s="24" t="s">
        <v>127</v>
      </c>
      <c r="ER1" s="24" t="s">
        <v>2</v>
      </c>
      <c r="ES1" s="24" t="s">
        <v>663</v>
      </c>
      <c r="ET1" s="24" t="s">
        <v>621</v>
      </c>
      <c r="EU1" s="24" t="s">
        <v>388</v>
      </c>
      <c r="EV1" s="24" t="s">
        <v>115</v>
      </c>
      <c r="EW1" s="24" t="s">
        <v>98</v>
      </c>
      <c r="EX1" s="24" t="s">
        <v>172</v>
      </c>
      <c r="EY1" s="24" t="s">
        <v>136</v>
      </c>
      <c r="EZ1" s="24" t="s">
        <v>258</v>
      </c>
      <c r="FA1" s="24" t="s">
        <v>43</v>
      </c>
      <c r="FB1" s="13" t="s">
        <v>52</v>
      </c>
      <c r="FC1" s="24" t="s">
        <v>139</v>
      </c>
      <c r="FD1" s="24" t="s">
        <v>226</v>
      </c>
      <c r="FE1" s="24" t="s">
        <v>143</v>
      </c>
      <c r="FF1" s="24" t="s">
        <v>94</v>
      </c>
      <c r="FG1" s="24" t="s">
        <v>163</v>
      </c>
      <c r="FH1" s="24" t="s">
        <v>389</v>
      </c>
      <c r="FI1" s="24" t="s">
        <v>538</v>
      </c>
      <c r="FJ1" s="24" t="s">
        <v>168</v>
      </c>
      <c r="FK1" s="24" t="s">
        <v>166</v>
      </c>
      <c r="FL1" s="13" t="s">
        <v>224</v>
      </c>
      <c r="FM1" s="13" t="s">
        <v>193</v>
      </c>
      <c r="FN1" s="13" t="s">
        <v>439</v>
      </c>
      <c r="FO1" s="13" t="s">
        <v>643</v>
      </c>
      <c r="FP1" s="13" t="s">
        <v>147</v>
      </c>
      <c r="FQ1" s="13" t="s">
        <v>134</v>
      </c>
      <c r="FR1" s="13" t="s">
        <v>24</v>
      </c>
      <c r="FS1" s="13" t="s">
        <v>18</v>
      </c>
      <c r="FT1" s="13" t="s">
        <v>64</v>
      </c>
      <c r="FU1" s="13" t="s">
        <v>263</v>
      </c>
      <c r="FV1" s="13" t="s">
        <v>276</v>
      </c>
      <c r="FW1" s="13" t="s">
        <v>118</v>
      </c>
      <c r="FX1" s="13" t="s">
        <v>221</v>
      </c>
      <c r="FY1" s="13" t="s">
        <v>296</v>
      </c>
      <c r="FZ1" s="13" t="s">
        <v>204</v>
      </c>
      <c r="GA1" s="13" t="s">
        <v>661</v>
      </c>
      <c r="GB1" s="13" t="s">
        <v>48</v>
      </c>
      <c r="GC1" s="13" t="s">
        <v>128</v>
      </c>
      <c r="GD1" s="13" t="s">
        <v>244</v>
      </c>
      <c r="GE1" s="13" t="s">
        <v>20</v>
      </c>
      <c r="GF1" s="24" t="s">
        <v>228</v>
      </c>
      <c r="GG1" s="24" t="s">
        <v>76</v>
      </c>
      <c r="GH1" s="24" t="s">
        <v>169</v>
      </c>
      <c r="GI1" s="13" t="s">
        <v>149</v>
      </c>
      <c r="GJ1" s="13" t="s">
        <v>720</v>
      </c>
      <c r="GK1" s="13" t="s">
        <v>148</v>
      </c>
      <c r="GL1" s="13" t="s">
        <v>150</v>
      </c>
      <c r="GM1" s="13" t="s">
        <v>156</v>
      </c>
      <c r="GN1" s="13" t="s">
        <v>157</v>
      </c>
      <c r="GO1" s="24" t="s">
        <v>69</v>
      </c>
      <c r="GP1" s="24" t="s">
        <v>525</v>
      </c>
      <c r="GQ1" s="24" t="s">
        <v>107</v>
      </c>
      <c r="GR1" s="24" t="s">
        <v>131</v>
      </c>
      <c r="GS1" s="24" t="s">
        <v>675</v>
      </c>
      <c r="GT1" s="24" t="s">
        <v>19</v>
      </c>
      <c r="GU1" s="13" t="s">
        <v>132</v>
      </c>
      <c r="GV1" s="13" t="s">
        <v>686</v>
      </c>
      <c r="GW1" s="13" t="s">
        <v>186</v>
      </c>
      <c r="GX1" s="62" t="s">
        <v>390</v>
      </c>
      <c r="GY1" s="24" t="s">
        <v>252</v>
      </c>
      <c r="GZ1" s="24" t="s">
        <v>251</v>
      </c>
      <c r="HA1" s="24" t="s">
        <v>129</v>
      </c>
      <c r="HB1" s="24" t="s">
        <v>166</v>
      </c>
      <c r="HC1" s="24" t="s">
        <v>238</v>
      </c>
      <c r="HD1" s="24" t="s">
        <v>309</v>
      </c>
      <c r="HE1" s="24" t="s">
        <v>162</v>
      </c>
      <c r="HF1" s="43" t="s">
        <v>523</v>
      </c>
      <c r="HG1" s="43" t="s">
        <v>232</v>
      </c>
      <c r="HH1" s="29" t="s">
        <v>203</v>
      </c>
      <c r="HI1" s="29" t="s">
        <v>116</v>
      </c>
      <c r="HJ1" s="29" t="s">
        <v>310</v>
      </c>
      <c r="HK1" s="29" t="s">
        <v>273</v>
      </c>
      <c r="HL1" s="29" t="s">
        <v>565</v>
      </c>
      <c r="HM1" s="29" t="s">
        <v>250</v>
      </c>
      <c r="HN1" s="29" t="s">
        <v>248</v>
      </c>
      <c r="HO1" s="29" t="s">
        <v>338</v>
      </c>
      <c r="HP1" s="29" t="s">
        <v>119</v>
      </c>
      <c r="HQ1" s="29" t="s">
        <v>117</v>
      </c>
      <c r="HR1" s="29" t="s">
        <v>114</v>
      </c>
      <c r="HS1" s="29" t="s">
        <v>113</v>
      </c>
      <c r="HT1" s="29" t="s">
        <v>190</v>
      </c>
      <c r="HU1" s="29" t="s">
        <v>693</v>
      </c>
      <c r="HV1" s="29" t="s">
        <v>211</v>
      </c>
      <c r="HW1" s="29" t="s">
        <v>112</v>
      </c>
      <c r="HX1" s="29" t="s">
        <v>133</v>
      </c>
      <c r="HY1" s="29" t="s">
        <v>111</v>
      </c>
      <c r="HZ1" s="29" t="s">
        <v>286</v>
      </c>
      <c r="IA1" s="29" t="s">
        <v>644</v>
      </c>
      <c r="IB1" s="29" t="s">
        <v>637</v>
      </c>
      <c r="IC1" s="29" t="s">
        <v>638</v>
      </c>
      <c r="ID1" s="13" t="s">
        <v>45</v>
      </c>
      <c r="IE1" s="13" t="s">
        <v>209</v>
      </c>
      <c r="IF1" s="13" t="s">
        <v>104</v>
      </c>
      <c r="IG1" s="13" t="s">
        <v>666</v>
      </c>
      <c r="IH1" s="65" t="s">
        <v>146</v>
      </c>
      <c r="II1" s="65" t="s">
        <v>364</v>
      </c>
      <c r="IJ1" s="65" t="s">
        <v>339</v>
      </c>
      <c r="IK1" s="65" t="s">
        <v>639</v>
      </c>
      <c r="IL1" s="65" t="s">
        <v>141</v>
      </c>
      <c r="IM1" s="13" t="s">
        <v>401</v>
      </c>
      <c r="IN1" s="13" t="s">
        <v>665</v>
      </c>
      <c r="IO1" s="13" t="s">
        <v>58</v>
      </c>
      <c r="IP1" s="13" t="s">
        <v>327</v>
      </c>
      <c r="IQ1" s="13" t="s">
        <v>247</v>
      </c>
      <c r="IR1" s="13" t="s">
        <v>53</v>
      </c>
      <c r="IS1" s="13" t="s">
        <v>158</v>
      </c>
      <c r="IT1" s="13" t="s">
        <v>176</v>
      </c>
      <c r="IU1" s="13" t="s">
        <v>56</v>
      </c>
      <c r="IV1" s="13" t="s">
        <v>71</v>
      </c>
      <c r="IW1" s="13" t="s">
        <v>49</v>
      </c>
      <c r="IX1" s="13" t="s">
        <v>152</v>
      </c>
      <c r="IY1" s="119" t="s">
        <v>3</v>
      </c>
      <c r="IZ1" s="120" t="s">
        <v>4</v>
      </c>
      <c r="JA1" s="27" t="s">
        <v>5</v>
      </c>
      <c r="JB1" s="28" t="s">
        <v>197</v>
      </c>
      <c r="JC1" s="14" t="s">
        <v>38</v>
      </c>
      <c r="JD1" s="84" t="s">
        <v>198</v>
      </c>
      <c r="JE1" s="121">
        <v>43103</v>
      </c>
      <c r="JF1" s="121">
        <v>43132</v>
      </c>
      <c r="JG1" s="121">
        <v>43160</v>
      </c>
      <c r="JH1" s="121">
        <v>43191</v>
      </c>
      <c r="JI1" s="121">
        <v>43221</v>
      </c>
      <c r="JJ1" s="121">
        <v>43252</v>
      </c>
      <c r="JK1" s="121">
        <v>43282</v>
      </c>
      <c r="JL1" s="121">
        <v>43313</v>
      </c>
      <c r="JM1" s="121">
        <v>43344</v>
      </c>
      <c r="JN1" s="121">
        <v>43374</v>
      </c>
      <c r="JO1" s="121">
        <v>43405</v>
      </c>
      <c r="JP1" s="121">
        <v>43435</v>
      </c>
      <c r="JQ1" s="119" t="s">
        <v>39</v>
      </c>
      <c r="JR1" s="105"/>
    </row>
    <row r="2" spans="1:278" s="5" customFormat="1" ht="12.75" customHeight="1" x14ac:dyDescent="0.25">
      <c r="A2" s="64">
        <v>43150</v>
      </c>
      <c r="B2" s="108" t="s">
        <v>299</v>
      </c>
      <c r="C2" s="52"/>
      <c r="D2" s="52"/>
      <c r="E2" s="53"/>
      <c r="F2" s="53"/>
      <c r="G2" s="53"/>
      <c r="H2" s="53"/>
      <c r="I2" s="53"/>
      <c r="J2" s="53"/>
      <c r="K2" s="53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>
        <v>10</v>
      </c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6">
        <f t="shared" ref="IY2:IY65" si="0">SUBTOTAL(9,C2:IX2)</f>
        <v>10</v>
      </c>
      <c r="IZ2" s="56" t="s">
        <v>37</v>
      </c>
      <c r="JA2" s="80">
        <v>517.79999999999995</v>
      </c>
      <c r="JB2" s="81">
        <f>JE2+JF2</f>
        <v>517.79999999999995</v>
      </c>
      <c r="JC2" s="81">
        <v>330.5</v>
      </c>
      <c r="JD2" s="82">
        <f t="shared" ref="JD2:JD65" si="1">JA2-JB2</f>
        <v>0</v>
      </c>
      <c r="JE2" s="83"/>
      <c r="JF2" s="83">
        <v>517.79999999999995</v>
      </c>
      <c r="JG2" s="83"/>
      <c r="JH2" s="83"/>
      <c r="JI2" s="83"/>
      <c r="JJ2" s="83"/>
      <c r="JK2" s="83"/>
      <c r="JL2" s="83"/>
      <c r="JM2" s="83"/>
      <c r="JN2" s="83"/>
      <c r="JO2" s="83"/>
      <c r="JP2" s="83"/>
      <c r="JQ2" s="40">
        <f t="shared" ref="JQ2:JQ36" si="2">JA2/JC2</f>
        <v>1.5667170953101359</v>
      </c>
    </row>
    <row r="3" spans="1:278" s="5" customFormat="1" ht="12.75" customHeight="1" x14ac:dyDescent="0.25">
      <c r="A3" s="64">
        <v>43172</v>
      </c>
      <c r="B3" s="108" t="s">
        <v>299</v>
      </c>
      <c r="C3" s="52"/>
      <c r="D3" s="52"/>
      <c r="E3" s="53"/>
      <c r="F3" s="53"/>
      <c r="G3" s="53"/>
      <c r="H3" s="53"/>
      <c r="I3" s="53"/>
      <c r="J3" s="53"/>
      <c r="K3" s="53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>
        <v>4</v>
      </c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6">
        <f t="shared" si="0"/>
        <v>4</v>
      </c>
      <c r="IZ3" s="56" t="s">
        <v>37</v>
      </c>
      <c r="JA3" s="80">
        <v>195.98</v>
      </c>
      <c r="JB3" s="81">
        <f>JE3+JF3+JG3</f>
        <v>195.98</v>
      </c>
      <c r="JC3" s="81">
        <v>122.56</v>
      </c>
      <c r="JD3" s="82">
        <f t="shared" si="1"/>
        <v>0</v>
      </c>
      <c r="JE3" s="83"/>
      <c r="JF3" s="83"/>
      <c r="JG3" s="83">
        <v>195.98</v>
      </c>
      <c r="JH3" s="83"/>
      <c r="JI3" s="83"/>
      <c r="JJ3" s="83"/>
      <c r="JK3" s="83"/>
      <c r="JL3" s="83"/>
      <c r="JM3" s="83"/>
      <c r="JN3" s="83"/>
      <c r="JO3" s="83"/>
      <c r="JP3" s="83"/>
      <c r="JQ3" s="40">
        <f t="shared" si="2"/>
        <v>1.5990535248041775</v>
      </c>
    </row>
    <row r="4" spans="1:278" s="5" customFormat="1" ht="12.75" customHeight="1" x14ac:dyDescent="0.25">
      <c r="A4" s="64">
        <v>43245</v>
      </c>
      <c r="B4" s="108" t="s">
        <v>299</v>
      </c>
      <c r="C4" s="52"/>
      <c r="D4" s="52"/>
      <c r="E4" s="53">
        <v>1</v>
      </c>
      <c r="F4" s="53"/>
      <c r="G4" s="53"/>
      <c r="H4" s="53"/>
      <c r="I4" s="53"/>
      <c r="J4" s="53"/>
      <c r="K4" s="53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6">
        <f t="shared" si="0"/>
        <v>1</v>
      </c>
      <c r="IZ4" s="56" t="s">
        <v>37</v>
      </c>
      <c r="JA4" s="80">
        <v>24.5</v>
      </c>
      <c r="JB4" s="81">
        <f>JE4+JF4+JG4+JH4+JI4</f>
        <v>24.5</v>
      </c>
      <c r="JC4" s="81">
        <v>15.77</v>
      </c>
      <c r="JD4" s="82">
        <f t="shared" si="1"/>
        <v>0</v>
      </c>
      <c r="JE4" s="83"/>
      <c r="JF4" s="83"/>
      <c r="JG4" s="83"/>
      <c r="JH4" s="83"/>
      <c r="JI4" s="83">
        <v>24.5</v>
      </c>
      <c r="JJ4" s="83"/>
      <c r="JK4" s="83"/>
      <c r="JL4" s="83"/>
      <c r="JM4" s="83"/>
      <c r="JN4" s="83"/>
      <c r="JO4" s="83"/>
      <c r="JP4" s="83"/>
      <c r="JQ4" s="40">
        <f t="shared" si="2"/>
        <v>1.5535827520608751</v>
      </c>
    </row>
    <row r="5" spans="1:278" s="5" customFormat="1" ht="12.75" customHeight="1" x14ac:dyDescent="0.25">
      <c r="A5" s="64">
        <v>43360</v>
      </c>
      <c r="B5" s="108" t="s">
        <v>299</v>
      </c>
      <c r="C5" s="52"/>
      <c r="D5" s="52"/>
      <c r="E5" s="53"/>
      <c r="F5" s="53"/>
      <c r="G5" s="53"/>
      <c r="H5" s="53"/>
      <c r="I5" s="53"/>
      <c r="J5" s="53"/>
      <c r="K5" s="53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>
        <v>1</v>
      </c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6">
        <f t="shared" si="0"/>
        <v>1</v>
      </c>
      <c r="IZ5" s="56" t="s">
        <v>37</v>
      </c>
      <c r="JA5" s="80">
        <v>35</v>
      </c>
      <c r="JB5" s="81">
        <f>JE5+JF5+JG5+JH5+JI5+JJ5+JK5+JL5+JM5</f>
        <v>35</v>
      </c>
      <c r="JC5" s="81">
        <v>22.4</v>
      </c>
      <c r="JD5" s="82">
        <f t="shared" si="1"/>
        <v>0</v>
      </c>
      <c r="JE5" s="83"/>
      <c r="JF5" s="83"/>
      <c r="JG5" s="83"/>
      <c r="JH5" s="83"/>
      <c r="JI5" s="83"/>
      <c r="JJ5" s="83"/>
      <c r="JK5" s="83"/>
      <c r="JL5" s="83">
        <v>35</v>
      </c>
      <c r="JM5" s="83"/>
      <c r="JN5" s="83"/>
      <c r="JO5" s="83"/>
      <c r="JP5" s="83"/>
      <c r="JQ5" s="117">
        <f t="shared" si="2"/>
        <v>1.5625</v>
      </c>
    </row>
    <row r="6" spans="1:278" s="5" customFormat="1" ht="12.75" customHeight="1" x14ac:dyDescent="0.25">
      <c r="A6" s="64">
        <v>43423</v>
      </c>
      <c r="B6" s="108" t="s">
        <v>299</v>
      </c>
      <c r="C6" s="52"/>
      <c r="D6" s="52"/>
      <c r="E6" s="53">
        <v>1</v>
      </c>
      <c r="F6" s="53"/>
      <c r="G6" s="53"/>
      <c r="H6" s="53"/>
      <c r="I6" s="53"/>
      <c r="J6" s="53"/>
      <c r="K6" s="53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6">
        <f t="shared" si="0"/>
        <v>1</v>
      </c>
      <c r="IZ6" s="56" t="s">
        <v>37</v>
      </c>
      <c r="JA6" s="80">
        <v>26.74</v>
      </c>
      <c r="JB6" s="81">
        <f>JE6+JF6+JG6+JH6+JI6+JJ6+JK6+JL6+JM6+JN6+JO6</f>
        <v>26.74</v>
      </c>
      <c r="JC6" s="81">
        <v>15.86</v>
      </c>
      <c r="JD6" s="82">
        <f t="shared" si="1"/>
        <v>0</v>
      </c>
      <c r="JE6" s="83"/>
      <c r="JF6" s="83"/>
      <c r="JG6" s="83"/>
      <c r="JH6" s="83"/>
      <c r="JI6" s="83"/>
      <c r="JJ6" s="83"/>
      <c r="JK6" s="83"/>
      <c r="JL6" s="83"/>
      <c r="JM6" s="83"/>
      <c r="JN6" s="83">
        <v>26.74</v>
      </c>
      <c r="JO6" s="83"/>
      <c r="JP6" s="83"/>
      <c r="JQ6" s="117">
        <f t="shared" si="2"/>
        <v>1.6860025220680959</v>
      </c>
    </row>
    <row r="7" spans="1:278" s="5" customFormat="1" ht="12.75" customHeight="1" x14ac:dyDescent="0.3">
      <c r="A7" s="64">
        <v>43136</v>
      </c>
      <c r="B7" s="123" t="s">
        <v>70</v>
      </c>
      <c r="C7" s="52"/>
      <c r="D7" s="52"/>
      <c r="E7" s="53"/>
      <c r="F7" s="53"/>
      <c r="G7" s="53"/>
      <c r="H7" s="53"/>
      <c r="I7" s="53"/>
      <c r="J7" s="53"/>
      <c r="K7" s="53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>
        <v>100</v>
      </c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>
        <v>22</v>
      </c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>
        <v>40</v>
      </c>
      <c r="IT7" s="22"/>
      <c r="IU7" s="22"/>
      <c r="IV7" s="22"/>
      <c r="IW7" s="22"/>
      <c r="IX7" s="22"/>
      <c r="IY7" s="26">
        <f t="shared" si="0"/>
        <v>162</v>
      </c>
      <c r="IZ7" s="56" t="s">
        <v>37</v>
      </c>
      <c r="JA7" s="80">
        <v>4943.4399999999996</v>
      </c>
      <c r="JB7" s="81">
        <f>JE7+JF7</f>
        <v>4943.4399999999996</v>
      </c>
      <c r="JC7" s="81">
        <v>3235.1499999999996</v>
      </c>
      <c r="JD7" s="82">
        <f t="shared" si="1"/>
        <v>0</v>
      </c>
      <c r="JE7" s="83"/>
      <c r="JF7" s="83">
        <v>4943.4399999999996</v>
      </c>
      <c r="JG7" s="83"/>
      <c r="JH7" s="83"/>
      <c r="JI7" s="83"/>
      <c r="JJ7" s="83"/>
      <c r="JK7" s="83"/>
      <c r="JL7" s="83"/>
      <c r="JM7" s="83"/>
      <c r="JN7" s="83"/>
      <c r="JO7" s="83"/>
      <c r="JP7" s="83"/>
      <c r="JQ7" s="40">
        <f t="shared" si="2"/>
        <v>1.5280404308919215</v>
      </c>
    </row>
    <row r="8" spans="1:278" s="5" customFormat="1" ht="12.75" customHeight="1" x14ac:dyDescent="0.3">
      <c r="A8" s="64">
        <v>43150</v>
      </c>
      <c r="B8" s="123" t="s">
        <v>70</v>
      </c>
      <c r="C8" s="52"/>
      <c r="D8" s="52"/>
      <c r="E8" s="53"/>
      <c r="F8" s="53"/>
      <c r="G8" s="53"/>
      <c r="H8" s="53"/>
      <c r="I8" s="53"/>
      <c r="J8" s="53"/>
      <c r="K8" s="53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>
        <v>180</v>
      </c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>
        <v>22</v>
      </c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6">
        <f t="shared" si="0"/>
        <v>202</v>
      </c>
      <c r="IZ8" s="56" t="s">
        <v>37</v>
      </c>
      <c r="JA8" s="80">
        <v>6086.4</v>
      </c>
      <c r="JB8" s="81">
        <f>JE8+JF8+JG8</f>
        <v>6086.4</v>
      </c>
      <c r="JC8" s="81">
        <v>3714.8199999999997</v>
      </c>
      <c r="JD8" s="82">
        <f t="shared" si="1"/>
        <v>0</v>
      </c>
      <c r="JE8" s="83"/>
      <c r="JF8" s="83"/>
      <c r="JG8" s="83">
        <v>6086.4</v>
      </c>
      <c r="JH8" s="83"/>
      <c r="JI8" s="83"/>
      <c r="JJ8" s="83"/>
      <c r="JK8" s="83"/>
      <c r="JL8" s="83"/>
      <c r="JM8" s="83"/>
      <c r="JN8" s="83"/>
      <c r="JO8" s="83"/>
      <c r="JP8" s="83"/>
      <c r="JQ8" s="40">
        <f t="shared" si="2"/>
        <v>1.6384104748009325</v>
      </c>
      <c r="JR8" s="5" t="s">
        <v>314</v>
      </c>
    </row>
    <row r="9" spans="1:278" s="5" customFormat="1" ht="12.75" customHeight="1" x14ac:dyDescent="0.3">
      <c r="A9" s="64">
        <v>43171</v>
      </c>
      <c r="B9" s="123" t="s">
        <v>70</v>
      </c>
      <c r="C9" s="52"/>
      <c r="D9" s="52"/>
      <c r="E9" s="53"/>
      <c r="F9" s="53"/>
      <c r="G9" s="53"/>
      <c r="H9" s="53"/>
      <c r="I9" s="53"/>
      <c r="J9" s="53"/>
      <c r="K9" s="53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>
        <v>56</v>
      </c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>
        <v>11</v>
      </c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6">
        <f t="shared" si="0"/>
        <v>67</v>
      </c>
      <c r="IZ9" s="56" t="s">
        <v>37</v>
      </c>
      <c r="JA9" s="80">
        <v>1941.61</v>
      </c>
      <c r="JB9" s="81">
        <f>JE9+JF9+JG9+JH9</f>
        <v>1941.61</v>
      </c>
      <c r="JC9" s="81">
        <v>1175.47</v>
      </c>
      <c r="JD9" s="82">
        <f t="shared" si="1"/>
        <v>0</v>
      </c>
      <c r="JE9" s="83"/>
      <c r="JF9" s="83"/>
      <c r="JG9" s="83"/>
      <c r="JH9" s="83">
        <v>1941.61</v>
      </c>
      <c r="JI9" s="83"/>
      <c r="JJ9" s="83"/>
      <c r="JK9" s="83"/>
      <c r="JL9" s="83"/>
      <c r="JM9" s="83"/>
      <c r="JN9" s="83"/>
      <c r="JO9" s="83"/>
      <c r="JP9" s="83"/>
      <c r="JQ9" s="40">
        <f t="shared" si="2"/>
        <v>1.6517733332199034</v>
      </c>
    </row>
    <row r="10" spans="1:278" s="5" customFormat="1" ht="12.75" customHeight="1" x14ac:dyDescent="0.3">
      <c r="A10" s="64">
        <v>43185</v>
      </c>
      <c r="B10" s="123" t="s">
        <v>70</v>
      </c>
      <c r="C10" s="52"/>
      <c r="D10" s="52"/>
      <c r="E10" s="53"/>
      <c r="F10" s="53"/>
      <c r="G10" s="53"/>
      <c r="H10" s="53"/>
      <c r="I10" s="53"/>
      <c r="J10" s="53"/>
      <c r="K10" s="53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>
        <v>100</v>
      </c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>
        <v>11</v>
      </c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6">
        <f t="shared" si="0"/>
        <v>111</v>
      </c>
      <c r="IZ10" s="56" t="s">
        <v>37</v>
      </c>
      <c r="JA10" s="80">
        <v>3348.17</v>
      </c>
      <c r="JB10" s="81">
        <f>JE10+JF10+JG10+JH10</f>
        <v>3348.17</v>
      </c>
      <c r="JC10" s="81">
        <v>2037.04</v>
      </c>
      <c r="JD10" s="82">
        <f t="shared" si="1"/>
        <v>0</v>
      </c>
      <c r="JE10" s="83"/>
      <c r="JF10" s="83"/>
      <c r="JG10" s="83"/>
      <c r="JH10" s="83">
        <v>3348.17</v>
      </c>
      <c r="JI10" s="83"/>
      <c r="JJ10" s="83"/>
      <c r="JK10" s="83"/>
      <c r="JL10" s="83"/>
      <c r="JM10" s="83"/>
      <c r="JN10" s="83"/>
      <c r="JO10" s="83"/>
      <c r="JP10" s="83"/>
      <c r="JQ10" s="40">
        <f t="shared" si="2"/>
        <v>1.6436447001531636</v>
      </c>
    </row>
    <row r="11" spans="1:278" s="5" customFormat="1" ht="12.75" customHeight="1" x14ac:dyDescent="0.3">
      <c r="A11" s="64">
        <v>43189</v>
      </c>
      <c r="B11" s="123" t="s">
        <v>70</v>
      </c>
      <c r="C11" s="52"/>
      <c r="D11" s="52"/>
      <c r="E11" s="53"/>
      <c r="F11" s="53"/>
      <c r="G11" s="53"/>
      <c r="H11" s="53"/>
      <c r="I11" s="53"/>
      <c r="J11" s="53"/>
      <c r="K11" s="53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>
        <v>60</v>
      </c>
      <c r="IT11" s="22"/>
      <c r="IU11" s="22"/>
      <c r="IV11" s="22"/>
      <c r="IW11" s="22"/>
      <c r="IX11" s="22"/>
      <c r="IY11" s="26">
        <f t="shared" si="0"/>
        <v>60</v>
      </c>
      <c r="IZ11" s="56" t="s">
        <v>105</v>
      </c>
      <c r="JA11" s="80">
        <v>2113.1999999999998</v>
      </c>
      <c r="JB11" s="81">
        <f>JE11+JF11+JG11+JH11+JI11</f>
        <v>2113.1999999999998</v>
      </c>
      <c r="JC11" s="81">
        <v>1548</v>
      </c>
      <c r="JD11" s="82">
        <f t="shared" si="1"/>
        <v>0</v>
      </c>
      <c r="JE11" s="83"/>
      <c r="JF11" s="83"/>
      <c r="JG11" s="83"/>
      <c r="JH11" s="83"/>
      <c r="JI11" s="83">
        <v>2113.1999999999998</v>
      </c>
      <c r="JJ11" s="83"/>
      <c r="JK11" s="83"/>
      <c r="JL11" s="83"/>
      <c r="JM11" s="83"/>
      <c r="JN11" s="83"/>
      <c r="JO11" s="83"/>
      <c r="JP11" s="83"/>
      <c r="JQ11" s="40">
        <f t="shared" si="2"/>
        <v>1.3651162790697673</v>
      </c>
      <c r="JR11" s="5" t="s">
        <v>398</v>
      </c>
    </row>
    <row r="12" spans="1:278" s="5" customFormat="1" ht="12.75" customHeight="1" x14ac:dyDescent="0.3">
      <c r="A12" s="64">
        <v>43215</v>
      </c>
      <c r="B12" s="123" t="s">
        <v>70</v>
      </c>
      <c r="C12" s="52"/>
      <c r="D12" s="52"/>
      <c r="E12" s="53"/>
      <c r="F12" s="53"/>
      <c r="G12" s="53"/>
      <c r="H12" s="53"/>
      <c r="I12" s="53"/>
      <c r="J12" s="53"/>
      <c r="K12" s="53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>
        <v>11</v>
      </c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6">
        <f t="shared" si="0"/>
        <v>11</v>
      </c>
      <c r="IZ12" s="56" t="s">
        <v>37</v>
      </c>
      <c r="JA12" s="80">
        <v>132.13</v>
      </c>
      <c r="JB12" s="81">
        <f>JE12+JF12+JG12+JH12+JI12</f>
        <v>132.13</v>
      </c>
      <c r="JC12" s="81">
        <v>72.05</v>
      </c>
      <c r="JD12" s="82">
        <f t="shared" si="1"/>
        <v>0</v>
      </c>
      <c r="JE12" s="83"/>
      <c r="JF12" s="83"/>
      <c r="JG12" s="83"/>
      <c r="JH12" s="83"/>
      <c r="JI12" s="83">
        <v>132.13</v>
      </c>
      <c r="JJ12" s="83"/>
      <c r="JK12" s="83"/>
      <c r="JL12" s="83"/>
      <c r="JM12" s="83"/>
      <c r="JN12" s="83"/>
      <c r="JO12" s="83"/>
      <c r="JP12" s="83"/>
      <c r="JQ12" s="40">
        <f t="shared" si="2"/>
        <v>1.8338653712699515</v>
      </c>
    </row>
    <row r="13" spans="1:278" s="5" customFormat="1" ht="12.75" customHeight="1" x14ac:dyDescent="0.3">
      <c r="A13" s="64">
        <v>43250</v>
      </c>
      <c r="B13" s="123" t="s">
        <v>70</v>
      </c>
      <c r="C13" s="52"/>
      <c r="D13" s="52"/>
      <c r="E13" s="53"/>
      <c r="F13" s="53"/>
      <c r="G13" s="53"/>
      <c r="H13" s="53"/>
      <c r="I13" s="53"/>
      <c r="J13" s="53"/>
      <c r="K13" s="53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>
        <v>50</v>
      </c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6">
        <f t="shared" si="0"/>
        <v>50</v>
      </c>
      <c r="IZ13" s="56" t="s">
        <v>37</v>
      </c>
      <c r="JA13" s="80">
        <v>1539.6</v>
      </c>
      <c r="JB13" s="81">
        <f>JE13+JF13+JG13+JH13+JI13+JJ13</f>
        <v>1539.6</v>
      </c>
      <c r="JC13" s="81">
        <v>982</v>
      </c>
      <c r="JD13" s="82">
        <f t="shared" si="1"/>
        <v>0</v>
      </c>
      <c r="JE13" s="83"/>
      <c r="JF13" s="83"/>
      <c r="JG13" s="83"/>
      <c r="JH13" s="83"/>
      <c r="JI13" s="83"/>
      <c r="JJ13" s="83">
        <v>1539.6</v>
      </c>
      <c r="JK13" s="83"/>
      <c r="JL13" s="83"/>
      <c r="JM13" s="83"/>
      <c r="JN13" s="83"/>
      <c r="JO13" s="83"/>
      <c r="JP13" s="83"/>
      <c r="JQ13" s="40">
        <f t="shared" si="2"/>
        <v>1.5678207739307535</v>
      </c>
      <c r="JR13" s="5" t="s">
        <v>426</v>
      </c>
    </row>
    <row r="14" spans="1:278" s="5" customFormat="1" ht="12.75" customHeight="1" x14ac:dyDescent="0.3">
      <c r="A14" s="64">
        <v>43270</v>
      </c>
      <c r="B14" s="123" t="s">
        <v>70</v>
      </c>
      <c r="C14" s="52"/>
      <c r="D14" s="52"/>
      <c r="E14" s="53"/>
      <c r="F14" s="53"/>
      <c r="G14" s="53"/>
      <c r="H14" s="53"/>
      <c r="I14" s="53"/>
      <c r="J14" s="53"/>
      <c r="K14" s="53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>
        <v>110</v>
      </c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>
        <v>25</v>
      </c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6">
        <f t="shared" si="0"/>
        <v>135</v>
      </c>
      <c r="IZ14" s="56" t="s">
        <v>37</v>
      </c>
      <c r="JA14" s="80">
        <v>3639.84</v>
      </c>
      <c r="JB14" s="81">
        <f>JE14+JF14+JG14+JH14+JI14+JJ14+JK14</f>
        <v>3639.84</v>
      </c>
      <c r="JC14" s="81">
        <v>2324.5</v>
      </c>
      <c r="JD14" s="82">
        <f t="shared" si="1"/>
        <v>0</v>
      </c>
      <c r="JE14" s="83"/>
      <c r="JF14" s="83"/>
      <c r="JG14" s="83"/>
      <c r="JH14" s="83"/>
      <c r="JI14" s="83"/>
      <c r="JJ14" s="83"/>
      <c r="JK14" s="83">
        <v>3639.84</v>
      </c>
      <c r="JL14" s="83"/>
      <c r="JM14" s="83"/>
      <c r="JN14" s="83"/>
      <c r="JO14" s="83"/>
      <c r="JP14" s="83"/>
      <c r="JQ14" s="40">
        <f t="shared" si="2"/>
        <v>1.5658593245859325</v>
      </c>
    </row>
    <row r="15" spans="1:278" s="5" customFormat="1" ht="12.75" customHeight="1" x14ac:dyDescent="0.3">
      <c r="A15" s="64">
        <v>43305</v>
      </c>
      <c r="B15" s="123" t="s">
        <v>70</v>
      </c>
      <c r="C15" s="52"/>
      <c r="D15" s="52"/>
      <c r="E15" s="53"/>
      <c r="F15" s="53"/>
      <c r="G15" s="53"/>
      <c r="H15" s="53"/>
      <c r="I15" s="53"/>
      <c r="J15" s="53"/>
      <c r="K15" s="53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>
        <v>40</v>
      </c>
      <c r="IT15" s="22"/>
      <c r="IU15" s="22"/>
      <c r="IV15" s="22"/>
      <c r="IW15" s="22"/>
      <c r="IX15" s="22"/>
      <c r="IY15" s="26">
        <f t="shared" si="0"/>
        <v>40</v>
      </c>
      <c r="IZ15" s="56" t="s">
        <v>223</v>
      </c>
      <c r="JA15" s="80">
        <v>1438.56</v>
      </c>
      <c r="JB15" s="81">
        <f>JE15+JF15+JG15+JH15+JI15+JJ15+JK15+JL15</f>
        <v>1438.56</v>
      </c>
      <c r="JC15" s="81">
        <v>1032</v>
      </c>
      <c r="JD15" s="82">
        <f t="shared" si="1"/>
        <v>0</v>
      </c>
      <c r="JE15" s="83"/>
      <c r="JF15" s="83"/>
      <c r="JG15" s="83"/>
      <c r="JH15" s="83"/>
      <c r="JI15" s="83"/>
      <c r="JJ15" s="83"/>
      <c r="JK15" s="83"/>
      <c r="JL15" s="83">
        <v>1438.56</v>
      </c>
      <c r="JM15" s="83"/>
      <c r="JN15" s="83"/>
      <c r="JO15" s="83"/>
      <c r="JP15" s="83"/>
      <c r="JQ15" s="40">
        <f t="shared" si="2"/>
        <v>1.393953488372093</v>
      </c>
      <c r="JR15" s="5" t="s">
        <v>434</v>
      </c>
    </row>
    <row r="16" spans="1:278" s="5" customFormat="1" ht="12.75" customHeight="1" x14ac:dyDescent="0.3">
      <c r="A16" s="64">
        <v>43391</v>
      </c>
      <c r="B16" s="123" t="s">
        <v>70</v>
      </c>
      <c r="C16" s="52"/>
      <c r="D16" s="52"/>
      <c r="E16" s="53"/>
      <c r="F16" s="53"/>
      <c r="G16" s="53"/>
      <c r="H16" s="53"/>
      <c r="I16" s="53"/>
      <c r="J16" s="53"/>
      <c r="K16" s="53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>
        <v>40</v>
      </c>
      <c r="IT16" s="22"/>
      <c r="IU16" s="22"/>
      <c r="IV16" s="22"/>
      <c r="IW16" s="22"/>
      <c r="IX16" s="22"/>
      <c r="IY16" s="26">
        <f t="shared" si="0"/>
        <v>40</v>
      </c>
      <c r="IZ16" s="56" t="s">
        <v>223</v>
      </c>
      <c r="JA16" s="80">
        <v>1516.32</v>
      </c>
      <c r="JB16" s="81">
        <f>JE16+JF16+JG16+JH16+JI16+JJ16+JK16+JL16+JM16+JN16+JO16</f>
        <v>1516.32</v>
      </c>
      <c r="JC16" s="81">
        <v>1087.6000000000001</v>
      </c>
      <c r="JD16" s="82">
        <f t="shared" si="1"/>
        <v>0</v>
      </c>
      <c r="JE16" s="83"/>
      <c r="JF16" s="83"/>
      <c r="JG16" s="83"/>
      <c r="JH16" s="83"/>
      <c r="JI16" s="83"/>
      <c r="JJ16" s="83"/>
      <c r="JK16" s="83"/>
      <c r="JL16" s="83"/>
      <c r="JM16" s="83"/>
      <c r="JN16" s="83"/>
      <c r="JO16" s="83">
        <v>1516.32</v>
      </c>
      <c r="JP16" s="83"/>
      <c r="JQ16" s="117">
        <f t="shared" si="2"/>
        <v>1.3941890400882675</v>
      </c>
    </row>
    <row r="17" spans="1:278" s="5" customFormat="1" ht="12.75" customHeight="1" x14ac:dyDescent="0.3">
      <c r="A17" s="64">
        <v>43395</v>
      </c>
      <c r="B17" s="123" t="s">
        <v>70</v>
      </c>
      <c r="C17" s="52"/>
      <c r="D17" s="52"/>
      <c r="E17" s="53"/>
      <c r="F17" s="53"/>
      <c r="G17" s="53"/>
      <c r="H17" s="53"/>
      <c r="I17" s="53"/>
      <c r="J17" s="53"/>
      <c r="K17" s="53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>
        <v>90</v>
      </c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>
        <v>25</v>
      </c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6">
        <f t="shared" si="0"/>
        <v>115</v>
      </c>
      <c r="IZ17" s="56" t="s">
        <v>37</v>
      </c>
      <c r="JA17" s="80">
        <v>3181.56</v>
      </c>
      <c r="JB17" s="81">
        <f>JE17+JF17+JG17+JH17+JI17+JJ17+JK17+JL17+JM17+JN17+JO17</f>
        <v>3181.56</v>
      </c>
      <c r="JC17" s="81">
        <v>1796.95</v>
      </c>
      <c r="JD17" s="82">
        <f t="shared" si="1"/>
        <v>0</v>
      </c>
      <c r="JE17" s="83"/>
      <c r="JF17" s="83"/>
      <c r="JG17" s="83"/>
      <c r="JH17" s="83"/>
      <c r="JI17" s="83"/>
      <c r="JJ17" s="83"/>
      <c r="JK17" s="83"/>
      <c r="JL17" s="83"/>
      <c r="JM17" s="83"/>
      <c r="JN17" s="83"/>
      <c r="JO17" s="83">
        <v>3181.56</v>
      </c>
      <c r="JP17" s="83"/>
      <c r="JQ17" s="117">
        <f t="shared" si="2"/>
        <v>1.7705334038231446</v>
      </c>
    </row>
    <row r="18" spans="1:278" s="5" customFormat="1" ht="12.75" customHeight="1" x14ac:dyDescent="0.3">
      <c r="A18" s="64">
        <v>43430</v>
      </c>
      <c r="B18" s="123" t="s">
        <v>70</v>
      </c>
      <c r="C18" s="52"/>
      <c r="D18" s="52"/>
      <c r="E18" s="53"/>
      <c r="F18" s="53"/>
      <c r="G18" s="53"/>
      <c r="H18" s="53"/>
      <c r="I18" s="53"/>
      <c r="J18" s="53"/>
      <c r="K18" s="53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>
        <v>70</v>
      </c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6">
        <f t="shared" si="0"/>
        <v>70</v>
      </c>
      <c r="IZ18" s="56" t="s">
        <v>37</v>
      </c>
      <c r="JA18" s="80">
        <v>2245.3200000000002</v>
      </c>
      <c r="JB18" s="81">
        <f>JE18+JF18+JG18+JH18+JI18+JJ18+JK18+JL18+JM18+JN18+JO18+JP18</f>
        <v>2245.3200000000002</v>
      </c>
      <c r="JC18" s="81">
        <v>1210.3</v>
      </c>
      <c r="JD18" s="82">
        <f t="shared" si="1"/>
        <v>0</v>
      </c>
      <c r="JE18" s="83"/>
      <c r="JF18" s="83"/>
      <c r="JG18" s="83"/>
      <c r="JH18" s="83"/>
      <c r="JI18" s="83"/>
      <c r="JJ18" s="83"/>
      <c r="JK18" s="83"/>
      <c r="JL18" s="83"/>
      <c r="JM18" s="83"/>
      <c r="JN18" s="83"/>
      <c r="JO18" s="83"/>
      <c r="JP18" s="83">
        <v>2245.3200000000002</v>
      </c>
      <c r="JQ18" s="117">
        <f t="shared" si="2"/>
        <v>1.8551764025448239</v>
      </c>
    </row>
    <row r="19" spans="1:278" s="5" customFormat="1" ht="12.75" customHeight="1" x14ac:dyDescent="0.3">
      <c r="A19" s="64">
        <v>43460</v>
      </c>
      <c r="B19" s="123" t="s">
        <v>70</v>
      </c>
      <c r="C19" s="52"/>
      <c r="D19" s="52"/>
      <c r="E19" s="53"/>
      <c r="F19" s="53"/>
      <c r="G19" s="53"/>
      <c r="H19" s="53"/>
      <c r="I19" s="53"/>
      <c r="J19" s="53"/>
      <c r="K19" s="53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>
        <v>40</v>
      </c>
      <c r="IT19" s="22"/>
      <c r="IU19" s="22"/>
      <c r="IV19" s="22"/>
      <c r="IW19" s="22"/>
      <c r="IX19" s="22"/>
      <c r="IY19" s="26">
        <f t="shared" si="0"/>
        <v>40</v>
      </c>
      <c r="IZ19" s="56" t="s">
        <v>105</v>
      </c>
      <c r="JA19" s="80">
        <v>1541.28</v>
      </c>
      <c r="JB19" s="81">
        <f>JE19+JF19+JG19+JH19+JI19+JJ19+JK19+JL19+JM19+JN19+JO19+JP19</f>
        <v>0</v>
      </c>
      <c r="JC19" s="81">
        <v>1119.2</v>
      </c>
      <c r="JD19" s="82">
        <f t="shared" si="1"/>
        <v>1541.28</v>
      </c>
      <c r="JE19" s="83"/>
      <c r="JF19" s="83"/>
      <c r="JG19" s="83"/>
      <c r="JH19" s="83"/>
      <c r="JI19" s="83"/>
      <c r="JJ19" s="83"/>
      <c r="JK19" s="83"/>
      <c r="JL19" s="83"/>
      <c r="JM19" s="83"/>
      <c r="JN19" s="83"/>
      <c r="JO19" s="83"/>
      <c r="JP19" s="83"/>
      <c r="JQ19" s="117">
        <f t="shared" si="2"/>
        <v>1.3771265189421014</v>
      </c>
    </row>
    <row r="20" spans="1:278" s="5" customFormat="1" ht="12.75" customHeight="1" x14ac:dyDescent="0.25">
      <c r="A20" s="64">
        <v>43368</v>
      </c>
      <c r="B20" s="109" t="s">
        <v>593</v>
      </c>
      <c r="C20" s="52"/>
      <c r="D20" s="52"/>
      <c r="E20" s="53"/>
      <c r="F20" s="53"/>
      <c r="G20" s="53"/>
      <c r="H20" s="53"/>
      <c r="I20" s="53"/>
      <c r="J20" s="53"/>
      <c r="K20" s="53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>
        <v>2</v>
      </c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6">
        <f t="shared" si="0"/>
        <v>2</v>
      </c>
      <c r="IZ20" s="56" t="s">
        <v>78</v>
      </c>
      <c r="JA20" s="80">
        <v>204.86</v>
      </c>
      <c r="JB20" s="81">
        <f>JE20+JF20+JG20+JH20+JI20+JJ20+JK20+JL20+JM20+JN20</f>
        <v>204.86</v>
      </c>
      <c r="JC20" s="81">
        <v>128.82</v>
      </c>
      <c r="JD20" s="82">
        <f t="shared" si="1"/>
        <v>0</v>
      </c>
      <c r="JE20" s="83"/>
      <c r="JF20" s="83"/>
      <c r="JG20" s="83"/>
      <c r="JH20" s="83"/>
      <c r="JI20" s="83"/>
      <c r="JJ20" s="83"/>
      <c r="JK20" s="83"/>
      <c r="JL20" s="83"/>
      <c r="JM20" s="83"/>
      <c r="JN20" s="83">
        <v>204.86</v>
      </c>
      <c r="JO20" s="83"/>
      <c r="JP20" s="83"/>
      <c r="JQ20" s="117">
        <f t="shared" si="2"/>
        <v>1.5902810122651765</v>
      </c>
      <c r="JR20" s="5" t="s">
        <v>554</v>
      </c>
    </row>
    <row r="21" spans="1:278" s="5" customFormat="1" ht="12.75" customHeight="1" x14ac:dyDescent="0.25">
      <c r="A21" s="64">
        <v>43410</v>
      </c>
      <c r="B21" s="109" t="s">
        <v>593</v>
      </c>
      <c r="C21" s="52"/>
      <c r="D21" s="52"/>
      <c r="E21" s="53"/>
      <c r="F21" s="53"/>
      <c r="G21" s="53"/>
      <c r="H21" s="53"/>
      <c r="I21" s="53"/>
      <c r="J21" s="53"/>
      <c r="K21" s="53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>
        <v>2</v>
      </c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6">
        <f t="shared" si="0"/>
        <v>2</v>
      </c>
      <c r="IZ21" s="56" t="s">
        <v>37</v>
      </c>
      <c r="JA21" s="80">
        <v>95.11</v>
      </c>
      <c r="JB21" s="81">
        <f>JE21+JF21+JG21+JH21+JI21+JJ21+JK21+JL21+JM21+JN21+JO21</f>
        <v>95.11</v>
      </c>
      <c r="JC21" s="81">
        <v>51.64</v>
      </c>
      <c r="JD21" s="82">
        <f t="shared" si="1"/>
        <v>0</v>
      </c>
      <c r="JE21" s="83"/>
      <c r="JF21" s="83"/>
      <c r="JG21" s="83"/>
      <c r="JH21" s="83"/>
      <c r="JI21" s="83"/>
      <c r="JJ21" s="83"/>
      <c r="JK21" s="83"/>
      <c r="JL21" s="83"/>
      <c r="JM21" s="83"/>
      <c r="JN21" s="83"/>
      <c r="JO21" s="83">
        <v>95.11</v>
      </c>
      <c r="JP21" s="83"/>
      <c r="JQ21" s="117">
        <f t="shared" si="2"/>
        <v>1.8417893106119287</v>
      </c>
      <c r="JR21" s="5" t="s">
        <v>692</v>
      </c>
    </row>
    <row r="22" spans="1:278" s="5" customFormat="1" ht="12.75" customHeight="1" x14ac:dyDescent="0.25">
      <c r="A22" s="64">
        <v>43109</v>
      </c>
      <c r="B22" s="108" t="s">
        <v>240</v>
      </c>
      <c r="C22" s="52"/>
      <c r="D22" s="52"/>
      <c r="E22" s="53"/>
      <c r="F22" s="53"/>
      <c r="G22" s="53"/>
      <c r="H22" s="53"/>
      <c r="I22" s="53"/>
      <c r="J22" s="53"/>
      <c r="K22" s="53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>
        <v>10</v>
      </c>
      <c r="DQ22" s="22"/>
      <c r="DR22" s="22"/>
      <c r="DS22" s="22"/>
      <c r="DT22" s="22"/>
      <c r="DU22" s="22"/>
      <c r="DV22" s="22"/>
      <c r="DW22" s="22">
        <v>4</v>
      </c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>
        <v>10</v>
      </c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>
        <v>10</v>
      </c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6">
        <f t="shared" si="0"/>
        <v>34</v>
      </c>
      <c r="IZ22" s="56" t="s">
        <v>37</v>
      </c>
      <c r="JA22" s="80">
        <v>913.44</v>
      </c>
      <c r="JB22" s="81">
        <f>JE22</f>
        <v>913.44</v>
      </c>
      <c r="JC22" s="81">
        <v>630.12</v>
      </c>
      <c r="JD22" s="82">
        <f t="shared" si="1"/>
        <v>0</v>
      </c>
      <c r="JE22" s="83">
        <v>913.44</v>
      </c>
      <c r="JF22" s="83"/>
      <c r="JG22" s="83"/>
      <c r="JH22" s="83"/>
      <c r="JI22" s="83"/>
      <c r="JJ22" s="83"/>
      <c r="JK22" s="83"/>
      <c r="JL22" s="83"/>
      <c r="JM22" s="83"/>
      <c r="JN22" s="83"/>
      <c r="JO22" s="83"/>
      <c r="JP22" s="83"/>
      <c r="JQ22" s="40">
        <f t="shared" si="2"/>
        <v>1.4496286421633975</v>
      </c>
    </row>
    <row r="23" spans="1:278" s="5" customFormat="1" ht="12.75" customHeight="1" x14ac:dyDescent="0.25">
      <c r="A23" s="64">
        <v>43123</v>
      </c>
      <c r="B23" s="108" t="s">
        <v>240</v>
      </c>
      <c r="C23" s="52"/>
      <c r="D23" s="52"/>
      <c r="E23" s="53"/>
      <c r="F23" s="53"/>
      <c r="G23" s="53"/>
      <c r="H23" s="53"/>
      <c r="I23" s="53"/>
      <c r="J23" s="53">
        <v>20</v>
      </c>
      <c r="K23" s="5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>
        <v>7</v>
      </c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6">
        <f t="shared" si="0"/>
        <v>27</v>
      </c>
      <c r="IZ23" s="56" t="s">
        <v>37</v>
      </c>
      <c r="JA23" s="80">
        <v>1470.48</v>
      </c>
      <c r="JB23" s="81">
        <f>JE23</f>
        <v>1470.48</v>
      </c>
      <c r="JC23" s="81">
        <v>962.56000000000006</v>
      </c>
      <c r="JD23" s="82">
        <f t="shared" si="1"/>
        <v>0</v>
      </c>
      <c r="JE23" s="83">
        <f>230.16+1240.32</f>
        <v>1470.48</v>
      </c>
      <c r="JF23" s="83"/>
      <c r="JG23" s="83"/>
      <c r="JH23" s="83"/>
      <c r="JI23" s="83"/>
      <c r="JJ23" s="83"/>
      <c r="JK23" s="83"/>
      <c r="JL23" s="83"/>
      <c r="JM23" s="83"/>
      <c r="JN23" s="83"/>
      <c r="JO23" s="83"/>
      <c r="JP23" s="83"/>
      <c r="JQ23" s="40">
        <f t="shared" si="2"/>
        <v>1.5276761968085106</v>
      </c>
    </row>
    <row r="24" spans="1:278" s="5" customFormat="1" ht="12.75" customHeight="1" x14ac:dyDescent="0.25">
      <c r="A24" s="64">
        <v>43200</v>
      </c>
      <c r="B24" s="108" t="s">
        <v>240</v>
      </c>
      <c r="C24" s="52"/>
      <c r="D24" s="52"/>
      <c r="E24" s="53"/>
      <c r="F24" s="53"/>
      <c r="G24" s="53"/>
      <c r="H24" s="53"/>
      <c r="I24" s="53"/>
      <c r="J24" s="53"/>
      <c r="K24" s="53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>
        <v>20</v>
      </c>
      <c r="DQ24" s="22"/>
      <c r="DR24" s="22"/>
      <c r="DS24" s="22"/>
      <c r="DT24" s="22"/>
      <c r="DU24" s="22"/>
      <c r="DV24" s="22"/>
      <c r="DW24" s="22">
        <v>10</v>
      </c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6">
        <f t="shared" si="0"/>
        <v>30</v>
      </c>
      <c r="IZ24" s="56" t="s">
        <v>37</v>
      </c>
      <c r="JA24" s="80">
        <v>731.16</v>
      </c>
      <c r="JB24" s="81">
        <f>JE24+JF24+JG24+JH24</f>
        <v>731.16</v>
      </c>
      <c r="JC24" s="81">
        <v>471.1</v>
      </c>
      <c r="JD24" s="82">
        <f t="shared" si="1"/>
        <v>0</v>
      </c>
      <c r="JE24" s="83"/>
      <c r="JF24" s="83"/>
      <c r="JG24" s="83">
        <v>731.16</v>
      </c>
      <c r="JH24" s="83"/>
      <c r="JI24" s="83"/>
      <c r="JJ24" s="83"/>
      <c r="JK24" s="83"/>
      <c r="JL24" s="83"/>
      <c r="JM24" s="83"/>
      <c r="JN24" s="83"/>
      <c r="JO24" s="83"/>
      <c r="JP24" s="83"/>
      <c r="JQ24" s="40">
        <f t="shared" si="2"/>
        <v>1.5520271704521331</v>
      </c>
    </row>
    <row r="25" spans="1:278" s="5" customFormat="1" ht="12.75" customHeight="1" x14ac:dyDescent="0.25">
      <c r="A25" s="64">
        <v>43213</v>
      </c>
      <c r="B25" s="108" t="s">
        <v>240</v>
      </c>
      <c r="C25" s="52"/>
      <c r="D25" s="52"/>
      <c r="E25" s="53"/>
      <c r="F25" s="53"/>
      <c r="G25" s="53"/>
      <c r="H25" s="53"/>
      <c r="I25" s="53"/>
      <c r="J25" s="53"/>
      <c r="K25" s="53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>
        <v>10</v>
      </c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>
        <v>20</v>
      </c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>
        <v>40</v>
      </c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6">
        <f t="shared" si="0"/>
        <v>70</v>
      </c>
      <c r="IZ25" s="56" t="s">
        <v>37</v>
      </c>
      <c r="JA25" s="80">
        <v>2328</v>
      </c>
      <c r="JB25" s="81">
        <f>JE25+JF25+JG25+JH25</f>
        <v>2328</v>
      </c>
      <c r="JC25" s="81">
        <v>1515.3000000000002</v>
      </c>
      <c r="JD25" s="82">
        <f t="shared" si="1"/>
        <v>0</v>
      </c>
      <c r="JE25" s="83"/>
      <c r="JF25" s="83"/>
      <c r="JG25" s="83">
        <v>10.44</v>
      </c>
      <c r="JH25" s="83">
        <f>844.8+1472.76</f>
        <v>2317.56</v>
      </c>
      <c r="JI25" s="83"/>
      <c r="JJ25" s="83"/>
      <c r="JK25" s="83"/>
      <c r="JL25" s="83"/>
      <c r="JM25" s="83"/>
      <c r="JN25" s="83"/>
      <c r="JO25" s="83"/>
      <c r="JP25" s="83"/>
      <c r="JQ25" s="40">
        <f t="shared" si="2"/>
        <v>1.5363294397149077</v>
      </c>
    </row>
    <row r="26" spans="1:278" s="5" customFormat="1" ht="12.75" customHeight="1" x14ac:dyDescent="0.25">
      <c r="A26" s="64">
        <v>43270</v>
      </c>
      <c r="B26" s="108" t="s">
        <v>240</v>
      </c>
      <c r="C26" s="52"/>
      <c r="D26" s="52"/>
      <c r="E26" s="53"/>
      <c r="F26" s="53"/>
      <c r="G26" s="53"/>
      <c r="H26" s="53"/>
      <c r="I26" s="53"/>
      <c r="J26" s="53"/>
      <c r="K26" s="53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>
        <v>40</v>
      </c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6">
        <f t="shared" si="0"/>
        <v>40</v>
      </c>
      <c r="IZ26" s="56" t="s">
        <v>37</v>
      </c>
      <c r="JA26" s="80">
        <v>968.64</v>
      </c>
      <c r="JB26" s="81">
        <f>JE26+JF26+JG26+JH26+JI26+JJ26</f>
        <v>968.6400000000001</v>
      </c>
      <c r="JC26" s="81">
        <v>628</v>
      </c>
      <c r="JD26" s="82">
        <f t="shared" si="1"/>
        <v>0</v>
      </c>
      <c r="JE26" s="83"/>
      <c r="JF26" s="83"/>
      <c r="JG26" s="83"/>
      <c r="JH26" s="83">
        <v>10.44</v>
      </c>
      <c r="JI26" s="83"/>
      <c r="JJ26" s="83">
        <v>958.2</v>
      </c>
      <c r="JK26" s="83"/>
      <c r="JL26" s="83"/>
      <c r="JM26" s="83"/>
      <c r="JN26" s="83"/>
      <c r="JO26" s="83"/>
      <c r="JP26" s="83"/>
      <c r="JQ26" s="40">
        <f t="shared" si="2"/>
        <v>1.5424203821656051</v>
      </c>
    </row>
    <row r="27" spans="1:278" s="5" customFormat="1" ht="12.75" customHeight="1" x14ac:dyDescent="0.25">
      <c r="A27" s="64">
        <v>43297</v>
      </c>
      <c r="B27" s="108" t="s">
        <v>240</v>
      </c>
      <c r="C27" s="52"/>
      <c r="D27" s="52"/>
      <c r="E27" s="53"/>
      <c r="F27" s="53"/>
      <c r="G27" s="53"/>
      <c r="H27" s="53"/>
      <c r="I27" s="53"/>
      <c r="J27" s="53"/>
      <c r="K27" s="53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>
        <v>20</v>
      </c>
      <c r="DQ27" s="22"/>
      <c r="DR27" s="22"/>
      <c r="DS27" s="22"/>
      <c r="DT27" s="22"/>
      <c r="DU27" s="22"/>
      <c r="DV27" s="22"/>
      <c r="DW27" s="22">
        <v>28</v>
      </c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>
        <v>30</v>
      </c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>
        <v>40</v>
      </c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6">
        <f t="shared" si="0"/>
        <v>118</v>
      </c>
      <c r="IZ27" s="56" t="s">
        <v>37</v>
      </c>
      <c r="JA27" s="80">
        <v>3558.46</v>
      </c>
      <c r="JB27" s="81">
        <f>JE27+JF27+JG27+JH27+JI27+JJ27+JK27</f>
        <v>3558.46</v>
      </c>
      <c r="JC27" s="81">
        <v>2299.54</v>
      </c>
      <c r="JD27" s="82">
        <f t="shared" si="1"/>
        <v>0</v>
      </c>
      <c r="JE27" s="83"/>
      <c r="JF27" s="83"/>
      <c r="JG27" s="83"/>
      <c r="JH27" s="83"/>
      <c r="JI27" s="83"/>
      <c r="JJ27" s="83"/>
      <c r="JK27" s="83">
        <v>3558.46</v>
      </c>
      <c r="JL27" s="83"/>
      <c r="JM27" s="83"/>
      <c r="JN27" s="83"/>
      <c r="JO27" s="83"/>
      <c r="JP27" s="83"/>
      <c r="JQ27" s="40">
        <f t="shared" si="2"/>
        <v>1.5474660149421189</v>
      </c>
    </row>
    <row r="28" spans="1:278" s="5" customFormat="1" ht="12.75" customHeight="1" x14ac:dyDescent="0.25">
      <c r="A28" s="64">
        <v>43312</v>
      </c>
      <c r="B28" s="108" t="s">
        <v>240</v>
      </c>
      <c r="C28" s="52"/>
      <c r="D28" s="52"/>
      <c r="E28" s="53"/>
      <c r="F28" s="53"/>
      <c r="G28" s="53"/>
      <c r="H28" s="53"/>
      <c r="I28" s="53"/>
      <c r="J28" s="53"/>
      <c r="K28" s="53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>
        <v>20</v>
      </c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6">
        <f t="shared" si="0"/>
        <v>20</v>
      </c>
      <c r="IZ28" s="56" t="s">
        <v>37</v>
      </c>
      <c r="JA28" s="80">
        <v>688.56</v>
      </c>
      <c r="JB28" s="81">
        <f>JE28+JF28+JG28+JH28+JI28+JJ28+JK28</f>
        <v>688.56</v>
      </c>
      <c r="JC28" s="81">
        <v>443.2</v>
      </c>
      <c r="JD28" s="82">
        <f t="shared" si="1"/>
        <v>0</v>
      </c>
      <c r="JE28" s="83"/>
      <c r="JF28" s="83"/>
      <c r="JG28" s="83"/>
      <c r="JH28" s="83"/>
      <c r="JI28" s="83"/>
      <c r="JJ28" s="83"/>
      <c r="JK28" s="83">
        <v>688.56</v>
      </c>
      <c r="JL28" s="83"/>
      <c r="JM28" s="83"/>
      <c r="JN28" s="83"/>
      <c r="JO28" s="83"/>
      <c r="JP28" s="83"/>
      <c r="JQ28" s="40">
        <f t="shared" si="2"/>
        <v>1.553610108303249</v>
      </c>
    </row>
    <row r="29" spans="1:278" s="5" customFormat="1" ht="12.75" customHeight="1" x14ac:dyDescent="0.25">
      <c r="A29" s="64">
        <v>43326</v>
      </c>
      <c r="B29" s="108" t="s">
        <v>240</v>
      </c>
      <c r="C29" s="52"/>
      <c r="D29" s="52"/>
      <c r="E29" s="53"/>
      <c r="F29" s="53"/>
      <c r="G29" s="53"/>
      <c r="H29" s="53"/>
      <c r="I29" s="53"/>
      <c r="J29" s="53"/>
      <c r="K29" s="53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>
        <v>20</v>
      </c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6">
        <f t="shared" si="0"/>
        <v>20</v>
      </c>
      <c r="IZ29" s="56" t="s">
        <v>37</v>
      </c>
      <c r="JA29" s="80">
        <v>393.36</v>
      </c>
      <c r="JB29" s="81">
        <f>JE29+JF29+JG29+JH29+JI29+JJ29+JK29+JL29</f>
        <v>393.36</v>
      </c>
      <c r="JC29" s="81">
        <v>254.4</v>
      </c>
      <c r="JD29" s="82">
        <f t="shared" si="1"/>
        <v>0</v>
      </c>
      <c r="JE29" s="83"/>
      <c r="JF29" s="83"/>
      <c r="JG29" s="83"/>
      <c r="JH29" s="83"/>
      <c r="JI29" s="83"/>
      <c r="JJ29" s="83"/>
      <c r="JK29" s="83"/>
      <c r="JL29" s="83">
        <v>393.36</v>
      </c>
      <c r="JM29" s="83"/>
      <c r="JN29" s="83"/>
      <c r="JO29" s="83"/>
      <c r="JP29" s="83"/>
      <c r="JQ29" s="40">
        <f t="shared" si="2"/>
        <v>1.5462264150943397</v>
      </c>
    </row>
    <row r="30" spans="1:278" s="5" customFormat="1" ht="12.75" customHeight="1" x14ac:dyDescent="0.25">
      <c r="A30" s="64">
        <v>43346</v>
      </c>
      <c r="B30" s="108" t="s">
        <v>240</v>
      </c>
      <c r="C30" s="52"/>
      <c r="D30" s="52"/>
      <c r="E30" s="53"/>
      <c r="F30" s="53"/>
      <c r="G30" s="53"/>
      <c r="H30" s="53"/>
      <c r="I30" s="53"/>
      <c r="J30" s="53">
        <v>30</v>
      </c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6">
        <f t="shared" si="0"/>
        <v>30</v>
      </c>
      <c r="IZ30" s="56" t="s">
        <v>37</v>
      </c>
      <c r="JA30" s="80">
        <v>1843.2</v>
      </c>
      <c r="JB30" s="81">
        <f>JE30+JF30+JG30+JH30+JI30+JJ30+JK30+JL30+JM30</f>
        <v>1843.2</v>
      </c>
      <c r="JC30" s="81">
        <v>1227.6000000000001</v>
      </c>
      <c r="JD30" s="82">
        <f t="shared" si="1"/>
        <v>0</v>
      </c>
      <c r="JE30" s="83"/>
      <c r="JF30" s="83"/>
      <c r="JG30" s="83"/>
      <c r="JH30" s="83"/>
      <c r="JI30" s="83"/>
      <c r="JJ30" s="83"/>
      <c r="JK30" s="83"/>
      <c r="JL30" s="83"/>
      <c r="JM30" s="83">
        <v>1843.2</v>
      </c>
      <c r="JN30" s="83"/>
      <c r="JO30" s="83"/>
      <c r="JP30" s="83"/>
      <c r="JQ30" s="117">
        <f t="shared" si="2"/>
        <v>1.5014662756598238</v>
      </c>
    </row>
    <row r="31" spans="1:278" s="5" customFormat="1" ht="12.75" customHeight="1" x14ac:dyDescent="0.25">
      <c r="A31" s="64">
        <v>43446</v>
      </c>
      <c r="B31" s="108" t="s">
        <v>240</v>
      </c>
      <c r="C31" s="52"/>
      <c r="D31" s="52"/>
      <c r="E31" s="53"/>
      <c r="F31" s="53"/>
      <c r="G31" s="53"/>
      <c r="H31" s="53"/>
      <c r="I31" s="53"/>
      <c r="J31" s="53">
        <v>30</v>
      </c>
      <c r="K31" s="53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6">
        <f t="shared" si="0"/>
        <v>30</v>
      </c>
      <c r="IZ31" s="56" t="s">
        <v>37</v>
      </c>
      <c r="JA31" s="80">
        <v>1843.2</v>
      </c>
      <c r="JB31" s="81">
        <f>JE31+JF31+JG31+JH31+JI31+JJ31+JK31+JL31+JM31+JN31+JO31+JP31</f>
        <v>1843.2</v>
      </c>
      <c r="JC31" s="81">
        <v>986.40000000000009</v>
      </c>
      <c r="JD31" s="82">
        <f t="shared" si="1"/>
        <v>0</v>
      </c>
      <c r="JE31" s="83"/>
      <c r="JF31" s="83"/>
      <c r="JG31" s="83"/>
      <c r="JH31" s="83"/>
      <c r="JI31" s="83"/>
      <c r="JJ31" s="83"/>
      <c r="JK31" s="83"/>
      <c r="JL31" s="83"/>
      <c r="JM31" s="83"/>
      <c r="JN31" s="83"/>
      <c r="JO31" s="83">
        <v>1843.2</v>
      </c>
      <c r="JP31" s="83"/>
      <c r="JQ31" s="117">
        <f t="shared" si="2"/>
        <v>1.8686131386861313</v>
      </c>
    </row>
    <row r="32" spans="1:278" s="5" customFormat="1" ht="12.75" customHeight="1" x14ac:dyDescent="0.25">
      <c r="A32" s="64">
        <v>43199</v>
      </c>
      <c r="B32" s="108" t="s">
        <v>464</v>
      </c>
      <c r="C32" s="52"/>
      <c r="D32" s="52"/>
      <c r="E32" s="53"/>
      <c r="F32" s="53"/>
      <c r="G32" s="53"/>
      <c r="H32" s="53"/>
      <c r="I32" s="53"/>
      <c r="J32" s="53"/>
      <c r="K32" s="53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>
        <v>2</v>
      </c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6">
        <f t="shared" si="0"/>
        <v>2</v>
      </c>
      <c r="IZ32" s="56" t="s">
        <v>78</v>
      </c>
      <c r="JA32" s="80">
        <v>56.04</v>
      </c>
      <c r="JB32" s="81">
        <f>JE32+JF32+JG32+JH32</f>
        <v>56.04</v>
      </c>
      <c r="JC32" s="81">
        <v>28.56</v>
      </c>
      <c r="JD32" s="82">
        <f t="shared" si="1"/>
        <v>0</v>
      </c>
      <c r="JE32" s="83"/>
      <c r="JF32" s="83"/>
      <c r="JG32" s="83">
        <v>56.04</v>
      </c>
      <c r="JH32" s="83"/>
      <c r="JI32" s="83"/>
      <c r="JJ32" s="83"/>
      <c r="JK32" s="83"/>
      <c r="JL32" s="83"/>
      <c r="JM32" s="83"/>
      <c r="JN32" s="83"/>
      <c r="JO32" s="83"/>
      <c r="JP32" s="83"/>
      <c r="JQ32" s="40">
        <f t="shared" si="2"/>
        <v>1.96218487394958</v>
      </c>
    </row>
    <row r="33" spans="1:278" s="5" customFormat="1" ht="12.75" customHeight="1" x14ac:dyDescent="0.25">
      <c r="A33" s="64">
        <v>43248</v>
      </c>
      <c r="B33" s="108" t="s">
        <v>464</v>
      </c>
      <c r="C33" s="52"/>
      <c r="D33" s="52"/>
      <c r="E33" s="53"/>
      <c r="F33" s="53"/>
      <c r="G33" s="53"/>
      <c r="H33" s="53"/>
      <c r="I33" s="53"/>
      <c r="J33" s="53"/>
      <c r="K33" s="53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>
        <v>2</v>
      </c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6">
        <f t="shared" si="0"/>
        <v>2</v>
      </c>
      <c r="IZ33" s="56" t="s">
        <v>37</v>
      </c>
      <c r="JA33" s="80">
        <v>61.44</v>
      </c>
      <c r="JB33" s="81">
        <f>JE33+JF33+JG33+JH33+JI33</f>
        <v>61.44</v>
      </c>
      <c r="JC33" s="81">
        <v>40.06</v>
      </c>
      <c r="JD33" s="82">
        <f t="shared" si="1"/>
        <v>0</v>
      </c>
      <c r="JE33" s="83"/>
      <c r="JF33" s="83"/>
      <c r="JG33" s="83"/>
      <c r="JH33" s="83"/>
      <c r="JI33" s="83">
        <v>61.44</v>
      </c>
      <c r="JJ33" s="83"/>
      <c r="JK33" s="83"/>
      <c r="JL33" s="83"/>
      <c r="JM33" s="83"/>
      <c r="JN33" s="83"/>
      <c r="JO33" s="83"/>
      <c r="JP33" s="83"/>
      <c r="JQ33" s="40">
        <f t="shared" si="2"/>
        <v>1.5336994508237642</v>
      </c>
    </row>
    <row r="34" spans="1:278" s="5" customFormat="1" ht="12.75" customHeight="1" x14ac:dyDescent="0.25">
      <c r="A34" s="64">
        <v>43255</v>
      </c>
      <c r="B34" s="108" t="s">
        <v>464</v>
      </c>
      <c r="C34" s="52"/>
      <c r="D34" s="52"/>
      <c r="E34" s="53"/>
      <c r="F34" s="53"/>
      <c r="G34" s="53"/>
      <c r="H34" s="53"/>
      <c r="I34" s="53"/>
      <c r="J34" s="53"/>
      <c r="K34" s="53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>
        <v>1</v>
      </c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6">
        <f t="shared" si="0"/>
        <v>1</v>
      </c>
      <c r="IZ34" s="56" t="s">
        <v>37</v>
      </c>
      <c r="JA34" s="80">
        <v>31.43</v>
      </c>
      <c r="JB34" s="81">
        <f>JE34+JF34+JG34+JH34+JI34+JJ34</f>
        <v>31.43</v>
      </c>
      <c r="JC34" s="81">
        <v>20.21</v>
      </c>
      <c r="JD34" s="82">
        <f t="shared" si="1"/>
        <v>0</v>
      </c>
      <c r="JE34" s="83"/>
      <c r="JF34" s="83"/>
      <c r="JG34" s="83"/>
      <c r="JH34" s="83"/>
      <c r="JI34" s="83"/>
      <c r="JJ34" s="83">
        <v>31.43</v>
      </c>
      <c r="JK34" s="83"/>
      <c r="JL34" s="83"/>
      <c r="JM34" s="83"/>
      <c r="JN34" s="83"/>
      <c r="JO34" s="83"/>
      <c r="JP34" s="83"/>
      <c r="JQ34" s="40">
        <f t="shared" si="2"/>
        <v>1.5551707075705095</v>
      </c>
    </row>
    <row r="35" spans="1:278" s="5" customFormat="1" ht="12.75" customHeight="1" x14ac:dyDescent="0.25">
      <c r="A35" s="64">
        <v>43263</v>
      </c>
      <c r="B35" s="108" t="s">
        <v>464</v>
      </c>
      <c r="C35" s="52"/>
      <c r="D35" s="52"/>
      <c r="E35" s="53"/>
      <c r="F35" s="53"/>
      <c r="G35" s="53"/>
      <c r="H35" s="53"/>
      <c r="I35" s="53"/>
      <c r="J35" s="53"/>
      <c r="K35" s="53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>
        <v>1</v>
      </c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6">
        <f t="shared" si="0"/>
        <v>1</v>
      </c>
      <c r="IZ35" s="56" t="s">
        <v>78</v>
      </c>
      <c r="JA35" s="80">
        <v>32.159999999999997</v>
      </c>
      <c r="JB35" s="81">
        <f>JE35+JF35+JG35+JH35+JI35+JJ35</f>
        <v>32.159999999999997</v>
      </c>
      <c r="JC35" s="81">
        <v>24.54</v>
      </c>
      <c r="JD35" s="82">
        <f t="shared" si="1"/>
        <v>0</v>
      </c>
      <c r="JE35" s="83"/>
      <c r="JF35" s="83"/>
      <c r="JG35" s="83"/>
      <c r="JH35" s="83"/>
      <c r="JI35" s="83"/>
      <c r="JJ35" s="83">
        <v>32.159999999999997</v>
      </c>
      <c r="JK35" s="83"/>
      <c r="JL35" s="83"/>
      <c r="JM35" s="83"/>
      <c r="JN35" s="83"/>
      <c r="JO35" s="83"/>
      <c r="JP35" s="83"/>
      <c r="JQ35" s="40">
        <f t="shared" si="2"/>
        <v>1.3105134474327627</v>
      </c>
    </row>
    <row r="36" spans="1:278" s="5" customFormat="1" ht="12.75" customHeight="1" x14ac:dyDescent="0.25">
      <c r="A36" s="64">
        <v>43270</v>
      </c>
      <c r="B36" s="108" t="s">
        <v>464</v>
      </c>
      <c r="C36" s="52"/>
      <c r="D36" s="52"/>
      <c r="E36" s="53"/>
      <c r="F36" s="53"/>
      <c r="G36" s="53"/>
      <c r="H36" s="53"/>
      <c r="I36" s="53"/>
      <c r="J36" s="53"/>
      <c r="K36" s="53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>
        <v>5</v>
      </c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6">
        <f t="shared" si="0"/>
        <v>5</v>
      </c>
      <c r="IZ36" s="56" t="s">
        <v>78</v>
      </c>
      <c r="JA36" s="80">
        <v>114.12</v>
      </c>
      <c r="JB36" s="81">
        <f>JE36+JF36+JG36+JH36+JI36+JJ36</f>
        <v>114.12</v>
      </c>
      <c r="JC36" s="81">
        <v>74.400000000000006</v>
      </c>
      <c r="JD36" s="82">
        <f t="shared" si="1"/>
        <v>0</v>
      </c>
      <c r="JE36" s="83"/>
      <c r="JF36" s="83"/>
      <c r="JG36" s="83"/>
      <c r="JH36" s="83"/>
      <c r="JI36" s="83"/>
      <c r="JJ36" s="83">
        <v>114.12</v>
      </c>
      <c r="JK36" s="83"/>
      <c r="JL36" s="83"/>
      <c r="JM36" s="83"/>
      <c r="JN36" s="83"/>
      <c r="JO36" s="83"/>
      <c r="JP36" s="83"/>
      <c r="JQ36" s="40">
        <f t="shared" si="2"/>
        <v>1.5338709677419353</v>
      </c>
    </row>
    <row r="37" spans="1:278" s="5" customFormat="1" ht="12.75" customHeight="1" x14ac:dyDescent="0.25">
      <c r="A37" s="64">
        <v>43319</v>
      </c>
      <c r="B37" s="108" t="s">
        <v>464</v>
      </c>
      <c r="C37" s="52"/>
      <c r="D37" s="52"/>
      <c r="E37" s="53"/>
      <c r="F37" s="53"/>
      <c r="G37" s="53"/>
      <c r="H37" s="53"/>
      <c r="I37" s="53"/>
      <c r="J37" s="53"/>
      <c r="K37" s="53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>
        <v>10</v>
      </c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>
        <v>10</v>
      </c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6">
        <f t="shared" si="0"/>
        <v>20</v>
      </c>
      <c r="IZ37" s="56" t="s">
        <v>37</v>
      </c>
      <c r="JA37" s="80">
        <f>414.72+288</f>
        <v>702.72</v>
      </c>
      <c r="JB37" s="81">
        <f>JE37+JF37+JG37+JH37+JI37+JJ37+JK37+JL37</f>
        <v>702.72</v>
      </c>
      <c r="JC37" s="81">
        <v>444</v>
      </c>
      <c r="JD37" s="82">
        <f t="shared" si="1"/>
        <v>0</v>
      </c>
      <c r="JE37" s="83"/>
      <c r="JF37" s="83"/>
      <c r="JG37" s="83"/>
      <c r="JH37" s="83"/>
      <c r="JI37" s="83"/>
      <c r="JJ37" s="83"/>
      <c r="JK37" s="83"/>
      <c r="JL37" s="83">
        <f>414.72+288</f>
        <v>702.72</v>
      </c>
      <c r="JM37" s="83"/>
      <c r="JN37" s="83"/>
      <c r="JO37" s="83"/>
      <c r="JP37" s="83"/>
      <c r="JQ37" s="40"/>
    </row>
    <row r="38" spans="1:278" s="5" customFormat="1" ht="12.75" customHeight="1" x14ac:dyDescent="0.25">
      <c r="A38" s="64">
        <v>43405</v>
      </c>
      <c r="B38" s="108" t="s">
        <v>464</v>
      </c>
      <c r="C38" s="52"/>
      <c r="D38" s="52"/>
      <c r="E38" s="53"/>
      <c r="F38" s="53"/>
      <c r="G38" s="53"/>
      <c r="H38" s="53"/>
      <c r="I38" s="53"/>
      <c r="J38" s="53"/>
      <c r="K38" s="53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>
        <v>5</v>
      </c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6">
        <f t="shared" si="0"/>
        <v>5</v>
      </c>
      <c r="IZ38" s="56" t="s">
        <v>37</v>
      </c>
      <c r="JA38" s="80">
        <v>151.13999999999999</v>
      </c>
      <c r="JB38" s="81">
        <f>JE38+JF38+JG38+JH38+JI38+JJ38+JK38+JL38+JM38+JN38+JO38</f>
        <v>151.13999999999999</v>
      </c>
      <c r="JC38" s="81">
        <v>72.25</v>
      </c>
      <c r="JD38" s="82">
        <f t="shared" si="1"/>
        <v>0</v>
      </c>
      <c r="JE38" s="83"/>
      <c r="JF38" s="83"/>
      <c r="JG38" s="83"/>
      <c r="JH38" s="83"/>
      <c r="JI38" s="83"/>
      <c r="JJ38" s="83"/>
      <c r="JK38" s="83"/>
      <c r="JL38" s="83"/>
      <c r="JM38" s="83"/>
      <c r="JN38" s="83">
        <v>151.13999999999999</v>
      </c>
      <c r="JO38" s="83"/>
      <c r="JP38" s="83"/>
      <c r="JQ38" s="117">
        <f t="shared" ref="JQ38:JQ101" si="3">JA38/JC38</f>
        <v>2.0919031141868509</v>
      </c>
    </row>
    <row r="39" spans="1:278" s="5" customFormat="1" ht="12.75" customHeight="1" x14ac:dyDescent="0.25">
      <c r="A39" s="64">
        <v>43369</v>
      </c>
      <c r="B39" s="108" t="s">
        <v>592</v>
      </c>
      <c r="C39" s="52"/>
      <c r="D39" s="52"/>
      <c r="E39" s="53"/>
      <c r="F39" s="53"/>
      <c r="G39" s="53"/>
      <c r="H39" s="53"/>
      <c r="I39" s="53"/>
      <c r="J39" s="53"/>
      <c r="K39" s="53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>
        <v>3</v>
      </c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6">
        <f t="shared" si="0"/>
        <v>3</v>
      </c>
      <c r="IZ39" s="56" t="s">
        <v>78</v>
      </c>
      <c r="JA39" s="80">
        <v>70.42</v>
      </c>
      <c r="JB39" s="81">
        <f>JE39+JF39+JG39+JH39+JI39+JJ39+JK39+JL39+JM39</f>
        <v>70.42</v>
      </c>
      <c r="JC39" s="81">
        <v>46.62</v>
      </c>
      <c r="JD39" s="82">
        <f t="shared" si="1"/>
        <v>0</v>
      </c>
      <c r="JE39" s="83"/>
      <c r="JF39" s="83"/>
      <c r="JG39" s="83"/>
      <c r="JH39" s="83"/>
      <c r="JI39" s="83"/>
      <c r="JJ39" s="83"/>
      <c r="JK39" s="83"/>
      <c r="JL39" s="83"/>
      <c r="JM39" s="83">
        <v>70.42</v>
      </c>
      <c r="JN39" s="83"/>
      <c r="JO39" s="83"/>
      <c r="JP39" s="83"/>
      <c r="JQ39" s="117">
        <f t="shared" si="3"/>
        <v>1.5105105105105106</v>
      </c>
    </row>
    <row r="40" spans="1:278" s="5" customFormat="1" ht="12.75" customHeight="1" x14ac:dyDescent="0.25">
      <c r="A40" s="64">
        <v>43410</v>
      </c>
      <c r="B40" s="109" t="s">
        <v>592</v>
      </c>
      <c r="C40" s="52"/>
      <c r="D40" s="52"/>
      <c r="E40" s="53"/>
      <c r="F40" s="53"/>
      <c r="G40" s="53"/>
      <c r="H40" s="53"/>
      <c r="I40" s="53"/>
      <c r="J40" s="53"/>
      <c r="K40" s="53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>
        <v>1</v>
      </c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6">
        <f t="shared" si="0"/>
        <v>1</v>
      </c>
      <c r="IZ40" s="56" t="s">
        <v>78</v>
      </c>
      <c r="JA40" s="80">
        <v>37.159999999999997</v>
      </c>
      <c r="JB40" s="81">
        <f>JE40+JF40+JG40+JH40+JI40+JJ40+JK40+JL40+JM40+JN40+JO40</f>
        <v>37.159999999999997</v>
      </c>
      <c r="JC40" s="81">
        <v>24.78</v>
      </c>
      <c r="JD40" s="82">
        <f t="shared" si="1"/>
        <v>0</v>
      </c>
      <c r="JE40" s="83"/>
      <c r="JF40" s="83"/>
      <c r="JG40" s="83"/>
      <c r="JH40" s="83"/>
      <c r="JI40" s="83"/>
      <c r="JJ40" s="83"/>
      <c r="JK40" s="83"/>
      <c r="JL40" s="83"/>
      <c r="JM40" s="83"/>
      <c r="JN40" s="83">
        <v>37.159999999999997</v>
      </c>
      <c r="JO40" s="83"/>
      <c r="JP40" s="83"/>
      <c r="JQ40" s="117">
        <f t="shared" si="3"/>
        <v>1.499596448748991</v>
      </c>
    </row>
    <row r="41" spans="1:278" s="5" customFormat="1" ht="12.75" customHeight="1" x14ac:dyDescent="0.25">
      <c r="A41" s="64">
        <v>43420</v>
      </c>
      <c r="B41" s="108" t="s">
        <v>592</v>
      </c>
      <c r="C41" s="52"/>
      <c r="D41" s="52"/>
      <c r="E41" s="53"/>
      <c r="F41" s="53"/>
      <c r="G41" s="53"/>
      <c r="H41" s="53"/>
      <c r="I41" s="53"/>
      <c r="J41" s="53"/>
      <c r="K41" s="53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>
        <v>4</v>
      </c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6">
        <f t="shared" si="0"/>
        <v>4</v>
      </c>
      <c r="IZ41" s="56" t="s">
        <v>78</v>
      </c>
      <c r="JA41" s="80">
        <v>94.7</v>
      </c>
      <c r="JB41" s="81">
        <f>JE41+JF41+JG41+JH41+JI41+JJ41+JK41+JL41+JM41+JN41+JO41</f>
        <v>94.7</v>
      </c>
      <c r="JC41" s="81">
        <v>56.8</v>
      </c>
      <c r="JD41" s="82">
        <f t="shared" si="1"/>
        <v>0</v>
      </c>
      <c r="JE41" s="83"/>
      <c r="JF41" s="83"/>
      <c r="JG41" s="83"/>
      <c r="JH41" s="83"/>
      <c r="JI41" s="83"/>
      <c r="JJ41" s="83"/>
      <c r="JK41" s="83"/>
      <c r="JL41" s="83"/>
      <c r="JM41" s="83"/>
      <c r="JN41" s="83"/>
      <c r="JO41" s="83">
        <v>94.7</v>
      </c>
      <c r="JP41" s="83"/>
      <c r="JQ41" s="117">
        <f t="shared" si="3"/>
        <v>1.6672535211267607</v>
      </c>
    </row>
    <row r="42" spans="1:278" s="5" customFormat="1" ht="12.75" customHeight="1" x14ac:dyDescent="0.25">
      <c r="A42" s="64">
        <v>43463</v>
      </c>
      <c r="B42" s="108" t="s">
        <v>592</v>
      </c>
      <c r="C42" s="52"/>
      <c r="D42" s="52"/>
      <c r="E42" s="53"/>
      <c r="F42" s="53"/>
      <c r="G42" s="53"/>
      <c r="H42" s="53"/>
      <c r="I42" s="53"/>
      <c r="J42" s="53"/>
      <c r="K42" s="53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>
        <v>5</v>
      </c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6">
        <f t="shared" si="0"/>
        <v>5</v>
      </c>
      <c r="IZ42" s="56" t="s">
        <v>78</v>
      </c>
      <c r="JA42" s="80">
        <v>118.56</v>
      </c>
      <c r="JB42" s="81">
        <f>JE42+JF42+JG42+JH42+JI42+JJ42+JK42+JL42+JM42+JN42+JO42+JP42</f>
        <v>118.56</v>
      </c>
      <c r="JC42" s="81">
        <v>71.650000000000006</v>
      </c>
      <c r="JD42" s="82">
        <f t="shared" si="1"/>
        <v>0</v>
      </c>
      <c r="JE42" s="83"/>
      <c r="JF42" s="83"/>
      <c r="JG42" s="83"/>
      <c r="JH42" s="83"/>
      <c r="JI42" s="83"/>
      <c r="JJ42" s="83"/>
      <c r="JK42" s="83"/>
      <c r="JL42" s="83"/>
      <c r="JM42" s="83"/>
      <c r="JN42" s="83"/>
      <c r="JO42" s="83"/>
      <c r="JP42" s="83">
        <v>118.56</v>
      </c>
      <c r="JQ42" s="117">
        <f t="shared" si="3"/>
        <v>1.6547103977669224</v>
      </c>
    </row>
    <row r="43" spans="1:278" s="5" customFormat="1" ht="12.75" customHeight="1" x14ac:dyDescent="0.25">
      <c r="A43" s="64">
        <v>43236</v>
      </c>
      <c r="B43" s="108" t="s">
        <v>375</v>
      </c>
      <c r="C43" s="52"/>
      <c r="D43" s="52"/>
      <c r="E43" s="53"/>
      <c r="F43" s="53"/>
      <c r="G43" s="53"/>
      <c r="H43" s="53"/>
      <c r="I43" s="53"/>
      <c r="J43" s="53"/>
      <c r="K43" s="53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>
        <v>1</v>
      </c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>
        <v>2</v>
      </c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6">
        <f t="shared" si="0"/>
        <v>3</v>
      </c>
      <c r="IZ43" s="56" t="s">
        <v>78</v>
      </c>
      <c r="JA43" s="80">
        <v>75.900000000000006</v>
      </c>
      <c r="JB43" s="81">
        <f>JE43+JF43+JG43+JH43+JI43</f>
        <v>75.900000000000006</v>
      </c>
      <c r="JC43" s="81">
        <v>50.16</v>
      </c>
      <c r="JD43" s="82">
        <f t="shared" si="1"/>
        <v>0</v>
      </c>
      <c r="JE43" s="83"/>
      <c r="JF43" s="83"/>
      <c r="JG43" s="83"/>
      <c r="JH43" s="83"/>
      <c r="JI43" s="83">
        <v>75.900000000000006</v>
      </c>
      <c r="JJ43" s="83"/>
      <c r="JK43" s="83"/>
      <c r="JL43" s="83"/>
      <c r="JM43" s="83"/>
      <c r="JN43" s="83"/>
      <c r="JO43" s="83"/>
      <c r="JP43" s="83"/>
      <c r="JQ43" s="40">
        <f t="shared" si="3"/>
        <v>1.5131578947368423</v>
      </c>
    </row>
    <row r="44" spans="1:278" s="5" customFormat="1" ht="12.75" customHeight="1" x14ac:dyDescent="0.25">
      <c r="A44" s="64">
        <v>43266</v>
      </c>
      <c r="B44" s="108" t="s">
        <v>375</v>
      </c>
      <c r="C44" s="52"/>
      <c r="D44" s="52"/>
      <c r="E44" s="53"/>
      <c r="F44" s="53"/>
      <c r="G44" s="53"/>
      <c r="H44" s="53"/>
      <c r="I44" s="53"/>
      <c r="J44" s="53"/>
      <c r="K44" s="53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>
        <v>1</v>
      </c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>
        <v>0.9</v>
      </c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>
        <v>1</v>
      </c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6">
        <f t="shared" si="0"/>
        <v>2.9</v>
      </c>
      <c r="IZ44" s="56" t="s">
        <v>37</v>
      </c>
      <c r="JA44" s="80">
        <v>136.72999999999999</v>
      </c>
      <c r="JB44" s="81">
        <f>JE44+JF44+JG44+JH44+JI44+JJ44</f>
        <v>136.72999999999999</v>
      </c>
      <c r="JC44" s="81">
        <v>90.266999999999996</v>
      </c>
      <c r="JD44" s="82">
        <f t="shared" si="1"/>
        <v>0</v>
      </c>
      <c r="JE44" s="83"/>
      <c r="JF44" s="83"/>
      <c r="JG44" s="83"/>
      <c r="JH44" s="83"/>
      <c r="JI44" s="83"/>
      <c r="JJ44" s="83">
        <v>136.72999999999999</v>
      </c>
      <c r="JK44" s="83"/>
      <c r="JL44" s="83"/>
      <c r="JM44" s="83"/>
      <c r="JN44" s="83"/>
      <c r="JO44" s="83"/>
      <c r="JP44" s="83"/>
      <c r="JQ44" s="40">
        <f t="shared" si="3"/>
        <v>1.5147285275903708</v>
      </c>
    </row>
    <row r="45" spans="1:278" s="5" customFormat="1" ht="12.75" customHeight="1" x14ac:dyDescent="0.25">
      <c r="A45" s="64">
        <v>43462</v>
      </c>
      <c r="B45" s="63" t="s">
        <v>759</v>
      </c>
      <c r="C45" s="52"/>
      <c r="D45" s="52"/>
      <c r="E45" s="53"/>
      <c r="F45" s="53"/>
      <c r="G45" s="53"/>
      <c r="H45" s="53"/>
      <c r="I45" s="53"/>
      <c r="J45" s="53"/>
      <c r="K45" s="53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>
        <v>100</v>
      </c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6">
        <f t="shared" si="0"/>
        <v>100</v>
      </c>
      <c r="IZ45" s="56" t="s">
        <v>37</v>
      </c>
      <c r="JA45" s="80">
        <v>2220</v>
      </c>
      <c r="JB45" s="81">
        <f>JE45+JF45+JG45+JH45+JI45+JJ45+JK45+JL45+JM45+JN45+JO45+JP45</f>
        <v>0</v>
      </c>
      <c r="JC45" s="81">
        <v>1378</v>
      </c>
      <c r="JD45" s="82">
        <f t="shared" si="1"/>
        <v>2220</v>
      </c>
      <c r="JE45" s="83"/>
      <c r="JF45" s="83"/>
      <c r="JG45" s="83"/>
      <c r="JH45" s="83"/>
      <c r="JI45" s="83"/>
      <c r="JJ45" s="83"/>
      <c r="JK45" s="83"/>
      <c r="JL45" s="83"/>
      <c r="JM45" s="83"/>
      <c r="JN45" s="83"/>
      <c r="JO45" s="83"/>
      <c r="JP45" s="83"/>
      <c r="JQ45" s="117">
        <f t="shared" si="3"/>
        <v>1.6110304789550072</v>
      </c>
    </row>
    <row r="46" spans="1:278" s="5" customFormat="1" ht="12.75" customHeight="1" x14ac:dyDescent="0.25">
      <c r="A46" s="64">
        <v>43251</v>
      </c>
      <c r="B46" s="63" t="s">
        <v>432</v>
      </c>
      <c r="C46" s="52"/>
      <c r="D46" s="52"/>
      <c r="E46" s="53"/>
      <c r="F46" s="53"/>
      <c r="G46" s="53"/>
      <c r="H46" s="53"/>
      <c r="I46" s="53"/>
      <c r="J46" s="53"/>
      <c r="K46" s="53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>
        <v>30</v>
      </c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6">
        <f t="shared" si="0"/>
        <v>30</v>
      </c>
      <c r="IZ46" s="56" t="s">
        <v>37</v>
      </c>
      <c r="JA46" s="80">
        <v>640.79999999999995</v>
      </c>
      <c r="JB46" s="81">
        <f>JE46+JF46+JG46+JH46+JI46</f>
        <v>640.79999999999995</v>
      </c>
      <c r="JC46" s="81">
        <v>446.09999999999997</v>
      </c>
      <c r="JD46" s="82">
        <f t="shared" si="1"/>
        <v>0</v>
      </c>
      <c r="JE46" s="83"/>
      <c r="JF46" s="83"/>
      <c r="JG46" s="83"/>
      <c r="JH46" s="83"/>
      <c r="JI46" s="83">
        <v>640.79999999999995</v>
      </c>
      <c r="JJ46" s="83"/>
      <c r="JK46" s="83"/>
      <c r="JL46" s="83"/>
      <c r="JM46" s="83"/>
      <c r="JN46" s="83"/>
      <c r="JO46" s="83"/>
      <c r="JP46" s="83"/>
      <c r="JQ46" s="40">
        <f t="shared" si="3"/>
        <v>1.4364492266308002</v>
      </c>
    </row>
    <row r="47" spans="1:278" s="5" customFormat="1" ht="12.75" customHeight="1" x14ac:dyDescent="0.25">
      <c r="A47" s="64">
        <v>43186</v>
      </c>
      <c r="B47" s="109" t="s">
        <v>330</v>
      </c>
      <c r="C47" s="52"/>
      <c r="D47" s="52"/>
      <c r="E47" s="53"/>
      <c r="F47" s="53"/>
      <c r="G47" s="53"/>
      <c r="H47" s="53"/>
      <c r="I47" s="53"/>
      <c r="J47" s="53"/>
      <c r="K47" s="53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>
        <v>1</v>
      </c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6">
        <f t="shared" si="0"/>
        <v>1</v>
      </c>
      <c r="IZ47" s="56" t="s">
        <v>78</v>
      </c>
      <c r="JA47" s="80">
        <v>61.2</v>
      </c>
      <c r="JB47" s="81">
        <f>JE47+JF47+JG47+JH47</f>
        <v>61.2</v>
      </c>
      <c r="JC47" s="81">
        <v>39.520000000000003</v>
      </c>
      <c r="JD47" s="82">
        <f t="shared" si="1"/>
        <v>0</v>
      </c>
      <c r="JE47" s="83"/>
      <c r="JF47" s="83"/>
      <c r="JG47" s="83"/>
      <c r="JH47" s="83">
        <v>61.2</v>
      </c>
      <c r="JI47" s="83"/>
      <c r="JJ47" s="83"/>
      <c r="JK47" s="83"/>
      <c r="JL47" s="83"/>
      <c r="JM47" s="83"/>
      <c r="JN47" s="83"/>
      <c r="JO47" s="83"/>
      <c r="JP47" s="83"/>
      <c r="JQ47" s="40">
        <f t="shared" si="3"/>
        <v>1.548582995951417</v>
      </c>
      <c r="JR47" s="5" t="s">
        <v>372</v>
      </c>
    </row>
    <row r="48" spans="1:278" s="5" customFormat="1" ht="12.75" customHeight="1" x14ac:dyDescent="0.25">
      <c r="A48" s="64">
        <v>43216</v>
      </c>
      <c r="B48" s="109" t="s">
        <v>330</v>
      </c>
      <c r="C48" s="52"/>
      <c r="D48" s="52"/>
      <c r="E48" s="53"/>
      <c r="F48" s="53"/>
      <c r="G48" s="53"/>
      <c r="H48" s="53"/>
      <c r="I48" s="53"/>
      <c r="J48" s="53"/>
      <c r="K48" s="53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>
        <v>0.8</v>
      </c>
      <c r="FQ48" s="22"/>
      <c r="FR48" s="22"/>
      <c r="FS48" s="22"/>
      <c r="FT48" s="22"/>
      <c r="FU48" s="22"/>
      <c r="FV48" s="22">
        <v>5.5</v>
      </c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>
        <v>2</v>
      </c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6">
        <f t="shared" si="0"/>
        <v>8.3000000000000007</v>
      </c>
      <c r="IZ48" s="56" t="s">
        <v>37</v>
      </c>
      <c r="JA48" s="80">
        <v>411.98</v>
      </c>
      <c r="JB48" s="81">
        <f>JE48+JF48+JG48+JH48+JI48</f>
        <v>411.98</v>
      </c>
      <c r="JC48" s="81">
        <v>267.49900000000002</v>
      </c>
      <c r="JD48" s="82">
        <f t="shared" si="1"/>
        <v>0</v>
      </c>
      <c r="JE48" s="83"/>
      <c r="JF48" s="83"/>
      <c r="JG48" s="83"/>
      <c r="JH48" s="83"/>
      <c r="JI48" s="83">
        <v>411.98</v>
      </c>
      <c r="JJ48" s="83"/>
      <c r="JK48" s="83"/>
      <c r="JL48" s="83"/>
      <c r="JM48" s="83"/>
      <c r="JN48" s="83"/>
      <c r="JO48" s="83"/>
      <c r="JP48" s="83"/>
      <c r="JQ48" s="40">
        <f t="shared" si="3"/>
        <v>1.5401179069828297</v>
      </c>
      <c r="JR48" s="5" t="s">
        <v>423</v>
      </c>
    </row>
    <row r="49" spans="1:278" s="5" customFormat="1" ht="12.75" customHeight="1" x14ac:dyDescent="0.25">
      <c r="A49" s="64">
        <v>43243</v>
      </c>
      <c r="B49" s="109" t="s">
        <v>330</v>
      </c>
      <c r="C49" s="52"/>
      <c r="D49" s="52"/>
      <c r="E49" s="53"/>
      <c r="F49" s="53"/>
      <c r="G49" s="53"/>
      <c r="H49" s="53"/>
      <c r="I49" s="53"/>
      <c r="J49" s="53"/>
      <c r="K49" s="53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>
        <v>2</v>
      </c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6">
        <f t="shared" si="0"/>
        <v>2</v>
      </c>
      <c r="IZ49" s="56" t="s">
        <v>78</v>
      </c>
      <c r="JA49" s="80">
        <v>121.75</v>
      </c>
      <c r="JB49" s="81">
        <f>JE49+JF49+JG49+JH49+JI49+JJ49</f>
        <v>121.75</v>
      </c>
      <c r="JC49" s="81">
        <v>80.84</v>
      </c>
      <c r="JD49" s="82">
        <f t="shared" si="1"/>
        <v>0</v>
      </c>
      <c r="JE49" s="83"/>
      <c r="JF49" s="83"/>
      <c r="JG49" s="83"/>
      <c r="JH49" s="83"/>
      <c r="JI49" s="83"/>
      <c r="JJ49" s="83">
        <v>121.75</v>
      </c>
      <c r="JK49" s="83"/>
      <c r="JL49" s="83"/>
      <c r="JM49" s="83"/>
      <c r="JN49" s="83"/>
      <c r="JO49" s="83"/>
      <c r="JP49" s="83"/>
      <c r="JQ49" s="40">
        <f t="shared" si="3"/>
        <v>1.5060613557644729</v>
      </c>
      <c r="JR49" s="5" t="s">
        <v>449</v>
      </c>
    </row>
    <row r="50" spans="1:278" s="5" customFormat="1" ht="12.75" customHeight="1" x14ac:dyDescent="0.25">
      <c r="A50" s="64">
        <v>43270</v>
      </c>
      <c r="B50" s="109" t="s">
        <v>330</v>
      </c>
      <c r="C50" s="52"/>
      <c r="D50" s="52"/>
      <c r="E50" s="53"/>
      <c r="F50" s="53"/>
      <c r="G50" s="53"/>
      <c r="H50" s="53"/>
      <c r="I50" s="53"/>
      <c r="J50" s="53"/>
      <c r="K50" s="53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>
        <v>5</v>
      </c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>
        <v>5.5</v>
      </c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>
        <v>5</v>
      </c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>
        <v>2</v>
      </c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6">
        <f t="shared" si="0"/>
        <v>17.5</v>
      </c>
      <c r="IZ50" s="56" t="s">
        <v>78</v>
      </c>
      <c r="JA50" s="80">
        <v>875.58</v>
      </c>
      <c r="JB50" s="81">
        <f>JE50+JF50+JG50+JH50+JI50+JJ50</f>
        <v>875.58</v>
      </c>
      <c r="JC50" s="81">
        <v>573.1</v>
      </c>
      <c r="JD50" s="82">
        <f t="shared" si="1"/>
        <v>0</v>
      </c>
      <c r="JE50" s="83"/>
      <c r="JF50" s="83"/>
      <c r="JG50" s="83"/>
      <c r="JH50" s="83"/>
      <c r="JI50" s="83"/>
      <c r="JJ50" s="83">
        <v>875.58</v>
      </c>
      <c r="JK50" s="83"/>
      <c r="JL50" s="83"/>
      <c r="JM50" s="83"/>
      <c r="JN50" s="83"/>
      <c r="JO50" s="83"/>
      <c r="JP50" s="83"/>
      <c r="JQ50" s="40">
        <f t="shared" si="3"/>
        <v>1.5277961961263304</v>
      </c>
      <c r="JR50" s="5" t="s">
        <v>488</v>
      </c>
    </row>
    <row r="51" spans="1:278" s="5" customFormat="1" ht="12.75" customHeight="1" x14ac:dyDescent="0.25">
      <c r="A51" s="64">
        <v>43297</v>
      </c>
      <c r="B51" s="109" t="s">
        <v>330</v>
      </c>
      <c r="C51" s="52"/>
      <c r="D51" s="52"/>
      <c r="E51" s="53"/>
      <c r="F51" s="53"/>
      <c r="G51" s="53"/>
      <c r="H51" s="53"/>
      <c r="I51" s="53"/>
      <c r="J51" s="53"/>
      <c r="K51" s="53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>
        <v>1.6</v>
      </c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6">
        <f t="shared" si="0"/>
        <v>1.6</v>
      </c>
      <c r="IZ51" s="56" t="s">
        <v>37</v>
      </c>
      <c r="JA51" s="80">
        <v>73.73</v>
      </c>
      <c r="JB51" s="81">
        <f>JE51+JF51+JG51+JH51+JI51+JJ51+JK51</f>
        <v>73.73</v>
      </c>
      <c r="JC51" s="81">
        <v>46.944000000000003</v>
      </c>
      <c r="JD51" s="82">
        <f t="shared" si="1"/>
        <v>0</v>
      </c>
      <c r="JE51" s="83"/>
      <c r="JF51" s="83"/>
      <c r="JG51" s="83"/>
      <c r="JH51" s="83"/>
      <c r="JI51" s="83"/>
      <c r="JJ51" s="83"/>
      <c r="JK51" s="83">
        <v>73.73</v>
      </c>
      <c r="JL51" s="83"/>
      <c r="JM51" s="83"/>
      <c r="JN51" s="83"/>
      <c r="JO51" s="83"/>
      <c r="JP51" s="83"/>
      <c r="JQ51" s="40">
        <f t="shared" si="3"/>
        <v>1.5705947511929108</v>
      </c>
      <c r="JR51" s="5" t="s">
        <v>383</v>
      </c>
    </row>
    <row r="52" spans="1:278" s="5" customFormat="1" ht="12.75" customHeight="1" x14ac:dyDescent="0.25">
      <c r="A52" s="64">
        <v>43325</v>
      </c>
      <c r="B52" s="109" t="s">
        <v>330</v>
      </c>
      <c r="C52" s="52"/>
      <c r="D52" s="52"/>
      <c r="E52" s="53"/>
      <c r="F52" s="53"/>
      <c r="G52" s="53"/>
      <c r="H52" s="53"/>
      <c r="I52" s="53"/>
      <c r="J52" s="53"/>
      <c r="K52" s="53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>
        <v>3.3</v>
      </c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>
        <v>2</v>
      </c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6">
        <f t="shared" si="0"/>
        <v>5.3</v>
      </c>
      <c r="IZ52" s="56" t="s">
        <v>37</v>
      </c>
      <c r="JA52" s="80">
        <v>299.08999999999997</v>
      </c>
      <c r="JB52" s="81">
        <f>JE52+JF52+JG52+JH52+JI52+JJ52+JK52+JL52</f>
        <v>299.08999999999997</v>
      </c>
      <c r="JC52" s="81">
        <v>200.71999999999997</v>
      </c>
      <c r="JD52" s="82">
        <f t="shared" si="1"/>
        <v>0</v>
      </c>
      <c r="JE52" s="83"/>
      <c r="JF52" s="83"/>
      <c r="JG52" s="83"/>
      <c r="JH52" s="83"/>
      <c r="JI52" s="83"/>
      <c r="JJ52" s="83"/>
      <c r="JK52" s="83"/>
      <c r="JL52" s="83">
        <v>299.08999999999997</v>
      </c>
      <c r="JM52" s="83"/>
      <c r="JN52" s="83"/>
      <c r="JO52" s="83"/>
      <c r="JP52" s="83"/>
      <c r="JQ52" s="40">
        <f t="shared" si="3"/>
        <v>1.490085691510562</v>
      </c>
      <c r="JR52" s="5" t="s">
        <v>562</v>
      </c>
    </row>
    <row r="53" spans="1:278" s="5" customFormat="1" ht="12.75" customHeight="1" x14ac:dyDescent="0.25">
      <c r="A53" s="64">
        <v>43150</v>
      </c>
      <c r="B53" s="109" t="s">
        <v>201</v>
      </c>
      <c r="C53" s="52"/>
      <c r="D53" s="52"/>
      <c r="E53" s="53"/>
      <c r="F53" s="53"/>
      <c r="G53" s="53"/>
      <c r="H53" s="53"/>
      <c r="I53" s="53"/>
      <c r="J53" s="53"/>
      <c r="K53" s="53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>
        <v>1</v>
      </c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6">
        <f t="shared" si="0"/>
        <v>1</v>
      </c>
      <c r="IZ53" s="56" t="s">
        <v>37</v>
      </c>
      <c r="JA53" s="80">
        <v>86.54</v>
      </c>
      <c r="JB53" s="81">
        <f>JE53+JF53+JG53</f>
        <v>86.54</v>
      </c>
      <c r="JC53" s="81">
        <v>56.31</v>
      </c>
      <c r="JD53" s="82">
        <f t="shared" si="1"/>
        <v>0</v>
      </c>
      <c r="JE53" s="83"/>
      <c r="JF53" s="83"/>
      <c r="JG53" s="83">
        <v>86.54</v>
      </c>
      <c r="JH53" s="83"/>
      <c r="JI53" s="83"/>
      <c r="JJ53" s="83"/>
      <c r="JK53" s="83"/>
      <c r="JL53" s="83"/>
      <c r="JM53" s="83"/>
      <c r="JN53" s="83"/>
      <c r="JO53" s="83"/>
      <c r="JP53" s="83"/>
      <c r="JQ53" s="40">
        <f t="shared" si="3"/>
        <v>1.5368495826673771</v>
      </c>
    </row>
    <row r="54" spans="1:278" s="5" customFormat="1" ht="12.75" customHeight="1" x14ac:dyDescent="0.25">
      <c r="A54" s="64">
        <v>43185</v>
      </c>
      <c r="B54" s="109" t="s">
        <v>201</v>
      </c>
      <c r="C54" s="52"/>
      <c r="D54" s="52"/>
      <c r="E54" s="53"/>
      <c r="F54" s="53"/>
      <c r="G54" s="53"/>
      <c r="H54" s="53"/>
      <c r="I54" s="53"/>
      <c r="J54" s="53"/>
      <c r="K54" s="53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>
        <v>6</v>
      </c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6">
        <f t="shared" si="0"/>
        <v>6</v>
      </c>
      <c r="IZ54" s="56" t="s">
        <v>37</v>
      </c>
      <c r="JA54" s="80">
        <v>242.42</v>
      </c>
      <c r="JB54" s="81">
        <f>JE54+JF54+JG54</f>
        <v>242.42</v>
      </c>
      <c r="JC54" s="81">
        <v>157.14000000000001</v>
      </c>
      <c r="JD54" s="82">
        <f t="shared" si="1"/>
        <v>0</v>
      </c>
      <c r="JE54" s="83"/>
      <c r="JF54" s="83"/>
      <c r="JG54" s="83">
        <v>242.42</v>
      </c>
      <c r="JH54" s="83"/>
      <c r="JI54" s="83"/>
      <c r="JJ54" s="83"/>
      <c r="JK54" s="83"/>
      <c r="JL54" s="83"/>
      <c r="JM54" s="83"/>
      <c r="JN54" s="83"/>
      <c r="JO54" s="83"/>
      <c r="JP54" s="83"/>
      <c r="JQ54" s="40">
        <f t="shared" si="3"/>
        <v>1.542700776377752</v>
      </c>
    </row>
    <row r="55" spans="1:278" s="5" customFormat="1" ht="12.75" customHeight="1" x14ac:dyDescent="0.25">
      <c r="A55" s="64">
        <v>43216</v>
      </c>
      <c r="B55" s="109" t="s">
        <v>201</v>
      </c>
      <c r="C55" s="52"/>
      <c r="D55" s="52"/>
      <c r="E55" s="53"/>
      <c r="F55" s="53"/>
      <c r="G55" s="53"/>
      <c r="H55" s="53"/>
      <c r="I55" s="53"/>
      <c r="J55" s="53"/>
      <c r="K55" s="53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>
        <v>1</v>
      </c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6">
        <f t="shared" si="0"/>
        <v>1</v>
      </c>
      <c r="IZ55" s="56" t="s">
        <v>37</v>
      </c>
      <c r="JA55" s="80">
        <v>88.46</v>
      </c>
      <c r="JB55" s="81">
        <f>JE55+JF55+JG55+JH55+JI55</f>
        <v>88.46</v>
      </c>
      <c r="JC55" s="81">
        <v>57.22</v>
      </c>
      <c r="JD55" s="82">
        <f t="shared" si="1"/>
        <v>0</v>
      </c>
      <c r="JE55" s="83"/>
      <c r="JF55" s="83"/>
      <c r="JG55" s="83"/>
      <c r="JH55" s="83"/>
      <c r="JI55" s="83">
        <v>88.46</v>
      </c>
      <c r="JJ55" s="83"/>
      <c r="JK55" s="83"/>
      <c r="JL55" s="83"/>
      <c r="JM55" s="83"/>
      <c r="JN55" s="83"/>
      <c r="JO55" s="83"/>
      <c r="JP55" s="83"/>
      <c r="JQ55" s="40">
        <f t="shared" si="3"/>
        <v>1.5459629500174763</v>
      </c>
      <c r="JR55" s="5" t="s">
        <v>381</v>
      </c>
    </row>
    <row r="56" spans="1:278" s="5" customFormat="1" ht="12.75" customHeight="1" x14ac:dyDescent="0.25">
      <c r="A56" s="64">
        <v>43242</v>
      </c>
      <c r="B56" s="109" t="s">
        <v>201</v>
      </c>
      <c r="C56" s="52"/>
      <c r="D56" s="52"/>
      <c r="E56" s="53"/>
      <c r="F56" s="53">
        <v>1</v>
      </c>
      <c r="G56" s="53"/>
      <c r="H56" s="53"/>
      <c r="I56" s="53"/>
      <c r="J56" s="53"/>
      <c r="K56" s="53"/>
      <c r="L56" s="22"/>
      <c r="M56" s="22"/>
      <c r="N56" s="22">
        <v>1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>
        <v>16</v>
      </c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6">
        <f t="shared" si="0"/>
        <v>18</v>
      </c>
      <c r="IZ56" s="56" t="s">
        <v>37</v>
      </c>
      <c r="JA56" s="80">
        <v>758.3</v>
      </c>
      <c r="JB56" s="81">
        <f>JE56+JF56+JG56+JH56+JI56</f>
        <v>758.3</v>
      </c>
      <c r="JC56" s="81">
        <v>488.12000000000006</v>
      </c>
      <c r="JD56" s="82">
        <f t="shared" si="1"/>
        <v>0</v>
      </c>
      <c r="JE56" s="83"/>
      <c r="JF56" s="83"/>
      <c r="JG56" s="83"/>
      <c r="JH56" s="83"/>
      <c r="JI56" s="83">
        <v>758.3</v>
      </c>
      <c r="JJ56" s="83"/>
      <c r="JK56" s="83"/>
      <c r="JL56" s="83"/>
      <c r="JM56" s="83"/>
      <c r="JN56" s="83"/>
      <c r="JO56" s="83"/>
      <c r="JP56" s="83"/>
      <c r="JQ56" s="40">
        <f t="shared" si="3"/>
        <v>1.5535114316151764</v>
      </c>
      <c r="JR56" s="5" t="s">
        <v>428</v>
      </c>
    </row>
    <row r="57" spans="1:278" s="5" customFormat="1" ht="12.75" customHeight="1" x14ac:dyDescent="0.25">
      <c r="A57" s="64">
        <v>43270</v>
      </c>
      <c r="B57" s="109" t="s">
        <v>201</v>
      </c>
      <c r="C57" s="52"/>
      <c r="D57" s="52"/>
      <c r="E57" s="53"/>
      <c r="F57" s="53"/>
      <c r="G57" s="53"/>
      <c r="H57" s="53"/>
      <c r="I57" s="53"/>
      <c r="J57" s="53"/>
      <c r="K57" s="53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>
        <v>10</v>
      </c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6">
        <f t="shared" si="0"/>
        <v>10</v>
      </c>
      <c r="IZ57" s="56" t="s">
        <v>37</v>
      </c>
      <c r="JA57" s="80">
        <v>416.76</v>
      </c>
      <c r="JB57" s="81">
        <f>JE57+JF57+JG57+JH57+JI57+JJ57</f>
        <v>416.76</v>
      </c>
      <c r="JC57" s="81">
        <v>269.10000000000002</v>
      </c>
      <c r="JD57" s="82">
        <f t="shared" si="1"/>
        <v>0</v>
      </c>
      <c r="JE57" s="83"/>
      <c r="JF57" s="83"/>
      <c r="JG57" s="83"/>
      <c r="JH57" s="83"/>
      <c r="JI57" s="83"/>
      <c r="JJ57" s="83">
        <v>416.76</v>
      </c>
      <c r="JK57" s="83"/>
      <c r="JL57" s="83"/>
      <c r="JM57" s="83"/>
      <c r="JN57" s="83"/>
      <c r="JO57" s="83"/>
      <c r="JP57" s="83"/>
      <c r="JQ57" s="40">
        <f t="shared" si="3"/>
        <v>1.5487179487179485</v>
      </c>
      <c r="JR57" s="5" t="s">
        <v>466</v>
      </c>
    </row>
    <row r="58" spans="1:278" s="5" customFormat="1" ht="12.75" customHeight="1" x14ac:dyDescent="0.25">
      <c r="A58" s="64">
        <v>43286</v>
      </c>
      <c r="B58" s="109" t="s">
        <v>201</v>
      </c>
      <c r="C58" s="52"/>
      <c r="D58" s="52"/>
      <c r="E58" s="53"/>
      <c r="F58" s="53"/>
      <c r="G58" s="53"/>
      <c r="H58" s="53"/>
      <c r="I58" s="53"/>
      <c r="J58" s="53"/>
      <c r="K58" s="53"/>
      <c r="L58" s="22"/>
      <c r="M58" s="22"/>
      <c r="N58" s="22">
        <v>1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>
        <v>1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>
        <v>10</v>
      </c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6">
        <f t="shared" si="0"/>
        <v>12</v>
      </c>
      <c r="IZ58" s="56" t="s">
        <v>37</v>
      </c>
      <c r="JA58" s="80">
        <v>480.53</v>
      </c>
      <c r="JB58" s="81">
        <f>JE58+JF58+JG58+JH58+JI58+JJ58+JK58</f>
        <v>480.53</v>
      </c>
      <c r="JC58" s="81">
        <v>312.31</v>
      </c>
      <c r="JD58" s="82">
        <f t="shared" si="1"/>
        <v>0</v>
      </c>
      <c r="JE58" s="83"/>
      <c r="JF58" s="83"/>
      <c r="JG58" s="83"/>
      <c r="JH58" s="83"/>
      <c r="JI58" s="83"/>
      <c r="JJ58" s="83"/>
      <c r="JK58" s="83">
        <v>480.53</v>
      </c>
      <c r="JL58" s="83"/>
      <c r="JM58" s="83"/>
      <c r="JN58" s="83"/>
      <c r="JO58" s="83"/>
      <c r="JP58" s="83"/>
      <c r="JQ58" s="40">
        <f t="shared" si="3"/>
        <v>1.5386314879446703</v>
      </c>
    </row>
    <row r="59" spans="1:278" s="5" customFormat="1" ht="12.75" customHeight="1" x14ac:dyDescent="0.25">
      <c r="A59" s="64">
        <v>43294</v>
      </c>
      <c r="B59" s="109" t="s">
        <v>201</v>
      </c>
      <c r="C59" s="52"/>
      <c r="D59" s="52"/>
      <c r="E59" s="53"/>
      <c r="F59" s="53"/>
      <c r="G59" s="53"/>
      <c r="H59" s="53"/>
      <c r="I59" s="53"/>
      <c r="J59" s="53"/>
      <c r="K59" s="53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>
        <v>1</v>
      </c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6">
        <f t="shared" si="0"/>
        <v>1</v>
      </c>
      <c r="IZ59" s="56" t="s">
        <v>37</v>
      </c>
      <c r="JA59" s="80">
        <v>86.99</v>
      </c>
      <c r="JB59" s="81">
        <f>JE59+JF59+JG59+JH59+JI59+JJ59+JK59</f>
        <v>86.99</v>
      </c>
      <c r="JC59" s="81">
        <v>56.23</v>
      </c>
      <c r="JD59" s="82">
        <f t="shared" si="1"/>
        <v>0</v>
      </c>
      <c r="JE59" s="83"/>
      <c r="JF59" s="83"/>
      <c r="JG59" s="83"/>
      <c r="JH59" s="83"/>
      <c r="JI59" s="83"/>
      <c r="JJ59" s="83"/>
      <c r="JK59" s="83">
        <v>86.99</v>
      </c>
      <c r="JL59" s="83"/>
      <c r="JM59" s="83"/>
      <c r="JN59" s="83"/>
      <c r="JO59" s="83"/>
      <c r="JP59" s="83"/>
      <c r="JQ59" s="40">
        <f t="shared" si="3"/>
        <v>1.54703894718122</v>
      </c>
      <c r="JR59" s="5" t="s">
        <v>514</v>
      </c>
    </row>
    <row r="60" spans="1:278" s="5" customFormat="1" ht="12.75" customHeight="1" x14ac:dyDescent="0.25">
      <c r="A60" s="64">
        <v>43328</v>
      </c>
      <c r="B60" s="109" t="s">
        <v>201</v>
      </c>
      <c r="C60" s="52"/>
      <c r="D60" s="52"/>
      <c r="E60" s="53"/>
      <c r="F60" s="53"/>
      <c r="G60" s="53"/>
      <c r="H60" s="53"/>
      <c r="I60" s="53"/>
      <c r="J60" s="53"/>
      <c r="K60" s="53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>
        <v>1</v>
      </c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6">
        <f t="shared" si="0"/>
        <v>1</v>
      </c>
      <c r="IZ60" s="56" t="s">
        <v>37</v>
      </c>
      <c r="JA60" s="80">
        <v>90.73</v>
      </c>
      <c r="JB60" s="81">
        <f>JE60+JF60+JG60+JH60+JI60+JJ60+JK60+JL60</f>
        <v>90.73</v>
      </c>
      <c r="JC60" s="81">
        <v>47.18</v>
      </c>
      <c r="JD60" s="82">
        <f t="shared" si="1"/>
        <v>0</v>
      </c>
      <c r="JE60" s="83"/>
      <c r="JF60" s="83"/>
      <c r="JG60" s="83"/>
      <c r="JH60" s="83"/>
      <c r="JI60" s="83"/>
      <c r="JJ60" s="83"/>
      <c r="JK60" s="83"/>
      <c r="JL60" s="83">
        <v>90.73</v>
      </c>
      <c r="JM60" s="83"/>
      <c r="JN60" s="83"/>
      <c r="JO60" s="83"/>
      <c r="JP60" s="83"/>
      <c r="JQ60" s="40">
        <f t="shared" si="3"/>
        <v>1.9230606189063164</v>
      </c>
      <c r="JR60" s="5" t="s">
        <v>555</v>
      </c>
    </row>
    <row r="61" spans="1:278" s="5" customFormat="1" ht="12.75" customHeight="1" x14ac:dyDescent="0.25">
      <c r="A61" s="64">
        <v>43336</v>
      </c>
      <c r="B61" s="109" t="s">
        <v>201</v>
      </c>
      <c r="C61" s="52"/>
      <c r="D61" s="52"/>
      <c r="E61" s="53"/>
      <c r="F61" s="53"/>
      <c r="G61" s="53"/>
      <c r="H61" s="53"/>
      <c r="I61" s="53"/>
      <c r="J61" s="53"/>
      <c r="K61" s="53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>
        <v>10</v>
      </c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6">
        <f t="shared" si="0"/>
        <v>10</v>
      </c>
      <c r="IZ61" s="56" t="s">
        <v>37</v>
      </c>
      <c r="JA61" s="80">
        <v>426.24</v>
      </c>
      <c r="JB61" s="81">
        <f>JE61+JF61+JG61+JH61+JI61+JJ61+JK61+JL61</f>
        <v>426.24</v>
      </c>
      <c r="JC61" s="81">
        <v>264.10000000000002</v>
      </c>
      <c r="JD61" s="82">
        <f t="shared" si="1"/>
        <v>0</v>
      </c>
      <c r="JE61" s="83"/>
      <c r="JF61" s="83"/>
      <c r="JG61" s="83"/>
      <c r="JH61" s="83"/>
      <c r="JI61" s="83"/>
      <c r="JJ61" s="83"/>
      <c r="JK61" s="83"/>
      <c r="JL61" s="83">
        <v>426.24</v>
      </c>
      <c r="JM61" s="83"/>
      <c r="JN61" s="83"/>
      <c r="JO61" s="83"/>
      <c r="JP61" s="83"/>
      <c r="JQ61" s="40">
        <f t="shared" si="3"/>
        <v>1.6139341158652025</v>
      </c>
      <c r="JR61" s="5" t="s">
        <v>548</v>
      </c>
    </row>
    <row r="62" spans="1:278" s="5" customFormat="1" ht="12.75" customHeight="1" x14ac:dyDescent="0.25">
      <c r="A62" s="64">
        <v>43371</v>
      </c>
      <c r="B62" s="109" t="s">
        <v>201</v>
      </c>
      <c r="C62" s="52"/>
      <c r="D62" s="52"/>
      <c r="E62" s="53"/>
      <c r="F62" s="53"/>
      <c r="G62" s="53"/>
      <c r="H62" s="53"/>
      <c r="I62" s="53"/>
      <c r="J62" s="53"/>
      <c r="K62" s="53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>
        <v>4</v>
      </c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6">
        <f t="shared" si="0"/>
        <v>4</v>
      </c>
      <c r="IZ62" s="56" t="s">
        <v>37</v>
      </c>
      <c r="JA62" s="80">
        <v>174.86</v>
      </c>
      <c r="JB62" s="81">
        <f>JE62+JF62+JG62+JH62+JI62+JJ62+JK62+JL62+JM62+JN62</f>
        <v>174.86</v>
      </c>
      <c r="JC62" s="81">
        <v>106</v>
      </c>
      <c r="JD62" s="82">
        <f t="shared" si="1"/>
        <v>0</v>
      </c>
      <c r="JE62" s="83"/>
      <c r="JF62" s="83"/>
      <c r="JG62" s="83"/>
      <c r="JH62" s="83"/>
      <c r="JI62" s="83"/>
      <c r="JJ62" s="83"/>
      <c r="JK62" s="83"/>
      <c r="JL62" s="83"/>
      <c r="JM62" s="83"/>
      <c r="JN62" s="83">
        <v>174.86</v>
      </c>
      <c r="JO62" s="83"/>
      <c r="JP62" s="83"/>
      <c r="JQ62" s="117">
        <f t="shared" si="3"/>
        <v>1.6496226415094342</v>
      </c>
    </row>
    <row r="63" spans="1:278" s="5" customFormat="1" ht="12.75" customHeight="1" x14ac:dyDescent="0.25">
      <c r="A63" s="64">
        <v>43398</v>
      </c>
      <c r="B63" s="109" t="s">
        <v>201</v>
      </c>
      <c r="C63" s="52"/>
      <c r="D63" s="52"/>
      <c r="E63" s="53"/>
      <c r="F63" s="53"/>
      <c r="G63" s="53"/>
      <c r="H63" s="53"/>
      <c r="I63" s="53"/>
      <c r="J63" s="53"/>
      <c r="K63" s="53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>
        <v>1</v>
      </c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6">
        <f t="shared" si="0"/>
        <v>1</v>
      </c>
      <c r="IZ63" s="56" t="s">
        <v>37</v>
      </c>
      <c r="JA63" s="80">
        <v>26.27</v>
      </c>
      <c r="JB63" s="81">
        <f>JE63+JF63+JG63+JH63+JI63+JJ63+JK63+JL63+JM63+JN63+JO63</f>
        <v>26.27</v>
      </c>
      <c r="JC63" s="81">
        <v>15.69</v>
      </c>
      <c r="JD63" s="82">
        <f t="shared" si="1"/>
        <v>0</v>
      </c>
      <c r="JE63" s="83"/>
      <c r="JF63" s="83"/>
      <c r="JG63" s="83"/>
      <c r="JH63" s="83"/>
      <c r="JI63" s="83"/>
      <c r="JJ63" s="83"/>
      <c r="JK63" s="83"/>
      <c r="JL63" s="83"/>
      <c r="JM63" s="83"/>
      <c r="JN63" s="83"/>
      <c r="JO63" s="83">
        <v>26.27</v>
      </c>
      <c r="JP63" s="83"/>
      <c r="JQ63" s="117">
        <f t="shared" si="3"/>
        <v>1.674314850223072</v>
      </c>
      <c r="JR63" s="5" t="s">
        <v>634</v>
      </c>
    </row>
    <row r="64" spans="1:278" s="5" customFormat="1" ht="12.75" customHeight="1" x14ac:dyDescent="0.25">
      <c r="A64" s="64">
        <v>43410</v>
      </c>
      <c r="B64" s="109" t="s">
        <v>201</v>
      </c>
      <c r="C64" s="52"/>
      <c r="D64" s="52"/>
      <c r="E64" s="53"/>
      <c r="F64" s="53"/>
      <c r="G64" s="53"/>
      <c r="H64" s="53"/>
      <c r="I64" s="53"/>
      <c r="J64" s="53"/>
      <c r="K64" s="53"/>
      <c r="L64" s="22"/>
      <c r="M64" s="22"/>
      <c r="N64" s="22">
        <v>1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>
        <v>12</v>
      </c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6">
        <f t="shared" si="0"/>
        <v>13</v>
      </c>
      <c r="IZ64" s="56" t="s">
        <v>37</v>
      </c>
      <c r="JA64" s="80">
        <v>571.46</v>
      </c>
      <c r="JB64" s="81">
        <f>JE64+JF64+JG64+JH64+JI64+JJ64+JK64+JL64+JM64+JN64+JO64</f>
        <v>571.46</v>
      </c>
      <c r="JC64" s="81">
        <v>287.92999999999995</v>
      </c>
      <c r="JD64" s="82">
        <f t="shared" si="1"/>
        <v>0</v>
      </c>
      <c r="JE64" s="83"/>
      <c r="JF64" s="83"/>
      <c r="JG64" s="83"/>
      <c r="JH64" s="83"/>
      <c r="JI64" s="83"/>
      <c r="JJ64" s="83"/>
      <c r="JK64" s="83"/>
      <c r="JL64" s="83"/>
      <c r="JM64" s="83"/>
      <c r="JN64" s="83"/>
      <c r="JO64" s="83">
        <v>571.46</v>
      </c>
      <c r="JP64" s="83"/>
      <c r="JQ64" s="117">
        <f t="shared" si="3"/>
        <v>1.9847185079706877</v>
      </c>
    </row>
    <row r="65" spans="1:278" s="5" customFormat="1" ht="12.75" customHeight="1" x14ac:dyDescent="0.25">
      <c r="A65" s="64">
        <v>43431</v>
      </c>
      <c r="B65" s="109" t="s">
        <v>201</v>
      </c>
      <c r="C65" s="52"/>
      <c r="D65" s="52"/>
      <c r="E65" s="53"/>
      <c r="F65" s="53">
        <v>1</v>
      </c>
      <c r="G65" s="53"/>
      <c r="H65" s="53"/>
      <c r="I65" s="53"/>
      <c r="J65" s="53"/>
      <c r="K65" s="53"/>
      <c r="L65" s="22"/>
      <c r="M65" s="22"/>
      <c r="N65" s="22">
        <v>1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>
        <v>18</v>
      </c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>
        <v>1</v>
      </c>
      <c r="GN65" s="22"/>
      <c r="GO65" s="22"/>
      <c r="GP65" s="22"/>
      <c r="GQ65" s="22"/>
      <c r="GR65" s="22"/>
      <c r="GS65" s="22"/>
      <c r="GT65" s="22"/>
      <c r="GU65" s="22"/>
      <c r="GV65" s="22">
        <v>1</v>
      </c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6">
        <f t="shared" si="0"/>
        <v>22</v>
      </c>
      <c r="IZ65" s="56" t="s">
        <v>37</v>
      </c>
      <c r="JA65" s="80">
        <v>1071.1300000000001</v>
      </c>
      <c r="JB65" s="81">
        <f>JE65+JF65+JG65+JH65+JI65+JJ65+JK65+JL65+JM65+JN65+JO65+JP65</f>
        <v>1071.1300000000001</v>
      </c>
      <c r="JC65" s="81">
        <v>553.5</v>
      </c>
      <c r="JD65" s="82">
        <f t="shared" si="1"/>
        <v>0</v>
      </c>
      <c r="JE65" s="83"/>
      <c r="JF65" s="83"/>
      <c r="JG65" s="83"/>
      <c r="JH65" s="83"/>
      <c r="JI65" s="83"/>
      <c r="JJ65" s="83"/>
      <c r="JK65" s="83"/>
      <c r="JL65" s="83"/>
      <c r="JM65" s="83"/>
      <c r="JN65" s="83"/>
      <c r="JO65" s="83"/>
      <c r="JP65" s="83">
        <v>1071.1300000000001</v>
      </c>
      <c r="JQ65" s="117">
        <f t="shared" si="3"/>
        <v>1.9351942186088529</v>
      </c>
      <c r="JR65" s="5" t="s">
        <v>689</v>
      </c>
    </row>
    <row r="66" spans="1:278" s="5" customFormat="1" ht="12.75" customHeight="1" x14ac:dyDescent="0.25">
      <c r="A66" s="64">
        <v>43451</v>
      </c>
      <c r="B66" s="109" t="s">
        <v>201</v>
      </c>
      <c r="C66" s="52"/>
      <c r="D66" s="52"/>
      <c r="E66" s="53"/>
      <c r="F66" s="53">
        <v>1</v>
      </c>
      <c r="G66" s="53"/>
      <c r="H66" s="53"/>
      <c r="I66" s="53"/>
      <c r="J66" s="53"/>
      <c r="K66" s="53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>
        <v>10</v>
      </c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6">
        <f t="shared" ref="IY66:IY129" si="4">SUBTOTAL(9,C66:IX66)</f>
        <v>11</v>
      </c>
      <c r="IZ66" s="56" t="s">
        <v>37</v>
      </c>
      <c r="JA66" s="80">
        <v>494.92</v>
      </c>
      <c r="JB66" s="81">
        <f>JE66+JF66+JG66+JH66+JI66+JJ66+JK66+JL66+JM66+JN66+JO66+JP66</f>
        <v>494.92</v>
      </c>
      <c r="JC66" s="81">
        <v>245.32999999999998</v>
      </c>
      <c r="JD66" s="82">
        <f t="shared" ref="JD66:JD129" si="5">JA66-JB66</f>
        <v>0</v>
      </c>
      <c r="JE66" s="83"/>
      <c r="JF66" s="83"/>
      <c r="JG66" s="83"/>
      <c r="JH66" s="83"/>
      <c r="JI66" s="83"/>
      <c r="JJ66" s="83"/>
      <c r="JK66" s="83"/>
      <c r="JL66" s="83"/>
      <c r="JM66" s="83"/>
      <c r="JN66" s="83"/>
      <c r="JO66" s="83"/>
      <c r="JP66" s="83">
        <v>494.92</v>
      </c>
      <c r="JQ66" s="117">
        <f t="shared" si="3"/>
        <v>2.0173643663636738</v>
      </c>
      <c r="JR66" s="5" t="s">
        <v>728</v>
      </c>
    </row>
    <row r="67" spans="1:278" s="5" customFormat="1" ht="12.75" customHeight="1" x14ac:dyDescent="0.25">
      <c r="A67" s="64">
        <v>43139</v>
      </c>
      <c r="B67" s="109" t="s">
        <v>289</v>
      </c>
      <c r="C67" s="52"/>
      <c r="D67" s="52"/>
      <c r="E67" s="53"/>
      <c r="F67" s="53"/>
      <c r="G67" s="53"/>
      <c r="H67" s="53"/>
      <c r="I67" s="53"/>
      <c r="J67" s="53"/>
      <c r="K67" s="53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>
        <v>100</v>
      </c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6">
        <f t="shared" si="4"/>
        <v>100</v>
      </c>
      <c r="IZ67" s="56" t="s">
        <v>37</v>
      </c>
      <c r="JA67" s="80">
        <v>2419.1999999999998</v>
      </c>
      <c r="JB67" s="81">
        <f>JE67+JF67+JG67+JH67</f>
        <v>2419.1999999999998</v>
      </c>
      <c r="JC67" s="81">
        <v>1548</v>
      </c>
      <c r="JD67" s="82">
        <f t="shared" si="5"/>
        <v>0</v>
      </c>
      <c r="JE67" s="83"/>
      <c r="JF67" s="83"/>
      <c r="JG67" s="83">
        <v>2000</v>
      </c>
      <c r="JH67" s="83">
        <v>419.2</v>
      </c>
      <c r="JI67" s="83"/>
      <c r="JJ67" s="83"/>
      <c r="JK67" s="83"/>
      <c r="JL67" s="83"/>
      <c r="JM67" s="83"/>
      <c r="JN67" s="83"/>
      <c r="JO67" s="83"/>
      <c r="JP67" s="83"/>
      <c r="JQ67" s="40">
        <f t="shared" si="3"/>
        <v>1.5627906976744186</v>
      </c>
      <c r="JR67" s="5" t="s">
        <v>359</v>
      </c>
    </row>
    <row r="68" spans="1:278" s="5" customFormat="1" ht="12.75" customHeight="1" x14ac:dyDescent="0.25">
      <c r="A68" s="64">
        <v>43152</v>
      </c>
      <c r="B68" s="109" t="s">
        <v>289</v>
      </c>
      <c r="C68" s="52"/>
      <c r="D68" s="52"/>
      <c r="E68" s="53"/>
      <c r="F68" s="53"/>
      <c r="G68" s="53"/>
      <c r="H68" s="53"/>
      <c r="I68" s="53"/>
      <c r="J68" s="53"/>
      <c r="K68" s="53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>
        <v>90</v>
      </c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>
        <v>3</v>
      </c>
      <c r="EC68" s="22">
        <v>3</v>
      </c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6">
        <f t="shared" si="4"/>
        <v>96</v>
      </c>
      <c r="IZ68" s="56" t="s">
        <v>37</v>
      </c>
      <c r="JA68" s="80">
        <v>2368.08</v>
      </c>
      <c r="JB68" s="81">
        <f>JE68+JF68+JG68+JH68</f>
        <v>2368.08</v>
      </c>
      <c r="JC68" s="81">
        <v>1540.74</v>
      </c>
      <c r="JD68" s="82">
        <f t="shared" si="5"/>
        <v>0</v>
      </c>
      <c r="JE68" s="83"/>
      <c r="JF68" s="83"/>
      <c r="JG68" s="83"/>
      <c r="JH68" s="83">
        <v>2368.08</v>
      </c>
      <c r="JI68" s="83"/>
      <c r="JJ68" s="83"/>
      <c r="JK68" s="83"/>
      <c r="JL68" s="83"/>
      <c r="JM68" s="83"/>
      <c r="JN68" s="83"/>
      <c r="JO68" s="83"/>
      <c r="JP68" s="83"/>
      <c r="JQ68" s="40">
        <f t="shared" si="3"/>
        <v>1.5369757389306438</v>
      </c>
      <c r="JR68" s="5" t="s">
        <v>304</v>
      </c>
    </row>
    <row r="69" spans="1:278" s="5" customFormat="1" ht="12.75" customHeight="1" x14ac:dyDescent="0.25">
      <c r="A69" s="64">
        <v>43174</v>
      </c>
      <c r="B69" s="109" t="s">
        <v>289</v>
      </c>
      <c r="C69" s="52"/>
      <c r="D69" s="52"/>
      <c r="E69" s="53"/>
      <c r="F69" s="53"/>
      <c r="G69" s="53"/>
      <c r="H69" s="53"/>
      <c r="I69" s="53"/>
      <c r="J69" s="53"/>
      <c r="K69" s="53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>
        <v>50</v>
      </c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6">
        <f t="shared" si="4"/>
        <v>50</v>
      </c>
      <c r="IZ69" s="56" t="s">
        <v>37</v>
      </c>
      <c r="JA69" s="80">
        <v>1209.5999999999999</v>
      </c>
      <c r="JB69" s="81">
        <f>JE69+JF69+JG69+JH69</f>
        <v>1209.5999999999999</v>
      </c>
      <c r="JC69" s="81">
        <v>754</v>
      </c>
      <c r="JD69" s="82">
        <f t="shared" si="5"/>
        <v>0</v>
      </c>
      <c r="JE69" s="83"/>
      <c r="JF69" s="83"/>
      <c r="JG69" s="83"/>
      <c r="JH69" s="83">
        <v>1209.5999999999999</v>
      </c>
      <c r="JI69" s="83"/>
      <c r="JJ69" s="83"/>
      <c r="JK69" s="83"/>
      <c r="JL69" s="83"/>
      <c r="JM69" s="83"/>
      <c r="JN69" s="83"/>
      <c r="JO69" s="83"/>
      <c r="JP69" s="83"/>
      <c r="JQ69" s="40">
        <f t="shared" si="3"/>
        <v>1.6042440318302387</v>
      </c>
      <c r="JR69" s="5" t="s">
        <v>326</v>
      </c>
    </row>
    <row r="70" spans="1:278" s="5" customFormat="1" ht="12.75" customHeight="1" x14ac:dyDescent="0.25">
      <c r="A70" s="64">
        <v>43180</v>
      </c>
      <c r="B70" s="109" t="s">
        <v>289</v>
      </c>
      <c r="C70" s="52"/>
      <c r="D70" s="52"/>
      <c r="E70" s="53"/>
      <c r="F70" s="53"/>
      <c r="G70" s="53"/>
      <c r="H70" s="53"/>
      <c r="I70" s="53"/>
      <c r="J70" s="53"/>
      <c r="K70" s="53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>
        <v>70</v>
      </c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6">
        <f t="shared" si="4"/>
        <v>70</v>
      </c>
      <c r="IZ70" s="56" t="s">
        <v>37</v>
      </c>
      <c r="JA70" s="80">
        <v>1693.44</v>
      </c>
      <c r="JB70" s="81">
        <f>JE70+JF70+JG70+JH70+JI70</f>
        <v>1693.44</v>
      </c>
      <c r="JC70" s="81">
        <v>1055.5999999999999</v>
      </c>
      <c r="JD70" s="82">
        <f t="shared" si="5"/>
        <v>0</v>
      </c>
      <c r="JE70" s="83"/>
      <c r="JF70" s="83"/>
      <c r="JG70" s="83"/>
      <c r="JH70" s="83"/>
      <c r="JI70" s="83">
        <f>1000+693.44</f>
        <v>1693.44</v>
      </c>
      <c r="JJ70" s="83"/>
      <c r="JK70" s="83"/>
      <c r="JL70" s="83"/>
      <c r="JM70" s="83"/>
      <c r="JN70" s="83"/>
      <c r="JO70" s="83"/>
      <c r="JP70" s="83"/>
      <c r="JQ70" s="40">
        <f t="shared" si="3"/>
        <v>1.6042440318302389</v>
      </c>
      <c r="JR70" s="5" t="s">
        <v>420</v>
      </c>
    </row>
    <row r="71" spans="1:278" s="5" customFormat="1" ht="12.75" customHeight="1" x14ac:dyDescent="0.25">
      <c r="A71" s="64">
        <v>43195</v>
      </c>
      <c r="B71" s="109" t="s">
        <v>289</v>
      </c>
      <c r="C71" s="52"/>
      <c r="D71" s="52"/>
      <c r="E71" s="53"/>
      <c r="F71" s="53"/>
      <c r="G71" s="53"/>
      <c r="H71" s="53"/>
      <c r="I71" s="53"/>
      <c r="J71" s="53"/>
      <c r="K71" s="53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>
        <v>50</v>
      </c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6">
        <f t="shared" si="4"/>
        <v>50</v>
      </c>
      <c r="IZ71" s="56" t="s">
        <v>37</v>
      </c>
      <c r="JA71" s="80">
        <v>1209.5999999999999</v>
      </c>
      <c r="JB71" s="81">
        <f>JE71+JF71+JG71+JH71+JI71</f>
        <v>1209.5999999999999</v>
      </c>
      <c r="JC71" s="81">
        <v>756</v>
      </c>
      <c r="JD71" s="82">
        <f t="shared" si="5"/>
        <v>0</v>
      </c>
      <c r="JE71" s="83"/>
      <c r="JF71" s="83"/>
      <c r="JG71" s="83"/>
      <c r="JH71" s="83"/>
      <c r="JI71" s="83">
        <v>1209.5999999999999</v>
      </c>
      <c r="JJ71" s="83"/>
      <c r="JK71" s="83"/>
      <c r="JL71" s="83"/>
      <c r="JM71" s="83"/>
      <c r="JN71" s="83"/>
      <c r="JO71" s="83"/>
      <c r="JP71" s="83"/>
      <c r="JQ71" s="40">
        <f t="shared" si="3"/>
        <v>1.5999999999999999</v>
      </c>
      <c r="JR71" s="5" t="s">
        <v>356</v>
      </c>
    </row>
    <row r="72" spans="1:278" s="5" customFormat="1" ht="12.75" customHeight="1" x14ac:dyDescent="0.25">
      <c r="A72" s="64">
        <v>43216</v>
      </c>
      <c r="B72" s="109" t="s">
        <v>289</v>
      </c>
      <c r="C72" s="52"/>
      <c r="D72" s="52"/>
      <c r="E72" s="53"/>
      <c r="F72" s="53"/>
      <c r="G72" s="53"/>
      <c r="H72" s="53"/>
      <c r="I72" s="53"/>
      <c r="J72" s="53"/>
      <c r="K72" s="53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>
        <v>40</v>
      </c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6">
        <f t="shared" si="4"/>
        <v>40</v>
      </c>
      <c r="IZ72" s="56" t="s">
        <v>37</v>
      </c>
      <c r="JA72" s="80">
        <v>967.68</v>
      </c>
      <c r="JB72" s="81">
        <f>JE72+JF72+JG72+JH72+JI72+JJ72</f>
        <v>967.68</v>
      </c>
      <c r="JC72" s="81">
        <v>603.20000000000005</v>
      </c>
      <c r="JD72" s="82">
        <f t="shared" si="5"/>
        <v>0</v>
      </c>
      <c r="JE72" s="83"/>
      <c r="JF72" s="83"/>
      <c r="JG72" s="83"/>
      <c r="JH72" s="83"/>
      <c r="JI72" s="83"/>
      <c r="JJ72" s="83">
        <v>967.68</v>
      </c>
      <c r="JK72" s="83"/>
      <c r="JL72" s="83"/>
      <c r="JM72" s="83"/>
      <c r="JN72" s="83"/>
      <c r="JO72" s="83"/>
      <c r="JP72" s="83"/>
      <c r="JQ72" s="40">
        <f t="shared" si="3"/>
        <v>1.6042440318302384</v>
      </c>
      <c r="JR72" s="5" t="s">
        <v>465</v>
      </c>
    </row>
    <row r="73" spans="1:278" s="5" customFormat="1" ht="12.75" customHeight="1" x14ac:dyDescent="0.25">
      <c r="A73" s="64">
        <v>43257</v>
      </c>
      <c r="B73" s="109" t="s">
        <v>289</v>
      </c>
      <c r="C73" s="52"/>
      <c r="D73" s="52"/>
      <c r="E73" s="53"/>
      <c r="F73" s="53"/>
      <c r="G73" s="53"/>
      <c r="H73" s="53"/>
      <c r="I73" s="53"/>
      <c r="J73" s="53"/>
      <c r="K73" s="53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>
        <v>60</v>
      </c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6">
        <f t="shared" si="4"/>
        <v>60</v>
      </c>
      <c r="IZ73" s="56" t="s">
        <v>37</v>
      </c>
      <c r="JA73" s="80">
        <v>1451.52</v>
      </c>
      <c r="JB73" s="81">
        <f>JE73+JF73+JG73+JH73+JI73+JJ73+JK73</f>
        <v>1451.52</v>
      </c>
      <c r="JC73" s="81">
        <v>946.19999999999993</v>
      </c>
      <c r="JD73" s="82">
        <f t="shared" si="5"/>
        <v>0</v>
      </c>
      <c r="JE73" s="83"/>
      <c r="JF73" s="83"/>
      <c r="JG73" s="83"/>
      <c r="JH73" s="83"/>
      <c r="JI73" s="83"/>
      <c r="JJ73" s="83"/>
      <c r="JK73" s="83">
        <v>1451.52</v>
      </c>
      <c r="JL73" s="83"/>
      <c r="JM73" s="83"/>
      <c r="JN73" s="83"/>
      <c r="JO73" s="83"/>
      <c r="JP73" s="83"/>
      <c r="JQ73" s="40">
        <f t="shared" si="3"/>
        <v>1.5340519974635385</v>
      </c>
      <c r="JR73" s="5" t="s">
        <v>576</v>
      </c>
    </row>
    <row r="74" spans="1:278" s="5" customFormat="1" ht="12.75" customHeight="1" x14ac:dyDescent="0.25">
      <c r="A74" s="64">
        <v>43279</v>
      </c>
      <c r="B74" s="109" t="s">
        <v>289</v>
      </c>
      <c r="C74" s="52"/>
      <c r="D74" s="52"/>
      <c r="E74" s="53"/>
      <c r="F74" s="53"/>
      <c r="G74" s="53"/>
      <c r="H74" s="53"/>
      <c r="I74" s="53"/>
      <c r="J74" s="53"/>
      <c r="K74" s="53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>
        <v>50</v>
      </c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6">
        <f t="shared" si="4"/>
        <v>50</v>
      </c>
      <c r="IZ74" s="56" t="s">
        <v>37</v>
      </c>
      <c r="JA74" s="80">
        <v>1209.5999999999999</v>
      </c>
      <c r="JB74" s="81">
        <f>JE74+JF74+JG74+JH74+JI74+JJ74+JK74+JL74</f>
        <v>1209.5999999999999</v>
      </c>
      <c r="JC74" s="81">
        <v>788.5</v>
      </c>
      <c r="JD74" s="82">
        <f t="shared" si="5"/>
        <v>0</v>
      </c>
      <c r="JE74" s="83"/>
      <c r="JF74" s="83"/>
      <c r="JG74" s="83"/>
      <c r="JH74" s="83"/>
      <c r="JI74" s="83"/>
      <c r="JJ74" s="83"/>
      <c r="JK74" s="83"/>
      <c r="JL74" s="83">
        <v>1209.5999999999999</v>
      </c>
      <c r="JM74" s="83"/>
      <c r="JN74" s="83"/>
      <c r="JO74" s="83"/>
      <c r="JP74" s="83"/>
      <c r="JQ74" s="40">
        <f t="shared" si="3"/>
        <v>1.5340519974635383</v>
      </c>
      <c r="JR74" s="5" t="s">
        <v>577</v>
      </c>
    </row>
    <row r="75" spans="1:278" s="5" customFormat="1" ht="12.75" customHeight="1" x14ac:dyDescent="0.25">
      <c r="A75" s="64">
        <v>43287</v>
      </c>
      <c r="B75" s="109" t="s">
        <v>289</v>
      </c>
      <c r="C75" s="52"/>
      <c r="D75" s="52"/>
      <c r="E75" s="53"/>
      <c r="F75" s="53"/>
      <c r="G75" s="53"/>
      <c r="H75" s="53"/>
      <c r="I75" s="53"/>
      <c r="J75" s="53"/>
      <c r="K75" s="53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>
        <v>50</v>
      </c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6">
        <f t="shared" si="4"/>
        <v>50</v>
      </c>
      <c r="IZ75" s="56" t="s">
        <v>37</v>
      </c>
      <c r="JA75" s="80">
        <v>1209.5999999999999</v>
      </c>
      <c r="JB75" s="81">
        <f>JE75+JF75+JG75+JH75+JI75+JJ75+JK75+JL75</f>
        <v>1209.5999999999999</v>
      </c>
      <c r="JC75" s="81">
        <v>788.5</v>
      </c>
      <c r="JD75" s="82">
        <f t="shared" si="5"/>
        <v>0</v>
      </c>
      <c r="JE75" s="83"/>
      <c r="JF75" s="83"/>
      <c r="JG75" s="83"/>
      <c r="JH75" s="83"/>
      <c r="JI75" s="83"/>
      <c r="JJ75" s="83"/>
      <c r="JK75" s="83"/>
      <c r="JL75" s="83">
        <v>1209.5999999999999</v>
      </c>
      <c r="JM75" s="83"/>
      <c r="JN75" s="83"/>
      <c r="JO75" s="83"/>
      <c r="JP75" s="83"/>
      <c r="JQ75" s="40">
        <f t="shared" si="3"/>
        <v>1.5340519974635383</v>
      </c>
      <c r="JR75" s="5" t="s">
        <v>399</v>
      </c>
    </row>
    <row r="76" spans="1:278" s="5" customFormat="1" ht="12.75" customHeight="1" x14ac:dyDescent="0.25">
      <c r="A76" s="64">
        <v>43307</v>
      </c>
      <c r="B76" s="109" t="s">
        <v>289</v>
      </c>
      <c r="C76" s="52"/>
      <c r="D76" s="52"/>
      <c r="E76" s="53"/>
      <c r="F76" s="53"/>
      <c r="G76" s="53"/>
      <c r="H76" s="53"/>
      <c r="I76" s="53"/>
      <c r="J76" s="53"/>
      <c r="K76" s="53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>
        <v>70</v>
      </c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6">
        <f t="shared" si="4"/>
        <v>70</v>
      </c>
      <c r="IZ76" s="56" t="s">
        <v>37</v>
      </c>
      <c r="JA76" s="80">
        <v>1693.44</v>
      </c>
      <c r="JB76" s="81">
        <f>JE76+JF76+JG76+JH76+JI76+JJ76+JK76+JL76+JM76</f>
        <v>1693.44</v>
      </c>
      <c r="JC76" s="81">
        <v>1089.5</v>
      </c>
      <c r="JD76" s="82">
        <f t="shared" si="5"/>
        <v>0</v>
      </c>
      <c r="JE76" s="83"/>
      <c r="JF76" s="83"/>
      <c r="JG76" s="83"/>
      <c r="JH76" s="83"/>
      <c r="JI76" s="83"/>
      <c r="JJ76" s="83"/>
      <c r="JK76" s="83"/>
      <c r="JL76" s="83"/>
      <c r="JM76" s="83">
        <v>1693.44</v>
      </c>
      <c r="JN76" s="83"/>
      <c r="JO76" s="83"/>
      <c r="JP76" s="83"/>
      <c r="JQ76" s="40">
        <f t="shared" si="3"/>
        <v>1.5543276732446076</v>
      </c>
      <c r="JR76" s="5" t="s">
        <v>589</v>
      </c>
    </row>
    <row r="77" spans="1:278" s="5" customFormat="1" ht="12.75" customHeight="1" x14ac:dyDescent="0.25">
      <c r="A77" s="64">
        <v>43322</v>
      </c>
      <c r="B77" s="109" t="s">
        <v>289</v>
      </c>
      <c r="C77" s="52"/>
      <c r="D77" s="52"/>
      <c r="E77" s="53"/>
      <c r="F77" s="53"/>
      <c r="G77" s="53"/>
      <c r="H77" s="53"/>
      <c r="I77" s="53"/>
      <c r="J77" s="53"/>
      <c r="K77" s="53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>
        <v>60</v>
      </c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6">
        <f t="shared" si="4"/>
        <v>60</v>
      </c>
      <c r="IZ77" s="56" t="s">
        <v>37</v>
      </c>
      <c r="JA77" s="80">
        <v>1451.52</v>
      </c>
      <c r="JB77" s="81">
        <f>JE77+JF77+JG77+JH77+JI77+JJ77+JK77+JL77+JM77+JN77</f>
        <v>1451.52</v>
      </c>
      <c r="JC77" s="81">
        <v>930.69</v>
      </c>
      <c r="JD77" s="82">
        <f t="shared" si="5"/>
        <v>0</v>
      </c>
      <c r="JE77" s="83"/>
      <c r="JF77" s="83"/>
      <c r="JG77" s="83"/>
      <c r="JH77" s="83"/>
      <c r="JI77" s="83"/>
      <c r="JJ77" s="83"/>
      <c r="JK77" s="83"/>
      <c r="JL77" s="83"/>
      <c r="JM77" s="83"/>
      <c r="JN77" s="83">
        <v>1451.52</v>
      </c>
      <c r="JO77" s="83"/>
      <c r="JP77" s="83"/>
      <c r="JQ77" s="40">
        <f t="shared" si="3"/>
        <v>1.5596170583115752</v>
      </c>
      <c r="JR77" s="5" t="s">
        <v>605</v>
      </c>
    </row>
    <row r="78" spans="1:278" s="5" customFormat="1" ht="12.75" customHeight="1" x14ac:dyDescent="0.25">
      <c r="A78" s="64">
        <v>43341</v>
      </c>
      <c r="B78" s="109" t="s">
        <v>289</v>
      </c>
      <c r="C78" s="52"/>
      <c r="D78" s="52"/>
      <c r="E78" s="53"/>
      <c r="F78" s="53"/>
      <c r="G78" s="53"/>
      <c r="H78" s="53"/>
      <c r="I78" s="53"/>
      <c r="J78" s="53"/>
      <c r="K78" s="53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>
        <v>80</v>
      </c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6">
        <f t="shared" si="4"/>
        <v>80</v>
      </c>
      <c r="IZ78" s="56" t="s">
        <v>37</v>
      </c>
      <c r="JA78" s="80">
        <v>1935.36</v>
      </c>
      <c r="JB78" s="81">
        <f>JE78+JF78+JG78+JH78+JI78+JJ78+JK78+JL78+JM78+JN78</f>
        <v>1935.3600000000001</v>
      </c>
      <c r="JC78" s="81">
        <v>1256</v>
      </c>
      <c r="JD78" s="82">
        <f t="shared" si="5"/>
        <v>0</v>
      </c>
      <c r="JE78" s="83"/>
      <c r="JF78" s="83"/>
      <c r="JG78" s="83"/>
      <c r="JH78" s="83"/>
      <c r="JI78" s="83"/>
      <c r="JJ78" s="83"/>
      <c r="JK78" s="83"/>
      <c r="JL78" s="83"/>
      <c r="JM78" s="83"/>
      <c r="JN78" s="83">
        <f>548.48+1386.88</f>
        <v>1935.3600000000001</v>
      </c>
      <c r="JO78" s="83"/>
      <c r="JP78" s="83"/>
      <c r="JQ78" s="40">
        <f t="shared" si="3"/>
        <v>1.5408917197452228</v>
      </c>
      <c r="JR78" s="5" t="s">
        <v>551</v>
      </c>
    </row>
    <row r="79" spans="1:278" s="5" customFormat="1" ht="12.75" customHeight="1" x14ac:dyDescent="0.25">
      <c r="A79" s="64">
        <v>43349</v>
      </c>
      <c r="B79" s="109" t="s">
        <v>289</v>
      </c>
      <c r="C79" s="52"/>
      <c r="D79" s="52"/>
      <c r="E79" s="53"/>
      <c r="F79" s="53"/>
      <c r="G79" s="53"/>
      <c r="H79" s="53"/>
      <c r="I79" s="53"/>
      <c r="J79" s="53"/>
      <c r="K79" s="53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>
        <v>60</v>
      </c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>
        <v>2</v>
      </c>
      <c r="EC79" s="22">
        <v>2</v>
      </c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6">
        <f t="shared" si="4"/>
        <v>64</v>
      </c>
      <c r="IZ79" s="56" t="s">
        <v>37</v>
      </c>
      <c r="JA79" s="80">
        <v>1595.93</v>
      </c>
      <c r="JB79" s="81">
        <f>JE79+JF79+JG79+JH79+JI79+JJ79+JK79+JL79+JM79+JN79</f>
        <v>1595.93</v>
      </c>
      <c r="JC79" s="81">
        <v>1066.4800000000002</v>
      </c>
      <c r="JD79" s="82">
        <f t="shared" si="5"/>
        <v>0</v>
      </c>
      <c r="JE79" s="83"/>
      <c r="JF79" s="83"/>
      <c r="JG79" s="83"/>
      <c r="JH79" s="83"/>
      <c r="JI79" s="83"/>
      <c r="JJ79" s="83"/>
      <c r="JK79" s="83"/>
      <c r="JL79" s="83"/>
      <c r="JM79" s="83"/>
      <c r="JN79" s="83">
        <v>1595.93</v>
      </c>
      <c r="JO79" s="83"/>
      <c r="JP79" s="83"/>
      <c r="JQ79" s="117">
        <f t="shared" si="3"/>
        <v>1.4964462530942912</v>
      </c>
      <c r="JR79" s="5" t="s">
        <v>581</v>
      </c>
    </row>
    <row r="80" spans="1:278" s="5" customFormat="1" ht="12.75" customHeight="1" x14ac:dyDescent="0.25">
      <c r="A80" s="64">
        <v>43383</v>
      </c>
      <c r="B80" s="109" t="s">
        <v>289</v>
      </c>
      <c r="C80" s="52"/>
      <c r="D80" s="52"/>
      <c r="E80" s="53"/>
      <c r="F80" s="53"/>
      <c r="G80" s="53"/>
      <c r="H80" s="53"/>
      <c r="I80" s="53"/>
      <c r="J80" s="53"/>
      <c r="K80" s="53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>
        <v>60</v>
      </c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6">
        <f t="shared" si="4"/>
        <v>60</v>
      </c>
      <c r="IZ80" s="56" t="s">
        <v>37</v>
      </c>
      <c r="JA80" s="80">
        <v>1596.96</v>
      </c>
      <c r="JB80" s="81">
        <f>JE80+JF80+JG80+JH80+JI80+JJ80+JK80+JL80+JM80+JN80+JO80</f>
        <v>1596.96</v>
      </c>
      <c r="JC80" s="81">
        <v>981.00000000000011</v>
      </c>
      <c r="JD80" s="82">
        <f t="shared" si="5"/>
        <v>0</v>
      </c>
      <c r="JE80" s="83"/>
      <c r="JF80" s="83"/>
      <c r="JG80" s="83"/>
      <c r="JH80" s="83"/>
      <c r="JI80" s="83"/>
      <c r="JJ80" s="83"/>
      <c r="JK80" s="83"/>
      <c r="JL80" s="83"/>
      <c r="JM80" s="83"/>
      <c r="JN80" s="83"/>
      <c r="JO80" s="83">
        <v>1596.96</v>
      </c>
      <c r="JP80" s="83"/>
      <c r="JQ80" s="117">
        <f t="shared" si="3"/>
        <v>1.6278899082568805</v>
      </c>
      <c r="JR80" s="5" t="s">
        <v>678</v>
      </c>
    </row>
    <row r="81" spans="1:278" s="5" customFormat="1" ht="12.75" customHeight="1" x14ac:dyDescent="0.25">
      <c r="A81" s="64">
        <v>43398</v>
      </c>
      <c r="B81" s="109" t="s">
        <v>289</v>
      </c>
      <c r="C81" s="52"/>
      <c r="D81" s="52"/>
      <c r="E81" s="53"/>
      <c r="F81" s="53"/>
      <c r="G81" s="53"/>
      <c r="H81" s="53"/>
      <c r="I81" s="53"/>
      <c r="J81" s="53"/>
      <c r="K81" s="53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>
        <v>80</v>
      </c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6">
        <f t="shared" si="4"/>
        <v>80</v>
      </c>
      <c r="IZ81" s="56" t="s">
        <v>37</v>
      </c>
      <c r="JA81" s="80">
        <v>2129.2800000000002</v>
      </c>
      <c r="JB81" s="81">
        <f>JE81+JF81+JG81+JH81+JI81+JJ81+JK81+JL81+JM81+JN81+JO81</f>
        <v>2129.2800000000002</v>
      </c>
      <c r="JC81" s="81">
        <v>1133.6000000000001</v>
      </c>
      <c r="JD81" s="82">
        <f t="shared" si="5"/>
        <v>0</v>
      </c>
      <c r="JE81" s="83"/>
      <c r="JF81" s="83"/>
      <c r="JG81" s="83"/>
      <c r="JH81" s="83"/>
      <c r="JI81" s="83"/>
      <c r="JJ81" s="83"/>
      <c r="JK81" s="83"/>
      <c r="JL81" s="83"/>
      <c r="JM81" s="83"/>
      <c r="JN81" s="83"/>
      <c r="JO81" s="83">
        <v>2129.2800000000002</v>
      </c>
      <c r="JP81" s="83"/>
      <c r="JQ81" s="117">
        <f t="shared" si="3"/>
        <v>1.87833450952717</v>
      </c>
      <c r="JR81" s="5" t="s">
        <v>634</v>
      </c>
    </row>
    <row r="82" spans="1:278" s="5" customFormat="1" ht="12.75" customHeight="1" x14ac:dyDescent="0.25">
      <c r="A82" s="64">
        <v>43405</v>
      </c>
      <c r="B82" s="109" t="s">
        <v>289</v>
      </c>
      <c r="C82" s="52"/>
      <c r="D82" s="52"/>
      <c r="E82" s="53"/>
      <c r="F82" s="53"/>
      <c r="G82" s="53"/>
      <c r="H82" s="53"/>
      <c r="I82" s="53"/>
      <c r="J82" s="53"/>
      <c r="K82" s="53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>
        <v>60</v>
      </c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6">
        <f t="shared" si="4"/>
        <v>60</v>
      </c>
      <c r="IZ82" s="56" t="s">
        <v>37</v>
      </c>
      <c r="JA82" s="80">
        <v>1596.96</v>
      </c>
      <c r="JB82" s="81">
        <f t="shared" ref="JB82:JB87" si="6">JE82+JF82+JG82+JH82+JI82+JJ82+JK82+JL82+JM82+JN82+JO82+JP82</f>
        <v>1596.96</v>
      </c>
      <c r="JC82" s="81">
        <v>1001.4</v>
      </c>
      <c r="JD82" s="82">
        <f t="shared" si="5"/>
        <v>0</v>
      </c>
      <c r="JE82" s="83"/>
      <c r="JF82" s="83"/>
      <c r="JG82" s="83"/>
      <c r="JH82" s="83"/>
      <c r="JI82" s="83"/>
      <c r="JJ82" s="83"/>
      <c r="JK82" s="83"/>
      <c r="JL82" s="83"/>
      <c r="JM82" s="83"/>
      <c r="JN82" s="83"/>
      <c r="JO82" s="83">
        <v>273.76</v>
      </c>
      <c r="JP82" s="83">
        <v>1323.2</v>
      </c>
      <c r="JQ82" s="117">
        <f t="shared" si="3"/>
        <v>1.5947273816656682</v>
      </c>
      <c r="JR82" s="5" t="s">
        <v>700</v>
      </c>
    </row>
    <row r="83" spans="1:278" s="5" customFormat="1" ht="12.75" customHeight="1" x14ac:dyDescent="0.25">
      <c r="A83" s="64">
        <v>43425</v>
      </c>
      <c r="B83" s="109" t="s">
        <v>289</v>
      </c>
      <c r="C83" s="52"/>
      <c r="D83" s="52"/>
      <c r="E83" s="53"/>
      <c r="F83" s="53"/>
      <c r="G83" s="53"/>
      <c r="H83" s="53"/>
      <c r="I83" s="53"/>
      <c r="J83" s="53"/>
      <c r="K83" s="53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>
        <v>60</v>
      </c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6">
        <f t="shared" si="4"/>
        <v>60</v>
      </c>
      <c r="IZ83" s="56" t="s">
        <v>37</v>
      </c>
      <c r="JA83" s="80">
        <v>1596.96</v>
      </c>
      <c r="JB83" s="81">
        <f t="shared" si="6"/>
        <v>1290.8799999999999</v>
      </c>
      <c r="JC83" s="81">
        <v>878.2</v>
      </c>
      <c r="JD83" s="82">
        <f t="shared" si="5"/>
        <v>306.08000000000015</v>
      </c>
      <c r="JE83" s="83"/>
      <c r="JF83" s="83"/>
      <c r="JG83" s="83"/>
      <c r="JH83" s="83"/>
      <c r="JI83" s="83"/>
      <c r="JJ83" s="83"/>
      <c r="JK83" s="83"/>
      <c r="JL83" s="83"/>
      <c r="JM83" s="83"/>
      <c r="JN83" s="83"/>
      <c r="JO83" s="83"/>
      <c r="JP83" s="83">
        <f>176.8+1114.08</f>
        <v>1290.8799999999999</v>
      </c>
      <c r="JQ83" s="117">
        <f t="shared" si="3"/>
        <v>1.8184468230471418</v>
      </c>
      <c r="JR83" s="5" t="s">
        <v>683</v>
      </c>
    </row>
    <row r="84" spans="1:278" s="5" customFormat="1" ht="12.75" customHeight="1" x14ac:dyDescent="0.25">
      <c r="A84" s="64">
        <v>43433</v>
      </c>
      <c r="B84" s="109" t="s">
        <v>289</v>
      </c>
      <c r="C84" s="52"/>
      <c r="D84" s="52"/>
      <c r="E84" s="53"/>
      <c r="F84" s="53"/>
      <c r="G84" s="53"/>
      <c r="H84" s="53"/>
      <c r="I84" s="53"/>
      <c r="J84" s="53"/>
      <c r="K84" s="53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>
        <v>60</v>
      </c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6">
        <f t="shared" si="4"/>
        <v>60</v>
      </c>
      <c r="IZ84" s="56" t="s">
        <v>37</v>
      </c>
      <c r="JA84" s="80">
        <v>1596.96</v>
      </c>
      <c r="JB84" s="81">
        <f t="shared" si="6"/>
        <v>0</v>
      </c>
      <c r="JC84" s="81">
        <v>816.59999999999991</v>
      </c>
      <c r="JD84" s="82">
        <f t="shared" si="5"/>
        <v>1596.96</v>
      </c>
      <c r="JE84" s="83"/>
      <c r="JF84" s="83"/>
      <c r="JG84" s="83"/>
      <c r="JH84" s="83"/>
      <c r="JI84" s="83"/>
      <c r="JJ84" s="83"/>
      <c r="JK84" s="83"/>
      <c r="JL84" s="83"/>
      <c r="JM84" s="83"/>
      <c r="JN84" s="83"/>
      <c r="JO84" s="83"/>
      <c r="JP84" s="83"/>
      <c r="JQ84" s="117">
        <f t="shared" si="3"/>
        <v>1.9556208670095521</v>
      </c>
      <c r="JR84" s="5" t="s">
        <v>702</v>
      </c>
    </row>
    <row r="85" spans="1:278" s="5" customFormat="1" ht="12.75" customHeight="1" x14ac:dyDescent="0.25">
      <c r="A85" s="64">
        <v>43439</v>
      </c>
      <c r="B85" s="109" t="s">
        <v>289</v>
      </c>
      <c r="C85" s="52"/>
      <c r="D85" s="52"/>
      <c r="E85" s="53"/>
      <c r="F85" s="53"/>
      <c r="G85" s="53"/>
      <c r="H85" s="53"/>
      <c r="I85" s="53"/>
      <c r="J85" s="53"/>
      <c r="K85" s="53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>
        <v>60</v>
      </c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6">
        <f t="shared" si="4"/>
        <v>60</v>
      </c>
      <c r="IZ85" s="56" t="s">
        <v>37</v>
      </c>
      <c r="JA85" s="80">
        <v>1596.96</v>
      </c>
      <c r="JB85" s="81">
        <f t="shared" si="6"/>
        <v>0</v>
      </c>
      <c r="JC85" s="81">
        <v>816.59999999999991</v>
      </c>
      <c r="JD85" s="82">
        <f t="shared" si="5"/>
        <v>1596.96</v>
      </c>
      <c r="JE85" s="83"/>
      <c r="JF85" s="83"/>
      <c r="JG85" s="83"/>
      <c r="JH85" s="83"/>
      <c r="JI85" s="83"/>
      <c r="JJ85" s="83"/>
      <c r="JK85" s="83"/>
      <c r="JL85" s="83"/>
      <c r="JM85" s="83"/>
      <c r="JN85" s="83"/>
      <c r="JO85" s="83"/>
      <c r="JP85" s="83"/>
      <c r="JQ85" s="117">
        <f t="shared" si="3"/>
        <v>1.9556208670095521</v>
      </c>
      <c r="JR85" s="5" t="s">
        <v>684</v>
      </c>
    </row>
    <row r="86" spans="1:278" s="5" customFormat="1" ht="12.75" customHeight="1" x14ac:dyDescent="0.25">
      <c r="A86" s="64">
        <v>43446</v>
      </c>
      <c r="B86" s="109" t="s">
        <v>289</v>
      </c>
      <c r="C86" s="52"/>
      <c r="D86" s="52"/>
      <c r="E86" s="53"/>
      <c r="F86" s="53"/>
      <c r="G86" s="53"/>
      <c r="H86" s="53"/>
      <c r="I86" s="53"/>
      <c r="J86" s="53"/>
      <c r="K86" s="53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>
        <v>60</v>
      </c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6">
        <f t="shared" si="4"/>
        <v>60</v>
      </c>
      <c r="IZ86" s="56" t="s">
        <v>37</v>
      </c>
      <c r="JA86" s="80">
        <v>1596.96</v>
      </c>
      <c r="JB86" s="81">
        <f t="shared" si="6"/>
        <v>0</v>
      </c>
      <c r="JC86" s="81">
        <v>821.2</v>
      </c>
      <c r="JD86" s="82">
        <f t="shared" si="5"/>
        <v>1596.96</v>
      </c>
      <c r="JE86" s="83"/>
      <c r="JF86" s="83"/>
      <c r="JG86" s="83"/>
      <c r="JH86" s="83"/>
      <c r="JI86" s="83"/>
      <c r="JJ86" s="83"/>
      <c r="JK86" s="83"/>
      <c r="JL86" s="83"/>
      <c r="JM86" s="83"/>
      <c r="JN86" s="83"/>
      <c r="JO86" s="83"/>
      <c r="JP86" s="83"/>
      <c r="JQ86" s="117">
        <f t="shared" si="3"/>
        <v>1.9446663419386263</v>
      </c>
      <c r="JR86" s="5" t="s">
        <v>724</v>
      </c>
    </row>
    <row r="87" spans="1:278" s="5" customFormat="1" ht="12.75" customHeight="1" x14ac:dyDescent="0.25">
      <c r="A87" s="64">
        <v>43454</v>
      </c>
      <c r="B87" s="109" t="s">
        <v>289</v>
      </c>
      <c r="C87" s="52"/>
      <c r="D87" s="52"/>
      <c r="E87" s="53"/>
      <c r="F87" s="53"/>
      <c r="G87" s="53"/>
      <c r="H87" s="53"/>
      <c r="I87" s="53"/>
      <c r="J87" s="53"/>
      <c r="K87" s="53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>
        <v>160</v>
      </c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6">
        <f t="shared" si="4"/>
        <v>160</v>
      </c>
      <c r="IZ87" s="56" t="s">
        <v>37</v>
      </c>
      <c r="JA87" s="80">
        <v>4258.5600000000004</v>
      </c>
      <c r="JB87" s="81">
        <f t="shared" si="6"/>
        <v>0</v>
      </c>
      <c r="JC87" s="81">
        <v>2208.9</v>
      </c>
      <c r="JD87" s="82">
        <f t="shared" si="5"/>
        <v>4258.5600000000004</v>
      </c>
      <c r="JE87" s="83"/>
      <c r="JF87" s="83"/>
      <c r="JG87" s="83"/>
      <c r="JH87" s="83"/>
      <c r="JI87" s="83"/>
      <c r="JJ87" s="83"/>
      <c r="JK87" s="83"/>
      <c r="JL87" s="83"/>
      <c r="JM87" s="83"/>
      <c r="JN87" s="83"/>
      <c r="JO87" s="83"/>
      <c r="JP87" s="83"/>
      <c r="JQ87" s="117">
        <f t="shared" si="3"/>
        <v>1.9279098193671058</v>
      </c>
    </row>
    <row r="88" spans="1:278" s="5" customFormat="1" ht="12.75" customHeight="1" x14ac:dyDescent="0.25">
      <c r="A88" s="64">
        <v>43137</v>
      </c>
      <c r="B88" s="109" t="s">
        <v>219</v>
      </c>
      <c r="C88" s="52"/>
      <c r="D88" s="52"/>
      <c r="E88" s="53"/>
      <c r="F88" s="53"/>
      <c r="G88" s="53"/>
      <c r="H88" s="53"/>
      <c r="I88" s="53"/>
      <c r="J88" s="53"/>
      <c r="K88" s="53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>
        <v>1</v>
      </c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>
        <v>1</v>
      </c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6">
        <f t="shared" si="4"/>
        <v>2</v>
      </c>
      <c r="IZ88" s="56" t="s">
        <v>78</v>
      </c>
      <c r="JA88" s="80">
        <v>142.4</v>
      </c>
      <c r="JB88" s="81">
        <f>JE88+JF88+JG88</f>
        <v>142.4</v>
      </c>
      <c r="JC88" s="81">
        <v>97.710000000000008</v>
      </c>
      <c r="JD88" s="82">
        <f t="shared" si="5"/>
        <v>0</v>
      </c>
      <c r="JE88" s="83"/>
      <c r="JF88" s="83">
        <v>65</v>
      </c>
      <c r="JG88" s="83">
        <v>77.400000000000006</v>
      </c>
      <c r="JH88" s="83"/>
      <c r="JI88" s="83"/>
      <c r="JJ88" s="83"/>
      <c r="JK88" s="83"/>
      <c r="JL88" s="83"/>
      <c r="JM88" s="83"/>
      <c r="JN88" s="83"/>
      <c r="JO88" s="83"/>
      <c r="JP88" s="83"/>
      <c r="JQ88" s="40">
        <f t="shared" si="3"/>
        <v>1.4573738614266707</v>
      </c>
    </row>
    <row r="89" spans="1:278" s="5" customFormat="1" ht="12.75" customHeight="1" x14ac:dyDescent="0.25">
      <c r="A89" s="64">
        <v>43124</v>
      </c>
      <c r="B89" s="109" t="s">
        <v>761</v>
      </c>
      <c r="C89" s="52"/>
      <c r="D89" s="52"/>
      <c r="E89" s="53"/>
      <c r="F89" s="53"/>
      <c r="G89" s="53"/>
      <c r="H89" s="53"/>
      <c r="I89" s="53"/>
      <c r="J89" s="53"/>
      <c r="K89" s="53"/>
      <c r="L89" s="22"/>
      <c r="M89" s="22"/>
      <c r="N89" s="22"/>
      <c r="O89" s="22"/>
      <c r="P89" s="22"/>
      <c r="Q89" s="22"/>
      <c r="R89" s="22">
        <v>20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>
        <v>10</v>
      </c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>
        <v>10</v>
      </c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6">
        <f t="shared" si="4"/>
        <v>40</v>
      </c>
      <c r="IZ89" s="56" t="s">
        <v>37</v>
      </c>
      <c r="JA89" s="80">
        <v>1289.8800000000001</v>
      </c>
      <c r="JB89" s="81">
        <f>JE89+JF89</f>
        <v>1289.8800000000001</v>
      </c>
      <c r="JC89" s="81">
        <v>841.2</v>
      </c>
      <c r="JD89" s="82">
        <f t="shared" si="5"/>
        <v>0</v>
      </c>
      <c r="JE89" s="83"/>
      <c r="JF89" s="83">
        <v>1289.8800000000001</v>
      </c>
      <c r="JG89" s="83"/>
      <c r="JH89" s="83"/>
      <c r="JI89" s="83"/>
      <c r="JJ89" s="83"/>
      <c r="JK89" s="83"/>
      <c r="JL89" s="83"/>
      <c r="JM89" s="83"/>
      <c r="JN89" s="83"/>
      <c r="JO89" s="83"/>
      <c r="JP89" s="83"/>
      <c r="JQ89" s="40">
        <f t="shared" si="3"/>
        <v>1.5333808844507846</v>
      </c>
    </row>
    <row r="90" spans="1:278" s="5" customFormat="1" ht="12.75" customHeight="1" x14ac:dyDescent="0.25">
      <c r="A90" s="64">
        <v>43143</v>
      </c>
      <c r="B90" s="109" t="s">
        <v>761</v>
      </c>
      <c r="C90" s="52"/>
      <c r="D90" s="52"/>
      <c r="E90" s="53"/>
      <c r="F90" s="53"/>
      <c r="G90" s="53"/>
      <c r="H90" s="53"/>
      <c r="I90" s="53"/>
      <c r="J90" s="53"/>
      <c r="K90" s="53"/>
      <c r="L90" s="22"/>
      <c r="M90" s="22"/>
      <c r="N90" s="22"/>
      <c r="O90" s="22"/>
      <c r="P90" s="22"/>
      <c r="Q90" s="22"/>
      <c r="R90" s="22">
        <v>20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6">
        <f t="shared" si="4"/>
        <v>20</v>
      </c>
      <c r="IZ90" s="56" t="s">
        <v>37</v>
      </c>
      <c r="JA90" s="80">
        <v>713.28</v>
      </c>
      <c r="JB90" s="81">
        <f>JE90+JF90</f>
        <v>713.28</v>
      </c>
      <c r="JC90" s="81">
        <v>437.8</v>
      </c>
      <c r="JD90" s="82">
        <f t="shared" si="5"/>
        <v>0</v>
      </c>
      <c r="JE90" s="83"/>
      <c r="JF90" s="83">
        <v>713.28</v>
      </c>
      <c r="JG90" s="83"/>
      <c r="JH90" s="83"/>
      <c r="JI90" s="83"/>
      <c r="JJ90" s="83"/>
      <c r="JK90" s="83"/>
      <c r="JL90" s="83"/>
      <c r="JM90" s="83"/>
      <c r="JN90" s="83"/>
      <c r="JO90" s="83"/>
      <c r="JP90" s="83"/>
      <c r="JQ90" s="40">
        <f t="shared" si="3"/>
        <v>1.6292370945637276</v>
      </c>
      <c r="JR90" s="5" t="s">
        <v>293</v>
      </c>
    </row>
    <row r="91" spans="1:278" s="5" customFormat="1" ht="12.75" customHeight="1" x14ac:dyDescent="0.25">
      <c r="A91" s="64">
        <v>43154</v>
      </c>
      <c r="B91" s="109" t="s">
        <v>761</v>
      </c>
      <c r="C91" s="52"/>
      <c r="D91" s="52"/>
      <c r="E91" s="53"/>
      <c r="F91" s="53"/>
      <c r="G91" s="53"/>
      <c r="H91" s="53"/>
      <c r="I91" s="53"/>
      <c r="J91" s="53"/>
      <c r="K91" s="53"/>
      <c r="L91" s="22"/>
      <c r="M91" s="22">
        <v>9</v>
      </c>
      <c r="N91" s="22"/>
      <c r="O91" s="22"/>
      <c r="P91" s="22"/>
      <c r="Q91" s="22"/>
      <c r="R91" s="22">
        <v>20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>
        <v>10</v>
      </c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>
        <v>10</v>
      </c>
      <c r="AY91" s="22"/>
      <c r="AZ91" s="22"/>
      <c r="BA91" s="22"/>
      <c r="BB91" s="22">
        <v>10</v>
      </c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>
        <v>10</v>
      </c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6">
        <f t="shared" si="4"/>
        <v>69</v>
      </c>
      <c r="IZ91" s="56" t="s">
        <v>37</v>
      </c>
      <c r="JA91" s="80">
        <v>2102.2800000000002</v>
      </c>
      <c r="JB91" s="81">
        <f>JE91+JF91+JG91</f>
        <v>2102.2800000000002</v>
      </c>
      <c r="JC91" s="81">
        <v>1364.4199999999998</v>
      </c>
      <c r="JD91" s="82">
        <f t="shared" si="5"/>
        <v>0</v>
      </c>
      <c r="JE91" s="83"/>
      <c r="JF91" s="83"/>
      <c r="JG91" s="83">
        <v>2102.2800000000002</v>
      </c>
      <c r="JH91" s="83"/>
      <c r="JI91" s="83"/>
      <c r="JJ91" s="83"/>
      <c r="JK91" s="83"/>
      <c r="JL91" s="83"/>
      <c r="JM91" s="83"/>
      <c r="JN91" s="83"/>
      <c r="JO91" s="83"/>
      <c r="JP91" s="83"/>
      <c r="JQ91" s="40">
        <f t="shared" si="3"/>
        <v>1.5407865613227603</v>
      </c>
      <c r="JR91" s="5" t="s">
        <v>292</v>
      </c>
    </row>
    <row r="92" spans="1:278" s="5" customFormat="1" ht="12.75" customHeight="1" x14ac:dyDescent="0.25">
      <c r="A92" s="64">
        <v>43201</v>
      </c>
      <c r="B92" s="109" t="s">
        <v>761</v>
      </c>
      <c r="C92" s="52"/>
      <c r="D92" s="52"/>
      <c r="E92" s="53"/>
      <c r="F92" s="53"/>
      <c r="G92" s="53"/>
      <c r="H92" s="53"/>
      <c r="I92" s="53"/>
      <c r="J92" s="53"/>
      <c r="K92" s="53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>
        <v>10</v>
      </c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6">
        <f t="shared" si="4"/>
        <v>10</v>
      </c>
      <c r="IZ92" s="56" t="s">
        <v>37</v>
      </c>
      <c r="JA92" s="80">
        <v>459.36</v>
      </c>
      <c r="JB92" s="81">
        <f>JE92+JF92+JG92+JH92+JI92</f>
        <v>459.36</v>
      </c>
      <c r="JC92" s="81">
        <v>305.3</v>
      </c>
      <c r="JD92" s="82">
        <f t="shared" si="5"/>
        <v>0</v>
      </c>
      <c r="JE92" s="83"/>
      <c r="JF92" s="83"/>
      <c r="JG92" s="83"/>
      <c r="JH92" s="83"/>
      <c r="JI92" s="83">
        <f>459.36</f>
        <v>459.36</v>
      </c>
      <c r="JJ92" s="83"/>
      <c r="JK92" s="83"/>
      <c r="JL92" s="83"/>
      <c r="JM92" s="83"/>
      <c r="JN92" s="83"/>
      <c r="JO92" s="83"/>
      <c r="JP92" s="83"/>
      <c r="JQ92" s="40">
        <f t="shared" si="3"/>
        <v>1.5046184081231575</v>
      </c>
      <c r="JR92" s="5" t="s">
        <v>385</v>
      </c>
    </row>
    <row r="93" spans="1:278" s="5" customFormat="1" ht="12.75" customHeight="1" x14ac:dyDescent="0.25">
      <c r="A93" s="64">
        <v>43213</v>
      </c>
      <c r="B93" s="109" t="s">
        <v>761</v>
      </c>
      <c r="C93" s="52"/>
      <c r="D93" s="52"/>
      <c r="E93" s="53"/>
      <c r="F93" s="53"/>
      <c r="G93" s="53"/>
      <c r="H93" s="53"/>
      <c r="I93" s="53"/>
      <c r="J93" s="53"/>
      <c r="K93" s="53"/>
      <c r="L93" s="22"/>
      <c r="M93" s="22"/>
      <c r="N93" s="22"/>
      <c r="O93" s="22"/>
      <c r="P93" s="22"/>
      <c r="Q93" s="22"/>
      <c r="R93" s="22">
        <v>30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6">
        <f t="shared" si="4"/>
        <v>30</v>
      </c>
      <c r="IZ93" s="56" t="s">
        <v>37</v>
      </c>
      <c r="JA93" s="80">
        <v>1049.76</v>
      </c>
      <c r="JB93" s="81">
        <f>JE93+JF93+JG93+JH93+JI93</f>
        <v>1049.76</v>
      </c>
      <c r="JC93" s="81">
        <v>665.1</v>
      </c>
      <c r="JD93" s="82">
        <f t="shared" si="5"/>
        <v>0</v>
      </c>
      <c r="JE93" s="83"/>
      <c r="JF93" s="83"/>
      <c r="JG93" s="83"/>
      <c r="JH93" s="83">
        <v>349.92</v>
      </c>
      <c r="JI93" s="83">
        <v>699.84</v>
      </c>
      <c r="JJ93" s="83"/>
      <c r="JK93" s="83"/>
      <c r="JL93" s="83"/>
      <c r="JM93" s="83"/>
      <c r="JN93" s="83"/>
      <c r="JO93" s="83"/>
      <c r="JP93" s="83"/>
      <c r="JQ93" s="40">
        <f t="shared" si="3"/>
        <v>1.5783491204330176</v>
      </c>
      <c r="JR93" s="5" t="s">
        <v>379</v>
      </c>
    </row>
    <row r="94" spans="1:278" s="5" customFormat="1" ht="12.75" customHeight="1" x14ac:dyDescent="0.25">
      <c r="A94" s="64">
        <v>43235</v>
      </c>
      <c r="B94" s="109" t="s">
        <v>761</v>
      </c>
      <c r="C94" s="52"/>
      <c r="D94" s="52"/>
      <c r="E94" s="53"/>
      <c r="F94" s="53"/>
      <c r="G94" s="53"/>
      <c r="H94" s="53"/>
      <c r="I94" s="53"/>
      <c r="J94" s="53"/>
      <c r="K94" s="53"/>
      <c r="L94" s="22"/>
      <c r="M94" s="22"/>
      <c r="N94" s="22"/>
      <c r="O94" s="22"/>
      <c r="P94" s="22"/>
      <c r="Q94" s="22"/>
      <c r="R94" s="22">
        <v>40</v>
      </c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6">
        <f t="shared" si="4"/>
        <v>40</v>
      </c>
      <c r="IZ94" s="56" t="s">
        <v>37</v>
      </c>
      <c r="JA94" s="80">
        <v>1425.6</v>
      </c>
      <c r="JB94" s="81">
        <f>JE94+JF94+JG94+JH94+JI94+JJ94</f>
        <v>1425.6000000000001</v>
      </c>
      <c r="JC94" s="81">
        <v>889.40000000000009</v>
      </c>
      <c r="JD94" s="82">
        <f t="shared" si="5"/>
        <v>0</v>
      </c>
      <c r="JE94" s="83"/>
      <c r="JF94" s="83"/>
      <c r="JG94" s="83"/>
      <c r="JH94" s="83"/>
      <c r="JI94" s="83">
        <v>349.92</v>
      </c>
      <c r="JJ94" s="83">
        <v>1075.68</v>
      </c>
      <c r="JK94" s="83"/>
      <c r="JL94" s="83"/>
      <c r="JM94" s="83"/>
      <c r="JN94" s="83"/>
      <c r="JO94" s="83"/>
      <c r="JP94" s="83"/>
      <c r="JQ94" s="40">
        <f t="shared" si="3"/>
        <v>1.6028783449516526</v>
      </c>
      <c r="JR94" s="5" t="s">
        <v>425</v>
      </c>
    </row>
    <row r="95" spans="1:278" s="5" customFormat="1" ht="12.75" customHeight="1" x14ac:dyDescent="0.25">
      <c r="A95" s="64">
        <v>43256</v>
      </c>
      <c r="B95" s="109" t="s">
        <v>761</v>
      </c>
      <c r="C95" s="52"/>
      <c r="D95" s="52"/>
      <c r="E95" s="53"/>
      <c r="F95" s="53"/>
      <c r="G95" s="53"/>
      <c r="H95" s="53"/>
      <c r="I95" s="53"/>
      <c r="J95" s="53"/>
      <c r="K95" s="53"/>
      <c r="L95" s="22"/>
      <c r="M95" s="22"/>
      <c r="N95" s="22"/>
      <c r="O95" s="22"/>
      <c r="P95" s="22"/>
      <c r="Q95" s="22"/>
      <c r="R95" s="22">
        <v>10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>
        <v>10</v>
      </c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>
        <v>10</v>
      </c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>
        <v>10</v>
      </c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6">
        <f t="shared" si="4"/>
        <v>40</v>
      </c>
      <c r="IZ95" s="56" t="s">
        <v>37</v>
      </c>
      <c r="JA95" s="80">
        <v>1341.6</v>
      </c>
      <c r="JB95" s="81">
        <f>JE95+JF95+JG95+JH95+JI95+JJ95+JK95</f>
        <v>1341.6</v>
      </c>
      <c r="JC95" s="81">
        <v>870.40000000000009</v>
      </c>
      <c r="JD95" s="82">
        <f t="shared" si="5"/>
        <v>0</v>
      </c>
      <c r="JE95" s="83"/>
      <c r="JF95" s="83"/>
      <c r="JG95" s="83"/>
      <c r="JH95" s="83"/>
      <c r="JI95" s="83"/>
      <c r="JJ95" s="83"/>
      <c r="JK95" s="83">
        <v>1341.6</v>
      </c>
      <c r="JL95" s="83"/>
      <c r="JM95" s="83"/>
      <c r="JN95" s="83"/>
      <c r="JO95" s="83"/>
      <c r="JP95" s="83"/>
      <c r="JQ95" s="40">
        <f t="shared" si="3"/>
        <v>1.5413602941176467</v>
      </c>
      <c r="JR95" s="5" t="s">
        <v>474</v>
      </c>
    </row>
    <row r="96" spans="1:278" s="5" customFormat="1" ht="12.75" customHeight="1" x14ac:dyDescent="0.25">
      <c r="A96" s="64">
        <v>43276</v>
      </c>
      <c r="B96" s="109" t="s">
        <v>761</v>
      </c>
      <c r="C96" s="52"/>
      <c r="D96" s="52"/>
      <c r="E96" s="53"/>
      <c r="F96" s="53"/>
      <c r="G96" s="53"/>
      <c r="H96" s="53"/>
      <c r="I96" s="53"/>
      <c r="J96" s="53"/>
      <c r="K96" s="53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>
        <v>5</v>
      </c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6">
        <f t="shared" si="4"/>
        <v>5</v>
      </c>
      <c r="IZ96" s="56" t="s">
        <v>37</v>
      </c>
      <c r="JA96" s="80">
        <v>172.44</v>
      </c>
      <c r="JB96" s="81">
        <f>JE96+JF96+JG96+JH96+JI96+JJ96+JK96</f>
        <v>172.44</v>
      </c>
      <c r="JC96" s="81">
        <v>112.10000000000001</v>
      </c>
      <c r="JD96" s="82">
        <f t="shared" si="5"/>
        <v>0</v>
      </c>
      <c r="JE96" s="83"/>
      <c r="JF96" s="83"/>
      <c r="JG96" s="83"/>
      <c r="JH96" s="83"/>
      <c r="JI96" s="83"/>
      <c r="JJ96" s="83"/>
      <c r="JK96" s="83">
        <v>172.44</v>
      </c>
      <c r="JL96" s="83"/>
      <c r="JM96" s="83"/>
      <c r="JN96" s="83"/>
      <c r="JO96" s="83"/>
      <c r="JP96" s="83"/>
      <c r="JQ96" s="40">
        <f t="shared" si="3"/>
        <v>1.5382694023193575</v>
      </c>
      <c r="JR96" s="5" t="s">
        <v>360</v>
      </c>
    </row>
    <row r="97" spans="1:278" s="5" customFormat="1" ht="12.75" customHeight="1" x14ac:dyDescent="0.25">
      <c r="A97" s="64">
        <v>43293</v>
      </c>
      <c r="B97" s="109" t="s">
        <v>761</v>
      </c>
      <c r="C97" s="52"/>
      <c r="D97" s="52"/>
      <c r="E97" s="53"/>
      <c r="F97" s="53"/>
      <c r="G97" s="53"/>
      <c r="H97" s="53"/>
      <c r="I97" s="53"/>
      <c r="J97" s="53"/>
      <c r="K97" s="53"/>
      <c r="L97" s="22"/>
      <c r="M97" s="22">
        <v>9</v>
      </c>
      <c r="N97" s="22"/>
      <c r="O97" s="22"/>
      <c r="P97" s="22"/>
      <c r="Q97" s="22"/>
      <c r="R97" s="22">
        <v>10</v>
      </c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>
        <v>10</v>
      </c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>
        <v>5</v>
      </c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>
        <v>10</v>
      </c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6">
        <f t="shared" si="4"/>
        <v>44</v>
      </c>
      <c r="IZ97" s="56" t="s">
        <v>37</v>
      </c>
      <c r="JA97" s="80">
        <v>1484.04</v>
      </c>
      <c r="JB97" s="81">
        <f>JE97+JF97+JG97+JH97+JI97+JJ97+JK97</f>
        <v>1484.04</v>
      </c>
      <c r="JC97" s="81">
        <v>968.31</v>
      </c>
      <c r="JD97" s="82">
        <f t="shared" si="5"/>
        <v>0</v>
      </c>
      <c r="JE97" s="83"/>
      <c r="JF97" s="83"/>
      <c r="JG97" s="83"/>
      <c r="JH97" s="83"/>
      <c r="JI97" s="83"/>
      <c r="JJ97" s="83"/>
      <c r="JK97" s="83">
        <v>1484.04</v>
      </c>
      <c r="JL97" s="83"/>
      <c r="JM97" s="83"/>
      <c r="JN97" s="83"/>
      <c r="JO97" s="83"/>
      <c r="JP97" s="83"/>
      <c r="JQ97" s="40">
        <f t="shared" si="3"/>
        <v>1.5326083588933297</v>
      </c>
      <c r="JR97" s="5" t="s">
        <v>519</v>
      </c>
    </row>
    <row r="98" spans="1:278" s="5" customFormat="1" ht="12.75" customHeight="1" x14ac:dyDescent="0.25">
      <c r="A98" s="64">
        <v>43313</v>
      </c>
      <c r="B98" s="109" t="s">
        <v>761</v>
      </c>
      <c r="C98" s="52"/>
      <c r="D98" s="52"/>
      <c r="E98" s="53"/>
      <c r="F98" s="53"/>
      <c r="G98" s="53"/>
      <c r="H98" s="53"/>
      <c r="I98" s="53"/>
      <c r="J98" s="53"/>
      <c r="K98" s="53"/>
      <c r="L98" s="22"/>
      <c r="M98" s="22"/>
      <c r="N98" s="22"/>
      <c r="O98" s="22"/>
      <c r="P98" s="22"/>
      <c r="Q98" s="22"/>
      <c r="R98" s="22">
        <v>20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6">
        <f t="shared" si="4"/>
        <v>20</v>
      </c>
      <c r="IZ98" s="56" t="s">
        <v>37</v>
      </c>
      <c r="JA98" s="80">
        <v>707.52</v>
      </c>
      <c r="JB98" s="81">
        <f>JE98+JF98+JG98+JH98+JI98+JJ98+JK98+JL98</f>
        <v>707.52</v>
      </c>
      <c r="JC98" s="81">
        <v>431.2</v>
      </c>
      <c r="JD98" s="82">
        <f t="shared" si="5"/>
        <v>0</v>
      </c>
      <c r="JE98" s="83"/>
      <c r="JF98" s="83"/>
      <c r="JG98" s="83"/>
      <c r="JH98" s="83"/>
      <c r="JI98" s="83"/>
      <c r="JJ98" s="83"/>
      <c r="JK98" s="83"/>
      <c r="JL98" s="83">
        <v>707.52</v>
      </c>
      <c r="JM98" s="83"/>
      <c r="JN98" s="83"/>
      <c r="JO98" s="83"/>
      <c r="JP98" s="83"/>
      <c r="JQ98" s="40">
        <f t="shared" si="3"/>
        <v>1.6408163265306122</v>
      </c>
      <c r="JR98" s="5" t="s">
        <v>533</v>
      </c>
    </row>
    <row r="99" spans="1:278" s="5" customFormat="1" ht="12.75" customHeight="1" x14ac:dyDescent="0.25">
      <c r="A99" s="64">
        <v>43332</v>
      </c>
      <c r="B99" s="109" t="s">
        <v>761</v>
      </c>
      <c r="C99" s="52"/>
      <c r="D99" s="52"/>
      <c r="E99" s="53"/>
      <c r="F99" s="53"/>
      <c r="G99" s="53"/>
      <c r="H99" s="53"/>
      <c r="I99" s="53"/>
      <c r="J99" s="53"/>
      <c r="K99" s="53"/>
      <c r="L99" s="22"/>
      <c r="M99" s="22"/>
      <c r="N99" s="22"/>
      <c r="O99" s="22"/>
      <c r="P99" s="22"/>
      <c r="Q99" s="22"/>
      <c r="R99" s="22">
        <v>20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>
        <v>10</v>
      </c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>
        <v>10</v>
      </c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6">
        <f t="shared" si="4"/>
        <v>40</v>
      </c>
      <c r="IZ99" s="56" t="s">
        <v>37</v>
      </c>
      <c r="JA99" s="80">
        <v>1403.28</v>
      </c>
      <c r="JB99" s="81">
        <f>JE99+JF99+JG99+JH99+JI99+JJ99+JK99+JL99+JM99</f>
        <v>1403.28</v>
      </c>
      <c r="JC99" s="81">
        <v>896</v>
      </c>
      <c r="JD99" s="82">
        <f t="shared" si="5"/>
        <v>0</v>
      </c>
      <c r="JE99" s="83"/>
      <c r="JF99" s="83"/>
      <c r="JG99" s="83"/>
      <c r="JH99" s="83"/>
      <c r="JI99" s="83"/>
      <c r="JJ99" s="83"/>
      <c r="JK99" s="83"/>
      <c r="JL99" s="83"/>
      <c r="JM99" s="83">
        <v>1403.28</v>
      </c>
      <c r="JN99" s="83"/>
      <c r="JO99" s="83"/>
      <c r="JP99" s="83"/>
      <c r="JQ99" s="40">
        <f t="shared" si="3"/>
        <v>1.5661607142857144</v>
      </c>
      <c r="JR99" s="5" t="s">
        <v>574</v>
      </c>
    </row>
    <row r="100" spans="1:278" s="5" customFormat="1" ht="12.75" customHeight="1" x14ac:dyDescent="0.25">
      <c r="A100" s="64">
        <v>43349</v>
      </c>
      <c r="B100" s="109" t="s">
        <v>761</v>
      </c>
      <c r="C100" s="52"/>
      <c r="D100" s="52"/>
      <c r="E100" s="53"/>
      <c r="F100" s="53"/>
      <c r="G100" s="53"/>
      <c r="H100" s="53"/>
      <c r="I100" s="53"/>
      <c r="J100" s="53"/>
      <c r="K100" s="53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>
        <v>10</v>
      </c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6">
        <f t="shared" si="4"/>
        <v>10</v>
      </c>
      <c r="IZ100" s="56" t="s">
        <v>37</v>
      </c>
      <c r="JA100" s="80">
        <v>327</v>
      </c>
      <c r="JB100" s="81">
        <f>JE100+JF100+JG100+JH100+JI100+JJ100+JK100+JL100+JM100</f>
        <v>327</v>
      </c>
      <c r="JC100" s="81">
        <v>207.2</v>
      </c>
      <c r="JD100" s="82">
        <f t="shared" si="5"/>
        <v>0</v>
      </c>
      <c r="JE100" s="83"/>
      <c r="JF100" s="83"/>
      <c r="JG100" s="83"/>
      <c r="JH100" s="83"/>
      <c r="JI100" s="83"/>
      <c r="JJ100" s="83"/>
      <c r="JK100" s="83"/>
      <c r="JL100" s="83"/>
      <c r="JM100" s="83">
        <v>327</v>
      </c>
      <c r="JN100" s="83"/>
      <c r="JO100" s="83"/>
      <c r="JP100" s="83"/>
      <c r="JQ100" s="117">
        <f t="shared" si="3"/>
        <v>1.5781853281853282</v>
      </c>
    </row>
    <row r="101" spans="1:278" s="5" customFormat="1" ht="12.75" customHeight="1" x14ac:dyDescent="0.25">
      <c r="A101" s="64">
        <v>43382</v>
      </c>
      <c r="B101" s="109" t="s">
        <v>761</v>
      </c>
      <c r="C101" s="52"/>
      <c r="D101" s="52"/>
      <c r="E101" s="53"/>
      <c r="F101" s="53"/>
      <c r="G101" s="53"/>
      <c r="H101" s="53"/>
      <c r="I101" s="53"/>
      <c r="J101" s="53"/>
      <c r="K101" s="53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>
        <v>10</v>
      </c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>
        <v>10</v>
      </c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6">
        <f t="shared" si="4"/>
        <v>20</v>
      </c>
      <c r="IZ101" s="56" t="s">
        <v>37</v>
      </c>
      <c r="JA101" s="80">
        <v>542.4</v>
      </c>
      <c r="JB101" s="81">
        <f>JE101+JF101+JG101+JH101+JI101+JJ101+JK101+JL101+JM101+JN101</f>
        <v>542.4</v>
      </c>
      <c r="JC101" s="81">
        <v>360.3</v>
      </c>
      <c r="JD101" s="82">
        <f t="shared" si="5"/>
        <v>0</v>
      </c>
      <c r="JE101" s="83"/>
      <c r="JF101" s="83"/>
      <c r="JG101" s="83"/>
      <c r="JH101" s="83"/>
      <c r="JI101" s="83"/>
      <c r="JJ101" s="83"/>
      <c r="JK101" s="83"/>
      <c r="JL101" s="83"/>
      <c r="JM101" s="83"/>
      <c r="JN101" s="83">
        <v>542.4</v>
      </c>
      <c r="JO101" s="83"/>
      <c r="JP101" s="83"/>
      <c r="JQ101" s="117">
        <f t="shared" si="3"/>
        <v>1.5054121565362197</v>
      </c>
      <c r="JR101" s="5" t="s">
        <v>607</v>
      </c>
    </row>
    <row r="102" spans="1:278" s="5" customFormat="1" ht="12.75" customHeight="1" x14ac:dyDescent="0.25">
      <c r="A102" s="64">
        <v>43403</v>
      </c>
      <c r="B102" s="109" t="s">
        <v>761</v>
      </c>
      <c r="C102" s="52"/>
      <c r="D102" s="52"/>
      <c r="E102" s="53"/>
      <c r="F102" s="53"/>
      <c r="G102" s="53"/>
      <c r="H102" s="53"/>
      <c r="I102" s="53"/>
      <c r="J102" s="53"/>
      <c r="K102" s="53"/>
      <c r="L102" s="22"/>
      <c r="M102" s="22"/>
      <c r="N102" s="22"/>
      <c r="O102" s="22">
        <v>10</v>
      </c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>
        <v>10</v>
      </c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>
        <v>10</v>
      </c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6">
        <f t="shared" si="4"/>
        <v>30</v>
      </c>
      <c r="IZ102" s="56" t="s">
        <v>37</v>
      </c>
      <c r="JA102" s="80">
        <v>980.88</v>
      </c>
      <c r="JB102" s="81">
        <f>JE102+JF102+JG102+JH102+JI102+JJ102+JK102+JL102+JM102+JN102+JO102</f>
        <v>980.88</v>
      </c>
      <c r="JC102" s="81">
        <v>533.29999999999995</v>
      </c>
      <c r="JD102" s="82">
        <f t="shared" si="5"/>
        <v>0</v>
      </c>
      <c r="JE102" s="83"/>
      <c r="JF102" s="83"/>
      <c r="JG102" s="83"/>
      <c r="JH102" s="83"/>
      <c r="JI102" s="83"/>
      <c r="JJ102" s="83"/>
      <c r="JK102" s="83"/>
      <c r="JL102" s="83"/>
      <c r="JM102" s="83"/>
      <c r="JN102" s="83"/>
      <c r="JO102" s="83">
        <v>980.88</v>
      </c>
      <c r="JP102" s="83"/>
      <c r="JQ102" s="117">
        <f t="shared" ref="JQ102:JQ165" si="7">JA102/JC102</f>
        <v>1.8392649540596289</v>
      </c>
      <c r="JR102" s="5" t="s">
        <v>624</v>
      </c>
    </row>
    <row r="103" spans="1:278" s="5" customFormat="1" ht="12.75" customHeight="1" x14ac:dyDescent="0.25">
      <c r="A103" s="64">
        <v>43420</v>
      </c>
      <c r="B103" s="109" t="s">
        <v>761</v>
      </c>
      <c r="C103" s="52"/>
      <c r="D103" s="52"/>
      <c r="E103" s="53"/>
      <c r="F103" s="53"/>
      <c r="G103" s="53"/>
      <c r="H103" s="53"/>
      <c r="I103" s="53"/>
      <c r="J103" s="53"/>
      <c r="K103" s="53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>
        <v>10</v>
      </c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6">
        <f t="shared" si="4"/>
        <v>10</v>
      </c>
      <c r="IZ103" s="56" t="s">
        <v>37</v>
      </c>
      <c r="JA103" s="80">
        <v>334.08</v>
      </c>
      <c r="JB103" s="81">
        <f>JE103+JF103+JG103+JH103+JI103+JJ103+JK103+JL103+JM103+JN103+JO103+JP103</f>
        <v>334.08</v>
      </c>
      <c r="JC103" s="81">
        <v>195.9</v>
      </c>
      <c r="JD103" s="82">
        <f t="shared" si="5"/>
        <v>0</v>
      </c>
      <c r="JE103" s="83"/>
      <c r="JF103" s="83"/>
      <c r="JG103" s="83"/>
      <c r="JH103" s="83"/>
      <c r="JI103" s="83"/>
      <c r="JJ103" s="83"/>
      <c r="JK103" s="83"/>
      <c r="JL103" s="83"/>
      <c r="JM103" s="83"/>
      <c r="JN103" s="83"/>
      <c r="JO103" s="83"/>
      <c r="JP103" s="83">
        <v>334.08</v>
      </c>
      <c r="JQ103" s="117">
        <f t="shared" si="7"/>
        <v>1.7053598774885144</v>
      </c>
      <c r="JR103" s="5" t="s">
        <v>715</v>
      </c>
    </row>
    <row r="104" spans="1:278" s="5" customFormat="1" ht="12.75" customHeight="1" x14ac:dyDescent="0.25">
      <c r="A104" s="64">
        <v>43431</v>
      </c>
      <c r="B104" s="109" t="s">
        <v>761</v>
      </c>
      <c r="C104" s="52"/>
      <c r="D104" s="52"/>
      <c r="E104" s="53"/>
      <c r="F104" s="53"/>
      <c r="G104" s="53"/>
      <c r="H104" s="53"/>
      <c r="I104" s="53"/>
      <c r="J104" s="53"/>
      <c r="K104" s="53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>
        <v>3</v>
      </c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>
        <v>10</v>
      </c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6">
        <f t="shared" si="4"/>
        <v>13</v>
      </c>
      <c r="IZ104" s="56" t="s">
        <v>37</v>
      </c>
      <c r="JA104" s="80">
        <v>521.32000000000005</v>
      </c>
      <c r="JB104" s="81">
        <f>JE104+JF104+JG104+JH104+JI104+JJ104+JK104+JL104+JM104+JN104+JO104+JP104</f>
        <v>521.32000000000005</v>
      </c>
      <c r="JC104" s="81">
        <v>300.02</v>
      </c>
      <c r="JD104" s="82">
        <f t="shared" si="5"/>
        <v>0</v>
      </c>
      <c r="JE104" s="83"/>
      <c r="JF104" s="83"/>
      <c r="JG104" s="83"/>
      <c r="JH104" s="83"/>
      <c r="JI104" s="83"/>
      <c r="JJ104" s="83"/>
      <c r="JK104" s="83"/>
      <c r="JL104" s="83"/>
      <c r="JM104" s="83"/>
      <c r="JN104" s="83"/>
      <c r="JO104" s="83"/>
      <c r="JP104" s="83">
        <v>521.32000000000005</v>
      </c>
      <c r="JQ104" s="117">
        <f t="shared" si="7"/>
        <v>1.7376174921671892</v>
      </c>
      <c r="JR104" s="5" t="s">
        <v>716</v>
      </c>
    </row>
    <row r="105" spans="1:278" s="5" customFormat="1" ht="12.75" customHeight="1" x14ac:dyDescent="0.25">
      <c r="A105" s="64">
        <v>43447</v>
      </c>
      <c r="B105" s="109" t="s">
        <v>761</v>
      </c>
      <c r="C105" s="52"/>
      <c r="D105" s="52"/>
      <c r="E105" s="53"/>
      <c r="F105" s="53"/>
      <c r="G105" s="53"/>
      <c r="H105" s="53"/>
      <c r="I105" s="53"/>
      <c r="J105" s="53"/>
      <c r="K105" s="53"/>
      <c r="L105" s="22"/>
      <c r="M105" s="22"/>
      <c r="N105" s="22"/>
      <c r="O105" s="22"/>
      <c r="P105" s="22"/>
      <c r="Q105" s="22"/>
      <c r="R105" s="22">
        <v>20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>
        <v>10</v>
      </c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6">
        <f t="shared" si="4"/>
        <v>30</v>
      </c>
      <c r="IZ105" s="56" t="s">
        <v>37</v>
      </c>
      <c r="JA105" s="80">
        <v>1249.44</v>
      </c>
      <c r="JB105" s="81">
        <f>JE105+JF105+JG105+JH105+JI105+JJ105+JK105+JL105+JM105+JN105+JO105+JP105</f>
        <v>1249.44</v>
      </c>
      <c r="JC105" s="81">
        <v>736.40000000000009</v>
      </c>
      <c r="JD105" s="82">
        <f t="shared" si="5"/>
        <v>0</v>
      </c>
      <c r="JE105" s="83"/>
      <c r="JF105" s="83"/>
      <c r="JG105" s="83"/>
      <c r="JH105" s="83"/>
      <c r="JI105" s="83"/>
      <c r="JJ105" s="83"/>
      <c r="JK105" s="83"/>
      <c r="JL105" s="83"/>
      <c r="JM105" s="83"/>
      <c r="JN105" s="83"/>
      <c r="JO105" s="83"/>
      <c r="JP105" s="83">
        <v>1249.44</v>
      </c>
      <c r="JQ105" s="117">
        <f t="shared" si="7"/>
        <v>1.6966865833785985</v>
      </c>
      <c r="JR105" s="5" t="s">
        <v>726</v>
      </c>
    </row>
    <row r="106" spans="1:278" s="5" customFormat="1" ht="12.75" customHeight="1" x14ac:dyDescent="0.25">
      <c r="A106" s="64">
        <v>43321</v>
      </c>
      <c r="B106" s="108" t="s">
        <v>178</v>
      </c>
      <c r="C106" s="52"/>
      <c r="D106" s="52"/>
      <c r="E106" s="53"/>
      <c r="F106" s="53"/>
      <c r="G106" s="53"/>
      <c r="H106" s="53"/>
      <c r="I106" s="53"/>
      <c r="J106" s="53"/>
      <c r="K106" s="53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>
        <v>1</v>
      </c>
      <c r="DZ106" s="22"/>
      <c r="EA106" s="22">
        <v>1</v>
      </c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6">
        <f t="shared" si="4"/>
        <v>2</v>
      </c>
      <c r="IZ106" s="56" t="s">
        <v>37</v>
      </c>
      <c r="JA106" s="80">
        <v>69.510000000000005</v>
      </c>
      <c r="JB106" s="81">
        <f>JE106+JF106+JG106+JH106+JI106+JJ106+JK106+JL106+JM106</f>
        <v>69.510000000000005</v>
      </c>
      <c r="JC106" s="81">
        <v>45.05</v>
      </c>
      <c r="JD106" s="82">
        <f t="shared" si="5"/>
        <v>0</v>
      </c>
      <c r="JE106" s="83"/>
      <c r="JF106" s="83"/>
      <c r="JG106" s="83"/>
      <c r="JH106" s="83"/>
      <c r="JI106" s="83"/>
      <c r="JJ106" s="83"/>
      <c r="JK106" s="83"/>
      <c r="JL106" s="83"/>
      <c r="JM106" s="83">
        <v>69.510000000000005</v>
      </c>
      <c r="JN106" s="83"/>
      <c r="JO106" s="83"/>
      <c r="JP106" s="83"/>
      <c r="JQ106" s="40">
        <f t="shared" si="7"/>
        <v>1.5429522752497227</v>
      </c>
      <c r="JR106" s="5" t="s">
        <v>512</v>
      </c>
    </row>
    <row r="107" spans="1:278" s="5" customFormat="1" ht="12.75" customHeight="1" x14ac:dyDescent="0.25">
      <c r="A107" s="64">
        <v>43377</v>
      </c>
      <c r="B107" s="108" t="s">
        <v>178</v>
      </c>
      <c r="C107" s="52"/>
      <c r="D107" s="52"/>
      <c r="E107" s="53"/>
      <c r="F107" s="53"/>
      <c r="G107" s="53"/>
      <c r="H107" s="53"/>
      <c r="I107" s="53"/>
      <c r="J107" s="53"/>
      <c r="K107" s="53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>
        <v>2</v>
      </c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6">
        <f t="shared" si="4"/>
        <v>2</v>
      </c>
      <c r="IZ107" s="56" t="s">
        <v>37</v>
      </c>
      <c r="JA107" s="80">
        <v>62.98</v>
      </c>
      <c r="JB107" s="81">
        <f>JE107+JF107+JG107+JH107+JI107+JJ107+JK107+JL107+JM107+JN107+JO107</f>
        <v>62.98</v>
      </c>
      <c r="JC107" s="81">
        <v>41.66</v>
      </c>
      <c r="JD107" s="82">
        <f t="shared" si="5"/>
        <v>0</v>
      </c>
      <c r="JE107" s="83"/>
      <c r="JF107" s="83"/>
      <c r="JG107" s="83"/>
      <c r="JH107" s="83"/>
      <c r="JI107" s="83"/>
      <c r="JJ107" s="83"/>
      <c r="JK107" s="83"/>
      <c r="JL107" s="83"/>
      <c r="JM107" s="83"/>
      <c r="JN107" s="83"/>
      <c r="JO107" s="83">
        <v>62.98</v>
      </c>
      <c r="JP107" s="83"/>
      <c r="JQ107" s="117">
        <f t="shared" si="7"/>
        <v>1.5117618819011043</v>
      </c>
      <c r="JR107" s="5" t="s">
        <v>677</v>
      </c>
    </row>
    <row r="108" spans="1:278" s="5" customFormat="1" ht="12.75" customHeight="1" x14ac:dyDescent="0.25">
      <c r="A108" s="64">
        <v>43186</v>
      </c>
      <c r="B108" s="109" t="s">
        <v>752</v>
      </c>
      <c r="C108" s="52"/>
      <c r="D108" s="52"/>
      <c r="E108" s="53"/>
      <c r="F108" s="53"/>
      <c r="G108" s="53"/>
      <c r="H108" s="53"/>
      <c r="I108" s="53"/>
      <c r="J108" s="53"/>
      <c r="K108" s="53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>
        <v>1</v>
      </c>
      <c r="HI108" s="22"/>
      <c r="HJ108" s="22"/>
      <c r="HK108" s="22"/>
      <c r="HL108" s="22"/>
      <c r="HM108" s="22"/>
      <c r="HN108" s="22">
        <v>1</v>
      </c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6">
        <f t="shared" si="4"/>
        <v>2</v>
      </c>
      <c r="IZ108" s="56" t="s">
        <v>37</v>
      </c>
      <c r="JA108" s="80">
        <v>63.96</v>
      </c>
      <c r="JB108" s="81">
        <f>JE108+JF108+JG108+JH108+JI108</f>
        <v>63.96</v>
      </c>
      <c r="JC108" s="81">
        <v>52.86</v>
      </c>
      <c r="JD108" s="82">
        <f t="shared" si="5"/>
        <v>0</v>
      </c>
      <c r="JE108" s="83"/>
      <c r="JF108" s="83"/>
      <c r="JG108" s="83"/>
      <c r="JH108" s="83"/>
      <c r="JI108" s="83">
        <v>63.96</v>
      </c>
      <c r="JJ108" s="83"/>
      <c r="JK108" s="83"/>
      <c r="JL108" s="83"/>
      <c r="JM108" s="83"/>
      <c r="JN108" s="83"/>
      <c r="JO108" s="83"/>
      <c r="JP108" s="83"/>
      <c r="JQ108" s="40">
        <f t="shared" si="7"/>
        <v>1.2099886492622021</v>
      </c>
      <c r="JR108" s="5" t="s">
        <v>377</v>
      </c>
    </row>
    <row r="109" spans="1:278" s="5" customFormat="1" ht="12.75" customHeight="1" x14ac:dyDescent="0.25">
      <c r="A109" s="64">
        <v>43172</v>
      </c>
      <c r="B109" s="109" t="s">
        <v>369</v>
      </c>
      <c r="C109" s="52"/>
      <c r="D109" s="52"/>
      <c r="E109" s="53"/>
      <c r="F109" s="53"/>
      <c r="G109" s="53"/>
      <c r="H109" s="53"/>
      <c r="I109" s="53"/>
      <c r="J109" s="53"/>
      <c r="K109" s="53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>
        <v>25</v>
      </c>
      <c r="IV109" s="22"/>
      <c r="IW109" s="22"/>
      <c r="IX109" s="22"/>
      <c r="IY109" s="26">
        <f t="shared" si="4"/>
        <v>25</v>
      </c>
      <c r="IZ109" s="56" t="s">
        <v>105</v>
      </c>
      <c r="JA109" s="80">
        <v>555</v>
      </c>
      <c r="JB109" s="81">
        <f>JE109+JF109+JG109+JH109+JI109</f>
        <v>555</v>
      </c>
      <c r="JC109" s="81">
        <v>489.75</v>
      </c>
      <c r="JD109" s="82">
        <f t="shared" si="5"/>
        <v>0</v>
      </c>
      <c r="JE109" s="83"/>
      <c r="JF109" s="83"/>
      <c r="JG109" s="83"/>
      <c r="JH109" s="83"/>
      <c r="JI109" s="83">
        <v>555</v>
      </c>
      <c r="JJ109" s="83"/>
      <c r="JK109" s="83"/>
      <c r="JL109" s="83"/>
      <c r="JM109" s="83"/>
      <c r="JN109" s="83"/>
      <c r="JO109" s="83"/>
      <c r="JP109" s="83"/>
      <c r="JQ109" s="40">
        <f t="shared" si="7"/>
        <v>1.1332312404287903</v>
      </c>
      <c r="JR109" s="5" t="s">
        <v>406</v>
      </c>
    </row>
    <row r="110" spans="1:278" s="5" customFormat="1" ht="12.75" customHeight="1" x14ac:dyDescent="0.25">
      <c r="A110" s="64">
        <v>43215</v>
      </c>
      <c r="B110" s="109" t="s">
        <v>369</v>
      </c>
      <c r="C110" s="52"/>
      <c r="D110" s="52"/>
      <c r="E110" s="53"/>
      <c r="F110" s="53"/>
      <c r="G110" s="53"/>
      <c r="H110" s="53"/>
      <c r="I110" s="53"/>
      <c r="J110" s="53"/>
      <c r="K110" s="53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>
        <v>25</v>
      </c>
      <c r="IV110" s="22"/>
      <c r="IW110" s="22"/>
      <c r="IX110" s="22"/>
      <c r="IY110" s="26">
        <f t="shared" si="4"/>
        <v>25</v>
      </c>
      <c r="IZ110" s="56" t="s">
        <v>105</v>
      </c>
      <c r="JA110" s="80">
        <v>555</v>
      </c>
      <c r="JB110" s="81">
        <f>JE110+JF110+JG110+JH110+JI110+JJ110+JK110</f>
        <v>555</v>
      </c>
      <c r="JC110" s="81">
        <v>460.75</v>
      </c>
      <c r="JD110" s="82">
        <f t="shared" si="5"/>
        <v>0</v>
      </c>
      <c r="JE110" s="83"/>
      <c r="JF110" s="83"/>
      <c r="JG110" s="83"/>
      <c r="JH110" s="83"/>
      <c r="JI110" s="83"/>
      <c r="JJ110" s="83"/>
      <c r="JK110" s="83">
        <v>555</v>
      </c>
      <c r="JL110" s="83"/>
      <c r="JM110" s="83"/>
      <c r="JN110" s="83"/>
      <c r="JO110" s="83"/>
      <c r="JP110" s="83"/>
      <c r="JQ110" s="40">
        <f t="shared" si="7"/>
        <v>1.2045577862181227</v>
      </c>
      <c r="JR110" s="5" t="s">
        <v>491</v>
      </c>
    </row>
    <row r="111" spans="1:278" s="5" customFormat="1" ht="12.75" customHeight="1" x14ac:dyDescent="0.25">
      <c r="A111" s="64">
        <v>43228</v>
      </c>
      <c r="B111" s="109" t="s">
        <v>369</v>
      </c>
      <c r="C111" s="52"/>
      <c r="D111" s="52"/>
      <c r="E111" s="53"/>
      <c r="F111" s="53"/>
      <c r="G111" s="53"/>
      <c r="H111" s="53"/>
      <c r="I111" s="53"/>
      <c r="J111" s="53"/>
      <c r="K111" s="53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>
        <v>25</v>
      </c>
      <c r="IV111" s="22"/>
      <c r="IW111" s="22"/>
      <c r="IX111" s="22"/>
      <c r="IY111" s="26">
        <f t="shared" si="4"/>
        <v>25</v>
      </c>
      <c r="IZ111" s="56" t="s">
        <v>105</v>
      </c>
      <c r="JA111" s="80">
        <v>555</v>
      </c>
      <c r="JB111" s="81">
        <f>JE111+JF111+JG111+JH111+JI111+JJ111+JK111</f>
        <v>555</v>
      </c>
      <c r="JC111" s="81">
        <v>481.50000000000006</v>
      </c>
      <c r="JD111" s="82">
        <f t="shared" si="5"/>
        <v>0</v>
      </c>
      <c r="JE111" s="83"/>
      <c r="JF111" s="83"/>
      <c r="JG111" s="83"/>
      <c r="JH111" s="83"/>
      <c r="JI111" s="83"/>
      <c r="JJ111" s="83"/>
      <c r="JK111" s="83">
        <v>555</v>
      </c>
      <c r="JL111" s="83"/>
      <c r="JM111" s="83"/>
      <c r="JN111" s="83"/>
      <c r="JO111" s="83"/>
      <c r="JP111" s="83"/>
      <c r="JQ111" s="40">
        <f t="shared" si="7"/>
        <v>1.1526479750778815</v>
      </c>
      <c r="JR111" s="5" t="s">
        <v>496</v>
      </c>
    </row>
    <row r="112" spans="1:278" s="5" customFormat="1" ht="12.75" customHeight="1" x14ac:dyDescent="0.25">
      <c r="A112" s="64">
        <v>43270</v>
      </c>
      <c r="B112" s="109" t="s">
        <v>369</v>
      </c>
      <c r="C112" s="52"/>
      <c r="D112" s="52"/>
      <c r="E112" s="53"/>
      <c r="F112" s="53"/>
      <c r="G112" s="53"/>
      <c r="H112" s="53"/>
      <c r="I112" s="53"/>
      <c r="J112" s="53"/>
      <c r="K112" s="53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>
        <v>10</v>
      </c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6">
        <f t="shared" si="4"/>
        <v>10</v>
      </c>
      <c r="IZ112" s="56" t="s">
        <v>37</v>
      </c>
      <c r="JA112" s="80">
        <v>345.6</v>
      </c>
      <c r="JB112" s="81">
        <f>JE112+JF112+JG112+JH112+JI112+JJ112+JK112+JL112</f>
        <v>345.6</v>
      </c>
      <c r="JC112" s="81">
        <v>224.20000000000002</v>
      </c>
      <c r="JD112" s="82">
        <f t="shared" si="5"/>
        <v>0</v>
      </c>
      <c r="JE112" s="83"/>
      <c r="JF112" s="83"/>
      <c r="JG112" s="83"/>
      <c r="JH112" s="83"/>
      <c r="JI112" s="83"/>
      <c r="JJ112" s="83"/>
      <c r="JK112" s="83"/>
      <c r="JL112" s="83">
        <v>345.6</v>
      </c>
      <c r="JM112" s="83"/>
      <c r="JN112" s="83"/>
      <c r="JO112" s="83"/>
      <c r="JP112" s="83"/>
      <c r="JQ112" s="40">
        <f t="shared" si="7"/>
        <v>1.5414808206958073</v>
      </c>
      <c r="JR112" s="5" t="s">
        <v>558</v>
      </c>
    </row>
    <row r="113" spans="1:278" s="5" customFormat="1" ht="12.75" customHeight="1" x14ac:dyDescent="0.25">
      <c r="A113" s="64">
        <v>43312</v>
      </c>
      <c r="B113" s="109" t="s">
        <v>369</v>
      </c>
      <c r="C113" s="52"/>
      <c r="D113" s="52"/>
      <c r="E113" s="53"/>
      <c r="F113" s="53"/>
      <c r="G113" s="53"/>
      <c r="H113" s="53"/>
      <c r="I113" s="53"/>
      <c r="J113" s="53"/>
      <c r="K113" s="53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>
        <v>10</v>
      </c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>
        <v>25</v>
      </c>
      <c r="IV113" s="22"/>
      <c r="IW113" s="22"/>
      <c r="IX113" s="22"/>
      <c r="IY113" s="26">
        <f t="shared" si="4"/>
        <v>35</v>
      </c>
      <c r="IZ113" s="56" t="s">
        <v>37</v>
      </c>
      <c r="JA113" s="80">
        <v>900.6</v>
      </c>
      <c r="JB113" s="81">
        <f>JE113+JF113+JG113+JH113+JI113+JJ113+JK113+JL113+JM113+JN113</f>
        <v>900.6</v>
      </c>
      <c r="JC113" s="81">
        <v>703.1</v>
      </c>
      <c r="JD113" s="82">
        <f t="shared" si="5"/>
        <v>0</v>
      </c>
      <c r="JE113" s="83"/>
      <c r="JF113" s="83"/>
      <c r="JG113" s="83"/>
      <c r="JH113" s="83"/>
      <c r="JI113" s="83"/>
      <c r="JJ113" s="83"/>
      <c r="JK113" s="83"/>
      <c r="JL113" s="83"/>
      <c r="JM113" s="83"/>
      <c r="JN113" s="83">
        <v>900.6</v>
      </c>
      <c r="JO113" s="83"/>
      <c r="JP113" s="83"/>
      <c r="JQ113" s="40">
        <f t="shared" si="7"/>
        <v>1.2808988764044944</v>
      </c>
      <c r="JR113" s="5" t="s">
        <v>613</v>
      </c>
    </row>
    <row r="114" spans="1:278" s="5" customFormat="1" ht="12.75" customHeight="1" x14ac:dyDescent="0.25">
      <c r="A114" s="64">
        <v>43327</v>
      </c>
      <c r="B114" s="109" t="s">
        <v>369</v>
      </c>
      <c r="C114" s="52"/>
      <c r="D114" s="52"/>
      <c r="E114" s="53"/>
      <c r="F114" s="53"/>
      <c r="G114" s="53"/>
      <c r="H114" s="53"/>
      <c r="I114" s="53"/>
      <c r="J114" s="53"/>
      <c r="K114" s="53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>
        <v>10</v>
      </c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>
        <v>25</v>
      </c>
      <c r="IV114" s="22"/>
      <c r="IW114" s="22"/>
      <c r="IX114" s="22"/>
      <c r="IY114" s="26">
        <f t="shared" si="4"/>
        <v>35</v>
      </c>
      <c r="IZ114" s="56" t="s">
        <v>37</v>
      </c>
      <c r="JA114" s="80">
        <v>1004.28</v>
      </c>
      <c r="JB114" s="81">
        <f>JE114+JF114+JG114+JH114+JI114+JJ114+JK114+JL114+JM114+JN114</f>
        <v>1004.28</v>
      </c>
      <c r="JC114" s="81">
        <v>772.7</v>
      </c>
      <c r="JD114" s="82">
        <f t="shared" si="5"/>
        <v>0</v>
      </c>
      <c r="JE114" s="83"/>
      <c r="JF114" s="83"/>
      <c r="JG114" s="83"/>
      <c r="JH114" s="83"/>
      <c r="JI114" s="83"/>
      <c r="JJ114" s="83"/>
      <c r="JK114" s="83"/>
      <c r="JL114" s="83"/>
      <c r="JM114" s="83"/>
      <c r="JN114" s="83">
        <v>1004.28</v>
      </c>
      <c r="JO114" s="83"/>
      <c r="JP114" s="83"/>
      <c r="JQ114" s="40">
        <f t="shared" si="7"/>
        <v>1.2997023424356153</v>
      </c>
      <c r="JR114" s="5" t="s">
        <v>628</v>
      </c>
    </row>
    <row r="115" spans="1:278" s="5" customFormat="1" ht="12.75" customHeight="1" x14ac:dyDescent="0.25">
      <c r="A115" s="64">
        <v>43382</v>
      </c>
      <c r="B115" s="109" t="s">
        <v>369</v>
      </c>
      <c r="C115" s="52"/>
      <c r="D115" s="52"/>
      <c r="E115" s="53"/>
      <c r="F115" s="53"/>
      <c r="G115" s="53"/>
      <c r="H115" s="53"/>
      <c r="I115" s="53"/>
      <c r="J115" s="53"/>
      <c r="K115" s="53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>
        <v>10</v>
      </c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>
        <v>10</v>
      </c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6">
        <f t="shared" si="4"/>
        <v>20</v>
      </c>
      <c r="IZ115" s="56" t="s">
        <v>37</v>
      </c>
      <c r="JA115" s="80">
        <v>794.88</v>
      </c>
      <c r="JB115" s="81">
        <f>JE115+JF115+JG115+JH115+JI115+JJ115+JK115+JL115+JM115+JN115+JO115+JP115</f>
        <v>794.88</v>
      </c>
      <c r="JC115" s="81">
        <v>529.9</v>
      </c>
      <c r="JD115" s="82">
        <f t="shared" si="5"/>
        <v>0</v>
      </c>
      <c r="JE115" s="83"/>
      <c r="JF115" s="83"/>
      <c r="JG115" s="83"/>
      <c r="JH115" s="83"/>
      <c r="JI115" s="83"/>
      <c r="JJ115" s="83"/>
      <c r="JK115" s="83"/>
      <c r="JL115" s="83"/>
      <c r="JM115" s="83"/>
      <c r="JN115" s="83"/>
      <c r="JO115" s="83"/>
      <c r="JP115" s="83">
        <v>794.88</v>
      </c>
      <c r="JQ115" s="117">
        <f t="shared" si="7"/>
        <v>1.5000566144555576</v>
      </c>
      <c r="JR115" s="5" t="s">
        <v>721</v>
      </c>
    </row>
    <row r="116" spans="1:278" s="5" customFormat="1" ht="12.75" customHeight="1" x14ac:dyDescent="0.25">
      <c r="A116" s="64">
        <v>43430</v>
      </c>
      <c r="B116" s="109" t="s">
        <v>369</v>
      </c>
      <c r="C116" s="52"/>
      <c r="D116" s="52"/>
      <c r="E116" s="53"/>
      <c r="F116" s="53"/>
      <c r="G116" s="53"/>
      <c r="H116" s="53"/>
      <c r="I116" s="53"/>
      <c r="J116" s="53"/>
      <c r="K116" s="53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>
        <v>10</v>
      </c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>
        <v>10</v>
      </c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6">
        <f t="shared" si="4"/>
        <v>20</v>
      </c>
      <c r="IZ116" s="56" t="s">
        <v>37</v>
      </c>
      <c r="JA116" s="80">
        <v>794.88</v>
      </c>
      <c r="JB116" s="81">
        <f>JE116+JF116+JG116+JH116+JI116+JJ116+JK116+JL116+JM116+JN116+JO116+JP116</f>
        <v>0</v>
      </c>
      <c r="JC116" s="81">
        <v>450.2</v>
      </c>
      <c r="JD116" s="82">
        <f t="shared" si="5"/>
        <v>794.88</v>
      </c>
      <c r="JE116" s="83"/>
      <c r="JF116" s="83"/>
      <c r="JG116" s="83"/>
      <c r="JH116" s="83"/>
      <c r="JI116" s="83"/>
      <c r="JJ116" s="83"/>
      <c r="JK116" s="83"/>
      <c r="JL116" s="83"/>
      <c r="JM116" s="83"/>
      <c r="JN116" s="83"/>
      <c r="JO116" s="83"/>
      <c r="JP116" s="83"/>
      <c r="JQ116" s="117">
        <f t="shared" si="7"/>
        <v>1.7656152820968458</v>
      </c>
      <c r="JR116" s="5" t="s">
        <v>269</v>
      </c>
    </row>
    <row r="117" spans="1:278" s="5" customFormat="1" ht="12.75" customHeight="1" x14ac:dyDescent="0.25">
      <c r="A117" s="64">
        <v>43444</v>
      </c>
      <c r="B117" s="109" t="s">
        <v>369</v>
      </c>
      <c r="C117" s="52"/>
      <c r="D117" s="52"/>
      <c r="E117" s="53"/>
      <c r="F117" s="53"/>
      <c r="G117" s="53"/>
      <c r="H117" s="53"/>
      <c r="I117" s="53"/>
      <c r="J117" s="53"/>
      <c r="K117" s="53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>
        <v>20</v>
      </c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>
        <v>10</v>
      </c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6">
        <f t="shared" si="4"/>
        <v>30</v>
      </c>
      <c r="IZ117" s="56" t="s">
        <v>37</v>
      </c>
      <c r="JA117" s="80">
        <v>1140.48</v>
      </c>
      <c r="JB117" s="81">
        <f>JE117+JF117+JG117+JH117+JI117+JJ117+JK117+JL117+JM117+JN117+JO117+JP117</f>
        <v>0</v>
      </c>
      <c r="JC117" s="81">
        <v>654.4</v>
      </c>
      <c r="JD117" s="82">
        <f t="shared" si="5"/>
        <v>1140.48</v>
      </c>
      <c r="JE117" s="83"/>
      <c r="JF117" s="83"/>
      <c r="JG117" s="83"/>
      <c r="JH117" s="83"/>
      <c r="JI117" s="83"/>
      <c r="JJ117" s="83"/>
      <c r="JK117" s="83"/>
      <c r="JL117" s="83"/>
      <c r="JM117" s="83"/>
      <c r="JN117" s="83"/>
      <c r="JO117" s="83"/>
      <c r="JP117" s="83"/>
      <c r="JQ117" s="117">
        <f t="shared" si="7"/>
        <v>1.7427872860635698</v>
      </c>
      <c r="JR117" s="5" t="s">
        <v>717</v>
      </c>
    </row>
    <row r="118" spans="1:278" s="5" customFormat="1" ht="12.75" customHeight="1" x14ac:dyDescent="0.25">
      <c r="A118" s="64">
        <v>43123</v>
      </c>
      <c r="B118" s="108" t="s">
        <v>762</v>
      </c>
      <c r="C118" s="52"/>
      <c r="D118" s="52"/>
      <c r="E118" s="53"/>
      <c r="F118" s="53"/>
      <c r="G118" s="53"/>
      <c r="H118" s="53"/>
      <c r="I118" s="53"/>
      <c r="J118" s="53"/>
      <c r="K118" s="53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>
        <v>2</v>
      </c>
      <c r="IP118" s="22"/>
      <c r="IQ118" s="22"/>
      <c r="IR118" s="22"/>
      <c r="IS118" s="22"/>
      <c r="IT118" s="22"/>
      <c r="IU118" s="22"/>
      <c r="IV118" s="22"/>
      <c r="IW118" s="22"/>
      <c r="IX118" s="22"/>
      <c r="IY118" s="26">
        <f t="shared" si="4"/>
        <v>2</v>
      </c>
      <c r="IZ118" s="56" t="s">
        <v>78</v>
      </c>
      <c r="JA118" s="80">
        <v>292.68</v>
      </c>
      <c r="JB118" s="81">
        <f>JE118+JF118</f>
        <v>292.68</v>
      </c>
      <c r="JC118" s="81">
        <v>143.52000000000001</v>
      </c>
      <c r="JD118" s="82">
        <f t="shared" si="5"/>
        <v>0</v>
      </c>
      <c r="JE118" s="83"/>
      <c r="JF118" s="83">
        <v>292.68</v>
      </c>
      <c r="JG118" s="83"/>
      <c r="JH118" s="83"/>
      <c r="JI118" s="83"/>
      <c r="JJ118" s="83"/>
      <c r="JK118" s="83"/>
      <c r="JL118" s="83"/>
      <c r="JM118" s="83"/>
      <c r="JN118" s="83"/>
      <c r="JO118" s="83"/>
      <c r="JP118" s="83"/>
      <c r="JQ118" s="40">
        <f t="shared" si="7"/>
        <v>2.0392976588628762</v>
      </c>
      <c r="JR118" s="5" t="s">
        <v>303</v>
      </c>
    </row>
    <row r="119" spans="1:278" s="5" customFormat="1" ht="12.75" customHeight="1" x14ac:dyDescent="0.25">
      <c r="A119" s="64">
        <v>43439</v>
      </c>
      <c r="B119" s="108" t="s">
        <v>762</v>
      </c>
      <c r="C119" s="52"/>
      <c r="D119" s="52"/>
      <c r="E119" s="53"/>
      <c r="F119" s="53"/>
      <c r="G119" s="53"/>
      <c r="H119" s="53"/>
      <c r="I119" s="53"/>
      <c r="J119" s="53"/>
      <c r="K119" s="53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>
        <v>1</v>
      </c>
      <c r="HU119" s="22">
        <v>1</v>
      </c>
      <c r="HV119" s="22"/>
      <c r="HW119" s="22"/>
      <c r="HX119" s="22">
        <v>1</v>
      </c>
      <c r="HY119" s="22">
        <v>1</v>
      </c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6">
        <f t="shared" si="4"/>
        <v>4</v>
      </c>
      <c r="IZ119" s="56" t="s">
        <v>78</v>
      </c>
      <c r="JA119" s="80">
        <v>386.85</v>
      </c>
      <c r="JB119" s="81">
        <f>JE119+JF119+JG119+JH119+JI119+JJ119+JK119+JL119+JM119+JN119+JO119+JP119</f>
        <v>0</v>
      </c>
      <c r="JC119" s="81">
        <v>247.9</v>
      </c>
      <c r="JD119" s="82">
        <f t="shared" si="5"/>
        <v>386.85</v>
      </c>
      <c r="JE119" s="83"/>
      <c r="JF119" s="83"/>
      <c r="JG119" s="83"/>
      <c r="JH119" s="83"/>
      <c r="JI119" s="83"/>
      <c r="JJ119" s="83"/>
      <c r="JK119" s="83"/>
      <c r="JL119" s="83"/>
      <c r="JM119" s="83"/>
      <c r="JN119" s="83"/>
      <c r="JO119" s="83"/>
      <c r="JP119" s="83"/>
      <c r="JQ119" s="117">
        <f t="shared" si="7"/>
        <v>1.5605082694634933</v>
      </c>
      <c r="JR119" s="5" t="s">
        <v>684</v>
      </c>
    </row>
    <row r="120" spans="1:278" s="5" customFormat="1" ht="12.75" customHeight="1" x14ac:dyDescent="0.25">
      <c r="A120" s="64">
        <v>43174</v>
      </c>
      <c r="B120" s="109" t="s">
        <v>99</v>
      </c>
      <c r="C120" s="52"/>
      <c r="D120" s="52"/>
      <c r="E120" s="53"/>
      <c r="F120" s="53"/>
      <c r="G120" s="53"/>
      <c r="H120" s="53"/>
      <c r="I120" s="53"/>
      <c r="J120" s="53"/>
      <c r="K120" s="53"/>
      <c r="L120" s="22">
        <v>1.6</v>
      </c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>
        <v>1</v>
      </c>
      <c r="AY120" s="22"/>
      <c r="AZ120" s="22"/>
      <c r="BA120" s="22"/>
      <c r="BB120" s="22"/>
      <c r="BC120" s="22"/>
      <c r="BD120" s="22"/>
      <c r="BE120" s="22"/>
      <c r="BF120" s="22">
        <v>1</v>
      </c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>
        <v>1</v>
      </c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6">
        <f t="shared" si="4"/>
        <v>4.5999999999999996</v>
      </c>
      <c r="IZ120" s="56" t="s">
        <v>37</v>
      </c>
      <c r="JA120" s="80">
        <v>223.31</v>
      </c>
      <c r="JB120" s="81">
        <f>JE120+JF120+JG120+JH120+JI120</f>
        <v>223.31</v>
      </c>
      <c r="JC120" s="81">
        <v>129.13200000000001</v>
      </c>
      <c r="JD120" s="82">
        <f t="shared" si="5"/>
        <v>0</v>
      </c>
      <c r="JE120" s="83"/>
      <c r="JF120" s="83"/>
      <c r="JG120" s="83"/>
      <c r="JH120" s="83"/>
      <c r="JI120" s="83">
        <v>223.31</v>
      </c>
      <c r="JJ120" s="83"/>
      <c r="JK120" s="83"/>
      <c r="JL120" s="83"/>
      <c r="JM120" s="83"/>
      <c r="JN120" s="83"/>
      <c r="JO120" s="83"/>
      <c r="JP120" s="83"/>
      <c r="JQ120" s="40">
        <f t="shared" si="7"/>
        <v>1.7293157389338041</v>
      </c>
      <c r="JR120" s="5" t="s">
        <v>376</v>
      </c>
    </row>
    <row r="121" spans="1:278" s="5" customFormat="1" ht="12.75" customHeight="1" x14ac:dyDescent="0.25">
      <c r="A121" s="64">
        <v>43186</v>
      </c>
      <c r="B121" s="109" t="s">
        <v>99</v>
      </c>
      <c r="C121" s="52"/>
      <c r="D121" s="52"/>
      <c r="E121" s="53"/>
      <c r="F121" s="53"/>
      <c r="G121" s="53"/>
      <c r="H121" s="53"/>
      <c r="I121" s="53"/>
      <c r="J121" s="53"/>
      <c r="K121" s="53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>
        <v>1</v>
      </c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6">
        <f t="shared" si="4"/>
        <v>1</v>
      </c>
      <c r="IZ121" s="56" t="s">
        <v>37</v>
      </c>
      <c r="JA121" s="80">
        <v>51.77</v>
      </c>
      <c r="JB121" s="81">
        <f>JE121+JF121+JG121+JH121+JI121+JJ121</f>
        <v>51.77</v>
      </c>
      <c r="JC121" s="81">
        <v>28.37</v>
      </c>
      <c r="JD121" s="82">
        <f t="shared" si="5"/>
        <v>0</v>
      </c>
      <c r="JE121" s="83"/>
      <c r="JF121" s="83"/>
      <c r="JG121" s="83"/>
      <c r="JH121" s="83"/>
      <c r="JI121" s="83">
        <v>51.74</v>
      </c>
      <c r="JJ121" s="83">
        <v>0.03</v>
      </c>
      <c r="JK121" s="83"/>
      <c r="JL121" s="83"/>
      <c r="JM121" s="83"/>
      <c r="JN121" s="83"/>
      <c r="JO121" s="83"/>
      <c r="JP121" s="83"/>
      <c r="JQ121" s="40">
        <f t="shared" si="7"/>
        <v>1.8248149453648221</v>
      </c>
      <c r="JR121" s="5" t="s">
        <v>443</v>
      </c>
    </row>
    <row r="122" spans="1:278" s="5" customFormat="1" ht="12.75" customHeight="1" x14ac:dyDescent="0.25">
      <c r="A122" s="64">
        <v>43215</v>
      </c>
      <c r="B122" s="109" t="s">
        <v>99</v>
      </c>
      <c r="C122" s="52"/>
      <c r="D122" s="52"/>
      <c r="E122" s="53"/>
      <c r="F122" s="53"/>
      <c r="G122" s="53"/>
      <c r="H122" s="53"/>
      <c r="I122" s="53"/>
      <c r="J122" s="53"/>
      <c r="K122" s="53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>
        <v>2</v>
      </c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6">
        <f t="shared" si="4"/>
        <v>2</v>
      </c>
      <c r="IZ122" s="56" t="s">
        <v>37</v>
      </c>
      <c r="JA122" s="80">
        <v>86.54</v>
      </c>
      <c r="JB122" s="81">
        <f>JE122+JF122+JG122+JH122+JI122+JJ122</f>
        <v>86.54</v>
      </c>
      <c r="JC122" s="81">
        <v>53.74</v>
      </c>
      <c r="JD122" s="82">
        <f t="shared" si="5"/>
        <v>0</v>
      </c>
      <c r="JE122" s="83"/>
      <c r="JF122" s="83"/>
      <c r="JG122" s="83"/>
      <c r="JH122" s="83"/>
      <c r="JI122" s="83"/>
      <c r="JJ122" s="83">
        <v>86.54</v>
      </c>
      <c r="JK122" s="83"/>
      <c r="JL122" s="83"/>
      <c r="JM122" s="83"/>
      <c r="JN122" s="83"/>
      <c r="JO122" s="83"/>
      <c r="JP122" s="83"/>
      <c r="JQ122" s="40">
        <f t="shared" si="7"/>
        <v>1.6103461109043544</v>
      </c>
      <c r="JR122" s="5" t="s">
        <v>444</v>
      </c>
    </row>
    <row r="123" spans="1:278" s="5" customFormat="1" ht="12.75" customHeight="1" x14ac:dyDescent="0.25">
      <c r="A123" s="64">
        <v>43227</v>
      </c>
      <c r="B123" s="109" t="s">
        <v>99</v>
      </c>
      <c r="C123" s="52"/>
      <c r="D123" s="52"/>
      <c r="E123" s="53"/>
      <c r="F123" s="53"/>
      <c r="G123" s="53"/>
      <c r="H123" s="53"/>
      <c r="I123" s="53"/>
      <c r="J123" s="53"/>
      <c r="K123" s="53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>
        <v>3</v>
      </c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>
        <v>0.8</v>
      </c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6">
        <f t="shared" si="4"/>
        <v>3.8</v>
      </c>
      <c r="IZ123" s="56" t="s">
        <v>37</v>
      </c>
      <c r="JA123" s="80">
        <v>146.91999999999999</v>
      </c>
      <c r="JB123" s="81">
        <f>JE123+JF123+JG123+JH123+JI123+JJ123</f>
        <v>146.91999999999999</v>
      </c>
      <c r="JC123" s="81">
        <v>77.341999999999999</v>
      </c>
      <c r="JD123" s="82">
        <f t="shared" si="5"/>
        <v>0</v>
      </c>
      <c r="JE123" s="83"/>
      <c r="JF123" s="83"/>
      <c r="JG123" s="83"/>
      <c r="JH123" s="83"/>
      <c r="JI123" s="83"/>
      <c r="JJ123" s="83">
        <v>146.91999999999999</v>
      </c>
      <c r="JK123" s="83"/>
      <c r="JL123" s="83"/>
      <c r="JM123" s="83"/>
      <c r="JN123" s="83"/>
      <c r="JO123" s="83"/>
      <c r="JP123" s="83"/>
      <c r="JQ123" s="40">
        <f t="shared" si="7"/>
        <v>1.8996146983527706</v>
      </c>
      <c r="JR123" s="5" t="s">
        <v>404</v>
      </c>
    </row>
    <row r="124" spans="1:278" s="5" customFormat="1" ht="12.75" customHeight="1" x14ac:dyDescent="0.25">
      <c r="A124" s="64">
        <v>43259</v>
      </c>
      <c r="B124" s="109" t="s">
        <v>99</v>
      </c>
      <c r="C124" s="52"/>
      <c r="D124" s="52"/>
      <c r="E124" s="53"/>
      <c r="F124" s="53"/>
      <c r="G124" s="53"/>
      <c r="H124" s="53"/>
      <c r="I124" s="53"/>
      <c r="J124" s="53"/>
      <c r="K124" s="53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>
        <v>0.8</v>
      </c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>
        <v>3</v>
      </c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6">
        <f t="shared" si="4"/>
        <v>3.8</v>
      </c>
      <c r="IZ124" s="56" t="s">
        <v>37</v>
      </c>
      <c r="JA124" s="80">
        <v>175.19</v>
      </c>
      <c r="JB124" s="81">
        <f>JE124+JF124+JG124+JH124+JI124+JJ124+JK124+JL124</f>
        <v>175.19</v>
      </c>
      <c r="JC124" s="81">
        <v>103.05600000000001</v>
      </c>
      <c r="JD124" s="82">
        <f t="shared" si="5"/>
        <v>0</v>
      </c>
      <c r="JE124" s="83"/>
      <c r="JF124" s="83"/>
      <c r="JG124" s="83"/>
      <c r="JH124" s="83"/>
      <c r="JI124" s="83"/>
      <c r="JJ124" s="83"/>
      <c r="JK124" s="83"/>
      <c r="JL124" s="83">
        <v>175.19</v>
      </c>
      <c r="JM124" s="83"/>
      <c r="JN124" s="83"/>
      <c r="JO124" s="83"/>
      <c r="JP124" s="83"/>
      <c r="JQ124" s="40">
        <f t="shared" si="7"/>
        <v>1.6999495419965842</v>
      </c>
      <c r="JR124" s="5" t="s">
        <v>528</v>
      </c>
    </row>
    <row r="125" spans="1:278" s="5" customFormat="1" ht="12.75" customHeight="1" x14ac:dyDescent="0.25">
      <c r="A125" s="64">
        <v>43313</v>
      </c>
      <c r="B125" s="109" t="s">
        <v>99</v>
      </c>
      <c r="C125" s="52"/>
      <c r="D125" s="52"/>
      <c r="E125" s="53"/>
      <c r="F125" s="53"/>
      <c r="G125" s="53"/>
      <c r="H125" s="53"/>
      <c r="I125" s="53"/>
      <c r="J125" s="53"/>
      <c r="K125" s="53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>
        <v>1</v>
      </c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6">
        <f t="shared" si="4"/>
        <v>1</v>
      </c>
      <c r="IZ125" s="56" t="s">
        <v>37</v>
      </c>
      <c r="JA125" s="80">
        <v>48.38</v>
      </c>
      <c r="JB125" s="81">
        <f>JE125+JF125+JG125+JH125+JI125+JJ125+JK125+JL125+JM125</f>
        <v>48.38</v>
      </c>
      <c r="JC125" s="81">
        <v>31.02</v>
      </c>
      <c r="JD125" s="82">
        <f t="shared" si="5"/>
        <v>0</v>
      </c>
      <c r="JE125" s="83"/>
      <c r="JF125" s="83"/>
      <c r="JG125" s="83"/>
      <c r="JH125" s="83"/>
      <c r="JI125" s="83"/>
      <c r="JJ125" s="83"/>
      <c r="JK125" s="83"/>
      <c r="JL125" s="83"/>
      <c r="JM125" s="83">
        <v>48.38</v>
      </c>
      <c r="JN125" s="83"/>
      <c r="JO125" s="83"/>
      <c r="JP125" s="83"/>
      <c r="JQ125" s="40">
        <f t="shared" si="7"/>
        <v>1.5596389426176662</v>
      </c>
      <c r="JR125" s="5" t="s">
        <v>573</v>
      </c>
    </row>
    <row r="126" spans="1:278" s="5" customFormat="1" ht="12.75" customHeight="1" x14ac:dyDescent="0.25">
      <c r="A126" s="64">
        <v>43347</v>
      </c>
      <c r="B126" s="109" t="s">
        <v>99</v>
      </c>
      <c r="C126" s="52"/>
      <c r="D126" s="52"/>
      <c r="E126" s="53"/>
      <c r="F126" s="53"/>
      <c r="G126" s="53"/>
      <c r="H126" s="53"/>
      <c r="I126" s="53"/>
      <c r="J126" s="53"/>
      <c r="K126" s="53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>
        <v>3</v>
      </c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6">
        <f t="shared" si="4"/>
        <v>3</v>
      </c>
      <c r="IZ126" s="56" t="s">
        <v>37</v>
      </c>
      <c r="JA126" s="80">
        <v>114.88</v>
      </c>
      <c r="JB126" s="81">
        <f>JE126+JF126+JG126+JH126+JI126+JJ126+JK126+JL126+JM126+JN126</f>
        <v>114.88</v>
      </c>
      <c r="JC126" s="81">
        <v>62.16</v>
      </c>
      <c r="JD126" s="82">
        <f t="shared" si="5"/>
        <v>0</v>
      </c>
      <c r="JE126" s="83"/>
      <c r="JF126" s="83"/>
      <c r="JG126" s="83"/>
      <c r="JH126" s="83"/>
      <c r="JI126" s="83"/>
      <c r="JJ126" s="83"/>
      <c r="JK126" s="83"/>
      <c r="JL126" s="83"/>
      <c r="JM126" s="83"/>
      <c r="JN126" s="83">
        <v>114.88</v>
      </c>
      <c r="JO126" s="83"/>
      <c r="JP126" s="83"/>
      <c r="JQ126" s="117">
        <f t="shared" si="7"/>
        <v>1.8481338481338481</v>
      </c>
      <c r="JR126" s="5" t="s">
        <v>622</v>
      </c>
    </row>
    <row r="127" spans="1:278" s="5" customFormat="1" ht="12.75" customHeight="1" x14ac:dyDescent="0.25">
      <c r="A127" s="64">
        <v>43398</v>
      </c>
      <c r="B127" s="109" t="s">
        <v>99</v>
      </c>
      <c r="C127" s="52"/>
      <c r="D127" s="52"/>
      <c r="E127" s="53"/>
      <c r="F127" s="53"/>
      <c r="G127" s="53"/>
      <c r="H127" s="53"/>
      <c r="I127" s="53"/>
      <c r="J127" s="53"/>
      <c r="K127" s="53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>
        <v>1</v>
      </c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>
        <v>0.8</v>
      </c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>
        <v>2</v>
      </c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6">
        <f t="shared" si="4"/>
        <v>3.8</v>
      </c>
      <c r="IZ127" s="56" t="s">
        <v>37</v>
      </c>
      <c r="JA127" s="80">
        <v>214.87</v>
      </c>
      <c r="JB127" s="81">
        <f>JE127+JF127+JG127+JH127+JI127+JJ127+JK127+JL127+JM127+JN127+JO127</f>
        <v>214.87</v>
      </c>
      <c r="JC127" s="81">
        <v>112.18800000000002</v>
      </c>
      <c r="JD127" s="82">
        <f t="shared" si="5"/>
        <v>0</v>
      </c>
      <c r="JE127" s="83"/>
      <c r="JF127" s="83"/>
      <c r="JG127" s="83"/>
      <c r="JH127" s="83"/>
      <c r="JI127" s="83"/>
      <c r="JJ127" s="83"/>
      <c r="JK127" s="83"/>
      <c r="JL127" s="83"/>
      <c r="JM127" s="83"/>
      <c r="JN127" s="83"/>
      <c r="JO127" s="83">
        <v>214.87</v>
      </c>
      <c r="JP127" s="83"/>
      <c r="JQ127" s="117">
        <f t="shared" si="7"/>
        <v>1.9152672300067741</v>
      </c>
      <c r="JR127" s="5" t="s">
        <v>634</v>
      </c>
    </row>
    <row r="128" spans="1:278" s="5" customFormat="1" ht="12.75" customHeight="1" x14ac:dyDescent="0.25">
      <c r="A128" s="64">
        <v>43410</v>
      </c>
      <c r="B128" s="109" t="s">
        <v>99</v>
      </c>
      <c r="C128" s="52"/>
      <c r="D128" s="52"/>
      <c r="E128" s="53"/>
      <c r="F128" s="53"/>
      <c r="G128" s="53"/>
      <c r="H128" s="53"/>
      <c r="I128" s="53"/>
      <c r="J128" s="53"/>
      <c r="K128" s="53"/>
      <c r="L128" s="22">
        <v>1.6</v>
      </c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>
        <v>3</v>
      </c>
      <c r="BG128" s="22"/>
      <c r="BH128" s="22"/>
      <c r="BI128" s="22"/>
      <c r="BJ128" s="22">
        <v>1</v>
      </c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>
        <v>0.8</v>
      </c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>
        <v>0.9</v>
      </c>
      <c r="ES128" s="22"/>
      <c r="ET128" s="22"/>
      <c r="EU128" s="22"/>
      <c r="EV128" s="22"/>
      <c r="EW128" s="22">
        <v>3</v>
      </c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>
        <v>2</v>
      </c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6">
        <f t="shared" si="4"/>
        <v>12.3</v>
      </c>
      <c r="IZ128" s="56" t="s">
        <v>37</v>
      </c>
      <c r="JA128" s="80">
        <v>621.63</v>
      </c>
      <c r="JB128" s="81">
        <f>JE128+JF128+JG128+JH128+JI128+JJ128+JK128+JL128+JM128+JN128+JO128+JP128</f>
        <v>621.63</v>
      </c>
      <c r="JC128" s="81">
        <v>318.90999999999997</v>
      </c>
      <c r="JD128" s="82">
        <f t="shared" si="5"/>
        <v>0</v>
      </c>
      <c r="JE128" s="83"/>
      <c r="JF128" s="83"/>
      <c r="JG128" s="83"/>
      <c r="JH128" s="83"/>
      <c r="JI128" s="83"/>
      <c r="JJ128" s="83"/>
      <c r="JK128" s="83"/>
      <c r="JL128" s="83"/>
      <c r="JM128" s="83"/>
      <c r="JN128" s="83"/>
      <c r="JO128" s="83"/>
      <c r="JP128" s="83">
        <f>500+121.63</f>
        <v>621.63</v>
      </c>
      <c r="JQ128" s="117">
        <f t="shared" si="7"/>
        <v>1.9492333260167447</v>
      </c>
      <c r="JR128" s="5" t="s">
        <v>714</v>
      </c>
    </row>
    <row r="129" spans="1:278" s="5" customFormat="1" ht="12.75" customHeight="1" x14ac:dyDescent="0.25">
      <c r="A129" s="64">
        <v>43420</v>
      </c>
      <c r="B129" s="109" t="s">
        <v>99</v>
      </c>
      <c r="C129" s="52"/>
      <c r="D129" s="52"/>
      <c r="E129" s="53"/>
      <c r="F129" s="53"/>
      <c r="G129" s="53"/>
      <c r="H129" s="53"/>
      <c r="I129" s="53"/>
      <c r="J129" s="53"/>
      <c r="K129" s="53"/>
      <c r="L129" s="22">
        <v>1.6</v>
      </c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>
        <v>3</v>
      </c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>
        <v>1</v>
      </c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>
        <v>3</v>
      </c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6">
        <f t="shared" si="4"/>
        <v>8.6</v>
      </c>
      <c r="IZ129" s="56" t="s">
        <v>37</v>
      </c>
      <c r="JA129" s="80">
        <v>477.47</v>
      </c>
      <c r="JB129" s="81">
        <f>JE129+JF129+JG129+JH129+JI129+JJ129+JK129+JL129+JM129+JN129+JO129+JP129</f>
        <v>0</v>
      </c>
      <c r="JC129" s="81">
        <v>235.89</v>
      </c>
      <c r="JD129" s="82">
        <f t="shared" si="5"/>
        <v>477.47</v>
      </c>
      <c r="JE129" s="83"/>
      <c r="JF129" s="83"/>
      <c r="JG129" s="83"/>
      <c r="JH129" s="83"/>
      <c r="JI129" s="83"/>
      <c r="JJ129" s="83"/>
      <c r="JK129" s="83"/>
      <c r="JL129" s="83"/>
      <c r="JM129" s="83"/>
      <c r="JN129" s="83"/>
      <c r="JO129" s="83"/>
      <c r="JP129" s="83"/>
      <c r="JQ129" s="117">
        <f t="shared" si="7"/>
        <v>2.0241214125227862</v>
      </c>
      <c r="JR129" s="5" t="s">
        <v>749</v>
      </c>
    </row>
    <row r="130" spans="1:278" s="5" customFormat="1" ht="12.75" customHeight="1" x14ac:dyDescent="0.25">
      <c r="A130" s="64">
        <v>43446</v>
      </c>
      <c r="B130" s="109" t="s">
        <v>99</v>
      </c>
      <c r="C130" s="52"/>
      <c r="D130" s="52"/>
      <c r="E130" s="53"/>
      <c r="F130" s="53"/>
      <c r="G130" s="53"/>
      <c r="H130" s="53"/>
      <c r="I130" s="53"/>
      <c r="J130" s="53"/>
      <c r="K130" s="53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>
        <v>1</v>
      </c>
      <c r="AY130" s="22"/>
      <c r="AZ130" s="22"/>
      <c r="BA130" s="22"/>
      <c r="BB130" s="22"/>
      <c r="BC130" s="22"/>
      <c r="BD130" s="22"/>
      <c r="BE130" s="22"/>
      <c r="BF130" s="22">
        <v>3</v>
      </c>
      <c r="BG130" s="22"/>
      <c r="BH130" s="22"/>
      <c r="BI130" s="22"/>
      <c r="BJ130" s="22">
        <v>1</v>
      </c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>
        <v>0.9</v>
      </c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>
        <v>7</v>
      </c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6">
        <f t="shared" ref="IY130:IY193" si="8">SUBTOTAL(9,C130:IX130)</f>
        <v>12.9</v>
      </c>
      <c r="IZ130" s="56" t="s">
        <v>37</v>
      </c>
      <c r="JA130" s="80">
        <v>546.45000000000005</v>
      </c>
      <c r="JB130" s="81">
        <f>JE130+JF130+JG130+JH130+JI130+JJ130+JK130+JL130+JM130+JN130+JO130+JP130</f>
        <v>0</v>
      </c>
      <c r="JC130" s="81">
        <v>268.238</v>
      </c>
      <c r="JD130" s="82">
        <f t="shared" ref="JD130:JD193" si="9">JA130-JB130</f>
        <v>546.45000000000005</v>
      </c>
      <c r="JE130" s="83"/>
      <c r="JF130" s="83"/>
      <c r="JG130" s="83"/>
      <c r="JH130" s="83"/>
      <c r="JI130" s="83"/>
      <c r="JJ130" s="83"/>
      <c r="JK130" s="83"/>
      <c r="JL130" s="83"/>
      <c r="JM130" s="83"/>
      <c r="JN130" s="83"/>
      <c r="JO130" s="83"/>
      <c r="JP130" s="83"/>
      <c r="JQ130" s="117">
        <f t="shared" si="7"/>
        <v>2.0371833968341551</v>
      </c>
      <c r="JR130" s="5" t="s">
        <v>724</v>
      </c>
    </row>
    <row r="131" spans="1:278" s="5" customFormat="1" ht="12.75" customHeight="1" x14ac:dyDescent="0.25">
      <c r="A131" s="64">
        <v>43462</v>
      </c>
      <c r="B131" s="109" t="s">
        <v>99</v>
      </c>
      <c r="C131" s="52"/>
      <c r="D131" s="52"/>
      <c r="E131" s="53"/>
      <c r="F131" s="53"/>
      <c r="G131" s="53"/>
      <c r="H131" s="53"/>
      <c r="I131" s="53"/>
      <c r="J131" s="53"/>
      <c r="K131" s="53"/>
      <c r="L131" s="22">
        <v>1.6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>
        <v>1</v>
      </c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>
        <v>2</v>
      </c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>
        <v>4</v>
      </c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6">
        <f t="shared" si="8"/>
        <v>8.6</v>
      </c>
      <c r="IZ131" s="56" t="s">
        <v>37</v>
      </c>
      <c r="JA131" s="80">
        <v>476.78</v>
      </c>
      <c r="JB131" s="81">
        <f>JE131+JF131+JG131+JH131+JI131+JJ131+JK131+JL131+JM131+JN131+JO131+JP131</f>
        <v>0</v>
      </c>
      <c r="JC131" s="81">
        <v>238.61</v>
      </c>
      <c r="JD131" s="82">
        <f t="shared" si="9"/>
        <v>476.78</v>
      </c>
      <c r="JE131" s="83"/>
      <c r="JF131" s="83"/>
      <c r="JG131" s="83"/>
      <c r="JH131" s="83"/>
      <c r="JI131" s="83"/>
      <c r="JJ131" s="83"/>
      <c r="JK131" s="83"/>
      <c r="JL131" s="83"/>
      <c r="JM131" s="83"/>
      <c r="JN131" s="83"/>
      <c r="JO131" s="83"/>
      <c r="JP131" s="83"/>
      <c r="JQ131" s="117">
        <f t="shared" si="7"/>
        <v>1.9981559867566319</v>
      </c>
    </row>
    <row r="132" spans="1:278" s="5" customFormat="1" ht="12.75" customHeight="1" x14ac:dyDescent="0.25">
      <c r="A132" s="64">
        <v>43151</v>
      </c>
      <c r="B132" s="109" t="s">
        <v>297</v>
      </c>
      <c r="C132" s="52"/>
      <c r="D132" s="52"/>
      <c r="E132" s="53"/>
      <c r="F132" s="53"/>
      <c r="G132" s="53"/>
      <c r="H132" s="53"/>
      <c r="I132" s="53"/>
      <c r="J132" s="53"/>
      <c r="K132" s="53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>
        <v>10</v>
      </c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6">
        <f t="shared" si="8"/>
        <v>10</v>
      </c>
      <c r="IZ132" s="56" t="s">
        <v>37</v>
      </c>
      <c r="JA132" s="80">
        <v>1132.68</v>
      </c>
      <c r="JB132" s="81">
        <f>JE132+JF132+JG132</f>
        <v>1132.68</v>
      </c>
      <c r="JC132" s="81">
        <v>683.1</v>
      </c>
      <c r="JD132" s="82">
        <f t="shared" si="9"/>
        <v>0</v>
      </c>
      <c r="JE132" s="83"/>
      <c r="JF132" s="83"/>
      <c r="JG132" s="83">
        <v>1132.68</v>
      </c>
      <c r="JH132" s="83"/>
      <c r="JI132" s="83"/>
      <c r="JJ132" s="83"/>
      <c r="JK132" s="83"/>
      <c r="JL132" s="83"/>
      <c r="JM132" s="83"/>
      <c r="JN132" s="83"/>
      <c r="JO132" s="83"/>
      <c r="JP132" s="83"/>
      <c r="JQ132" s="40">
        <f t="shared" si="7"/>
        <v>1.6581466842336408</v>
      </c>
      <c r="JR132" s="5" t="s">
        <v>323</v>
      </c>
    </row>
    <row r="133" spans="1:278" s="5" customFormat="1" ht="12.75" customHeight="1" x14ac:dyDescent="0.25">
      <c r="A133" s="64">
        <v>43171</v>
      </c>
      <c r="B133" s="109" t="s">
        <v>297</v>
      </c>
      <c r="C133" s="52"/>
      <c r="D133" s="52"/>
      <c r="E133" s="53"/>
      <c r="F133" s="53"/>
      <c r="G133" s="53"/>
      <c r="H133" s="53"/>
      <c r="I133" s="53"/>
      <c r="J133" s="53"/>
      <c r="K133" s="53"/>
      <c r="L133" s="22"/>
      <c r="M133" s="22"/>
      <c r="N133" s="22"/>
      <c r="O133" s="22"/>
      <c r="P133" s="22"/>
      <c r="Q133" s="22">
        <v>4.8</v>
      </c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>
        <v>25</v>
      </c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6">
        <f t="shared" si="8"/>
        <v>29.8</v>
      </c>
      <c r="IZ133" s="56" t="s">
        <v>37</v>
      </c>
      <c r="JA133" s="80">
        <v>3089.6</v>
      </c>
      <c r="JB133" s="81">
        <f>JE133+JF133+JG133+JH133</f>
        <v>3089.6</v>
      </c>
      <c r="JC133" s="81">
        <v>1917.76</v>
      </c>
      <c r="JD133" s="82">
        <f t="shared" si="9"/>
        <v>0</v>
      </c>
      <c r="JE133" s="83"/>
      <c r="JF133" s="83"/>
      <c r="JG133" s="83"/>
      <c r="JH133" s="83">
        <v>3089.6</v>
      </c>
      <c r="JI133" s="83"/>
      <c r="JJ133" s="83"/>
      <c r="JK133" s="83"/>
      <c r="JL133" s="83"/>
      <c r="JM133" s="83"/>
      <c r="JN133" s="83"/>
      <c r="JO133" s="83"/>
      <c r="JP133" s="83"/>
      <c r="JQ133" s="40">
        <f t="shared" si="7"/>
        <v>1.611046220590689</v>
      </c>
      <c r="JR133" s="5" t="s">
        <v>325</v>
      </c>
    </row>
    <row r="134" spans="1:278" s="5" customFormat="1" ht="12.75" customHeight="1" x14ac:dyDescent="0.25">
      <c r="A134" s="64">
        <v>43248</v>
      </c>
      <c r="B134" s="109" t="s">
        <v>297</v>
      </c>
      <c r="C134" s="52"/>
      <c r="D134" s="52"/>
      <c r="E134" s="53"/>
      <c r="F134" s="53"/>
      <c r="G134" s="53"/>
      <c r="H134" s="53"/>
      <c r="I134" s="53"/>
      <c r="J134" s="53"/>
      <c r="K134" s="53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>
        <v>10</v>
      </c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6">
        <f t="shared" si="8"/>
        <v>10</v>
      </c>
      <c r="IZ134" s="56" t="s">
        <v>37</v>
      </c>
      <c r="JA134" s="80">
        <v>1144.8</v>
      </c>
      <c r="JB134" s="81">
        <f>JE134+JF134+JG134+JH134+JI134+JJ134</f>
        <v>1144.8</v>
      </c>
      <c r="JC134" s="81">
        <v>689.4</v>
      </c>
      <c r="JD134" s="82">
        <f t="shared" si="9"/>
        <v>0</v>
      </c>
      <c r="JE134" s="83"/>
      <c r="JF134" s="83"/>
      <c r="JG134" s="83"/>
      <c r="JH134" s="83"/>
      <c r="JI134" s="83"/>
      <c r="JJ134" s="83">
        <v>1144.8</v>
      </c>
      <c r="JK134" s="83"/>
      <c r="JL134" s="83"/>
      <c r="JM134" s="83"/>
      <c r="JN134" s="83"/>
      <c r="JO134" s="83"/>
      <c r="JP134" s="83"/>
      <c r="JQ134" s="40">
        <f t="shared" si="7"/>
        <v>1.6605744125326372</v>
      </c>
      <c r="JR134" s="5" t="s">
        <v>481</v>
      </c>
    </row>
    <row r="135" spans="1:278" s="5" customFormat="1" ht="12.75" customHeight="1" x14ac:dyDescent="0.25">
      <c r="A135" s="64">
        <v>43293</v>
      </c>
      <c r="B135" s="109" t="s">
        <v>297</v>
      </c>
      <c r="C135" s="52"/>
      <c r="D135" s="52"/>
      <c r="E135" s="53"/>
      <c r="F135" s="53"/>
      <c r="G135" s="53"/>
      <c r="H135" s="53"/>
      <c r="I135" s="53"/>
      <c r="J135" s="53"/>
      <c r="K135" s="53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>
        <v>10</v>
      </c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6">
        <f t="shared" si="8"/>
        <v>10</v>
      </c>
      <c r="IZ135" s="56" t="s">
        <v>37</v>
      </c>
      <c r="JA135" s="80">
        <v>1126.2</v>
      </c>
      <c r="JB135" s="81">
        <f>JE135+JF135+JG135+JH135+JI135+JJ135+JK135+JL135</f>
        <v>1126.2</v>
      </c>
      <c r="JC135" s="81">
        <v>682.09999999999991</v>
      </c>
      <c r="JD135" s="82">
        <f t="shared" si="9"/>
        <v>0</v>
      </c>
      <c r="JE135" s="83"/>
      <c r="JF135" s="83"/>
      <c r="JG135" s="83"/>
      <c r="JH135" s="83"/>
      <c r="JI135" s="83"/>
      <c r="JJ135" s="83"/>
      <c r="JK135" s="83"/>
      <c r="JL135" s="83">
        <v>1126.2</v>
      </c>
      <c r="JM135" s="83"/>
      <c r="JN135" s="83"/>
      <c r="JO135" s="83"/>
      <c r="JP135" s="83"/>
      <c r="JQ135" s="40">
        <f t="shared" si="7"/>
        <v>1.6510775546107612</v>
      </c>
      <c r="JR135" s="5" t="s">
        <v>513</v>
      </c>
    </row>
    <row r="136" spans="1:278" s="5" customFormat="1" ht="12.75" customHeight="1" x14ac:dyDescent="0.25">
      <c r="A136" s="64">
        <v>43375</v>
      </c>
      <c r="B136" s="109" t="s">
        <v>297</v>
      </c>
      <c r="C136" s="52"/>
      <c r="D136" s="52"/>
      <c r="E136" s="53"/>
      <c r="F136" s="53"/>
      <c r="G136" s="53"/>
      <c r="H136" s="53"/>
      <c r="I136" s="53"/>
      <c r="J136" s="53"/>
      <c r="K136" s="53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>
        <v>5</v>
      </c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6">
        <f t="shared" si="8"/>
        <v>5</v>
      </c>
      <c r="IZ136" s="56" t="s">
        <v>37</v>
      </c>
      <c r="JA136" s="80">
        <v>604.98</v>
      </c>
      <c r="JB136" s="81">
        <f>JE136+JF136+JG136+JH136+JI136+JJ136+JK136+JL136+JM136+JN136</f>
        <v>604.98</v>
      </c>
      <c r="JC136" s="81">
        <v>363.15</v>
      </c>
      <c r="JD136" s="82">
        <f t="shared" si="9"/>
        <v>0</v>
      </c>
      <c r="JE136" s="83"/>
      <c r="JF136" s="83"/>
      <c r="JG136" s="83"/>
      <c r="JH136" s="83"/>
      <c r="JI136" s="83"/>
      <c r="JJ136" s="83"/>
      <c r="JK136" s="83"/>
      <c r="JL136" s="83"/>
      <c r="JM136" s="83"/>
      <c r="JN136" s="83">
        <v>604.98</v>
      </c>
      <c r="JO136" s="83"/>
      <c r="JP136" s="83"/>
      <c r="JQ136" s="117">
        <f t="shared" si="7"/>
        <v>1.6659231722428749</v>
      </c>
      <c r="JR136" s="5" t="s">
        <v>615</v>
      </c>
    </row>
    <row r="137" spans="1:278" s="5" customFormat="1" ht="12.75" customHeight="1" x14ac:dyDescent="0.25">
      <c r="A137" s="64">
        <v>43136</v>
      </c>
      <c r="B137" s="110" t="s">
        <v>46</v>
      </c>
      <c r="C137" s="52"/>
      <c r="D137" s="52"/>
      <c r="E137" s="53"/>
      <c r="F137" s="53"/>
      <c r="G137" s="53"/>
      <c r="H137" s="53"/>
      <c r="I137" s="53"/>
      <c r="J137" s="53"/>
      <c r="K137" s="53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>
        <v>15</v>
      </c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6">
        <f t="shared" si="8"/>
        <v>15</v>
      </c>
      <c r="IZ137" s="56" t="s">
        <v>37</v>
      </c>
      <c r="JA137" s="80">
        <v>1622.7</v>
      </c>
      <c r="JB137" s="81">
        <f>JE137+JF137+JG137+JH137</f>
        <v>1622.7</v>
      </c>
      <c r="JC137" s="81">
        <v>571.19999999999993</v>
      </c>
      <c r="JD137" s="82">
        <f t="shared" si="9"/>
        <v>0</v>
      </c>
      <c r="JE137" s="83"/>
      <c r="JF137" s="83"/>
      <c r="JG137" s="83"/>
      <c r="JH137" s="83">
        <v>1622.7</v>
      </c>
      <c r="JI137" s="83"/>
      <c r="JJ137" s="83"/>
      <c r="JK137" s="83"/>
      <c r="JL137" s="83"/>
      <c r="JM137" s="83"/>
      <c r="JN137" s="83"/>
      <c r="JO137" s="83"/>
      <c r="JP137" s="83"/>
      <c r="JQ137" s="40">
        <f t="shared" si="7"/>
        <v>2.8408613445378155</v>
      </c>
    </row>
    <row r="138" spans="1:278" s="5" customFormat="1" ht="12.75" customHeight="1" x14ac:dyDescent="0.25">
      <c r="A138" s="64">
        <v>43150</v>
      </c>
      <c r="B138" s="110" t="s">
        <v>46</v>
      </c>
      <c r="C138" s="52"/>
      <c r="D138" s="52"/>
      <c r="E138" s="53"/>
      <c r="F138" s="53"/>
      <c r="G138" s="53"/>
      <c r="H138" s="53"/>
      <c r="I138" s="53"/>
      <c r="J138" s="53"/>
      <c r="K138" s="53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>
        <v>25</v>
      </c>
      <c r="DU138" s="22"/>
      <c r="DV138" s="22">
        <v>20</v>
      </c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>
        <v>30</v>
      </c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6">
        <f t="shared" si="8"/>
        <v>75</v>
      </c>
      <c r="IZ138" s="56" t="s">
        <v>37</v>
      </c>
      <c r="JA138" s="80">
        <v>4461.3</v>
      </c>
      <c r="JB138" s="81">
        <f>JE138+JF138+JG138+JH138</f>
        <v>4461.3</v>
      </c>
      <c r="JC138" s="81">
        <v>2161.8500000000004</v>
      </c>
      <c r="JD138" s="82">
        <f t="shared" si="9"/>
        <v>0</v>
      </c>
      <c r="JE138" s="83"/>
      <c r="JF138" s="83"/>
      <c r="JG138" s="83"/>
      <c r="JH138" s="83">
        <f>2461.3+1000+1000</f>
        <v>4461.3</v>
      </c>
      <c r="JI138" s="83"/>
      <c r="JJ138" s="83"/>
      <c r="JK138" s="83"/>
      <c r="JL138" s="83"/>
      <c r="JM138" s="83"/>
      <c r="JN138" s="83"/>
      <c r="JO138" s="83"/>
      <c r="JP138" s="83"/>
      <c r="JQ138" s="40">
        <f t="shared" si="7"/>
        <v>2.0636491893517124</v>
      </c>
    </row>
    <row r="139" spans="1:278" s="5" customFormat="1" ht="12.75" customHeight="1" x14ac:dyDescent="0.25">
      <c r="A139" s="64">
        <v>43171</v>
      </c>
      <c r="B139" s="110" t="s">
        <v>46</v>
      </c>
      <c r="C139" s="52"/>
      <c r="D139" s="52"/>
      <c r="E139" s="53"/>
      <c r="F139" s="53"/>
      <c r="G139" s="53"/>
      <c r="H139" s="53"/>
      <c r="I139" s="53"/>
      <c r="J139" s="53"/>
      <c r="K139" s="53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>
        <v>20</v>
      </c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>
        <v>9</v>
      </c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6">
        <f t="shared" si="8"/>
        <v>29</v>
      </c>
      <c r="IZ139" s="56" t="s">
        <v>37</v>
      </c>
      <c r="JA139" s="80">
        <v>2493</v>
      </c>
      <c r="JB139" s="81">
        <f>JE139+JF139+JG139+JH139+JI139</f>
        <v>2493</v>
      </c>
      <c r="JC139" s="81">
        <v>1009.8499999999999</v>
      </c>
      <c r="JD139" s="82">
        <f t="shared" si="9"/>
        <v>0</v>
      </c>
      <c r="JE139" s="83"/>
      <c r="JF139" s="83"/>
      <c r="JG139" s="83"/>
      <c r="JH139" s="83"/>
      <c r="JI139" s="83">
        <v>2493</v>
      </c>
      <c r="JJ139" s="83"/>
      <c r="JK139" s="83"/>
      <c r="JL139" s="83"/>
      <c r="JM139" s="83"/>
      <c r="JN139" s="83"/>
      <c r="JO139" s="83"/>
      <c r="JP139" s="83"/>
      <c r="JQ139" s="40">
        <f t="shared" si="7"/>
        <v>2.4686834678417591</v>
      </c>
    </row>
    <row r="140" spans="1:278" s="5" customFormat="1" ht="12.75" customHeight="1" x14ac:dyDescent="0.25">
      <c r="A140" s="64">
        <v>43186</v>
      </c>
      <c r="B140" s="110" t="s">
        <v>46</v>
      </c>
      <c r="C140" s="52"/>
      <c r="D140" s="52"/>
      <c r="E140" s="53"/>
      <c r="F140" s="53"/>
      <c r="G140" s="53"/>
      <c r="H140" s="53"/>
      <c r="I140" s="53"/>
      <c r="J140" s="53"/>
      <c r="K140" s="53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>
        <v>15</v>
      </c>
      <c r="DU140" s="22"/>
      <c r="DV140" s="22">
        <v>10</v>
      </c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>
        <v>11</v>
      </c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>
        <v>50</v>
      </c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6">
        <f t="shared" si="8"/>
        <v>86</v>
      </c>
      <c r="IZ140" s="56" t="s">
        <v>37</v>
      </c>
      <c r="JA140" s="80">
        <v>4038.3</v>
      </c>
      <c r="JB140" s="81">
        <f>JE140+JF140+JG140+JH140+JI140</f>
        <v>4038.3</v>
      </c>
      <c r="JC140" s="81">
        <v>2383.85</v>
      </c>
      <c r="JD140" s="82">
        <f t="shared" si="9"/>
        <v>0</v>
      </c>
      <c r="JE140" s="83"/>
      <c r="JF140" s="83"/>
      <c r="JG140" s="83"/>
      <c r="JH140" s="83"/>
      <c r="JI140" s="83">
        <f>2038.3+2000</f>
        <v>4038.3</v>
      </c>
      <c r="JJ140" s="83"/>
      <c r="JK140" s="83"/>
      <c r="JL140" s="83"/>
      <c r="JM140" s="83"/>
      <c r="JN140" s="83"/>
      <c r="JO140" s="83"/>
      <c r="JP140" s="83"/>
      <c r="JQ140" s="40">
        <f t="shared" si="7"/>
        <v>1.6940243723388637</v>
      </c>
    </row>
    <row r="141" spans="1:278" s="5" customFormat="1" ht="12.75" customHeight="1" x14ac:dyDescent="0.25">
      <c r="A141" s="64">
        <v>43196</v>
      </c>
      <c r="B141" s="110" t="s">
        <v>46</v>
      </c>
      <c r="C141" s="52"/>
      <c r="D141" s="52"/>
      <c r="E141" s="53"/>
      <c r="F141" s="53"/>
      <c r="G141" s="53"/>
      <c r="H141" s="53"/>
      <c r="I141" s="53"/>
      <c r="J141" s="53"/>
      <c r="K141" s="53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>
        <v>15</v>
      </c>
      <c r="DU141" s="22"/>
      <c r="DV141" s="22">
        <v>10</v>
      </c>
      <c r="DW141" s="22"/>
      <c r="DX141" s="22"/>
      <c r="DY141" s="22"/>
      <c r="DZ141" s="22">
        <v>10</v>
      </c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>
        <v>22</v>
      </c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6">
        <f t="shared" si="8"/>
        <v>57</v>
      </c>
      <c r="IZ141" s="56" t="s">
        <v>37</v>
      </c>
      <c r="JA141" s="80">
        <v>3205.09</v>
      </c>
      <c r="JB141" s="81">
        <f>JE141+JF141+JG141+JH141+JI141</f>
        <v>3205.09</v>
      </c>
      <c r="JC141" s="81">
        <v>1586.56</v>
      </c>
      <c r="JD141" s="82">
        <f t="shared" si="9"/>
        <v>0</v>
      </c>
      <c r="JE141" s="83"/>
      <c r="JF141" s="83"/>
      <c r="JG141" s="83"/>
      <c r="JH141" s="83"/>
      <c r="JI141" s="83">
        <v>3205.09</v>
      </c>
      <c r="JJ141" s="83"/>
      <c r="JK141" s="83"/>
      <c r="JL141" s="83"/>
      <c r="JM141" s="83"/>
      <c r="JN141" s="83"/>
      <c r="JO141" s="83"/>
      <c r="JP141" s="83"/>
      <c r="JQ141" s="40">
        <f t="shared" si="7"/>
        <v>2.0201505143202905</v>
      </c>
    </row>
    <row r="142" spans="1:278" s="5" customFormat="1" ht="12.75" customHeight="1" x14ac:dyDescent="0.25">
      <c r="A142" s="64">
        <v>43213</v>
      </c>
      <c r="B142" s="110" t="s">
        <v>46</v>
      </c>
      <c r="C142" s="52"/>
      <c r="D142" s="52"/>
      <c r="E142" s="53"/>
      <c r="F142" s="53"/>
      <c r="G142" s="53"/>
      <c r="H142" s="53"/>
      <c r="I142" s="53"/>
      <c r="J142" s="53"/>
      <c r="K142" s="53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>
        <v>20</v>
      </c>
      <c r="DU142" s="22"/>
      <c r="DV142" s="22">
        <v>10</v>
      </c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>
        <v>40</v>
      </c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6">
        <f t="shared" si="8"/>
        <v>70</v>
      </c>
      <c r="IZ142" s="56" t="s">
        <v>37</v>
      </c>
      <c r="JA142" s="80">
        <v>3759.6</v>
      </c>
      <c r="JB142" s="81">
        <f>JE142+JF142+JG142+JH142+JI142+JJ142+JK142</f>
        <v>3759.6</v>
      </c>
      <c r="JC142" s="81">
        <v>2025.2</v>
      </c>
      <c r="JD142" s="82">
        <f t="shared" si="9"/>
        <v>0</v>
      </c>
      <c r="JE142" s="83"/>
      <c r="JF142" s="83"/>
      <c r="JG142" s="83"/>
      <c r="JH142" s="83"/>
      <c r="JI142" s="83"/>
      <c r="JJ142" s="83"/>
      <c r="JK142" s="83">
        <f>3482.4+277.2</f>
        <v>3759.6</v>
      </c>
      <c r="JL142" s="83"/>
      <c r="JM142" s="83"/>
      <c r="JN142" s="83"/>
      <c r="JO142" s="83"/>
      <c r="JP142" s="83"/>
      <c r="JQ142" s="40">
        <f t="shared" si="7"/>
        <v>1.8564092435315029</v>
      </c>
    </row>
    <row r="143" spans="1:278" s="5" customFormat="1" ht="12.75" customHeight="1" x14ac:dyDescent="0.25">
      <c r="A143" s="64">
        <v>43227</v>
      </c>
      <c r="B143" s="110" t="s">
        <v>46</v>
      </c>
      <c r="C143" s="52"/>
      <c r="D143" s="52"/>
      <c r="E143" s="53"/>
      <c r="F143" s="53"/>
      <c r="G143" s="53"/>
      <c r="H143" s="53"/>
      <c r="I143" s="53"/>
      <c r="J143" s="53"/>
      <c r="K143" s="53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>
        <v>30</v>
      </c>
      <c r="DW143" s="22"/>
      <c r="DX143" s="22"/>
      <c r="DY143" s="22"/>
      <c r="DZ143" s="22">
        <v>20</v>
      </c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>
        <v>22</v>
      </c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>
        <v>30</v>
      </c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6">
        <f t="shared" si="8"/>
        <v>102</v>
      </c>
      <c r="IZ143" s="56" t="s">
        <v>37</v>
      </c>
      <c r="JA143" s="80">
        <v>3781.2</v>
      </c>
      <c r="JB143" s="81">
        <f>JE143+JF143+JG143+JH143+JI143+JJ143+JK143</f>
        <v>3781.2</v>
      </c>
      <c r="JC143" s="81">
        <v>2418.2000000000003</v>
      </c>
      <c r="JD143" s="82">
        <f t="shared" si="9"/>
        <v>0</v>
      </c>
      <c r="JE143" s="83"/>
      <c r="JF143" s="83"/>
      <c r="JG143" s="83"/>
      <c r="JH143" s="83"/>
      <c r="JI143" s="83"/>
      <c r="JJ143" s="83"/>
      <c r="JK143" s="83">
        <f>1781.2+2000</f>
        <v>3781.2</v>
      </c>
      <c r="JL143" s="83"/>
      <c r="JM143" s="83"/>
      <c r="JN143" s="83"/>
      <c r="JO143" s="83"/>
      <c r="JP143" s="83"/>
      <c r="JQ143" s="40">
        <f t="shared" si="7"/>
        <v>1.5636423786287319</v>
      </c>
    </row>
    <row r="144" spans="1:278" s="5" customFormat="1" ht="12.75" customHeight="1" x14ac:dyDescent="0.25">
      <c r="A144" s="64">
        <v>43236</v>
      </c>
      <c r="B144" s="110" t="s">
        <v>46</v>
      </c>
      <c r="C144" s="52"/>
      <c r="D144" s="52"/>
      <c r="E144" s="53"/>
      <c r="F144" s="53"/>
      <c r="G144" s="53"/>
      <c r="H144" s="53"/>
      <c r="I144" s="53"/>
      <c r="J144" s="53"/>
      <c r="K144" s="53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>
        <v>20</v>
      </c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>
        <v>40</v>
      </c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6">
        <f t="shared" si="8"/>
        <v>60</v>
      </c>
      <c r="IZ144" s="56" t="s">
        <v>37</v>
      </c>
      <c r="JA144" s="80">
        <v>2004</v>
      </c>
      <c r="JB144" s="81">
        <f>JE144+JF144+JG144+JH144+JI144+JJ144+JK144</f>
        <v>2004</v>
      </c>
      <c r="JC144" s="81">
        <v>1625.4</v>
      </c>
      <c r="JD144" s="82">
        <f t="shared" si="9"/>
        <v>0</v>
      </c>
      <c r="JE144" s="83"/>
      <c r="JF144" s="83"/>
      <c r="JG144" s="83"/>
      <c r="JH144" s="83"/>
      <c r="JI144" s="83"/>
      <c r="JJ144" s="83"/>
      <c r="JK144" s="83">
        <v>2004</v>
      </c>
      <c r="JL144" s="83"/>
      <c r="JM144" s="83"/>
      <c r="JN144" s="83"/>
      <c r="JO144" s="83"/>
      <c r="JP144" s="83"/>
      <c r="JQ144" s="40">
        <f t="shared" si="7"/>
        <v>1.2329272794389072</v>
      </c>
    </row>
    <row r="145" spans="1:277" s="5" customFormat="1" ht="12.75" customHeight="1" x14ac:dyDescent="0.25">
      <c r="A145" s="64">
        <v>43244</v>
      </c>
      <c r="B145" s="110" t="s">
        <v>46</v>
      </c>
      <c r="C145" s="52"/>
      <c r="D145" s="52"/>
      <c r="E145" s="53"/>
      <c r="F145" s="53"/>
      <c r="G145" s="53"/>
      <c r="H145" s="53"/>
      <c r="I145" s="53"/>
      <c r="J145" s="53"/>
      <c r="K145" s="53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>
        <v>40</v>
      </c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6">
        <f t="shared" si="8"/>
        <v>40</v>
      </c>
      <c r="IZ145" s="56" t="s">
        <v>37</v>
      </c>
      <c r="JA145" s="80">
        <v>1272</v>
      </c>
      <c r="JB145" s="81">
        <f>JE145+JF145+JG145+JH145+JI145+JJ145+JK145</f>
        <v>1272</v>
      </c>
      <c r="JC145" s="81">
        <v>1067.6000000000001</v>
      </c>
      <c r="JD145" s="82">
        <f t="shared" si="9"/>
        <v>0</v>
      </c>
      <c r="JE145" s="83"/>
      <c r="JF145" s="83"/>
      <c r="JG145" s="83"/>
      <c r="JH145" s="83"/>
      <c r="JI145" s="83"/>
      <c r="JJ145" s="83"/>
      <c r="JK145" s="83">
        <v>1272</v>
      </c>
      <c r="JL145" s="83"/>
      <c r="JM145" s="83"/>
      <c r="JN145" s="83"/>
      <c r="JO145" s="83"/>
      <c r="JP145" s="83"/>
      <c r="JQ145" s="40">
        <f t="shared" si="7"/>
        <v>1.1914574747096289</v>
      </c>
    </row>
    <row r="146" spans="1:277" s="5" customFormat="1" ht="12.75" customHeight="1" x14ac:dyDescent="0.25">
      <c r="A146" s="64">
        <v>43285</v>
      </c>
      <c r="B146" s="110" t="s">
        <v>46</v>
      </c>
      <c r="C146" s="52"/>
      <c r="D146" s="52"/>
      <c r="E146" s="53"/>
      <c r="F146" s="53"/>
      <c r="G146" s="53"/>
      <c r="H146" s="53"/>
      <c r="I146" s="53"/>
      <c r="J146" s="53"/>
      <c r="K146" s="53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>
        <v>20</v>
      </c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6">
        <f t="shared" si="8"/>
        <v>20</v>
      </c>
      <c r="IZ146" s="56" t="s">
        <v>37</v>
      </c>
      <c r="JA146" s="80">
        <v>2163.6</v>
      </c>
      <c r="JB146" s="81">
        <f>JE146+JF146+JG146+JH146+JI146+JJ146+JK146+JL146+JM146</f>
        <v>2163.6</v>
      </c>
      <c r="JC146" s="81">
        <v>771.2</v>
      </c>
      <c r="JD146" s="82">
        <f t="shared" si="9"/>
        <v>0</v>
      </c>
      <c r="JE146" s="83"/>
      <c r="JF146" s="83"/>
      <c r="JG146" s="83"/>
      <c r="JH146" s="83"/>
      <c r="JI146" s="83"/>
      <c r="JJ146" s="83"/>
      <c r="JK146" s="83"/>
      <c r="JL146" s="83"/>
      <c r="JM146" s="83">
        <v>2163.6</v>
      </c>
      <c r="JN146" s="83"/>
      <c r="JO146" s="83"/>
      <c r="JP146" s="83"/>
      <c r="JQ146" s="40">
        <f t="shared" si="7"/>
        <v>2.8054979253112031</v>
      </c>
    </row>
    <row r="147" spans="1:277" s="5" customFormat="1" ht="12.75" customHeight="1" x14ac:dyDescent="0.25">
      <c r="A147" s="64">
        <v>43291</v>
      </c>
      <c r="B147" s="110" t="s">
        <v>46</v>
      </c>
      <c r="C147" s="52"/>
      <c r="D147" s="52"/>
      <c r="E147" s="53"/>
      <c r="F147" s="53"/>
      <c r="G147" s="53"/>
      <c r="H147" s="53"/>
      <c r="I147" s="53"/>
      <c r="J147" s="53"/>
      <c r="K147" s="53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>
        <v>20</v>
      </c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>
        <v>22</v>
      </c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>
        <v>50</v>
      </c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>
        <v>30</v>
      </c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6">
        <f t="shared" si="8"/>
        <v>122</v>
      </c>
      <c r="IZ147" s="56" t="s">
        <v>37</v>
      </c>
      <c r="JA147" s="80">
        <v>4435.2</v>
      </c>
      <c r="JB147" s="81">
        <f>JE147+JF147+JG147+JH147+JI147+JJ147+JK147+JL147+JM147</f>
        <v>4435.2</v>
      </c>
      <c r="JC147" s="81">
        <v>3219.9</v>
      </c>
      <c r="JD147" s="82">
        <f t="shared" si="9"/>
        <v>0</v>
      </c>
      <c r="JE147" s="83"/>
      <c r="JF147" s="83"/>
      <c r="JG147" s="83"/>
      <c r="JH147" s="83"/>
      <c r="JI147" s="83"/>
      <c r="JJ147" s="83"/>
      <c r="JK147" s="83"/>
      <c r="JL147" s="83"/>
      <c r="JM147" s="83">
        <v>4435.2</v>
      </c>
      <c r="JN147" s="83"/>
      <c r="JO147" s="83"/>
      <c r="JP147" s="83"/>
      <c r="JQ147" s="40">
        <f t="shared" si="7"/>
        <v>1.3774340818037827</v>
      </c>
    </row>
    <row r="148" spans="1:277" s="5" customFormat="1" ht="12.75" customHeight="1" x14ac:dyDescent="0.25">
      <c r="A148" s="64">
        <v>43300</v>
      </c>
      <c r="B148" s="110" t="s">
        <v>46</v>
      </c>
      <c r="C148" s="52"/>
      <c r="D148" s="52"/>
      <c r="E148" s="53"/>
      <c r="F148" s="53"/>
      <c r="G148" s="53"/>
      <c r="H148" s="53"/>
      <c r="I148" s="53"/>
      <c r="J148" s="53"/>
      <c r="K148" s="53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>
        <v>20</v>
      </c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>
        <v>30</v>
      </c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6">
        <f t="shared" si="8"/>
        <v>50</v>
      </c>
      <c r="IZ148" s="56" t="s">
        <v>37</v>
      </c>
      <c r="JA148" s="80">
        <v>3117.6</v>
      </c>
      <c r="JB148" s="81">
        <f>JE148+JF148+JG148+JH148+JI148+JJ148+JK148+JL148+JM148</f>
        <v>3117.6</v>
      </c>
      <c r="JC148" s="81">
        <v>1533.9</v>
      </c>
      <c r="JD148" s="82">
        <f t="shared" si="9"/>
        <v>0</v>
      </c>
      <c r="JE148" s="83"/>
      <c r="JF148" s="83"/>
      <c r="JG148" s="83"/>
      <c r="JH148" s="83"/>
      <c r="JI148" s="83"/>
      <c r="JJ148" s="83"/>
      <c r="JK148" s="83"/>
      <c r="JL148" s="83"/>
      <c r="JM148" s="83">
        <f>1117.6+2000</f>
        <v>3117.6</v>
      </c>
      <c r="JN148" s="83"/>
      <c r="JO148" s="83"/>
      <c r="JP148" s="83"/>
      <c r="JQ148" s="40">
        <f t="shared" si="7"/>
        <v>2.0324662624682182</v>
      </c>
    </row>
    <row r="149" spans="1:277" s="5" customFormat="1" ht="12.75" customHeight="1" x14ac:dyDescent="0.25">
      <c r="A149" s="64">
        <v>43312</v>
      </c>
      <c r="B149" s="110" t="s">
        <v>46</v>
      </c>
      <c r="C149" s="52"/>
      <c r="D149" s="52"/>
      <c r="E149" s="53"/>
      <c r="F149" s="53"/>
      <c r="G149" s="53"/>
      <c r="H149" s="53"/>
      <c r="I149" s="53"/>
      <c r="J149" s="53"/>
      <c r="K149" s="53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>
        <v>10</v>
      </c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>
        <v>22</v>
      </c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>
        <v>50</v>
      </c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6">
        <f t="shared" si="8"/>
        <v>82</v>
      </c>
      <c r="IZ149" s="56" t="s">
        <v>37</v>
      </c>
      <c r="JA149" s="80">
        <v>3675</v>
      </c>
      <c r="JB149" s="81">
        <f>JE149+JF149+JG149+JH149+JI149+JJ149+JK149+JL149+JM149</f>
        <v>3675</v>
      </c>
      <c r="JC149" s="81">
        <v>2393.54</v>
      </c>
      <c r="JD149" s="82">
        <f t="shared" si="9"/>
        <v>0</v>
      </c>
      <c r="JE149" s="83"/>
      <c r="JF149" s="83"/>
      <c r="JG149" s="83"/>
      <c r="JH149" s="83"/>
      <c r="JI149" s="83"/>
      <c r="JJ149" s="83"/>
      <c r="JK149" s="83"/>
      <c r="JL149" s="83">
        <v>318</v>
      </c>
      <c r="JM149" s="83">
        <v>3357</v>
      </c>
      <c r="JN149" s="83"/>
      <c r="JO149" s="83"/>
      <c r="JP149" s="83"/>
      <c r="JQ149" s="40">
        <f t="shared" si="7"/>
        <v>1.535382738537898</v>
      </c>
    </row>
    <row r="150" spans="1:277" s="5" customFormat="1" ht="12.75" customHeight="1" x14ac:dyDescent="0.25">
      <c r="A150" s="64">
        <v>43320</v>
      </c>
      <c r="B150" s="110" t="s">
        <v>46</v>
      </c>
      <c r="C150" s="52"/>
      <c r="D150" s="52"/>
      <c r="E150" s="53"/>
      <c r="F150" s="53"/>
      <c r="G150" s="53"/>
      <c r="H150" s="53"/>
      <c r="I150" s="53"/>
      <c r="J150" s="53"/>
      <c r="K150" s="53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>
        <v>60</v>
      </c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6">
        <f t="shared" si="8"/>
        <v>60</v>
      </c>
      <c r="IZ150" s="56" t="s">
        <v>37</v>
      </c>
      <c r="JA150" s="80">
        <v>1908</v>
      </c>
      <c r="JB150" s="81">
        <f>JE150+JF150+JG150+JH150+JI150+JJ150+JK150+JL150+JM150+JN150</f>
        <v>1908</v>
      </c>
      <c r="JC150" s="81">
        <v>1612.8</v>
      </c>
      <c r="JD150" s="82">
        <f t="shared" si="9"/>
        <v>0</v>
      </c>
      <c r="JE150" s="83"/>
      <c r="JF150" s="83"/>
      <c r="JG150" s="83"/>
      <c r="JH150" s="83"/>
      <c r="JI150" s="83"/>
      <c r="JJ150" s="83"/>
      <c r="JK150" s="83"/>
      <c r="JL150" s="83"/>
      <c r="JM150" s="83"/>
      <c r="JN150" s="83">
        <v>1908</v>
      </c>
      <c r="JO150" s="83"/>
      <c r="JP150" s="83"/>
      <c r="JQ150" s="40">
        <f t="shared" si="7"/>
        <v>1.1830357142857144</v>
      </c>
    </row>
    <row r="151" spans="1:277" s="5" customFormat="1" ht="12.75" customHeight="1" x14ac:dyDescent="0.25">
      <c r="A151" s="64">
        <v>43334</v>
      </c>
      <c r="B151" s="110" t="s">
        <v>46</v>
      </c>
      <c r="C151" s="52"/>
      <c r="D151" s="52"/>
      <c r="E151" s="53"/>
      <c r="F151" s="53"/>
      <c r="G151" s="53"/>
      <c r="H151" s="53"/>
      <c r="I151" s="53"/>
      <c r="J151" s="53"/>
      <c r="K151" s="53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>
        <v>20</v>
      </c>
      <c r="DU151" s="22"/>
      <c r="DV151" s="22"/>
      <c r="DW151" s="22"/>
      <c r="DX151" s="22"/>
      <c r="DY151" s="22"/>
      <c r="DZ151" s="22">
        <v>10</v>
      </c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>
        <v>20</v>
      </c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6">
        <f t="shared" si="8"/>
        <v>50</v>
      </c>
      <c r="IZ151" s="56" t="s">
        <v>37</v>
      </c>
      <c r="JA151" s="80">
        <v>3249.6</v>
      </c>
      <c r="JB151" s="81">
        <f>JE151+JF151+JG151+JH151+JI151+JJ151+JK151+JL151+JM151+JN151</f>
        <v>3249.6</v>
      </c>
      <c r="JC151" s="81">
        <v>1533</v>
      </c>
      <c r="JD151" s="82">
        <f t="shared" si="9"/>
        <v>0</v>
      </c>
      <c r="JE151" s="83"/>
      <c r="JF151" s="83"/>
      <c r="JG151" s="83"/>
      <c r="JH151" s="83"/>
      <c r="JI151" s="83"/>
      <c r="JJ151" s="83"/>
      <c r="JK151" s="83"/>
      <c r="JL151" s="83"/>
      <c r="JM151" s="83"/>
      <c r="JN151" s="83">
        <v>3249.6</v>
      </c>
      <c r="JO151" s="83"/>
      <c r="JP151" s="83"/>
      <c r="JQ151" s="40">
        <f t="shared" si="7"/>
        <v>2.1197651663405086</v>
      </c>
    </row>
    <row r="152" spans="1:277" s="5" customFormat="1" ht="12.75" customHeight="1" x14ac:dyDescent="0.25">
      <c r="A152" s="64">
        <v>43349</v>
      </c>
      <c r="B152" s="110" t="s">
        <v>46</v>
      </c>
      <c r="C152" s="52"/>
      <c r="D152" s="52"/>
      <c r="E152" s="53"/>
      <c r="F152" s="53"/>
      <c r="G152" s="53"/>
      <c r="H152" s="53"/>
      <c r="I152" s="53"/>
      <c r="J152" s="53"/>
      <c r="K152" s="53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>
        <v>10</v>
      </c>
      <c r="DU152" s="22"/>
      <c r="DV152" s="22">
        <v>20</v>
      </c>
      <c r="DW152" s="22"/>
      <c r="DX152" s="22"/>
      <c r="DY152" s="22"/>
      <c r="DZ152" s="22">
        <v>9</v>
      </c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>
        <v>22</v>
      </c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>
        <v>40</v>
      </c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6">
        <f t="shared" si="8"/>
        <v>101</v>
      </c>
      <c r="IZ152" s="56" t="s">
        <v>37</v>
      </c>
      <c r="JA152" s="80">
        <v>4323.6000000000004</v>
      </c>
      <c r="JB152" s="81">
        <f>JE152+JF152+JG152+JH152+JI152+JJ152+JK152+JL152+JM152+JN152</f>
        <v>4323.6000000000004</v>
      </c>
      <c r="JC152" s="81">
        <v>2746.29</v>
      </c>
      <c r="JD152" s="82">
        <f t="shared" si="9"/>
        <v>0</v>
      </c>
      <c r="JE152" s="83"/>
      <c r="JF152" s="83"/>
      <c r="JG152" s="83"/>
      <c r="JH152" s="83"/>
      <c r="JI152" s="83"/>
      <c r="JJ152" s="83"/>
      <c r="JK152" s="83"/>
      <c r="JL152" s="83"/>
      <c r="JM152" s="83"/>
      <c r="JN152" s="83">
        <f>1323.6+3000</f>
        <v>4323.6000000000004</v>
      </c>
      <c r="JO152" s="83"/>
      <c r="JP152" s="83"/>
      <c r="JQ152" s="117">
        <f t="shared" si="7"/>
        <v>1.5743421124498871</v>
      </c>
    </row>
    <row r="153" spans="1:277" s="5" customFormat="1" ht="12.75" customHeight="1" x14ac:dyDescent="0.25">
      <c r="A153" s="64">
        <v>43360</v>
      </c>
      <c r="B153" s="110" t="s">
        <v>46</v>
      </c>
      <c r="C153" s="52"/>
      <c r="D153" s="52"/>
      <c r="E153" s="53"/>
      <c r="F153" s="53"/>
      <c r="G153" s="53"/>
      <c r="H153" s="53"/>
      <c r="I153" s="53"/>
      <c r="J153" s="53"/>
      <c r="K153" s="53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>
        <v>12</v>
      </c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6">
        <f t="shared" si="8"/>
        <v>12</v>
      </c>
      <c r="IZ153" s="56" t="s">
        <v>37</v>
      </c>
      <c r="JA153" s="80">
        <v>419.76</v>
      </c>
      <c r="JB153" s="81">
        <f>JE153+JF153+JG153+JH153+JI153+JJ153+JK153+JL153+JM153+JN153+JO153</f>
        <v>419.76</v>
      </c>
      <c r="JC153" s="81">
        <v>343.32</v>
      </c>
      <c r="JD153" s="82">
        <f t="shared" si="9"/>
        <v>0</v>
      </c>
      <c r="JE153" s="83"/>
      <c r="JF153" s="83"/>
      <c r="JG153" s="83"/>
      <c r="JH153" s="83"/>
      <c r="JI153" s="83"/>
      <c r="JJ153" s="83"/>
      <c r="JK153" s="83"/>
      <c r="JL153" s="83"/>
      <c r="JM153" s="83"/>
      <c r="JN153" s="83"/>
      <c r="JO153" s="83">
        <v>419.76</v>
      </c>
      <c r="JP153" s="83"/>
      <c r="JQ153" s="117">
        <f t="shared" si="7"/>
        <v>1.2226494232785738</v>
      </c>
    </row>
    <row r="154" spans="1:277" s="5" customFormat="1" ht="12.75" customHeight="1" x14ac:dyDescent="0.25">
      <c r="A154" s="64">
        <v>43374</v>
      </c>
      <c r="B154" s="110" t="s">
        <v>46</v>
      </c>
      <c r="C154" s="52"/>
      <c r="D154" s="52"/>
      <c r="E154" s="53"/>
      <c r="F154" s="53"/>
      <c r="G154" s="53"/>
      <c r="H154" s="53"/>
      <c r="I154" s="53"/>
      <c r="J154" s="53"/>
      <c r="K154" s="53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>
        <v>20</v>
      </c>
      <c r="DU154" s="22"/>
      <c r="DV154" s="22">
        <v>10</v>
      </c>
      <c r="DW154" s="22"/>
      <c r="DX154" s="22"/>
      <c r="DY154" s="22"/>
      <c r="DZ154" s="22">
        <v>20</v>
      </c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>
        <v>33</v>
      </c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>
        <v>30</v>
      </c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6">
        <f t="shared" si="8"/>
        <v>113</v>
      </c>
      <c r="IZ154" s="56" t="s">
        <v>37</v>
      </c>
      <c r="JA154" s="80">
        <v>6227.64</v>
      </c>
      <c r="JB154" s="81">
        <f t="shared" ref="JB154:JB160" si="10">JE154+JF154+JG154+JH154+JI154+JJ154+JK154+JL154+JM154+JN154+JO154+JP154</f>
        <v>6227.64</v>
      </c>
      <c r="JC154" s="81">
        <v>3370.63</v>
      </c>
      <c r="JD154" s="82">
        <f t="shared" si="9"/>
        <v>0</v>
      </c>
      <c r="JE154" s="83"/>
      <c r="JF154" s="83"/>
      <c r="JG154" s="83"/>
      <c r="JH154" s="83"/>
      <c r="JI154" s="83"/>
      <c r="JJ154" s="83"/>
      <c r="JK154" s="83"/>
      <c r="JL154" s="83"/>
      <c r="JM154" s="83"/>
      <c r="JN154" s="83"/>
      <c r="JO154" s="83">
        <f>3026.04+3000</f>
        <v>6026.04</v>
      </c>
      <c r="JP154" s="83">
        <v>201.6</v>
      </c>
      <c r="JQ154" s="117">
        <f t="shared" si="7"/>
        <v>1.8476189911084873</v>
      </c>
    </row>
    <row r="155" spans="1:277" s="5" customFormat="1" ht="12.75" customHeight="1" x14ac:dyDescent="0.25">
      <c r="A155" s="64">
        <v>43382</v>
      </c>
      <c r="B155" s="110" t="s">
        <v>46</v>
      </c>
      <c r="C155" s="52"/>
      <c r="D155" s="52"/>
      <c r="E155" s="53"/>
      <c r="F155" s="53"/>
      <c r="G155" s="53"/>
      <c r="H155" s="53"/>
      <c r="I155" s="53"/>
      <c r="J155" s="53"/>
      <c r="K155" s="53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>
        <v>80</v>
      </c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6">
        <f t="shared" si="8"/>
        <v>80</v>
      </c>
      <c r="IZ155" s="56" t="s">
        <v>37</v>
      </c>
      <c r="JA155" s="80">
        <v>2798.4</v>
      </c>
      <c r="JB155" s="81">
        <f t="shared" si="10"/>
        <v>2798.4</v>
      </c>
      <c r="JC155" s="81">
        <v>2298.4</v>
      </c>
      <c r="JD155" s="82">
        <f t="shared" si="9"/>
        <v>0</v>
      </c>
      <c r="JE155" s="83"/>
      <c r="JF155" s="83"/>
      <c r="JG155" s="83"/>
      <c r="JH155" s="83"/>
      <c r="JI155" s="83"/>
      <c r="JJ155" s="83"/>
      <c r="JK155" s="83"/>
      <c r="JL155" s="83"/>
      <c r="JM155" s="83"/>
      <c r="JN155" s="83"/>
      <c r="JO155" s="83"/>
      <c r="JP155" s="83">
        <v>2798.4</v>
      </c>
      <c r="JQ155" s="117">
        <f t="shared" si="7"/>
        <v>1.217542638357118</v>
      </c>
    </row>
    <row r="156" spans="1:277" s="5" customFormat="1" ht="12.75" customHeight="1" x14ac:dyDescent="0.25">
      <c r="A156" s="64">
        <v>43396</v>
      </c>
      <c r="B156" s="110" t="s">
        <v>46</v>
      </c>
      <c r="C156" s="52"/>
      <c r="D156" s="52"/>
      <c r="E156" s="53"/>
      <c r="F156" s="53"/>
      <c r="G156" s="53"/>
      <c r="H156" s="53"/>
      <c r="I156" s="53"/>
      <c r="J156" s="53"/>
      <c r="K156" s="53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>
        <v>10</v>
      </c>
      <c r="DU156" s="22"/>
      <c r="DV156" s="22"/>
      <c r="DW156" s="22"/>
      <c r="DX156" s="22"/>
      <c r="DY156" s="22"/>
      <c r="DZ156" s="22">
        <v>10</v>
      </c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>
        <v>11</v>
      </c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>
        <v>20</v>
      </c>
      <c r="FT156" s="22"/>
      <c r="FU156" s="22"/>
      <c r="FV156" s="22"/>
      <c r="FW156" s="22">
        <v>10</v>
      </c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>
        <v>20</v>
      </c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6">
        <f t="shared" si="8"/>
        <v>81</v>
      </c>
      <c r="IZ156" s="56" t="s">
        <v>37</v>
      </c>
      <c r="JA156" s="80">
        <v>4030.56</v>
      </c>
      <c r="JB156" s="81">
        <f t="shared" si="10"/>
        <v>4030.56</v>
      </c>
      <c r="JC156" s="81">
        <v>2286.71</v>
      </c>
      <c r="JD156" s="82">
        <f t="shared" si="9"/>
        <v>0</v>
      </c>
      <c r="JE156" s="83"/>
      <c r="JF156" s="83"/>
      <c r="JG156" s="83"/>
      <c r="JH156" s="83"/>
      <c r="JI156" s="83"/>
      <c r="JJ156" s="83"/>
      <c r="JK156" s="83"/>
      <c r="JL156" s="83"/>
      <c r="JM156" s="83"/>
      <c r="JN156" s="83"/>
      <c r="JO156" s="83"/>
      <c r="JP156" s="83">
        <f>2030.56+2000</f>
        <v>4030.56</v>
      </c>
      <c r="JQ156" s="117">
        <f t="shared" si="7"/>
        <v>1.7626021664312483</v>
      </c>
    </row>
    <row r="157" spans="1:277" s="5" customFormat="1" ht="12.75" customHeight="1" x14ac:dyDescent="0.25">
      <c r="A157" s="64">
        <v>43420</v>
      </c>
      <c r="B157" s="110" t="s">
        <v>46</v>
      </c>
      <c r="C157" s="52"/>
      <c r="D157" s="52"/>
      <c r="E157" s="53"/>
      <c r="F157" s="53"/>
      <c r="G157" s="53"/>
      <c r="H157" s="53"/>
      <c r="I157" s="53"/>
      <c r="J157" s="53"/>
      <c r="K157" s="53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>
        <v>20</v>
      </c>
      <c r="DU157" s="22"/>
      <c r="DV157" s="22">
        <v>10</v>
      </c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>
        <v>22</v>
      </c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>
        <v>80</v>
      </c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6">
        <f t="shared" si="8"/>
        <v>132</v>
      </c>
      <c r="IZ157" s="56" t="s">
        <v>37</v>
      </c>
      <c r="JA157" s="80">
        <v>6537.84</v>
      </c>
      <c r="JB157" s="81">
        <f t="shared" si="10"/>
        <v>0</v>
      </c>
      <c r="JC157" s="81">
        <v>3298.76</v>
      </c>
      <c r="JD157" s="82">
        <f t="shared" si="9"/>
        <v>6537.84</v>
      </c>
      <c r="JE157" s="83"/>
      <c r="JF157" s="83"/>
      <c r="JG157" s="83"/>
      <c r="JH157" s="83"/>
      <c r="JI157" s="83"/>
      <c r="JJ157" s="83"/>
      <c r="JK157" s="83"/>
      <c r="JL157" s="83"/>
      <c r="JM157" s="83"/>
      <c r="JN157" s="83"/>
      <c r="JO157" s="83"/>
      <c r="JP157" s="83"/>
      <c r="JQ157" s="117">
        <f t="shared" si="7"/>
        <v>1.9819083534418993</v>
      </c>
    </row>
    <row r="158" spans="1:277" s="5" customFormat="1" ht="12.75" customHeight="1" x14ac:dyDescent="0.25">
      <c r="A158" s="64">
        <v>43445</v>
      </c>
      <c r="B158" s="110" t="s">
        <v>46</v>
      </c>
      <c r="C158" s="52"/>
      <c r="D158" s="52"/>
      <c r="E158" s="53"/>
      <c r="F158" s="53"/>
      <c r="G158" s="53"/>
      <c r="H158" s="53"/>
      <c r="I158" s="53"/>
      <c r="J158" s="53"/>
      <c r="K158" s="53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>
        <v>30</v>
      </c>
      <c r="DU158" s="22"/>
      <c r="DV158" s="22">
        <v>20</v>
      </c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>
        <v>22</v>
      </c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>
        <v>20</v>
      </c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>
        <v>80</v>
      </c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6">
        <f t="shared" si="8"/>
        <v>172</v>
      </c>
      <c r="IZ158" s="56" t="s">
        <v>37</v>
      </c>
      <c r="JA158" s="80">
        <v>8889.36</v>
      </c>
      <c r="JB158" s="81">
        <f t="shared" si="10"/>
        <v>0</v>
      </c>
      <c r="JC158" s="81">
        <v>4388.4000000000005</v>
      </c>
      <c r="JD158" s="82">
        <f t="shared" si="9"/>
        <v>8889.36</v>
      </c>
      <c r="JE158" s="83"/>
      <c r="JF158" s="83"/>
      <c r="JG158" s="83"/>
      <c r="JH158" s="83"/>
      <c r="JI158" s="83"/>
      <c r="JJ158" s="83"/>
      <c r="JK158" s="83"/>
      <c r="JL158" s="83"/>
      <c r="JM158" s="83"/>
      <c r="JN158" s="83"/>
      <c r="JO158" s="83"/>
      <c r="JP158" s="83"/>
      <c r="JQ158" s="117">
        <f t="shared" si="7"/>
        <v>2.0256494394312279</v>
      </c>
    </row>
    <row r="159" spans="1:277" s="5" customFormat="1" ht="12.75" customHeight="1" x14ac:dyDescent="0.25">
      <c r="A159" s="64">
        <v>43461</v>
      </c>
      <c r="B159" s="108" t="s">
        <v>46</v>
      </c>
      <c r="C159" s="52"/>
      <c r="D159" s="52"/>
      <c r="E159" s="53"/>
      <c r="F159" s="53"/>
      <c r="G159" s="53"/>
      <c r="H159" s="53"/>
      <c r="I159" s="53"/>
      <c r="J159" s="53"/>
      <c r="K159" s="53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>
        <v>10</v>
      </c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>
        <v>10</v>
      </c>
      <c r="FT159" s="22"/>
      <c r="FU159" s="22"/>
      <c r="FV159" s="22"/>
      <c r="FW159" s="22">
        <v>10</v>
      </c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6">
        <f t="shared" si="8"/>
        <v>30</v>
      </c>
      <c r="IZ159" s="56" t="s">
        <v>37</v>
      </c>
      <c r="JA159" s="80">
        <v>1211.4000000000001</v>
      </c>
      <c r="JB159" s="81">
        <f t="shared" si="10"/>
        <v>0</v>
      </c>
      <c r="JC159" s="81">
        <v>625.20000000000005</v>
      </c>
      <c r="JD159" s="82">
        <f t="shared" si="9"/>
        <v>1211.4000000000001</v>
      </c>
      <c r="JE159" s="83"/>
      <c r="JF159" s="83"/>
      <c r="JG159" s="83"/>
      <c r="JH159" s="83"/>
      <c r="JI159" s="83"/>
      <c r="JJ159" s="83"/>
      <c r="JK159" s="83"/>
      <c r="JL159" s="83"/>
      <c r="JM159" s="83"/>
      <c r="JN159" s="83"/>
      <c r="JO159" s="83"/>
      <c r="JP159" s="83"/>
      <c r="JQ159" s="117">
        <f t="shared" si="7"/>
        <v>1.937619961612284</v>
      </c>
    </row>
    <row r="160" spans="1:277" s="5" customFormat="1" ht="12.75" customHeight="1" x14ac:dyDescent="0.25">
      <c r="A160" s="64">
        <v>43462</v>
      </c>
      <c r="B160" s="110" t="s">
        <v>46</v>
      </c>
      <c r="C160" s="52"/>
      <c r="D160" s="52"/>
      <c r="E160" s="53"/>
      <c r="F160" s="53"/>
      <c r="G160" s="53"/>
      <c r="H160" s="53"/>
      <c r="I160" s="53"/>
      <c r="J160" s="53"/>
      <c r="K160" s="53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>
        <v>20</v>
      </c>
      <c r="DU160" s="22"/>
      <c r="DV160" s="22"/>
      <c r="DW160" s="22"/>
      <c r="DX160" s="22"/>
      <c r="DY160" s="22"/>
      <c r="DZ160" s="22">
        <v>20</v>
      </c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>
        <v>22</v>
      </c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6">
        <f t="shared" si="8"/>
        <v>62</v>
      </c>
      <c r="IZ160" s="56" t="s">
        <v>37</v>
      </c>
      <c r="JA160" s="80">
        <v>4161.84</v>
      </c>
      <c r="JB160" s="81">
        <f t="shared" si="10"/>
        <v>0</v>
      </c>
      <c r="JC160" s="81">
        <v>1655.1000000000001</v>
      </c>
      <c r="JD160" s="82">
        <f t="shared" si="9"/>
        <v>4161.84</v>
      </c>
      <c r="JE160" s="83"/>
      <c r="JF160" s="83"/>
      <c r="JG160" s="83"/>
      <c r="JH160" s="83"/>
      <c r="JI160" s="83"/>
      <c r="JJ160" s="83"/>
      <c r="JK160" s="83"/>
      <c r="JL160" s="83"/>
      <c r="JM160" s="83"/>
      <c r="JN160" s="83"/>
      <c r="JO160" s="83"/>
      <c r="JP160" s="83"/>
      <c r="JQ160" s="117">
        <f t="shared" si="7"/>
        <v>2.5145550117817654</v>
      </c>
    </row>
    <row r="161" spans="1:278" s="5" customFormat="1" ht="12.75" customHeight="1" x14ac:dyDescent="0.25">
      <c r="A161" s="64">
        <v>43130</v>
      </c>
      <c r="B161" s="108" t="s">
        <v>281</v>
      </c>
      <c r="C161" s="52"/>
      <c r="D161" s="52"/>
      <c r="E161" s="53"/>
      <c r="F161" s="53"/>
      <c r="G161" s="53"/>
      <c r="H161" s="53"/>
      <c r="I161" s="53"/>
      <c r="J161" s="53"/>
      <c r="K161" s="53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>
        <v>1</v>
      </c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6">
        <f t="shared" si="8"/>
        <v>1</v>
      </c>
      <c r="IZ161" s="56" t="s">
        <v>37</v>
      </c>
      <c r="JA161" s="80">
        <v>33.229999999999997</v>
      </c>
      <c r="JB161" s="81">
        <f>JE161</f>
        <v>33.229999999999997</v>
      </c>
      <c r="JC161" s="81">
        <v>17.98</v>
      </c>
      <c r="JD161" s="82">
        <f t="shared" si="9"/>
        <v>0</v>
      </c>
      <c r="JE161" s="83">
        <v>33.229999999999997</v>
      </c>
      <c r="JF161" s="83"/>
      <c r="JG161" s="83"/>
      <c r="JH161" s="83"/>
      <c r="JI161" s="83"/>
      <c r="JJ161" s="83"/>
      <c r="JK161" s="83"/>
      <c r="JL161" s="83"/>
      <c r="JM161" s="83"/>
      <c r="JN161" s="83"/>
      <c r="JO161" s="83"/>
      <c r="JP161" s="83"/>
      <c r="JQ161" s="40">
        <f t="shared" si="7"/>
        <v>1.8481646273637373</v>
      </c>
    </row>
    <row r="162" spans="1:278" s="5" customFormat="1" ht="12.75" customHeight="1" x14ac:dyDescent="0.25">
      <c r="A162" s="64">
        <v>43172</v>
      </c>
      <c r="B162" s="108" t="s">
        <v>281</v>
      </c>
      <c r="C162" s="52"/>
      <c r="D162" s="52"/>
      <c r="E162" s="53"/>
      <c r="F162" s="53"/>
      <c r="G162" s="53"/>
      <c r="H162" s="53"/>
      <c r="I162" s="53"/>
      <c r="J162" s="53"/>
      <c r="K162" s="53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>
        <v>2</v>
      </c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>
        <v>1.8</v>
      </c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6">
        <f t="shared" si="8"/>
        <v>3.8</v>
      </c>
      <c r="IZ162" s="56" t="s">
        <v>37</v>
      </c>
      <c r="JA162" s="80">
        <v>181.82</v>
      </c>
      <c r="JB162" s="81">
        <f>JE162+JF162+JG162</f>
        <v>181.82</v>
      </c>
      <c r="JC162" s="81">
        <v>109.864</v>
      </c>
      <c r="JD162" s="82">
        <f t="shared" si="9"/>
        <v>0</v>
      </c>
      <c r="JE162" s="83"/>
      <c r="JF162" s="83"/>
      <c r="JG162" s="83">
        <v>181.82</v>
      </c>
      <c r="JH162" s="83"/>
      <c r="JI162" s="83"/>
      <c r="JJ162" s="83"/>
      <c r="JK162" s="83"/>
      <c r="JL162" s="83"/>
      <c r="JM162" s="83"/>
      <c r="JN162" s="83"/>
      <c r="JO162" s="83"/>
      <c r="JP162" s="83"/>
      <c r="JQ162" s="40">
        <f t="shared" si="7"/>
        <v>1.6549552173596445</v>
      </c>
    </row>
    <row r="163" spans="1:278" s="5" customFormat="1" ht="12.75" customHeight="1" x14ac:dyDescent="0.25">
      <c r="A163" s="64">
        <v>43200</v>
      </c>
      <c r="B163" s="108" t="s">
        <v>281</v>
      </c>
      <c r="C163" s="52"/>
      <c r="D163" s="52"/>
      <c r="E163" s="53"/>
      <c r="F163" s="53"/>
      <c r="G163" s="53"/>
      <c r="H163" s="53"/>
      <c r="I163" s="53"/>
      <c r="J163" s="53"/>
      <c r="K163" s="53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>
        <v>0.9</v>
      </c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6">
        <f t="shared" si="8"/>
        <v>0.9</v>
      </c>
      <c r="IZ163" s="56" t="s">
        <v>37</v>
      </c>
      <c r="JA163" s="80">
        <v>59.21</v>
      </c>
      <c r="JB163" s="81">
        <f>JE163+JF163+JG163+JH163</f>
        <v>59.21</v>
      </c>
      <c r="JC163" s="81">
        <v>37.286999999999999</v>
      </c>
      <c r="JD163" s="82">
        <f t="shared" si="9"/>
        <v>0</v>
      </c>
      <c r="JE163" s="83"/>
      <c r="JF163" s="83"/>
      <c r="JG163" s="83"/>
      <c r="JH163" s="83">
        <v>59.21</v>
      </c>
      <c r="JI163" s="83"/>
      <c r="JJ163" s="83"/>
      <c r="JK163" s="83"/>
      <c r="JL163" s="83"/>
      <c r="JM163" s="83"/>
      <c r="JN163" s="83"/>
      <c r="JO163" s="83"/>
      <c r="JP163" s="83"/>
      <c r="JQ163" s="40">
        <f t="shared" si="7"/>
        <v>1.587952905838496</v>
      </c>
    </row>
    <row r="164" spans="1:278" s="5" customFormat="1" ht="12.75" customHeight="1" x14ac:dyDescent="0.25">
      <c r="A164" s="64">
        <v>43277</v>
      </c>
      <c r="B164" s="108" t="s">
        <v>281</v>
      </c>
      <c r="C164" s="52"/>
      <c r="D164" s="52"/>
      <c r="E164" s="53"/>
      <c r="F164" s="53"/>
      <c r="G164" s="53"/>
      <c r="H164" s="53"/>
      <c r="I164" s="53"/>
      <c r="J164" s="53"/>
      <c r="K164" s="53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>
        <v>0.9</v>
      </c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6">
        <f t="shared" si="8"/>
        <v>0.9</v>
      </c>
      <c r="IZ164" s="56" t="s">
        <v>37</v>
      </c>
      <c r="JA164" s="80">
        <v>59.21</v>
      </c>
      <c r="JB164" s="81">
        <f>JE164+JF164+JG164+JH164+JI164+JJ164</f>
        <v>59.21</v>
      </c>
      <c r="JC164" s="81">
        <v>38.079000000000001</v>
      </c>
      <c r="JD164" s="82">
        <f t="shared" si="9"/>
        <v>0</v>
      </c>
      <c r="JE164" s="83"/>
      <c r="JF164" s="83"/>
      <c r="JG164" s="83"/>
      <c r="JH164" s="83"/>
      <c r="JI164" s="83"/>
      <c r="JJ164" s="83">
        <v>59.21</v>
      </c>
      <c r="JK164" s="83"/>
      <c r="JL164" s="83"/>
      <c r="JM164" s="83"/>
      <c r="JN164" s="83"/>
      <c r="JO164" s="83"/>
      <c r="JP164" s="83"/>
      <c r="JQ164" s="40">
        <f t="shared" si="7"/>
        <v>1.5549252869035426</v>
      </c>
      <c r="JR164" s="5" t="s">
        <v>486</v>
      </c>
    </row>
    <row r="165" spans="1:278" s="5" customFormat="1" ht="12.75" customHeight="1" x14ac:dyDescent="0.25">
      <c r="A165" s="64">
        <v>43299</v>
      </c>
      <c r="B165" s="108" t="s">
        <v>281</v>
      </c>
      <c r="C165" s="52"/>
      <c r="D165" s="52"/>
      <c r="E165" s="53"/>
      <c r="F165" s="53"/>
      <c r="G165" s="53"/>
      <c r="H165" s="53"/>
      <c r="I165" s="53"/>
      <c r="J165" s="53"/>
      <c r="K165" s="53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>
        <v>1</v>
      </c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6">
        <f t="shared" si="8"/>
        <v>1</v>
      </c>
      <c r="IZ165" s="56" t="s">
        <v>37</v>
      </c>
      <c r="JA165" s="80">
        <v>33</v>
      </c>
      <c r="JB165" s="81">
        <f>JE165+JF165+JG165+JH165+JI165+JJ165+JK165+JL165</f>
        <v>33</v>
      </c>
      <c r="JC165" s="81">
        <v>17.61</v>
      </c>
      <c r="JD165" s="82">
        <f t="shared" si="9"/>
        <v>0</v>
      </c>
      <c r="JE165" s="83">
        <v>0.73</v>
      </c>
      <c r="JF165" s="83"/>
      <c r="JG165" s="83">
        <v>0.03</v>
      </c>
      <c r="JH165" s="83"/>
      <c r="JI165" s="83"/>
      <c r="JJ165" s="83"/>
      <c r="JK165" s="83">
        <v>21</v>
      </c>
      <c r="JL165" s="83">
        <v>11.24</v>
      </c>
      <c r="JM165" s="83"/>
      <c r="JN165" s="83"/>
      <c r="JO165" s="83"/>
      <c r="JP165" s="83"/>
      <c r="JQ165" s="40">
        <f t="shared" si="7"/>
        <v>1.8739352640545146</v>
      </c>
    </row>
    <row r="166" spans="1:278" s="5" customFormat="1" ht="12.75" customHeight="1" x14ac:dyDescent="0.25">
      <c r="A166" s="64">
        <v>43335</v>
      </c>
      <c r="B166" s="108" t="s">
        <v>281</v>
      </c>
      <c r="C166" s="52"/>
      <c r="D166" s="52"/>
      <c r="E166" s="53"/>
      <c r="F166" s="53"/>
      <c r="G166" s="53"/>
      <c r="H166" s="53"/>
      <c r="I166" s="53"/>
      <c r="J166" s="53"/>
      <c r="K166" s="53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>
        <v>1.8</v>
      </c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6">
        <f t="shared" si="8"/>
        <v>1.8</v>
      </c>
      <c r="IZ166" s="56" t="s">
        <v>37</v>
      </c>
      <c r="JA166" s="80">
        <v>118.42</v>
      </c>
      <c r="JB166" s="81">
        <f>JE166+JF166+JG166+JH166+JI166+JJ166+JK166+JL166</f>
        <v>118.42</v>
      </c>
      <c r="JC166" s="81">
        <v>76.608000000000004</v>
      </c>
      <c r="JD166" s="82">
        <f t="shared" si="9"/>
        <v>0</v>
      </c>
      <c r="JE166" s="83"/>
      <c r="JF166" s="83"/>
      <c r="JG166" s="83"/>
      <c r="JH166" s="83"/>
      <c r="JI166" s="83"/>
      <c r="JJ166" s="83"/>
      <c r="JK166" s="83"/>
      <c r="JL166" s="83">
        <v>118.42</v>
      </c>
      <c r="JM166" s="83"/>
      <c r="JN166" s="83"/>
      <c r="JO166" s="83"/>
      <c r="JP166" s="83"/>
      <c r="JQ166" s="40">
        <f t="shared" ref="JQ166:JQ229" si="11">JA166/JC166</f>
        <v>1.5457915622389307</v>
      </c>
    </row>
    <row r="167" spans="1:278" s="5" customFormat="1" ht="12.75" customHeight="1" x14ac:dyDescent="0.25">
      <c r="A167" s="64">
        <v>43348</v>
      </c>
      <c r="B167" s="108" t="s">
        <v>281</v>
      </c>
      <c r="C167" s="52"/>
      <c r="D167" s="52"/>
      <c r="E167" s="53"/>
      <c r="F167" s="53"/>
      <c r="G167" s="53"/>
      <c r="H167" s="53"/>
      <c r="I167" s="53"/>
      <c r="J167" s="53"/>
      <c r="K167" s="53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>
        <v>1</v>
      </c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6">
        <f t="shared" si="8"/>
        <v>1</v>
      </c>
      <c r="IZ167" s="56" t="s">
        <v>37</v>
      </c>
      <c r="JA167" s="80">
        <v>33</v>
      </c>
      <c r="JB167" s="81">
        <f>JE167+JF167+JG167+JH167+JI167+JJ167+JK167+JL167+JM167</f>
        <v>33</v>
      </c>
      <c r="JC167" s="81">
        <v>18.420000000000002</v>
      </c>
      <c r="JD167" s="82">
        <f t="shared" si="9"/>
        <v>0</v>
      </c>
      <c r="JE167" s="83"/>
      <c r="JF167" s="83"/>
      <c r="JG167" s="83"/>
      <c r="JH167" s="83"/>
      <c r="JI167" s="83"/>
      <c r="JJ167" s="83"/>
      <c r="JK167" s="83"/>
      <c r="JL167" s="83"/>
      <c r="JM167" s="83">
        <v>33</v>
      </c>
      <c r="JN167" s="83"/>
      <c r="JO167" s="83"/>
      <c r="JP167" s="83"/>
      <c r="JQ167" s="117">
        <f t="shared" si="11"/>
        <v>1.7915309446254071</v>
      </c>
    </row>
    <row r="168" spans="1:278" s="5" customFormat="1" ht="12.75" customHeight="1" x14ac:dyDescent="0.25">
      <c r="A168" s="64">
        <v>43432</v>
      </c>
      <c r="B168" s="108" t="s">
        <v>499</v>
      </c>
      <c r="C168" s="52"/>
      <c r="D168" s="52"/>
      <c r="E168" s="53"/>
      <c r="F168" s="53"/>
      <c r="G168" s="53"/>
      <c r="H168" s="53"/>
      <c r="I168" s="53"/>
      <c r="J168" s="53"/>
      <c r="K168" s="53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>
        <v>1</v>
      </c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>
        <v>1</v>
      </c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>
        <v>25</v>
      </c>
      <c r="IS168" s="22"/>
      <c r="IT168" s="22"/>
      <c r="IU168" s="22"/>
      <c r="IV168" s="22"/>
      <c r="IW168" s="22"/>
      <c r="IX168" s="22"/>
      <c r="IY168" s="26">
        <f t="shared" si="8"/>
        <v>27</v>
      </c>
      <c r="IZ168" s="56" t="s">
        <v>105</v>
      </c>
      <c r="JA168" s="80">
        <v>660.57</v>
      </c>
      <c r="JB168" s="81">
        <f>JE168+JF168+JG168+JH168+JI168+JJ168+JK168+JL168+JM168+JN168+JO168</f>
        <v>660.56999999999994</v>
      </c>
      <c r="JC168" s="81">
        <v>409.17</v>
      </c>
      <c r="JD168" s="82">
        <f t="shared" si="9"/>
        <v>0</v>
      </c>
      <c r="JE168" s="83"/>
      <c r="JF168" s="83"/>
      <c r="JG168" s="83"/>
      <c r="JH168" s="83"/>
      <c r="JI168" s="83"/>
      <c r="JJ168" s="83"/>
      <c r="JK168" s="83"/>
      <c r="JL168" s="83"/>
      <c r="JM168" s="83"/>
      <c r="JN168" s="83"/>
      <c r="JO168" s="83">
        <f>300+360.57</f>
        <v>660.56999999999994</v>
      </c>
      <c r="JP168" s="83"/>
      <c r="JQ168" s="117">
        <f t="shared" si="11"/>
        <v>1.614414546521006</v>
      </c>
    </row>
    <row r="169" spans="1:278" s="5" customFormat="1" ht="12.75" customHeight="1" x14ac:dyDescent="0.25">
      <c r="A169" s="64">
        <v>43410</v>
      </c>
      <c r="B169" s="108" t="s">
        <v>646</v>
      </c>
      <c r="C169" s="52"/>
      <c r="D169" s="52"/>
      <c r="E169" s="53"/>
      <c r="F169" s="53"/>
      <c r="G169" s="53"/>
      <c r="H169" s="53"/>
      <c r="I169" s="53"/>
      <c r="J169" s="53"/>
      <c r="K169" s="53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>
        <v>0.8</v>
      </c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6">
        <f t="shared" si="8"/>
        <v>0.8</v>
      </c>
      <c r="IZ169" s="56" t="s">
        <v>37</v>
      </c>
      <c r="JA169" s="80">
        <v>49.25</v>
      </c>
      <c r="JB169" s="81">
        <f>JE169+JF169+JG169+JH169+JI169+JJ169+JK169+JL169+JM169+JN169+JO169</f>
        <v>49.25</v>
      </c>
      <c r="JC169" s="81">
        <v>29.727999999999998</v>
      </c>
      <c r="JD169" s="82">
        <f t="shared" si="9"/>
        <v>0</v>
      </c>
      <c r="JE169" s="83"/>
      <c r="JF169" s="83"/>
      <c r="JG169" s="83"/>
      <c r="JH169" s="83"/>
      <c r="JI169" s="83"/>
      <c r="JJ169" s="83"/>
      <c r="JK169" s="83"/>
      <c r="JL169" s="83"/>
      <c r="JM169" s="83"/>
      <c r="JN169" s="83">
        <v>49.25</v>
      </c>
      <c r="JO169" s="83"/>
      <c r="JP169" s="83"/>
      <c r="JQ169" s="117">
        <f t="shared" si="11"/>
        <v>1.6566872981700755</v>
      </c>
    </row>
    <row r="170" spans="1:278" s="5" customFormat="1" ht="12.75" customHeight="1" x14ac:dyDescent="0.25">
      <c r="A170" s="64">
        <v>43123</v>
      </c>
      <c r="B170" s="109" t="s">
        <v>144</v>
      </c>
      <c r="C170" s="52"/>
      <c r="D170" s="52"/>
      <c r="E170" s="53"/>
      <c r="F170" s="53"/>
      <c r="G170" s="53"/>
      <c r="H170" s="53"/>
      <c r="I170" s="53"/>
      <c r="J170" s="53"/>
      <c r="K170" s="53"/>
      <c r="L170" s="22"/>
      <c r="M170" s="22"/>
      <c r="N170" s="22"/>
      <c r="O170" s="22"/>
      <c r="P170" s="22">
        <v>1.6</v>
      </c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>
        <v>1</v>
      </c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6">
        <f t="shared" si="8"/>
        <v>2.6</v>
      </c>
      <c r="IZ170" s="56" t="s">
        <v>78</v>
      </c>
      <c r="JA170" s="80">
        <v>231.01</v>
      </c>
      <c r="JB170" s="81">
        <f>JE170+JF170</f>
        <v>231.01</v>
      </c>
      <c r="JC170" s="81">
        <v>148.50399999999999</v>
      </c>
      <c r="JD170" s="82">
        <f t="shared" si="9"/>
        <v>0</v>
      </c>
      <c r="JE170" s="83"/>
      <c r="JF170" s="83">
        <f>150+81.01</f>
        <v>231.01</v>
      </c>
      <c r="JG170" s="83"/>
      <c r="JH170" s="83"/>
      <c r="JI170" s="83"/>
      <c r="JJ170" s="83"/>
      <c r="JK170" s="83"/>
      <c r="JL170" s="83"/>
      <c r="JM170" s="83"/>
      <c r="JN170" s="83"/>
      <c r="JO170" s="83"/>
      <c r="JP170" s="83"/>
      <c r="JQ170" s="40">
        <f t="shared" si="11"/>
        <v>1.5555809944513279</v>
      </c>
      <c r="JR170" s="5" t="s">
        <v>291</v>
      </c>
    </row>
    <row r="171" spans="1:278" s="5" customFormat="1" ht="12.75" customHeight="1" x14ac:dyDescent="0.25">
      <c r="A171" s="64">
        <v>43144</v>
      </c>
      <c r="B171" s="109" t="s">
        <v>144</v>
      </c>
      <c r="C171" s="52"/>
      <c r="D171" s="52"/>
      <c r="E171" s="53"/>
      <c r="F171" s="53"/>
      <c r="G171" s="53"/>
      <c r="H171" s="53"/>
      <c r="I171" s="53"/>
      <c r="J171" s="53"/>
      <c r="K171" s="53"/>
      <c r="L171" s="22"/>
      <c r="M171" s="22"/>
      <c r="N171" s="22"/>
      <c r="O171" s="22"/>
      <c r="P171" s="22">
        <v>0.8</v>
      </c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>
        <v>1</v>
      </c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6">
        <f t="shared" si="8"/>
        <v>1.8</v>
      </c>
      <c r="IZ171" s="56" t="s">
        <v>37</v>
      </c>
      <c r="JA171" s="80">
        <v>164.95</v>
      </c>
      <c r="JB171" s="81">
        <f>JE171+JF171+JG171</f>
        <v>164.95</v>
      </c>
      <c r="JC171" s="81">
        <v>106.38</v>
      </c>
      <c r="JD171" s="82">
        <f t="shared" si="9"/>
        <v>0</v>
      </c>
      <c r="JE171" s="83"/>
      <c r="JF171" s="83"/>
      <c r="JG171" s="83">
        <v>164.95</v>
      </c>
      <c r="JH171" s="83"/>
      <c r="JI171" s="83"/>
      <c r="JJ171" s="83"/>
      <c r="JK171" s="83"/>
      <c r="JL171" s="83"/>
      <c r="JM171" s="83"/>
      <c r="JN171" s="83"/>
      <c r="JO171" s="83"/>
      <c r="JP171" s="83"/>
      <c r="JQ171" s="40">
        <f t="shared" si="11"/>
        <v>1.5505734160556495</v>
      </c>
      <c r="JR171" s="5" t="s">
        <v>308</v>
      </c>
    </row>
    <row r="172" spans="1:278" s="5" customFormat="1" ht="12.75" customHeight="1" x14ac:dyDescent="0.25">
      <c r="A172" s="64">
        <v>43150</v>
      </c>
      <c r="B172" s="109" t="s">
        <v>144</v>
      </c>
      <c r="C172" s="52"/>
      <c r="D172" s="52"/>
      <c r="E172" s="53"/>
      <c r="F172" s="53"/>
      <c r="G172" s="53"/>
      <c r="H172" s="53"/>
      <c r="I172" s="53"/>
      <c r="J172" s="53"/>
      <c r="K172" s="53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>
        <v>3</v>
      </c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6">
        <f t="shared" si="8"/>
        <v>3</v>
      </c>
      <c r="IZ172" s="56" t="s">
        <v>37</v>
      </c>
      <c r="JA172" s="80">
        <v>152.38999999999999</v>
      </c>
      <c r="JB172" s="81">
        <f>JE172+JF172+JG172</f>
        <v>152.38999999999999</v>
      </c>
      <c r="JC172" s="81">
        <v>99.149999999999991</v>
      </c>
      <c r="JD172" s="82">
        <f t="shared" si="9"/>
        <v>0</v>
      </c>
      <c r="JE172" s="83"/>
      <c r="JF172" s="83"/>
      <c r="JG172" s="83">
        <v>152.38999999999999</v>
      </c>
      <c r="JH172" s="83"/>
      <c r="JI172" s="83"/>
      <c r="JJ172" s="83"/>
      <c r="JK172" s="83"/>
      <c r="JL172" s="83"/>
      <c r="JM172" s="83"/>
      <c r="JN172" s="83"/>
      <c r="JO172" s="83"/>
      <c r="JP172" s="83"/>
      <c r="JQ172" s="40">
        <f t="shared" si="11"/>
        <v>1.5369641956631366</v>
      </c>
      <c r="JR172" s="5" t="s">
        <v>312</v>
      </c>
    </row>
    <row r="173" spans="1:278" s="5" customFormat="1" ht="12.75" customHeight="1" x14ac:dyDescent="0.25">
      <c r="A173" s="64">
        <v>43178</v>
      </c>
      <c r="B173" s="109" t="s">
        <v>144</v>
      </c>
      <c r="C173" s="52"/>
      <c r="D173" s="52"/>
      <c r="E173" s="53"/>
      <c r="F173" s="53"/>
      <c r="G173" s="53"/>
      <c r="H173" s="53"/>
      <c r="I173" s="53"/>
      <c r="J173" s="53"/>
      <c r="K173" s="53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>
        <v>2</v>
      </c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6">
        <f t="shared" si="8"/>
        <v>2</v>
      </c>
      <c r="IZ173" s="56" t="s">
        <v>78</v>
      </c>
      <c r="JA173" s="80">
        <v>193.08</v>
      </c>
      <c r="JB173" s="81">
        <f>JE173+JF173+JG173+JH173</f>
        <v>193.08</v>
      </c>
      <c r="JC173" s="81">
        <v>120.62</v>
      </c>
      <c r="JD173" s="82">
        <f t="shared" si="9"/>
        <v>0</v>
      </c>
      <c r="JE173" s="83"/>
      <c r="JF173" s="83"/>
      <c r="JG173" s="83"/>
      <c r="JH173" s="83">
        <v>193.08</v>
      </c>
      <c r="JI173" s="83"/>
      <c r="JJ173" s="83"/>
      <c r="JK173" s="83"/>
      <c r="JL173" s="83"/>
      <c r="JM173" s="83"/>
      <c r="JN173" s="83"/>
      <c r="JO173" s="83"/>
      <c r="JP173" s="83"/>
      <c r="JQ173" s="40">
        <f t="shared" si="11"/>
        <v>1.6007295639197481</v>
      </c>
      <c r="JR173" s="5" t="s">
        <v>354</v>
      </c>
    </row>
    <row r="174" spans="1:278" s="5" customFormat="1" ht="12.75" customHeight="1" x14ac:dyDescent="0.25">
      <c r="A174" s="64">
        <v>43192</v>
      </c>
      <c r="B174" s="109" t="s">
        <v>144</v>
      </c>
      <c r="C174" s="52"/>
      <c r="D174" s="52"/>
      <c r="E174" s="53"/>
      <c r="F174" s="53"/>
      <c r="G174" s="53"/>
      <c r="H174" s="53"/>
      <c r="I174" s="53"/>
      <c r="J174" s="53"/>
      <c r="K174" s="53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>
        <v>2</v>
      </c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>
        <v>1</v>
      </c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6">
        <f t="shared" si="8"/>
        <v>3</v>
      </c>
      <c r="IZ174" s="56" t="s">
        <v>78</v>
      </c>
      <c r="JA174" s="80">
        <v>183.58</v>
      </c>
      <c r="JB174" s="81">
        <f>JE174+JF174+JG174+JH174</f>
        <v>183.58</v>
      </c>
      <c r="JC174" s="81">
        <v>120.46</v>
      </c>
      <c r="JD174" s="82">
        <f t="shared" si="9"/>
        <v>0</v>
      </c>
      <c r="JE174" s="83"/>
      <c r="JF174" s="83"/>
      <c r="JG174" s="83"/>
      <c r="JH174" s="83">
        <v>183.58</v>
      </c>
      <c r="JI174" s="83"/>
      <c r="JJ174" s="83"/>
      <c r="JK174" s="83"/>
      <c r="JL174" s="83"/>
      <c r="JM174" s="83"/>
      <c r="JN174" s="83"/>
      <c r="JO174" s="83"/>
      <c r="JP174" s="83"/>
      <c r="JQ174" s="40">
        <f t="shared" si="11"/>
        <v>1.5239913664286902</v>
      </c>
      <c r="JR174" s="5" t="s">
        <v>374</v>
      </c>
    </row>
    <row r="175" spans="1:278" s="5" customFormat="1" ht="12.75" customHeight="1" x14ac:dyDescent="0.25">
      <c r="A175" s="64">
        <v>43214</v>
      </c>
      <c r="B175" s="109" t="s">
        <v>144</v>
      </c>
      <c r="C175" s="52"/>
      <c r="D175" s="52"/>
      <c r="E175" s="53"/>
      <c r="F175" s="53"/>
      <c r="G175" s="53"/>
      <c r="H175" s="53"/>
      <c r="I175" s="53"/>
      <c r="J175" s="53"/>
      <c r="K175" s="53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>
        <v>5</v>
      </c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6">
        <f t="shared" si="8"/>
        <v>5</v>
      </c>
      <c r="IZ175" s="56" t="s">
        <v>78</v>
      </c>
      <c r="JA175" s="80">
        <v>424.14</v>
      </c>
      <c r="JB175" s="81">
        <f>JE175+JF175+JG175+JH175+JI175</f>
        <v>424.14</v>
      </c>
      <c r="JC175" s="81">
        <v>283.09999999999997</v>
      </c>
      <c r="JD175" s="82">
        <f t="shared" si="9"/>
        <v>0</v>
      </c>
      <c r="JE175" s="83"/>
      <c r="JF175" s="83"/>
      <c r="JG175" s="83"/>
      <c r="JH175" s="83"/>
      <c r="JI175" s="83">
        <v>424.14</v>
      </c>
      <c r="JJ175" s="83"/>
      <c r="JK175" s="83"/>
      <c r="JL175" s="83"/>
      <c r="JM175" s="83"/>
      <c r="JN175" s="83"/>
      <c r="JO175" s="83"/>
      <c r="JP175" s="83"/>
      <c r="JQ175" s="40">
        <f t="shared" si="11"/>
        <v>1.4981985164252916</v>
      </c>
      <c r="JR175" s="5" t="s">
        <v>355</v>
      </c>
    </row>
    <row r="176" spans="1:278" s="5" customFormat="1" ht="12.75" customHeight="1" x14ac:dyDescent="0.25">
      <c r="A176" s="64">
        <v>43244</v>
      </c>
      <c r="B176" s="109" t="s">
        <v>144</v>
      </c>
      <c r="C176" s="52"/>
      <c r="D176" s="52"/>
      <c r="E176" s="53"/>
      <c r="F176" s="53"/>
      <c r="G176" s="53"/>
      <c r="H176" s="53"/>
      <c r="I176" s="53"/>
      <c r="J176" s="53"/>
      <c r="K176" s="53"/>
      <c r="L176" s="22"/>
      <c r="M176" s="22"/>
      <c r="N176" s="22"/>
      <c r="O176" s="22"/>
      <c r="P176" s="22">
        <v>2.4</v>
      </c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>
        <v>2</v>
      </c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6">
        <f t="shared" si="8"/>
        <v>4.4000000000000004</v>
      </c>
      <c r="IZ176" s="56" t="s">
        <v>78</v>
      </c>
      <c r="JA176" s="80">
        <v>397.51</v>
      </c>
      <c r="JB176" s="81">
        <f>JE176+JF176+JG176+JH176+JI176+JJ176</f>
        <v>397.51</v>
      </c>
      <c r="JC176" s="81">
        <v>257.91999999999996</v>
      </c>
      <c r="JD176" s="82">
        <f t="shared" si="9"/>
        <v>0</v>
      </c>
      <c r="JE176" s="83"/>
      <c r="JF176" s="83"/>
      <c r="JG176" s="83"/>
      <c r="JH176" s="83"/>
      <c r="JI176" s="83"/>
      <c r="JJ176" s="83">
        <v>397.51</v>
      </c>
      <c r="JK176" s="83"/>
      <c r="JL176" s="83"/>
      <c r="JM176" s="83"/>
      <c r="JN176" s="83"/>
      <c r="JO176" s="83"/>
      <c r="JP176" s="83"/>
      <c r="JQ176" s="40">
        <f t="shared" si="11"/>
        <v>1.541214330024814</v>
      </c>
      <c r="JR176" s="5" t="s">
        <v>405</v>
      </c>
    </row>
    <row r="177" spans="1:278" s="5" customFormat="1" ht="12.75" customHeight="1" x14ac:dyDescent="0.25">
      <c r="A177" s="64">
        <v>43270</v>
      </c>
      <c r="B177" s="109" t="s">
        <v>144</v>
      </c>
      <c r="C177" s="52"/>
      <c r="D177" s="52"/>
      <c r="E177" s="53"/>
      <c r="F177" s="53"/>
      <c r="G177" s="53"/>
      <c r="H177" s="53"/>
      <c r="I177" s="53"/>
      <c r="J177" s="53"/>
      <c r="K177" s="53"/>
      <c r="L177" s="22"/>
      <c r="M177" s="22"/>
      <c r="N177" s="22"/>
      <c r="O177" s="22"/>
      <c r="P177" s="22">
        <v>1.6</v>
      </c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>
        <v>2</v>
      </c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6">
        <f t="shared" si="8"/>
        <v>3.6</v>
      </c>
      <c r="IZ177" s="56" t="s">
        <v>78</v>
      </c>
      <c r="JA177" s="80">
        <v>333.62</v>
      </c>
      <c r="JB177" s="81">
        <f>JE177+JF177+JG177+JH177+JI177+JJ177+JK177</f>
        <v>333.62</v>
      </c>
      <c r="JC177" s="81">
        <v>211.12</v>
      </c>
      <c r="JD177" s="82">
        <f t="shared" si="9"/>
        <v>0</v>
      </c>
      <c r="JE177" s="83"/>
      <c r="JF177" s="83"/>
      <c r="JG177" s="83"/>
      <c r="JH177" s="83"/>
      <c r="JI177" s="83"/>
      <c r="JJ177" s="83"/>
      <c r="JK177" s="83">
        <v>333.62</v>
      </c>
      <c r="JL177" s="83"/>
      <c r="JM177" s="83"/>
      <c r="JN177" s="83"/>
      <c r="JO177" s="83"/>
      <c r="JP177" s="83"/>
      <c r="JQ177" s="40">
        <f t="shared" si="11"/>
        <v>1.580238726790451</v>
      </c>
      <c r="JR177" s="5" t="s">
        <v>467</v>
      </c>
    </row>
    <row r="178" spans="1:278" s="5" customFormat="1" ht="12.75" customHeight="1" x14ac:dyDescent="0.25">
      <c r="A178" s="64">
        <v>43349</v>
      </c>
      <c r="B178" s="109" t="s">
        <v>144</v>
      </c>
      <c r="C178" s="52"/>
      <c r="D178" s="52"/>
      <c r="E178" s="53"/>
      <c r="F178" s="53"/>
      <c r="G178" s="53"/>
      <c r="H178" s="53"/>
      <c r="I178" s="53"/>
      <c r="J178" s="53"/>
      <c r="K178" s="53"/>
      <c r="L178" s="22"/>
      <c r="M178" s="22"/>
      <c r="N178" s="22"/>
      <c r="O178" s="22"/>
      <c r="P178" s="22">
        <v>1.6</v>
      </c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6">
        <f t="shared" si="8"/>
        <v>1.6</v>
      </c>
      <c r="IZ178" s="56" t="s">
        <v>37</v>
      </c>
      <c r="JA178" s="80">
        <v>142.1</v>
      </c>
      <c r="JB178" s="81">
        <f>JE178+JF178+JG178+JH178+JI178+JJ178+JK178+JL178+JM178</f>
        <v>142.1</v>
      </c>
      <c r="JC178" s="81">
        <v>90.016000000000005</v>
      </c>
      <c r="JD178" s="82">
        <f t="shared" si="9"/>
        <v>0</v>
      </c>
      <c r="JE178" s="83"/>
      <c r="JF178" s="83"/>
      <c r="JG178" s="83"/>
      <c r="JH178" s="83"/>
      <c r="JI178" s="83"/>
      <c r="JJ178" s="83"/>
      <c r="JK178" s="83"/>
      <c r="JL178" s="83"/>
      <c r="JM178" s="83">
        <v>142.1</v>
      </c>
      <c r="JN178" s="83"/>
      <c r="JO178" s="83"/>
      <c r="JP178" s="83"/>
      <c r="JQ178" s="117">
        <f t="shared" si="11"/>
        <v>1.5786082474226804</v>
      </c>
      <c r="JR178" s="5" t="s">
        <v>597</v>
      </c>
    </row>
    <row r="179" spans="1:278" s="5" customFormat="1" ht="12.75" customHeight="1" x14ac:dyDescent="0.25">
      <c r="A179" s="64">
        <v>43138</v>
      </c>
      <c r="B179" s="109" t="s">
        <v>334</v>
      </c>
      <c r="C179" s="52"/>
      <c r="D179" s="52"/>
      <c r="E179" s="53"/>
      <c r="F179" s="53"/>
      <c r="G179" s="53"/>
      <c r="H179" s="53"/>
      <c r="I179" s="53"/>
      <c r="J179" s="53"/>
      <c r="K179" s="53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>
        <v>25</v>
      </c>
      <c r="IS179" s="22"/>
      <c r="IT179" s="22"/>
      <c r="IU179" s="22"/>
      <c r="IV179" s="22"/>
      <c r="IW179" s="22"/>
      <c r="IX179" s="22"/>
      <c r="IY179" s="26">
        <f t="shared" si="8"/>
        <v>25</v>
      </c>
      <c r="IZ179" s="56" t="s">
        <v>105</v>
      </c>
      <c r="JA179" s="80">
        <v>540</v>
      </c>
      <c r="JB179" s="81">
        <f>JE179+JF179</f>
        <v>540</v>
      </c>
      <c r="JC179" s="81">
        <v>337.25</v>
      </c>
      <c r="JD179" s="82">
        <f t="shared" si="9"/>
        <v>0</v>
      </c>
      <c r="JE179" s="83"/>
      <c r="JF179" s="83">
        <f>100+407.42+32.58</f>
        <v>540</v>
      </c>
      <c r="JG179" s="83"/>
      <c r="JH179" s="83"/>
      <c r="JI179" s="83"/>
      <c r="JJ179" s="83"/>
      <c r="JK179" s="83"/>
      <c r="JL179" s="83"/>
      <c r="JM179" s="83"/>
      <c r="JN179" s="83"/>
      <c r="JO179" s="83"/>
      <c r="JP179" s="83"/>
      <c r="JQ179" s="40">
        <f t="shared" si="11"/>
        <v>1.6011860637509265</v>
      </c>
    </row>
    <row r="180" spans="1:278" s="5" customFormat="1" ht="12.75" customHeight="1" x14ac:dyDescent="0.25">
      <c r="A180" s="64">
        <v>43187</v>
      </c>
      <c r="B180" s="109" t="s">
        <v>334</v>
      </c>
      <c r="C180" s="52"/>
      <c r="D180" s="52"/>
      <c r="E180" s="53"/>
      <c r="F180" s="53"/>
      <c r="G180" s="53"/>
      <c r="H180" s="53"/>
      <c r="I180" s="53"/>
      <c r="J180" s="53"/>
      <c r="K180" s="53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>
        <v>25</v>
      </c>
      <c r="IS180" s="22"/>
      <c r="IT180" s="22"/>
      <c r="IU180" s="22"/>
      <c r="IV180" s="22"/>
      <c r="IW180" s="22"/>
      <c r="IX180" s="22"/>
      <c r="IY180" s="26">
        <f t="shared" si="8"/>
        <v>25</v>
      </c>
      <c r="IZ180" s="56" t="s">
        <v>105</v>
      </c>
      <c r="JA180" s="80">
        <v>540</v>
      </c>
      <c r="JB180" s="81">
        <f>JE180+JF180+JG180+JH180</f>
        <v>540</v>
      </c>
      <c r="JC180" s="81">
        <v>338</v>
      </c>
      <c r="JD180" s="82">
        <f t="shared" si="9"/>
        <v>0</v>
      </c>
      <c r="JE180" s="83"/>
      <c r="JF180" s="83"/>
      <c r="JG180" s="83">
        <v>540</v>
      </c>
      <c r="JH180" s="83"/>
      <c r="JI180" s="83"/>
      <c r="JJ180" s="83"/>
      <c r="JK180" s="83"/>
      <c r="JL180" s="83"/>
      <c r="JM180" s="83"/>
      <c r="JN180" s="83"/>
      <c r="JO180" s="83"/>
      <c r="JP180" s="83"/>
      <c r="JQ180" s="40">
        <f t="shared" si="11"/>
        <v>1.5976331360946745</v>
      </c>
    </row>
    <row r="181" spans="1:278" s="5" customFormat="1" ht="12.75" customHeight="1" x14ac:dyDescent="0.25">
      <c r="A181" s="64">
        <v>43216</v>
      </c>
      <c r="B181" s="109" t="s">
        <v>334</v>
      </c>
      <c r="C181" s="52"/>
      <c r="D181" s="52"/>
      <c r="E181" s="53"/>
      <c r="F181" s="53"/>
      <c r="G181" s="53"/>
      <c r="H181" s="53"/>
      <c r="I181" s="53"/>
      <c r="J181" s="53"/>
      <c r="K181" s="53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>
        <v>25</v>
      </c>
      <c r="IS181" s="22"/>
      <c r="IT181" s="22"/>
      <c r="IU181" s="22"/>
      <c r="IV181" s="22"/>
      <c r="IW181" s="22"/>
      <c r="IX181" s="22"/>
      <c r="IY181" s="26">
        <f t="shared" si="8"/>
        <v>25</v>
      </c>
      <c r="IZ181" s="56" t="s">
        <v>105</v>
      </c>
      <c r="JA181" s="80">
        <v>558.6</v>
      </c>
      <c r="JB181" s="81">
        <f>JE181+JF181+JG181+JH181+JI181+JJ181+JK181+JL181+JM181+JN181+JO181+JP181</f>
        <v>400</v>
      </c>
      <c r="JC181" s="81">
        <v>338</v>
      </c>
      <c r="JD181" s="82">
        <f t="shared" si="9"/>
        <v>158.60000000000002</v>
      </c>
      <c r="JE181" s="83"/>
      <c r="JF181" s="83"/>
      <c r="JG181" s="83"/>
      <c r="JH181" s="83"/>
      <c r="JI181" s="83"/>
      <c r="JJ181" s="83">
        <f>100+100</f>
        <v>200</v>
      </c>
      <c r="JK181" s="83"/>
      <c r="JL181" s="83"/>
      <c r="JM181" s="83"/>
      <c r="JN181" s="83"/>
      <c r="JO181" s="83">
        <f>50+30</f>
        <v>80</v>
      </c>
      <c r="JP181" s="83">
        <f>20+20+20+20+20+20</f>
        <v>120</v>
      </c>
      <c r="JQ181" s="40">
        <f t="shared" si="11"/>
        <v>1.6526627218934913</v>
      </c>
      <c r="JR181" s="5" t="s">
        <v>747</v>
      </c>
    </row>
    <row r="182" spans="1:278" s="5" customFormat="1" ht="12.75" customHeight="1" x14ac:dyDescent="0.25">
      <c r="A182" s="64">
        <v>43236</v>
      </c>
      <c r="B182" s="109" t="s">
        <v>334</v>
      </c>
      <c r="C182" s="52"/>
      <c r="D182" s="52"/>
      <c r="E182" s="53"/>
      <c r="F182" s="53"/>
      <c r="G182" s="53"/>
      <c r="H182" s="53"/>
      <c r="I182" s="53"/>
      <c r="J182" s="53"/>
      <c r="K182" s="53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>
        <v>25</v>
      </c>
      <c r="IS182" s="22"/>
      <c r="IT182" s="22"/>
      <c r="IU182" s="22"/>
      <c r="IV182" s="22"/>
      <c r="IW182" s="22"/>
      <c r="IX182" s="22"/>
      <c r="IY182" s="26">
        <f t="shared" si="8"/>
        <v>25</v>
      </c>
      <c r="IZ182" s="56" t="s">
        <v>105</v>
      </c>
      <c r="JA182" s="80">
        <v>558</v>
      </c>
      <c r="JB182" s="81">
        <f>JE182+JF182+JG182+JH182+JI182+JJ182+JK182+JL182+JM182+JN182+JO182+JP182</f>
        <v>0</v>
      </c>
      <c r="JC182" s="81">
        <v>353</v>
      </c>
      <c r="JD182" s="82">
        <f t="shared" si="9"/>
        <v>558</v>
      </c>
      <c r="JE182" s="83"/>
      <c r="JF182" s="83"/>
      <c r="JG182" s="83"/>
      <c r="JH182" s="83"/>
      <c r="JI182" s="83"/>
      <c r="JJ182" s="83"/>
      <c r="JK182" s="83"/>
      <c r="JL182" s="83"/>
      <c r="JM182" s="83"/>
      <c r="JN182" s="83"/>
      <c r="JO182" s="83"/>
      <c r="JP182" s="83"/>
      <c r="JQ182" s="40">
        <f t="shared" si="11"/>
        <v>1.5807365439093484</v>
      </c>
      <c r="JR182" s="5" t="s">
        <v>529</v>
      </c>
    </row>
    <row r="183" spans="1:278" s="5" customFormat="1" ht="12.75" customHeight="1" x14ac:dyDescent="0.25">
      <c r="A183" s="64">
        <v>43175</v>
      </c>
      <c r="B183" s="108" t="s">
        <v>267</v>
      </c>
      <c r="C183" s="52"/>
      <c r="D183" s="52"/>
      <c r="E183" s="53"/>
      <c r="F183" s="53"/>
      <c r="G183" s="53"/>
      <c r="H183" s="53"/>
      <c r="I183" s="53"/>
      <c r="J183" s="53"/>
      <c r="K183" s="53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>
        <v>0.8</v>
      </c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6">
        <f t="shared" si="8"/>
        <v>0.8</v>
      </c>
      <c r="IZ183" s="56" t="s">
        <v>37</v>
      </c>
      <c r="JA183" s="80">
        <v>21.5</v>
      </c>
      <c r="JB183" s="81">
        <f>JE183+JF183+JG183</f>
        <v>21.5</v>
      </c>
      <c r="JC183" s="81">
        <v>13.624000000000002</v>
      </c>
      <c r="JD183" s="82">
        <f t="shared" si="9"/>
        <v>0</v>
      </c>
      <c r="JE183" s="83"/>
      <c r="JF183" s="83"/>
      <c r="JG183" s="83">
        <v>21.5</v>
      </c>
      <c r="JH183" s="83"/>
      <c r="JI183" s="83"/>
      <c r="JJ183" s="83"/>
      <c r="JK183" s="83"/>
      <c r="JL183" s="83"/>
      <c r="JM183" s="83"/>
      <c r="JN183" s="83"/>
      <c r="JO183" s="83"/>
      <c r="JP183" s="83"/>
      <c r="JQ183" s="40">
        <f t="shared" si="11"/>
        <v>1.5780974750440397</v>
      </c>
    </row>
    <row r="184" spans="1:278" s="5" customFormat="1" ht="12.75" customHeight="1" x14ac:dyDescent="0.25">
      <c r="A184" s="64">
        <v>43122</v>
      </c>
      <c r="B184" s="109" t="s">
        <v>85</v>
      </c>
      <c r="C184" s="52"/>
      <c r="D184" s="52"/>
      <c r="E184" s="53"/>
      <c r="F184" s="53"/>
      <c r="G184" s="53"/>
      <c r="H184" s="53"/>
      <c r="I184" s="53"/>
      <c r="J184" s="53"/>
      <c r="K184" s="53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>
        <v>90</v>
      </c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6">
        <f t="shared" si="8"/>
        <v>90</v>
      </c>
      <c r="IZ184" s="56" t="s">
        <v>37</v>
      </c>
      <c r="JA184" s="80">
        <v>2484</v>
      </c>
      <c r="JB184" s="81">
        <f>JE184+JF184</f>
        <v>2484</v>
      </c>
      <c r="JC184" s="81">
        <v>1669.5</v>
      </c>
      <c r="JD184" s="82">
        <f t="shared" si="9"/>
        <v>0</v>
      </c>
      <c r="JE184" s="83"/>
      <c r="JF184" s="83">
        <v>2484</v>
      </c>
      <c r="JG184" s="83"/>
      <c r="JH184" s="83"/>
      <c r="JI184" s="83"/>
      <c r="JJ184" s="83"/>
      <c r="JK184" s="83"/>
      <c r="JL184" s="83"/>
      <c r="JM184" s="83"/>
      <c r="JN184" s="83"/>
      <c r="JO184" s="83"/>
      <c r="JP184" s="83"/>
      <c r="JQ184" s="40">
        <f t="shared" si="11"/>
        <v>1.4878706199460916</v>
      </c>
      <c r="JR184" s="5" t="s">
        <v>301</v>
      </c>
    </row>
    <row r="185" spans="1:278" s="5" customFormat="1" ht="12.75" customHeight="1" x14ac:dyDescent="0.25">
      <c r="A185" s="64">
        <v>43136</v>
      </c>
      <c r="B185" s="109" t="s">
        <v>85</v>
      </c>
      <c r="C185" s="52"/>
      <c r="D185" s="52"/>
      <c r="E185" s="53"/>
      <c r="F185" s="53"/>
      <c r="G185" s="53"/>
      <c r="H185" s="53"/>
      <c r="I185" s="53"/>
      <c r="J185" s="53"/>
      <c r="K185" s="53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>
        <v>10</v>
      </c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6">
        <f t="shared" si="8"/>
        <v>10</v>
      </c>
      <c r="IZ185" s="56" t="s">
        <v>37</v>
      </c>
      <c r="JA185" s="80">
        <v>314.39999999999998</v>
      </c>
      <c r="JB185" s="81">
        <f>JE185+JF185</f>
        <v>314.39999999999998</v>
      </c>
      <c r="JC185" s="81">
        <v>199</v>
      </c>
      <c r="JD185" s="82">
        <f t="shared" si="9"/>
        <v>0</v>
      </c>
      <c r="JE185" s="83"/>
      <c r="JF185" s="83">
        <v>314.39999999999998</v>
      </c>
      <c r="JG185" s="83"/>
      <c r="JH185" s="83"/>
      <c r="JI185" s="83"/>
      <c r="JJ185" s="83"/>
      <c r="JK185" s="83"/>
      <c r="JL185" s="83"/>
      <c r="JM185" s="83"/>
      <c r="JN185" s="83"/>
      <c r="JO185" s="83"/>
      <c r="JP185" s="83"/>
      <c r="JQ185" s="40">
        <f t="shared" si="11"/>
        <v>1.579899497487437</v>
      </c>
    </row>
    <row r="186" spans="1:278" s="5" customFormat="1" ht="12.75" customHeight="1" x14ac:dyDescent="0.25">
      <c r="A186" s="64">
        <v>43150</v>
      </c>
      <c r="B186" s="109" t="s">
        <v>85</v>
      </c>
      <c r="C186" s="52"/>
      <c r="D186" s="52"/>
      <c r="E186" s="53"/>
      <c r="F186" s="53"/>
      <c r="G186" s="53"/>
      <c r="H186" s="53"/>
      <c r="I186" s="53"/>
      <c r="J186" s="53"/>
      <c r="K186" s="53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>
        <v>20</v>
      </c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6">
        <f t="shared" si="8"/>
        <v>20</v>
      </c>
      <c r="IZ186" s="56" t="s">
        <v>37</v>
      </c>
      <c r="JA186" s="80">
        <v>600</v>
      </c>
      <c r="JB186" s="81">
        <f>JE186+JF186+JG186</f>
        <v>600</v>
      </c>
      <c r="JC186" s="81">
        <v>396.59999999999997</v>
      </c>
      <c r="JD186" s="82">
        <f t="shared" si="9"/>
        <v>0</v>
      </c>
      <c r="JE186" s="83"/>
      <c r="JF186" s="83"/>
      <c r="JG186" s="83">
        <v>600</v>
      </c>
      <c r="JH186" s="83"/>
      <c r="JI186" s="83"/>
      <c r="JJ186" s="83"/>
      <c r="JK186" s="83"/>
      <c r="JL186" s="83"/>
      <c r="JM186" s="83"/>
      <c r="JN186" s="83"/>
      <c r="JO186" s="83"/>
      <c r="JP186" s="83"/>
      <c r="JQ186" s="40">
        <f t="shared" si="11"/>
        <v>1.5128593040847202</v>
      </c>
      <c r="JR186" s="5" t="s">
        <v>322</v>
      </c>
    </row>
    <row r="187" spans="1:278" s="5" customFormat="1" ht="12.75" customHeight="1" x14ac:dyDescent="0.25">
      <c r="A187" s="64">
        <v>43171</v>
      </c>
      <c r="B187" s="109" t="s">
        <v>85</v>
      </c>
      <c r="C187" s="52"/>
      <c r="D187" s="52"/>
      <c r="E187" s="53"/>
      <c r="F187" s="53"/>
      <c r="G187" s="53"/>
      <c r="H187" s="53"/>
      <c r="I187" s="53"/>
      <c r="J187" s="53"/>
      <c r="K187" s="53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>
        <v>20</v>
      </c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6">
        <f t="shared" si="8"/>
        <v>20</v>
      </c>
      <c r="IZ187" s="56" t="s">
        <v>37</v>
      </c>
      <c r="JA187" s="80">
        <v>628.79999999999995</v>
      </c>
      <c r="JB187" s="81">
        <f>JE187+JF187+JG187+JH187</f>
        <v>628.79999999999995</v>
      </c>
      <c r="JC187" s="81">
        <v>394</v>
      </c>
      <c r="JD187" s="82">
        <f t="shared" si="9"/>
        <v>0</v>
      </c>
      <c r="JE187" s="83"/>
      <c r="JF187" s="83"/>
      <c r="JG187" s="83"/>
      <c r="JH187" s="83">
        <v>628.79999999999995</v>
      </c>
      <c r="JI187" s="83"/>
      <c r="JJ187" s="83"/>
      <c r="JK187" s="83"/>
      <c r="JL187" s="83"/>
      <c r="JM187" s="83"/>
      <c r="JN187" s="83"/>
      <c r="JO187" s="83"/>
      <c r="JP187" s="83"/>
      <c r="JQ187" s="40">
        <f t="shared" si="11"/>
        <v>1.5959390862944161</v>
      </c>
      <c r="JR187" s="5" t="s">
        <v>371</v>
      </c>
    </row>
    <row r="188" spans="1:278" s="5" customFormat="1" ht="12.75" customHeight="1" x14ac:dyDescent="0.25">
      <c r="A188" s="64">
        <v>43196</v>
      </c>
      <c r="B188" s="109" t="s">
        <v>85</v>
      </c>
      <c r="C188" s="52"/>
      <c r="D188" s="52"/>
      <c r="E188" s="53"/>
      <c r="F188" s="53"/>
      <c r="G188" s="53"/>
      <c r="H188" s="53"/>
      <c r="I188" s="53"/>
      <c r="J188" s="53"/>
      <c r="K188" s="53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>
        <v>1</v>
      </c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6">
        <f t="shared" si="8"/>
        <v>1</v>
      </c>
      <c r="IZ188" s="56" t="s">
        <v>37</v>
      </c>
      <c r="JA188" s="80">
        <v>37.090000000000003</v>
      </c>
      <c r="JB188" s="81">
        <f>JE188+JF188+JG188+JH188+JI188</f>
        <v>37.090000000000003</v>
      </c>
      <c r="JC188" s="81">
        <v>23.99</v>
      </c>
      <c r="JD188" s="82">
        <f t="shared" si="9"/>
        <v>0</v>
      </c>
      <c r="JE188" s="83"/>
      <c r="JF188" s="83"/>
      <c r="JG188" s="83"/>
      <c r="JH188" s="83"/>
      <c r="JI188" s="83">
        <v>37.090000000000003</v>
      </c>
      <c r="JJ188" s="83"/>
      <c r="JK188" s="83"/>
      <c r="JL188" s="83"/>
      <c r="JM188" s="83"/>
      <c r="JN188" s="83"/>
      <c r="JO188" s="83"/>
      <c r="JP188" s="83"/>
      <c r="JQ188" s="40">
        <f t="shared" si="11"/>
        <v>1.5460608586911215</v>
      </c>
      <c r="JR188" s="5" t="s">
        <v>348</v>
      </c>
    </row>
    <row r="189" spans="1:278" s="5" customFormat="1" ht="12.75" customHeight="1" x14ac:dyDescent="0.25">
      <c r="A189" s="64">
        <v>43201</v>
      </c>
      <c r="B189" s="109" t="s">
        <v>85</v>
      </c>
      <c r="C189" s="52"/>
      <c r="D189" s="52"/>
      <c r="E189" s="53"/>
      <c r="F189" s="53"/>
      <c r="G189" s="53"/>
      <c r="H189" s="53"/>
      <c r="I189" s="53"/>
      <c r="J189" s="53"/>
      <c r="K189" s="53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>
        <v>50</v>
      </c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6">
        <f t="shared" si="8"/>
        <v>50</v>
      </c>
      <c r="IZ189" s="56" t="s">
        <v>37</v>
      </c>
      <c r="JA189" s="80">
        <v>1380</v>
      </c>
      <c r="JB189" s="81">
        <f>JE189+JF189+JG189+JH189+JI189</f>
        <v>1380</v>
      </c>
      <c r="JC189" s="81">
        <v>1091</v>
      </c>
      <c r="JD189" s="82">
        <f t="shared" si="9"/>
        <v>0</v>
      </c>
      <c r="JE189" s="83"/>
      <c r="JF189" s="83"/>
      <c r="JG189" s="83"/>
      <c r="JH189" s="83"/>
      <c r="JI189" s="83">
        <v>1380</v>
      </c>
      <c r="JJ189" s="83"/>
      <c r="JK189" s="83"/>
      <c r="JL189" s="83"/>
      <c r="JM189" s="83"/>
      <c r="JN189" s="83"/>
      <c r="JO189" s="83"/>
      <c r="JP189" s="83"/>
      <c r="JQ189" s="40">
        <f t="shared" si="11"/>
        <v>1.2648945921173236</v>
      </c>
      <c r="JR189" s="5" t="s">
        <v>360</v>
      </c>
    </row>
    <row r="190" spans="1:278" s="5" customFormat="1" ht="12.75" customHeight="1" x14ac:dyDescent="0.25">
      <c r="A190" s="64">
        <v>43213</v>
      </c>
      <c r="B190" s="109" t="s">
        <v>85</v>
      </c>
      <c r="C190" s="52"/>
      <c r="D190" s="52">
        <v>40</v>
      </c>
      <c r="E190" s="53"/>
      <c r="F190" s="53"/>
      <c r="G190" s="53"/>
      <c r="H190" s="53"/>
      <c r="I190" s="53"/>
      <c r="J190" s="53"/>
      <c r="K190" s="53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>
        <v>20</v>
      </c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6">
        <f t="shared" si="8"/>
        <v>60</v>
      </c>
      <c r="IZ190" s="56" t="s">
        <v>37</v>
      </c>
      <c r="JA190" s="80">
        <v>1732.8</v>
      </c>
      <c r="JB190" s="81">
        <f>JE190+JF190+JG190+JH190+JI190+JJ190</f>
        <v>1732.8</v>
      </c>
      <c r="JC190" s="81">
        <v>923.80000000000007</v>
      </c>
      <c r="JD190" s="82">
        <f t="shared" si="9"/>
        <v>0</v>
      </c>
      <c r="JE190" s="83"/>
      <c r="JF190" s="83"/>
      <c r="JG190" s="83"/>
      <c r="JH190" s="83"/>
      <c r="JI190" s="83">
        <v>1380</v>
      </c>
      <c r="JJ190" s="83">
        <v>352.8</v>
      </c>
      <c r="JK190" s="83"/>
      <c r="JL190" s="83"/>
      <c r="JM190" s="83"/>
      <c r="JN190" s="83"/>
      <c r="JO190" s="83"/>
      <c r="JP190" s="83"/>
      <c r="JQ190" s="40">
        <f t="shared" si="11"/>
        <v>1.8757306776358518</v>
      </c>
      <c r="JR190" s="5" t="s">
        <v>384</v>
      </c>
    </row>
    <row r="191" spans="1:278" s="5" customFormat="1" ht="12.75" customHeight="1" x14ac:dyDescent="0.25">
      <c r="A191" s="64">
        <v>43217</v>
      </c>
      <c r="B191" s="109" t="s">
        <v>85</v>
      </c>
      <c r="C191" s="52"/>
      <c r="D191" s="52"/>
      <c r="E191" s="53"/>
      <c r="F191" s="53"/>
      <c r="G191" s="53"/>
      <c r="H191" s="53"/>
      <c r="I191" s="53"/>
      <c r="J191" s="53"/>
      <c r="K191" s="53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>
        <v>50</v>
      </c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6">
        <f t="shared" si="8"/>
        <v>50</v>
      </c>
      <c r="IZ191" s="56" t="s">
        <v>37</v>
      </c>
      <c r="JA191" s="80">
        <v>1380</v>
      </c>
      <c r="JB191" s="81">
        <f>JE191+JF191+JG191+JH191+JI191+JJ191</f>
        <v>1380</v>
      </c>
      <c r="JC191" s="81">
        <v>876</v>
      </c>
      <c r="JD191" s="82">
        <f t="shared" si="9"/>
        <v>0</v>
      </c>
      <c r="JE191" s="83"/>
      <c r="JF191" s="83"/>
      <c r="JG191" s="83"/>
      <c r="JH191" s="83"/>
      <c r="JI191" s="83"/>
      <c r="JJ191" s="83">
        <v>1380</v>
      </c>
      <c r="JK191" s="83"/>
      <c r="JL191" s="83"/>
      <c r="JM191" s="83"/>
      <c r="JN191" s="83"/>
      <c r="JO191" s="83"/>
      <c r="JP191" s="83"/>
      <c r="JQ191" s="40">
        <f t="shared" si="11"/>
        <v>1.5753424657534247</v>
      </c>
      <c r="JR191" s="5" t="s">
        <v>383</v>
      </c>
    </row>
    <row r="192" spans="1:278" s="5" customFormat="1" ht="12.75" customHeight="1" x14ac:dyDescent="0.25">
      <c r="A192" s="64">
        <v>43227</v>
      </c>
      <c r="B192" s="109" t="s">
        <v>85</v>
      </c>
      <c r="C192" s="52"/>
      <c r="D192" s="52"/>
      <c r="E192" s="53"/>
      <c r="F192" s="53"/>
      <c r="G192" s="53"/>
      <c r="H192" s="53"/>
      <c r="I192" s="53"/>
      <c r="J192" s="53"/>
      <c r="K192" s="53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>
        <v>2</v>
      </c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6">
        <f t="shared" si="8"/>
        <v>2</v>
      </c>
      <c r="IZ192" s="56" t="s">
        <v>37</v>
      </c>
      <c r="JA192" s="80">
        <v>74.180000000000007</v>
      </c>
      <c r="JB192" s="81">
        <f>JE192+JF192+JG192+JH192+JI192+JJ192</f>
        <v>74.180000000000007</v>
      </c>
      <c r="JC192" s="81">
        <v>49.56</v>
      </c>
      <c r="JD192" s="82">
        <f t="shared" si="9"/>
        <v>0</v>
      </c>
      <c r="JE192" s="83"/>
      <c r="JF192" s="83"/>
      <c r="JG192" s="83"/>
      <c r="JH192" s="83"/>
      <c r="JI192" s="83"/>
      <c r="JJ192" s="83">
        <v>74.180000000000007</v>
      </c>
      <c r="JK192" s="83"/>
      <c r="JL192" s="83"/>
      <c r="JM192" s="83"/>
      <c r="JN192" s="83"/>
      <c r="JO192" s="83"/>
      <c r="JP192" s="83"/>
      <c r="JQ192" s="40">
        <f t="shared" si="11"/>
        <v>1.4967715899919289</v>
      </c>
      <c r="JR192" s="5" t="s">
        <v>399</v>
      </c>
    </row>
    <row r="193" spans="1:278" s="5" customFormat="1" ht="12.75" customHeight="1" x14ac:dyDescent="0.25">
      <c r="A193" s="64">
        <v>43251</v>
      </c>
      <c r="B193" s="109" t="s">
        <v>85</v>
      </c>
      <c r="C193" s="52"/>
      <c r="D193" s="52">
        <v>50</v>
      </c>
      <c r="E193" s="53"/>
      <c r="F193" s="53"/>
      <c r="G193" s="53"/>
      <c r="H193" s="53"/>
      <c r="I193" s="53"/>
      <c r="J193" s="53"/>
      <c r="K193" s="53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>
        <v>50</v>
      </c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6">
        <f t="shared" si="8"/>
        <v>100</v>
      </c>
      <c r="IZ193" s="56" t="s">
        <v>37</v>
      </c>
      <c r="JA193" s="80">
        <v>2766</v>
      </c>
      <c r="JB193" s="81">
        <f>JE193+JF193+JG193+JH193+JI193+JJ193+JK193+JL193</f>
        <v>2766</v>
      </c>
      <c r="JC193" s="81">
        <v>1776.9</v>
      </c>
      <c r="JD193" s="82">
        <f t="shared" si="9"/>
        <v>0</v>
      </c>
      <c r="JE193" s="83"/>
      <c r="JF193" s="83"/>
      <c r="JG193" s="83"/>
      <c r="JH193" s="83"/>
      <c r="JI193" s="83"/>
      <c r="JJ193" s="83"/>
      <c r="JK193" s="83"/>
      <c r="JL193" s="83">
        <v>2766</v>
      </c>
      <c r="JM193" s="83"/>
      <c r="JN193" s="83"/>
      <c r="JO193" s="83"/>
      <c r="JP193" s="83"/>
      <c r="JQ193" s="40">
        <f t="shared" si="11"/>
        <v>1.5566435927739319</v>
      </c>
      <c r="JR193" s="5" t="s">
        <v>527</v>
      </c>
    </row>
    <row r="194" spans="1:278" s="5" customFormat="1" ht="12.75" customHeight="1" x14ac:dyDescent="0.25">
      <c r="A194" s="64">
        <v>43312</v>
      </c>
      <c r="B194" s="109" t="s">
        <v>85</v>
      </c>
      <c r="C194" s="52"/>
      <c r="D194" s="52">
        <v>50</v>
      </c>
      <c r="E194" s="53"/>
      <c r="F194" s="53"/>
      <c r="G194" s="53"/>
      <c r="H194" s="53"/>
      <c r="I194" s="53"/>
      <c r="J194" s="53"/>
      <c r="K194" s="53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6">
        <f t="shared" ref="IY194:IY257" si="12">SUBTOTAL(9,C194:IX194)</f>
        <v>50</v>
      </c>
      <c r="IZ194" s="56" t="s">
        <v>37</v>
      </c>
      <c r="JA194" s="80">
        <v>1386</v>
      </c>
      <c r="JB194" s="81">
        <f>JE194+JF194+JG194+JH194+JI194+JJ194+JK194+JL194+JM194</f>
        <v>1386</v>
      </c>
      <c r="JC194" s="81">
        <v>836.99999999999989</v>
      </c>
      <c r="JD194" s="82">
        <f t="shared" ref="JD194:JD257" si="13">JA194-JB194</f>
        <v>0</v>
      </c>
      <c r="JE194" s="83"/>
      <c r="JF194" s="83"/>
      <c r="JG194" s="83"/>
      <c r="JH194" s="83"/>
      <c r="JI194" s="83"/>
      <c r="JJ194" s="83"/>
      <c r="JK194" s="83"/>
      <c r="JL194" s="83"/>
      <c r="JM194" s="83">
        <v>1386</v>
      </c>
      <c r="JN194" s="83"/>
      <c r="JO194" s="83"/>
      <c r="JP194" s="83"/>
      <c r="JQ194" s="40">
        <f t="shared" si="11"/>
        <v>1.655913978494624</v>
      </c>
      <c r="JR194" s="5" t="s">
        <v>578</v>
      </c>
    </row>
    <row r="195" spans="1:278" s="5" customFormat="1" ht="12.75" customHeight="1" x14ac:dyDescent="0.25">
      <c r="A195" s="64">
        <v>43403</v>
      </c>
      <c r="B195" s="109" t="s">
        <v>85</v>
      </c>
      <c r="C195" s="52"/>
      <c r="D195" s="52">
        <v>30</v>
      </c>
      <c r="E195" s="53"/>
      <c r="F195" s="53"/>
      <c r="G195" s="53"/>
      <c r="H195" s="53"/>
      <c r="I195" s="53"/>
      <c r="J195" s="53"/>
      <c r="K195" s="53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6">
        <f t="shared" si="12"/>
        <v>30</v>
      </c>
      <c r="IZ195" s="56" t="s">
        <v>37</v>
      </c>
      <c r="JA195" s="80">
        <v>831.6</v>
      </c>
      <c r="JB195" s="81">
        <f>JE195+JF195+JG195+JH195+JI195+JJ195+JK195+JL195+JM195+JN195+JO195</f>
        <v>831.6</v>
      </c>
      <c r="JC195" s="81">
        <v>502.19999999999993</v>
      </c>
      <c r="JD195" s="82">
        <f t="shared" si="13"/>
        <v>0</v>
      </c>
      <c r="JE195" s="83"/>
      <c r="JF195" s="83"/>
      <c r="JG195" s="83"/>
      <c r="JH195" s="83"/>
      <c r="JI195" s="83"/>
      <c r="JJ195" s="83"/>
      <c r="JK195" s="83"/>
      <c r="JL195" s="83"/>
      <c r="JM195" s="83"/>
      <c r="JN195" s="83"/>
      <c r="JO195" s="83">
        <v>831.6</v>
      </c>
      <c r="JP195" s="83"/>
      <c r="JQ195" s="117">
        <f t="shared" si="11"/>
        <v>1.655913978494624</v>
      </c>
      <c r="JR195" s="5" t="s">
        <v>652</v>
      </c>
    </row>
    <row r="196" spans="1:278" s="5" customFormat="1" ht="12.75" customHeight="1" x14ac:dyDescent="0.25">
      <c r="A196" s="64">
        <v>43403</v>
      </c>
      <c r="B196" s="109" t="s">
        <v>85</v>
      </c>
      <c r="C196" s="52"/>
      <c r="D196" s="52"/>
      <c r="E196" s="53"/>
      <c r="F196" s="53"/>
      <c r="G196" s="53"/>
      <c r="H196" s="53"/>
      <c r="I196" s="53"/>
      <c r="J196" s="53"/>
      <c r="K196" s="53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>
        <v>105</v>
      </c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6">
        <f t="shared" si="12"/>
        <v>105</v>
      </c>
      <c r="IZ196" s="56" t="s">
        <v>37</v>
      </c>
      <c r="JA196" s="80">
        <v>3654</v>
      </c>
      <c r="JB196" s="81">
        <f>JE196+JF196+JG196+JH196+JI196+JJ196+JK196+JL196+JM196+JN196+JO196</f>
        <v>3654</v>
      </c>
      <c r="JC196" s="81">
        <v>2134.6499999999996</v>
      </c>
      <c r="JD196" s="82">
        <f t="shared" si="13"/>
        <v>0</v>
      </c>
      <c r="JE196" s="83"/>
      <c r="JF196" s="83"/>
      <c r="JG196" s="83"/>
      <c r="JH196" s="83"/>
      <c r="JI196" s="83"/>
      <c r="JJ196" s="83"/>
      <c r="JK196" s="83"/>
      <c r="JL196" s="83"/>
      <c r="JM196" s="83"/>
      <c r="JN196" s="83"/>
      <c r="JO196" s="83">
        <v>3654</v>
      </c>
      <c r="JP196" s="83"/>
      <c r="JQ196" s="117">
        <f t="shared" si="11"/>
        <v>1.7117560255779638</v>
      </c>
      <c r="JR196" s="5" t="s">
        <v>653</v>
      </c>
    </row>
    <row r="197" spans="1:278" s="5" customFormat="1" ht="12.75" customHeight="1" x14ac:dyDescent="0.25">
      <c r="A197" s="64">
        <v>43420</v>
      </c>
      <c r="B197" s="109" t="s">
        <v>85</v>
      </c>
      <c r="C197" s="52"/>
      <c r="D197" s="52">
        <v>20</v>
      </c>
      <c r="E197" s="53"/>
      <c r="F197" s="53"/>
      <c r="G197" s="53"/>
      <c r="H197" s="53"/>
      <c r="I197" s="53"/>
      <c r="J197" s="53"/>
      <c r="K197" s="53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6">
        <f t="shared" si="12"/>
        <v>20</v>
      </c>
      <c r="IZ197" s="56" t="s">
        <v>37</v>
      </c>
      <c r="JA197" s="80">
        <v>554.4</v>
      </c>
      <c r="JB197" s="81">
        <f>JE197+JF197+JG197+JH197+JI197+JJ197+JK197+JL197+JM197+JN197+JO197</f>
        <v>554.4</v>
      </c>
      <c r="JC197" s="81">
        <v>334.79999999999995</v>
      </c>
      <c r="JD197" s="82">
        <f t="shared" si="13"/>
        <v>0</v>
      </c>
      <c r="JE197" s="83"/>
      <c r="JF197" s="83"/>
      <c r="JG197" s="83"/>
      <c r="JH197" s="83"/>
      <c r="JI197" s="83"/>
      <c r="JJ197" s="83"/>
      <c r="JK197" s="83"/>
      <c r="JL197" s="83"/>
      <c r="JM197" s="83"/>
      <c r="JN197" s="83"/>
      <c r="JO197" s="83">
        <v>554.4</v>
      </c>
      <c r="JP197" s="83"/>
      <c r="JQ197" s="117">
        <f t="shared" si="11"/>
        <v>1.6559139784946237</v>
      </c>
      <c r="JR197" s="5" t="s">
        <v>681</v>
      </c>
    </row>
    <row r="198" spans="1:278" s="5" customFormat="1" ht="12.75" customHeight="1" x14ac:dyDescent="0.25">
      <c r="A198" s="64">
        <v>43433</v>
      </c>
      <c r="B198" s="109" t="s">
        <v>85</v>
      </c>
      <c r="C198" s="52"/>
      <c r="D198" s="52">
        <v>60</v>
      </c>
      <c r="E198" s="53"/>
      <c r="F198" s="53"/>
      <c r="G198" s="53"/>
      <c r="H198" s="53"/>
      <c r="I198" s="53"/>
      <c r="J198" s="53"/>
      <c r="K198" s="53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6">
        <f t="shared" si="12"/>
        <v>60</v>
      </c>
      <c r="IZ198" s="56" t="s">
        <v>37</v>
      </c>
      <c r="JA198" s="80">
        <v>1663.2</v>
      </c>
      <c r="JB198" s="81">
        <f>JE198+JF198+JG198+JH198+JI198+JJ198+JK198+JL198+JM198+JN198+JO198+JP198</f>
        <v>1663.2</v>
      </c>
      <c r="JC198" s="81">
        <v>1092.6000000000001</v>
      </c>
      <c r="JD198" s="82">
        <f t="shared" si="13"/>
        <v>0</v>
      </c>
      <c r="JE198" s="83"/>
      <c r="JF198" s="83"/>
      <c r="JG198" s="83"/>
      <c r="JH198" s="83"/>
      <c r="JI198" s="83"/>
      <c r="JJ198" s="83"/>
      <c r="JK198" s="83"/>
      <c r="JL198" s="83"/>
      <c r="JM198" s="83"/>
      <c r="JN198" s="83"/>
      <c r="JO198" s="83"/>
      <c r="JP198" s="83">
        <v>1663.2</v>
      </c>
      <c r="JQ198" s="117">
        <f t="shared" si="11"/>
        <v>1.5222405271828665</v>
      </c>
    </row>
    <row r="199" spans="1:278" s="5" customFormat="1" ht="12.75" customHeight="1" x14ac:dyDescent="0.25">
      <c r="A199" s="64">
        <v>43462</v>
      </c>
      <c r="B199" s="109" t="s">
        <v>85</v>
      </c>
      <c r="C199" s="52"/>
      <c r="D199" s="52">
        <v>50</v>
      </c>
      <c r="E199" s="53"/>
      <c r="F199" s="53"/>
      <c r="G199" s="53"/>
      <c r="H199" s="53"/>
      <c r="I199" s="53"/>
      <c r="J199" s="53"/>
      <c r="K199" s="53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>
        <v>8</v>
      </c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>
        <v>10</v>
      </c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>
        <v>10</v>
      </c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6">
        <f t="shared" si="12"/>
        <v>78</v>
      </c>
      <c r="IZ199" s="56" t="s">
        <v>37</v>
      </c>
      <c r="JA199" s="80">
        <v>2349.46</v>
      </c>
      <c r="JB199" s="81">
        <f>JE199+JF199+JG199+JH199+JI199+JJ199+JK199+JL199+JM199+JN199+JO199+JP199</f>
        <v>0</v>
      </c>
      <c r="JC199" s="81">
        <v>1439.58</v>
      </c>
      <c r="JD199" s="82">
        <f t="shared" si="13"/>
        <v>2349.46</v>
      </c>
      <c r="JE199" s="83"/>
      <c r="JF199" s="83"/>
      <c r="JG199" s="83"/>
      <c r="JH199" s="83"/>
      <c r="JI199" s="83"/>
      <c r="JJ199" s="83"/>
      <c r="JK199" s="83"/>
      <c r="JL199" s="83"/>
      <c r="JM199" s="83"/>
      <c r="JN199" s="83"/>
      <c r="JO199" s="83"/>
      <c r="JP199" s="83"/>
      <c r="JQ199" s="117">
        <f t="shared" si="11"/>
        <v>1.6320454577029413</v>
      </c>
    </row>
    <row r="200" spans="1:278" s="5" customFormat="1" ht="12.75" customHeight="1" x14ac:dyDescent="0.25">
      <c r="A200" s="64">
        <v>43300</v>
      </c>
      <c r="B200" s="109" t="s">
        <v>507</v>
      </c>
      <c r="C200" s="52"/>
      <c r="D200" s="52"/>
      <c r="E200" s="53"/>
      <c r="F200" s="53"/>
      <c r="G200" s="53"/>
      <c r="H200" s="53"/>
      <c r="I200" s="53"/>
      <c r="J200" s="53"/>
      <c r="K200" s="53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>
        <v>1</v>
      </c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6">
        <f t="shared" si="12"/>
        <v>1</v>
      </c>
      <c r="IZ200" s="56" t="s">
        <v>37</v>
      </c>
      <c r="JA200" s="80">
        <v>144</v>
      </c>
      <c r="JB200" s="81">
        <f>JE200+JF200+JG200+JH200+JI200+JJ200+JK200</f>
        <v>144</v>
      </c>
      <c r="JC200" s="81">
        <v>91.46</v>
      </c>
      <c r="JD200" s="82">
        <f t="shared" si="13"/>
        <v>0</v>
      </c>
      <c r="JE200" s="83"/>
      <c r="JF200" s="83"/>
      <c r="JG200" s="83"/>
      <c r="JH200" s="83"/>
      <c r="JI200" s="83"/>
      <c r="JJ200" s="83"/>
      <c r="JK200" s="83">
        <v>144</v>
      </c>
      <c r="JL200" s="83"/>
      <c r="JM200" s="83"/>
      <c r="JN200" s="83"/>
      <c r="JO200" s="83"/>
      <c r="JP200" s="83"/>
      <c r="JQ200" s="40">
        <f t="shared" si="11"/>
        <v>1.5744587797944458</v>
      </c>
    </row>
    <row r="201" spans="1:278" s="5" customFormat="1" ht="12.75" customHeight="1" x14ac:dyDescent="0.25">
      <c r="A201" s="64">
        <v>43112</v>
      </c>
      <c r="B201" s="108" t="s">
        <v>266</v>
      </c>
      <c r="C201" s="52"/>
      <c r="D201" s="52"/>
      <c r="E201" s="53"/>
      <c r="F201" s="53"/>
      <c r="G201" s="53"/>
      <c r="H201" s="53"/>
      <c r="I201" s="53"/>
      <c r="J201" s="53"/>
      <c r="K201" s="53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>
        <v>0.8</v>
      </c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6">
        <f t="shared" si="12"/>
        <v>0.8</v>
      </c>
      <c r="IZ201" s="56" t="s">
        <v>37</v>
      </c>
      <c r="JA201" s="80">
        <v>21.5</v>
      </c>
      <c r="JB201" s="81">
        <f>JE201</f>
        <v>21.5</v>
      </c>
      <c r="JC201" s="81">
        <v>13.847999999999999</v>
      </c>
      <c r="JD201" s="82">
        <f t="shared" si="13"/>
        <v>0</v>
      </c>
      <c r="JE201" s="83">
        <v>21.5</v>
      </c>
      <c r="JF201" s="83"/>
      <c r="JG201" s="83"/>
      <c r="JH201" s="83"/>
      <c r="JI201" s="83"/>
      <c r="JJ201" s="83"/>
      <c r="JK201" s="83"/>
      <c r="JL201" s="83"/>
      <c r="JM201" s="83"/>
      <c r="JN201" s="83"/>
      <c r="JO201" s="83"/>
      <c r="JP201" s="83"/>
      <c r="JQ201" s="40">
        <f t="shared" si="11"/>
        <v>1.5525707683419989</v>
      </c>
    </row>
    <row r="202" spans="1:278" s="5" customFormat="1" ht="12.75" customHeight="1" x14ac:dyDescent="0.25">
      <c r="A202" s="64">
        <v>43123</v>
      </c>
      <c r="B202" s="108" t="s">
        <v>266</v>
      </c>
      <c r="C202" s="52"/>
      <c r="D202" s="52"/>
      <c r="E202" s="53"/>
      <c r="F202" s="53"/>
      <c r="G202" s="53"/>
      <c r="H202" s="53"/>
      <c r="I202" s="53"/>
      <c r="J202" s="53"/>
      <c r="K202" s="53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>
        <v>0.8</v>
      </c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>
        <v>3.3</v>
      </c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6">
        <f t="shared" si="12"/>
        <v>4.0999999999999996</v>
      </c>
      <c r="IZ202" s="56" t="s">
        <v>37</v>
      </c>
      <c r="JA202" s="80">
        <v>146.94999999999999</v>
      </c>
      <c r="JB202" s="81">
        <f>JE202</f>
        <v>146.94999999999999</v>
      </c>
      <c r="JC202" s="81">
        <v>94.631999999999991</v>
      </c>
      <c r="JD202" s="82">
        <f t="shared" si="13"/>
        <v>0</v>
      </c>
      <c r="JE202" s="83">
        <v>146.94999999999999</v>
      </c>
      <c r="JF202" s="83"/>
      <c r="JG202" s="83"/>
      <c r="JH202" s="83"/>
      <c r="JI202" s="83"/>
      <c r="JJ202" s="83"/>
      <c r="JK202" s="83"/>
      <c r="JL202" s="83"/>
      <c r="JM202" s="83"/>
      <c r="JN202" s="83"/>
      <c r="JO202" s="83"/>
      <c r="JP202" s="83"/>
      <c r="JQ202" s="40">
        <f t="shared" si="11"/>
        <v>1.5528573843942852</v>
      </c>
    </row>
    <row r="203" spans="1:278" s="5" customFormat="1" ht="12.75" customHeight="1" x14ac:dyDescent="0.25">
      <c r="A203" s="64">
        <v>43136</v>
      </c>
      <c r="B203" s="108" t="s">
        <v>288</v>
      </c>
      <c r="C203" s="52"/>
      <c r="D203" s="52"/>
      <c r="E203" s="53"/>
      <c r="F203" s="53"/>
      <c r="G203" s="53"/>
      <c r="H203" s="53"/>
      <c r="I203" s="53"/>
      <c r="J203" s="53"/>
      <c r="K203" s="53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>
        <v>10</v>
      </c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>
        <v>10</v>
      </c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6">
        <f t="shared" si="12"/>
        <v>20</v>
      </c>
      <c r="IZ203" s="56" t="s">
        <v>37</v>
      </c>
      <c r="JA203" s="80">
        <v>442.92</v>
      </c>
      <c r="JB203" s="81">
        <f>JE203+JF203</f>
        <v>442.92</v>
      </c>
      <c r="JC203" s="81">
        <v>290</v>
      </c>
      <c r="JD203" s="82">
        <f t="shared" si="13"/>
        <v>0</v>
      </c>
      <c r="JE203" s="83"/>
      <c r="JF203" s="83">
        <v>442.92</v>
      </c>
      <c r="JG203" s="83"/>
      <c r="JH203" s="83"/>
      <c r="JI203" s="83"/>
      <c r="JJ203" s="83"/>
      <c r="JK203" s="83"/>
      <c r="JL203" s="83"/>
      <c r="JM203" s="83"/>
      <c r="JN203" s="83"/>
      <c r="JO203" s="83"/>
      <c r="JP203" s="83"/>
      <c r="JQ203" s="40">
        <f t="shared" si="11"/>
        <v>1.5273103448275862</v>
      </c>
    </row>
    <row r="204" spans="1:278" s="5" customFormat="1" ht="12.75" customHeight="1" x14ac:dyDescent="0.25">
      <c r="A204" s="64">
        <v>43179</v>
      </c>
      <c r="B204" s="108" t="s">
        <v>288</v>
      </c>
      <c r="C204" s="52"/>
      <c r="D204" s="52"/>
      <c r="E204" s="53"/>
      <c r="F204" s="53"/>
      <c r="G204" s="53"/>
      <c r="H204" s="53"/>
      <c r="I204" s="53"/>
      <c r="J204" s="53"/>
      <c r="K204" s="53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>
        <v>40</v>
      </c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6">
        <f t="shared" si="12"/>
        <v>40</v>
      </c>
      <c r="IZ204" s="56" t="s">
        <v>37</v>
      </c>
      <c r="JA204" s="80">
        <v>864.96</v>
      </c>
      <c r="JB204" s="81">
        <f>JE204+JF204+JG204</f>
        <v>864.96</v>
      </c>
      <c r="JC204" s="81">
        <v>634</v>
      </c>
      <c r="JD204" s="82">
        <f t="shared" si="13"/>
        <v>0</v>
      </c>
      <c r="JE204" s="83"/>
      <c r="JF204" s="83"/>
      <c r="JG204" s="83">
        <v>864.96</v>
      </c>
      <c r="JH204" s="83"/>
      <c r="JI204" s="83"/>
      <c r="JJ204" s="83"/>
      <c r="JK204" s="83"/>
      <c r="JL204" s="83"/>
      <c r="JM204" s="83"/>
      <c r="JN204" s="83"/>
      <c r="JO204" s="83"/>
      <c r="JP204" s="83"/>
      <c r="JQ204" s="40">
        <f t="shared" si="11"/>
        <v>1.3642902208201892</v>
      </c>
    </row>
    <row r="205" spans="1:278" s="5" customFormat="1" ht="12.75" customHeight="1" x14ac:dyDescent="0.25">
      <c r="A205" s="64">
        <v>43202</v>
      </c>
      <c r="B205" s="108" t="s">
        <v>288</v>
      </c>
      <c r="C205" s="52"/>
      <c r="D205" s="52"/>
      <c r="E205" s="53"/>
      <c r="F205" s="53"/>
      <c r="G205" s="53"/>
      <c r="H205" s="53"/>
      <c r="I205" s="53"/>
      <c r="J205" s="53"/>
      <c r="K205" s="53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>
        <v>20</v>
      </c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>
        <v>10</v>
      </c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>
        <v>0.9</v>
      </c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6">
        <f t="shared" si="12"/>
        <v>30.9</v>
      </c>
      <c r="IZ205" s="56" t="s">
        <v>37</v>
      </c>
      <c r="JA205" s="80">
        <v>675.88</v>
      </c>
      <c r="JB205" s="81">
        <f>JE205+JF205+JG205+JH205</f>
        <v>675.88</v>
      </c>
      <c r="JC205" s="81">
        <v>456.81400000000002</v>
      </c>
      <c r="JD205" s="82">
        <f t="shared" si="13"/>
        <v>0</v>
      </c>
      <c r="JE205" s="83"/>
      <c r="JF205" s="83"/>
      <c r="JG205" s="83">
        <v>22.96</v>
      </c>
      <c r="JH205" s="83">
        <v>652.91999999999996</v>
      </c>
      <c r="JI205" s="83"/>
      <c r="JJ205" s="83"/>
      <c r="JK205" s="83"/>
      <c r="JL205" s="83"/>
      <c r="JM205" s="83"/>
      <c r="JN205" s="83"/>
      <c r="JO205" s="83"/>
      <c r="JP205" s="83"/>
      <c r="JQ205" s="40">
        <f t="shared" si="11"/>
        <v>1.4795518526139741</v>
      </c>
    </row>
    <row r="206" spans="1:278" s="5" customFormat="1" ht="12.75" customHeight="1" x14ac:dyDescent="0.25">
      <c r="A206" s="64">
        <v>43319</v>
      </c>
      <c r="B206" s="108" t="s">
        <v>288</v>
      </c>
      <c r="C206" s="52"/>
      <c r="D206" s="52"/>
      <c r="E206" s="53"/>
      <c r="F206" s="53"/>
      <c r="G206" s="53"/>
      <c r="H206" s="53"/>
      <c r="I206" s="53"/>
      <c r="J206" s="53"/>
      <c r="K206" s="53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>
        <v>30</v>
      </c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>
        <v>10</v>
      </c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6">
        <f t="shared" si="12"/>
        <v>40</v>
      </c>
      <c r="IZ206" s="56" t="s">
        <v>37</v>
      </c>
      <c r="JA206" s="80">
        <v>890.4</v>
      </c>
      <c r="JB206" s="81">
        <f>JE206+JF206+JG206+JH206+JI206+JJ206+JK206+JL206</f>
        <v>890.4</v>
      </c>
      <c r="JC206" s="81">
        <v>611.20000000000005</v>
      </c>
      <c r="JD206" s="82">
        <f t="shared" si="13"/>
        <v>0</v>
      </c>
      <c r="JE206" s="83"/>
      <c r="JF206" s="83"/>
      <c r="JG206" s="83"/>
      <c r="JH206" s="83"/>
      <c r="JI206" s="83"/>
      <c r="JJ206" s="83"/>
      <c r="JK206" s="83"/>
      <c r="JL206" s="83">
        <v>890.4</v>
      </c>
      <c r="JM206" s="83"/>
      <c r="JN206" s="83"/>
      <c r="JO206" s="83"/>
      <c r="JP206" s="83"/>
      <c r="JQ206" s="40">
        <f t="shared" si="11"/>
        <v>1.456806282722513</v>
      </c>
    </row>
    <row r="207" spans="1:278" s="5" customFormat="1" ht="12.75" customHeight="1" x14ac:dyDescent="0.25">
      <c r="A207" s="64">
        <v>43397</v>
      </c>
      <c r="B207" s="108" t="s">
        <v>288</v>
      </c>
      <c r="C207" s="52"/>
      <c r="D207" s="52"/>
      <c r="E207" s="53"/>
      <c r="F207" s="53"/>
      <c r="G207" s="53"/>
      <c r="H207" s="53"/>
      <c r="I207" s="53"/>
      <c r="J207" s="53"/>
      <c r="K207" s="53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>
        <v>20</v>
      </c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>
        <v>0.8</v>
      </c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>
        <v>1</v>
      </c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6">
        <f t="shared" si="12"/>
        <v>21.8</v>
      </c>
      <c r="IZ207" s="56" t="s">
        <v>37</v>
      </c>
      <c r="JA207" s="80">
        <v>589.45000000000005</v>
      </c>
      <c r="JB207" s="81">
        <f>JE207+JF207+JG207+JH207+JI207+JJ207+JK207+JL207+JM207+JN207</f>
        <v>589.45000000000005</v>
      </c>
      <c r="JC207" s="81">
        <v>374.61200000000002</v>
      </c>
      <c r="JD207" s="82">
        <f t="shared" si="13"/>
        <v>0</v>
      </c>
      <c r="JE207" s="83"/>
      <c r="JF207" s="83"/>
      <c r="JG207" s="83"/>
      <c r="JH207" s="83"/>
      <c r="JI207" s="83"/>
      <c r="JJ207" s="83"/>
      <c r="JK207" s="83"/>
      <c r="JL207" s="83"/>
      <c r="JM207" s="83"/>
      <c r="JN207" s="83">
        <v>589.45000000000005</v>
      </c>
      <c r="JO207" s="83"/>
      <c r="JP207" s="83"/>
      <c r="JQ207" s="117">
        <f t="shared" si="11"/>
        <v>1.5734947091924445</v>
      </c>
    </row>
    <row r="208" spans="1:278" s="5" customFormat="1" ht="12.75" customHeight="1" x14ac:dyDescent="0.25">
      <c r="A208" s="64">
        <v>43424</v>
      </c>
      <c r="B208" s="108" t="s">
        <v>288</v>
      </c>
      <c r="C208" s="52"/>
      <c r="D208" s="52"/>
      <c r="E208" s="53"/>
      <c r="F208" s="53"/>
      <c r="G208" s="53"/>
      <c r="H208" s="53"/>
      <c r="I208" s="53"/>
      <c r="J208" s="53"/>
      <c r="K208" s="53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>
        <v>10</v>
      </c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>
        <v>10</v>
      </c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>
        <v>0.9</v>
      </c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6">
        <f t="shared" si="12"/>
        <v>20.9</v>
      </c>
      <c r="IZ208" s="56" t="s">
        <v>37</v>
      </c>
      <c r="JA208" s="80">
        <v>533.66</v>
      </c>
      <c r="JB208" s="81">
        <f>JE208+JF208+JG208+JH208+JI208+JJ208+JK208+JL208+JM208+JN208+JO208</f>
        <v>533.66</v>
      </c>
      <c r="JC208" s="81">
        <v>289.87200000000001</v>
      </c>
      <c r="JD208" s="82">
        <f t="shared" si="13"/>
        <v>0</v>
      </c>
      <c r="JE208" s="83"/>
      <c r="JF208" s="83"/>
      <c r="JG208" s="83"/>
      <c r="JH208" s="83"/>
      <c r="JI208" s="83"/>
      <c r="JJ208" s="83"/>
      <c r="JK208" s="83"/>
      <c r="JL208" s="83"/>
      <c r="JM208" s="83"/>
      <c r="JN208" s="83"/>
      <c r="JO208" s="83">
        <v>533.66</v>
      </c>
      <c r="JP208" s="83"/>
      <c r="JQ208" s="117">
        <f t="shared" si="11"/>
        <v>1.8410194844621073</v>
      </c>
    </row>
    <row r="209" spans="1:277" s="5" customFormat="1" ht="12.75" customHeight="1" x14ac:dyDescent="0.25">
      <c r="A209" s="64">
        <v>43455</v>
      </c>
      <c r="B209" s="108" t="s">
        <v>288</v>
      </c>
      <c r="C209" s="52"/>
      <c r="D209" s="52"/>
      <c r="E209" s="53"/>
      <c r="F209" s="53"/>
      <c r="G209" s="53"/>
      <c r="H209" s="53"/>
      <c r="I209" s="53"/>
      <c r="J209" s="53"/>
      <c r="K209" s="53"/>
      <c r="L209" s="22"/>
      <c r="M209" s="22"/>
      <c r="N209" s="22"/>
      <c r="O209" s="22"/>
      <c r="P209" s="22"/>
      <c r="Q209" s="22"/>
      <c r="R209" s="22"/>
      <c r="S209" s="22"/>
      <c r="T209" s="22"/>
      <c r="U209" s="22">
        <v>0.9</v>
      </c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6">
        <f t="shared" si="12"/>
        <v>0.9</v>
      </c>
      <c r="IZ209" s="56" t="s">
        <v>37</v>
      </c>
      <c r="JA209" s="80">
        <v>30.94</v>
      </c>
      <c r="JB209" s="81">
        <f>JE209+JF209+JG209+JH209+JI209+JJ209+JK209+JL209+JM209+JN209+JO209+JP209</f>
        <v>30.94</v>
      </c>
      <c r="JC209" s="81">
        <v>17.559000000000001</v>
      </c>
      <c r="JD209" s="82">
        <f t="shared" si="13"/>
        <v>0</v>
      </c>
      <c r="JE209" s="83"/>
      <c r="JF209" s="83"/>
      <c r="JG209" s="83"/>
      <c r="JH209" s="83"/>
      <c r="JI209" s="83"/>
      <c r="JJ209" s="83"/>
      <c r="JK209" s="83"/>
      <c r="JL209" s="83"/>
      <c r="JM209" s="83"/>
      <c r="JN209" s="83"/>
      <c r="JO209" s="83">
        <v>0.02</v>
      </c>
      <c r="JP209" s="83">
        <v>30.92</v>
      </c>
      <c r="JQ209" s="117">
        <f t="shared" si="11"/>
        <v>1.7620593427871747</v>
      </c>
    </row>
    <row r="210" spans="1:277" s="5" customFormat="1" ht="12.75" customHeight="1" x14ac:dyDescent="0.25">
      <c r="A210" s="64">
        <v>43123</v>
      </c>
      <c r="B210" s="110" t="s">
        <v>31</v>
      </c>
      <c r="C210" s="52"/>
      <c r="D210" s="52"/>
      <c r="E210" s="53"/>
      <c r="F210" s="53"/>
      <c r="G210" s="53"/>
      <c r="H210" s="53"/>
      <c r="I210" s="53"/>
      <c r="J210" s="53"/>
      <c r="K210" s="53">
        <v>60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>
        <v>40</v>
      </c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>
        <v>70</v>
      </c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>
        <v>10</v>
      </c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>
        <v>25</v>
      </c>
      <c r="IF210" s="22">
        <v>20</v>
      </c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>
        <v>50</v>
      </c>
      <c r="IU210" s="22"/>
      <c r="IV210" s="22"/>
      <c r="IW210" s="22"/>
      <c r="IX210" s="22"/>
      <c r="IY210" s="26">
        <f t="shared" si="12"/>
        <v>275</v>
      </c>
      <c r="IZ210" s="56" t="s">
        <v>37</v>
      </c>
      <c r="JA210" s="80">
        <v>10501.62</v>
      </c>
      <c r="JB210" s="81">
        <f>JE210+JF210+JG210</f>
        <v>10501.619999999999</v>
      </c>
      <c r="JC210" s="81">
        <v>7000.85</v>
      </c>
      <c r="JD210" s="82">
        <f t="shared" si="13"/>
        <v>0</v>
      </c>
      <c r="JE210" s="83"/>
      <c r="JF210" s="83">
        <v>2000</v>
      </c>
      <c r="JG210" s="83">
        <f>1000+1000+6501.62</f>
        <v>8501.619999999999</v>
      </c>
      <c r="JH210" s="83"/>
      <c r="JI210" s="83"/>
      <c r="JJ210" s="83"/>
      <c r="JK210" s="83"/>
      <c r="JL210" s="83"/>
      <c r="JM210" s="83"/>
      <c r="JN210" s="83"/>
      <c r="JO210" s="83"/>
      <c r="JP210" s="83"/>
      <c r="JQ210" s="40">
        <f t="shared" si="11"/>
        <v>1.5000492797303184</v>
      </c>
    </row>
    <row r="211" spans="1:277" s="5" customFormat="1" ht="12.75" customHeight="1" x14ac:dyDescent="0.25">
      <c r="A211" s="64">
        <v>43138</v>
      </c>
      <c r="B211" s="110" t="s">
        <v>31</v>
      </c>
      <c r="C211" s="52"/>
      <c r="D211" s="52"/>
      <c r="E211" s="53"/>
      <c r="F211" s="53"/>
      <c r="G211" s="53"/>
      <c r="H211" s="53"/>
      <c r="I211" s="53"/>
      <c r="J211" s="53"/>
      <c r="K211" s="53">
        <v>60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>
        <v>100</v>
      </c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>
        <v>20</v>
      </c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6">
        <f t="shared" si="12"/>
        <v>180</v>
      </c>
      <c r="IZ211" s="56" t="s">
        <v>37</v>
      </c>
      <c r="JA211" s="80">
        <v>6776.16</v>
      </c>
      <c r="JB211" s="81">
        <f>JE211+JF211+JG211</f>
        <v>6776.16</v>
      </c>
      <c r="JC211" s="81">
        <v>4050.0000000000005</v>
      </c>
      <c r="JD211" s="82">
        <f t="shared" si="13"/>
        <v>0</v>
      </c>
      <c r="JE211" s="83"/>
      <c r="JF211" s="83"/>
      <c r="JG211" s="83">
        <f>3000+3776.16</f>
        <v>6776.16</v>
      </c>
      <c r="JH211" s="83"/>
      <c r="JI211" s="83"/>
      <c r="JJ211" s="83"/>
      <c r="JK211" s="83"/>
      <c r="JL211" s="83"/>
      <c r="JM211" s="83"/>
      <c r="JN211" s="83"/>
      <c r="JO211" s="83"/>
      <c r="JP211" s="83"/>
      <c r="JQ211" s="40">
        <f t="shared" si="11"/>
        <v>1.6731259259259257</v>
      </c>
    </row>
    <row r="212" spans="1:277" s="5" customFormat="1" ht="12.75" customHeight="1" x14ac:dyDescent="0.25">
      <c r="A212" s="64">
        <v>43145</v>
      </c>
      <c r="B212" s="110" t="s">
        <v>31</v>
      </c>
      <c r="C212" s="52"/>
      <c r="D212" s="52"/>
      <c r="E212" s="53"/>
      <c r="F212" s="53"/>
      <c r="G212" s="53"/>
      <c r="H212" s="53"/>
      <c r="I212" s="53"/>
      <c r="J212" s="53"/>
      <c r="K212" s="53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>
        <v>50</v>
      </c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>
        <v>50</v>
      </c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>
        <v>20</v>
      </c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6">
        <f t="shared" si="12"/>
        <v>120</v>
      </c>
      <c r="IZ212" s="56" t="s">
        <v>37</v>
      </c>
      <c r="JA212" s="80">
        <v>4081.56</v>
      </c>
      <c r="JB212" s="81">
        <f>JE212+JF212+JG212</f>
        <v>4081.56</v>
      </c>
      <c r="JC212" s="81">
        <v>2537.8000000000002</v>
      </c>
      <c r="JD212" s="82">
        <f t="shared" si="13"/>
        <v>0</v>
      </c>
      <c r="JE212" s="83"/>
      <c r="JF212" s="83"/>
      <c r="JG212" s="83">
        <f>1500+1000+1581.56</f>
        <v>4081.56</v>
      </c>
      <c r="JH212" s="83"/>
      <c r="JI212" s="83"/>
      <c r="JJ212" s="83"/>
      <c r="JK212" s="83"/>
      <c r="JL212" s="83"/>
      <c r="JM212" s="83"/>
      <c r="JN212" s="83"/>
      <c r="JO212" s="83"/>
      <c r="JP212" s="83"/>
      <c r="JQ212" s="40">
        <f t="shared" si="11"/>
        <v>1.6083064071242807</v>
      </c>
    </row>
    <row r="213" spans="1:277" s="5" customFormat="1" ht="12.75" customHeight="1" x14ac:dyDescent="0.25">
      <c r="A213" s="64">
        <v>43161</v>
      </c>
      <c r="B213" s="110" t="s">
        <v>31</v>
      </c>
      <c r="C213" s="52"/>
      <c r="D213" s="52"/>
      <c r="E213" s="53"/>
      <c r="F213" s="53"/>
      <c r="G213" s="53"/>
      <c r="H213" s="53"/>
      <c r="I213" s="53"/>
      <c r="J213" s="53"/>
      <c r="K213" s="53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>
        <v>1</v>
      </c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>
        <v>120</v>
      </c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>
        <v>30</v>
      </c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6">
        <f t="shared" si="12"/>
        <v>151</v>
      </c>
      <c r="IZ213" s="56" t="s">
        <v>37</v>
      </c>
      <c r="JA213" s="80">
        <v>4571.08</v>
      </c>
      <c r="JB213" s="81">
        <f>JE213+JF213+JG213+JH213+JI213</f>
        <v>4571.08</v>
      </c>
      <c r="JC213" s="81">
        <v>2784.37</v>
      </c>
      <c r="JD213" s="82">
        <f t="shared" si="13"/>
        <v>0</v>
      </c>
      <c r="JE213" s="83"/>
      <c r="JF213" s="83"/>
      <c r="JG213" s="83"/>
      <c r="JH213" s="83">
        <f>1500+1500+1571.08</f>
        <v>4571.08</v>
      </c>
      <c r="JI213" s="83"/>
      <c r="JJ213" s="83"/>
      <c r="JK213" s="83"/>
      <c r="JL213" s="83"/>
      <c r="JM213" s="83"/>
      <c r="JN213" s="83"/>
      <c r="JO213" s="83"/>
      <c r="JP213" s="83"/>
      <c r="JQ213" s="40">
        <f t="shared" si="11"/>
        <v>1.6416927348017685</v>
      </c>
    </row>
    <row r="214" spans="1:277" s="5" customFormat="1" ht="12.75" customHeight="1" x14ac:dyDescent="0.25">
      <c r="A214" s="64">
        <v>43164</v>
      </c>
      <c r="B214" s="110" t="s">
        <v>31</v>
      </c>
      <c r="C214" s="52"/>
      <c r="D214" s="52"/>
      <c r="E214" s="53"/>
      <c r="F214" s="53"/>
      <c r="G214" s="53"/>
      <c r="H214" s="53"/>
      <c r="I214" s="53"/>
      <c r="J214" s="53"/>
      <c r="K214" s="53">
        <v>60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>
        <v>10</v>
      </c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>
        <v>30</v>
      </c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>
        <v>10</v>
      </c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>
        <v>5</v>
      </c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6">
        <f t="shared" si="12"/>
        <v>115</v>
      </c>
      <c r="IZ214" s="56" t="s">
        <v>37</v>
      </c>
      <c r="JA214" s="80">
        <v>4109.28</v>
      </c>
      <c r="JB214" s="81">
        <f>JE214+JF214+JG214+JH214+JI214</f>
        <v>4109.2800000000007</v>
      </c>
      <c r="JC214" s="81">
        <v>2625.2</v>
      </c>
      <c r="JD214" s="82">
        <f t="shared" si="13"/>
        <v>0</v>
      </c>
      <c r="JE214" s="83"/>
      <c r="JF214" s="83"/>
      <c r="JG214" s="83"/>
      <c r="JH214" s="83"/>
      <c r="JI214" s="83">
        <f>2000+2109.28</f>
        <v>4109.2800000000007</v>
      </c>
      <c r="JJ214" s="83"/>
      <c r="JK214" s="83"/>
      <c r="JL214" s="83"/>
      <c r="JM214" s="83"/>
      <c r="JN214" s="83"/>
      <c r="JO214" s="83"/>
      <c r="JP214" s="83"/>
      <c r="JQ214" s="40">
        <f t="shared" si="11"/>
        <v>1.5653207374676215</v>
      </c>
    </row>
    <row r="215" spans="1:277" s="5" customFormat="1" ht="12.75" customHeight="1" x14ac:dyDescent="0.25">
      <c r="A215" s="64">
        <v>43174</v>
      </c>
      <c r="B215" s="110" t="s">
        <v>31</v>
      </c>
      <c r="C215" s="52"/>
      <c r="D215" s="52"/>
      <c r="E215" s="53"/>
      <c r="F215" s="53"/>
      <c r="G215" s="53"/>
      <c r="H215" s="53"/>
      <c r="I215" s="53"/>
      <c r="J215" s="53"/>
      <c r="K215" s="53">
        <v>60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>
        <v>40</v>
      </c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>
        <v>5</v>
      </c>
      <c r="IM215" s="22"/>
      <c r="IN215" s="22"/>
      <c r="IO215" s="22"/>
      <c r="IP215" s="22"/>
      <c r="IQ215" s="22"/>
      <c r="IR215" s="22"/>
      <c r="IS215" s="22"/>
      <c r="IT215" s="22">
        <v>50</v>
      </c>
      <c r="IU215" s="22"/>
      <c r="IV215" s="22"/>
      <c r="IW215" s="22"/>
      <c r="IX215" s="22"/>
      <c r="IY215" s="26">
        <f t="shared" si="12"/>
        <v>155</v>
      </c>
      <c r="IZ215" s="56" t="s">
        <v>37</v>
      </c>
      <c r="JA215" s="80">
        <v>5035.74</v>
      </c>
      <c r="JB215" s="81">
        <f>JE215+JF215+JG215+JH215+JI215</f>
        <v>5035.74</v>
      </c>
      <c r="JC215" s="81">
        <v>3201</v>
      </c>
      <c r="JD215" s="82">
        <f t="shared" si="13"/>
        <v>0</v>
      </c>
      <c r="JE215" s="83"/>
      <c r="JF215" s="83"/>
      <c r="JG215" s="83"/>
      <c r="JH215" s="83"/>
      <c r="JI215" s="83">
        <f>2000+3035.74</f>
        <v>5035.74</v>
      </c>
      <c r="JJ215" s="83"/>
      <c r="JK215" s="83"/>
      <c r="JL215" s="83"/>
      <c r="JM215" s="83"/>
      <c r="JN215" s="83"/>
      <c r="JO215" s="83"/>
      <c r="JP215" s="83"/>
      <c r="JQ215" s="40">
        <f t="shared" si="11"/>
        <v>1.5731771321462042</v>
      </c>
    </row>
    <row r="216" spans="1:277" s="5" customFormat="1" ht="12.75" customHeight="1" x14ac:dyDescent="0.25">
      <c r="A216" s="64">
        <v>43181</v>
      </c>
      <c r="B216" s="110" t="s">
        <v>31</v>
      </c>
      <c r="C216" s="52"/>
      <c r="D216" s="52"/>
      <c r="E216" s="53"/>
      <c r="F216" s="53"/>
      <c r="G216" s="53"/>
      <c r="H216" s="53"/>
      <c r="I216" s="53"/>
      <c r="J216" s="53"/>
      <c r="K216" s="53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>
        <v>20</v>
      </c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>
        <v>40</v>
      </c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>
        <v>20</v>
      </c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>
        <v>10</v>
      </c>
      <c r="IM216" s="22"/>
      <c r="IN216" s="22"/>
      <c r="IO216" s="22"/>
      <c r="IP216" s="22"/>
      <c r="IQ216" s="22"/>
      <c r="IR216" s="22"/>
      <c r="IS216" s="22"/>
      <c r="IT216" s="22">
        <v>50</v>
      </c>
      <c r="IU216" s="22"/>
      <c r="IV216" s="22"/>
      <c r="IW216" s="22"/>
      <c r="IX216" s="22"/>
      <c r="IY216" s="26">
        <f t="shared" si="12"/>
        <v>140</v>
      </c>
      <c r="IZ216" s="56" t="s">
        <v>37</v>
      </c>
      <c r="JA216" s="80">
        <v>5543.88</v>
      </c>
      <c r="JB216" s="81">
        <f>JE216+JF216+JG216+JH216+JI216</f>
        <v>5543.88</v>
      </c>
      <c r="JC216" s="81">
        <v>3594</v>
      </c>
      <c r="JD216" s="82">
        <f t="shared" si="13"/>
        <v>0</v>
      </c>
      <c r="JE216" s="83"/>
      <c r="JF216" s="83"/>
      <c r="JG216" s="83"/>
      <c r="JH216" s="83"/>
      <c r="JI216" s="83">
        <v>5543.88</v>
      </c>
      <c r="JJ216" s="83"/>
      <c r="JK216" s="83"/>
      <c r="JL216" s="83"/>
      <c r="JM216" s="83"/>
      <c r="JN216" s="83"/>
      <c r="JO216" s="83"/>
      <c r="JP216" s="83"/>
      <c r="JQ216" s="40">
        <f t="shared" si="11"/>
        <v>1.5425375626043405</v>
      </c>
    </row>
    <row r="217" spans="1:277" s="5" customFormat="1" ht="12.75" customHeight="1" x14ac:dyDescent="0.25">
      <c r="A217" s="64">
        <v>43188</v>
      </c>
      <c r="B217" s="110" t="s">
        <v>31</v>
      </c>
      <c r="C217" s="52"/>
      <c r="D217" s="52"/>
      <c r="E217" s="53"/>
      <c r="F217" s="53"/>
      <c r="G217" s="53"/>
      <c r="H217" s="53"/>
      <c r="I217" s="53"/>
      <c r="J217" s="53"/>
      <c r="K217" s="53">
        <v>60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>
        <v>50</v>
      </c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>
        <v>150</v>
      </c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>
        <v>20</v>
      </c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>
        <v>20</v>
      </c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>
        <v>50</v>
      </c>
      <c r="IU217" s="22"/>
      <c r="IV217" s="22"/>
      <c r="IW217" s="22"/>
      <c r="IX217" s="22"/>
      <c r="IY217" s="26">
        <f t="shared" si="12"/>
        <v>350</v>
      </c>
      <c r="IZ217" s="56" t="s">
        <v>37</v>
      </c>
      <c r="JA217" s="80">
        <v>13250.64</v>
      </c>
      <c r="JB217" s="81">
        <f>JE217+JF217+JG217+JH217+JI217+JJ217</f>
        <v>13250.64</v>
      </c>
      <c r="JC217" s="81">
        <v>8351.4000000000015</v>
      </c>
      <c r="JD217" s="82">
        <f t="shared" si="13"/>
        <v>0</v>
      </c>
      <c r="JE217" s="83"/>
      <c r="JF217" s="83"/>
      <c r="JG217" s="83"/>
      <c r="JH217" s="83"/>
      <c r="JI217" s="83">
        <f>2000+1000+2000</f>
        <v>5000</v>
      </c>
      <c r="JJ217" s="83">
        <f>1500+2500+4250.64</f>
        <v>8250.64</v>
      </c>
      <c r="JK217" s="83"/>
      <c r="JL217" s="83"/>
      <c r="JM217" s="83"/>
      <c r="JN217" s="83"/>
      <c r="JO217" s="83"/>
      <c r="JP217" s="83"/>
      <c r="JQ217" s="40">
        <f t="shared" si="11"/>
        <v>1.5866369710467703</v>
      </c>
    </row>
    <row r="218" spans="1:277" s="5" customFormat="1" ht="12.75" customHeight="1" x14ac:dyDescent="0.25">
      <c r="A218" s="64">
        <v>43196</v>
      </c>
      <c r="B218" s="110" t="s">
        <v>31</v>
      </c>
      <c r="C218" s="52"/>
      <c r="D218" s="52"/>
      <c r="E218" s="53"/>
      <c r="F218" s="53"/>
      <c r="G218" s="53"/>
      <c r="H218" s="53"/>
      <c r="I218" s="53"/>
      <c r="J218" s="53"/>
      <c r="K218" s="53">
        <v>60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>
        <v>25</v>
      </c>
      <c r="IU218" s="22"/>
      <c r="IV218" s="22"/>
      <c r="IW218" s="22"/>
      <c r="IX218" s="22"/>
      <c r="IY218" s="26">
        <f t="shared" si="12"/>
        <v>85</v>
      </c>
      <c r="IZ218" s="56" t="s">
        <v>105</v>
      </c>
      <c r="JA218" s="80">
        <v>2402.8200000000002</v>
      </c>
      <c r="JB218" s="81">
        <f>JE218+JF218+JG218+JH218+JI218+JJ218</f>
        <v>2402.8200000000002</v>
      </c>
      <c r="JC218" s="81">
        <v>1508.35</v>
      </c>
      <c r="JD218" s="82">
        <f t="shared" si="13"/>
        <v>0</v>
      </c>
      <c r="JE218" s="83"/>
      <c r="JF218" s="83"/>
      <c r="JG218" s="83"/>
      <c r="JH218" s="83"/>
      <c r="JI218" s="83"/>
      <c r="JJ218" s="83">
        <v>2402.8200000000002</v>
      </c>
      <c r="JK218" s="83"/>
      <c r="JL218" s="83"/>
      <c r="JM218" s="83"/>
      <c r="JN218" s="83"/>
      <c r="JO218" s="83"/>
      <c r="JP218" s="83"/>
      <c r="JQ218" s="40">
        <f t="shared" si="11"/>
        <v>1.5930122319090398</v>
      </c>
    </row>
    <row r="219" spans="1:277" s="5" customFormat="1" ht="12.75" customHeight="1" x14ac:dyDescent="0.25">
      <c r="A219" s="64">
        <v>43203</v>
      </c>
      <c r="B219" s="110" t="s">
        <v>31</v>
      </c>
      <c r="C219" s="52"/>
      <c r="D219" s="52"/>
      <c r="E219" s="53"/>
      <c r="F219" s="53"/>
      <c r="G219" s="53"/>
      <c r="H219" s="53"/>
      <c r="I219" s="53"/>
      <c r="J219" s="53"/>
      <c r="K219" s="53">
        <v>60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>
        <v>30</v>
      </c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>
        <v>90</v>
      </c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>
        <v>50</v>
      </c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>
        <v>50</v>
      </c>
      <c r="IU219" s="22"/>
      <c r="IV219" s="22"/>
      <c r="IW219" s="22"/>
      <c r="IX219" s="22"/>
      <c r="IY219" s="26">
        <f t="shared" si="12"/>
        <v>280</v>
      </c>
      <c r="IZ219" s="56" t="s">
        <v>37</v>
      </c>
      <c r="JA219" s="80">
        <v>8902.32</v>
      </c>
      <c r="JB219" s="81">
        <f>JE219+JF219+JG219+JH219+JI219+JJ219</f>
        <v>8902.32</v>
      </c>
      <c r="JC219" s="81">
        <v>5177.1000000000004</v>
      </c>
      <c r="JD219" s="82">
        <f t="shared" si="13"/>
        <v>0</v>
      </c>
      <c r="JE219" s="83"/>
      <c r="JF219" s="83"/>
      <c r="JG219" s="83"/>
      <c r="JH219" s="83"/>
      <c r="JI219" s="83"/>
      <c r="JJ219" s="83">
        <v>8902.32</v>
      </c>
      <c r="JK219" s="83"/>
      <c r="JL219" s="83"/>
      <c r="JM219" s="83"/>
      <c r="JN219" s="83"/>
      <c r="JO219" s="83"/>
      <c r="JP219" s="83"/>
      <c r="JQ219" s="40">
        <f t="shared" si="11"/>
        <v>1.7195572811033202</v>
      </c>
    </row>
    <row r="220" spans="1:277" s="5" customFormat="1" ht="12.75" customHeight="1" x14ac:dyDescent="0.25">
      <c r="A220" s="64">
        <v>43210</v>
      </c>
      <c r="B220" s="110" t="s">
        <v>31</v>
      </c>
      <c r="C220" s="52"/>
      <c r="D220" s="52"/>
      <c r="E220" s="53"/>
      <c r="F220" s="53"/>
      <c r="G220" s="53"/>
      <c r="H220" s="53"/>
      <c r="I220" s="53"/>
      <c r="J220" s="53"/>
      <c r="K220" s="53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>
        <v>120</v>
      </c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6">
        <f t="shared" si="12"/>
        <v>120</v>
      </c>
      <c r="IZ220" s="56" t="s">
        <v>37</v>
      </c>
      <c r="JA220" s="80">
        <v>3597.12</v>
      </c>
      <c r="JB220" s="81">
        <f>JE220+JF220+JG220+JH220+JI220+JJ220</f>
        <v>3597.12</v>
      </c>
      <c r="JC220" s="81">
        <v>2150.4</v>
      </c>
      <c r="JD220" s="82">
        <f t="shared" si="13"/>
        <v>0</v>
      </c>
      <c r="JE220" s="83"/>
      <c r="JF220" s="83"/>
      <c r="JG220" s="83"/>
      <c r="JH220" s="83"/>
      <c r="JI220" s="83"/>
      <c r="JJ220" s="83">
        <v>3597.12</v>
      </c>
      <c r="JK220" s="83"/>
      <c r="JL220" s="83"/>
      <c r="JM220" s="83"/>
      <c r="JN220" s="83"/>
      <c r="JO220" s="83"/>
      <c r="JP220" s="83"/>
      <c r="JQ220" s="40">
        <f t="shared" si="11"/>
        <v>1.672767857142857</v>
      </c>
    </row>
    <row r="221" spans="1:277" s="5" customFormat="1" ht="12.75" customHeight="1" x14ac:dyDescent="0.25">
      <c r="A221" s="64">
        <v>43213</v>
      </c>
      <c r="B221" s="110" t="s">
        <v>31</v>
      </c>
      <c r="C221" s="52"/>
      <c r="D221" s="52"/>
      <c r="E221" s="53"/>
      <c r="F221" s="53"/>
      <c r="G221" s="53"/>
      <c r="H221" s="53"/>
      <c r="I221" s="53"/>
      <c r="J221" s="53"/>
      <c r="K221" s="53">
        <v>120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>
        <v>30</v>
      </c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>
        <v>60</v>
      </c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>
        <v>30</v>
      </c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>
        <v>20</v>
      </c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>
        <v>100</v>
      </c>
      <c r="IU221" s="22"/>
      <c r="IV221" s="22"/>
      <c r="IW221" s="22"/>
      <c r="IX221" s="22"/>
      <c r="IY221" s="26">
        <f t="shared" si="12"/>
        <v>360</v>
      </c>
      <c r="IZ221" s="56" t="s">
        <v>37</v>
      </c>
      <c r="JA221" s="80">
        <v>13635.12</v>
      </c>
      <c r="JB221" s="81">
        <f>JE221+JF221+JG221+JH221+JI221+JJ221+JK221</f>
        <v>13635.119999999999</v>
      </c>
      <c r="JC221" s="81">
        <v>8675</v>
      </c>
      <c r="JD221" s="82">
        <f t="shared" si="13"/>
        <v>0</v>
      </c>
      <c r="JE221" s="83"/>
      <c r="JF221" s="83"/>
      <c r="JG221" s="83"/>
      <c r="JH221" s="83"/>
      <c r="JI221" s="83"/>
      <c r="JJ221" s="83"/>
      <c r="JK221" s="83">
        <f>6500+7135.12</f>
        <v>13635.119999999999</v>
      </c>
      <c r="JL221" s="83"/>
      <c r="JM221" s="83"/>
      <c r="JN221" s="83"/>
      <c r="JO221" s="83"/>
      <c r="JP221" s="83"/>
      <c r="JQ221" s="40">
        <f t="shared" si="11"/>
        <v>1.5717717579250721</v>
      </c>
    </row>
    <row r="222" spans="1:277" s="5" customFormat="1" ht="12.75" customHeight="1" x14ac:dyDescent="0.25">
      <c r="A222" s="64">
        <v>43224</v>
      </c>
      <c r="B222" s="110" t="s">
        <v>31</v>
      </c>
      <c r="C222" s="52"/>
      <c r="D222" s="52"/>
      <c r="E222" s="53"/>
      <c r="F222" s="53"/>
      <c r="G222" s="53"/>
      <c r="H222" s="53"/>
      <c r="I222" s="53"/>
      <c r="J222" s="53"/>
      <c r="K222" s="53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>
        <v>170</v>
      </c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>
        <v>60</v>
      </c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6">
        <f t="shared" si="12"/>
        <v>230</v>
      </c>
      <c r="IZ222" s="56" t="s">
        <v>37</v>
      </c>
      <c r="JA222" s="80">
        <v>7224.84</v>
      </c>
      <c r="JB222" s="81">
        <f>JE222+JF222+JG222+JH222+JI222+JJ222+JK222</f>
        <v>7224.84</v>
      </c>
      <c r="JC222" s="81">
        <v>4256</v>
      </c>
      <c r="JD222" s="82">
        <f t="shared" si="13"/>
        <v>0</v>
      </c>
      <c r="JE222" s="83"/>
      <c r="JF222" s="83"/>
      <c r="JG222" s="83"/>
      <c r="JH222" s="83"/>
      <c r="JI222" s="83"/>
      <c r="JJ222" s="83"/>
      <c r="JK222" s="83">
        <v>7224.84</v>
      </c>
      <c r="JL222" s="83"/>
      <c r="JM222" s="83"/>
      <c r="JN222" s="83"/>
      <c r="JO222" s="83"/>
      <c r="JP222" s="83"/>
      <c r="JQ222" s="40">
        <f t="shared" si="11"/>
        <v>1.6975657894736842</v>
      </c>
    </row>
    <row r="223" spans="1:277" s="5" customFormat="1" ht="12.75" customHeight="1" x14ac:dyDescent="0.25">
      <c r="A223" s="64">
        <v>43234</v>
      </c>
      <c r="B223" s="110" t="s">
        <v>31</v>
      </c>
      <c r="C223" s="52"/>
      <c r="D223" s="52"/>
      <c r="E223" s="53"/>
      <c r="F223" s="53"/>
      <c r="G223" s="53"/>
      <c r="H223" s="53"/>
      <c r="I223" s="53"/>
      <c r="J223" s="53"/>
      <c r="K223" s="53">
        <v>120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>
        <v>25</v>
      </c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>
        <v>100</v>
      </c>
      <c r="IU223" s="22"/>
      <c r="IV223" s="22"/>
      <c r="IW223" s="22"/>
      <c r="IX223" s="22"/>
      <c r="IY223" s="26">
        <f t="shared" si="12"/>
        <v>245</v>
      </c>
      <c r="IZ223" s="56" t="s">
        <v>37</v>
      </c>
      <c r="JA223" s="80">
        <v>10495.2</v>
      </c>
      <c r="JB223" s="81">
        <f>JE223+JF223+JG223+JH223+JI223+JJ223+JK223</f>
        <v>10495.2</v>
      </c>
      <c r="JC223" s="81">
        <v>7062.9500000000007</v>
      </c>
      <c r="JD223" s="82">
        <f t="shared" si="13"/>
        <v>0</v>
      </c>
      <c r="JE223" s="83"/>
      <c r="JF223" s="83"/>
      <c r="JG223" s="83"/>
      <c r="JH223" s="83"/>
      <c r="JI223" s="83"/>
      <c r="JJ223" s="83"/>
      <c r="JK223" s="83">
        <v>10495.2</v>
      </c>
      <c r="JL223" s="83"/>
      <c r="JM223" s="83"/>
      <c r="JN223" s="83"/>
      <c r="JO223" s="83"/>
      <c r="JP223" s="83"/>
      <c r="JQ223" s="40">
        <f t="shared" si="11"/>
        <v>1.4859513376138864</v>
      </c>
    </row>
    <row r="224" spans="1:277" s="5" customFormat="1" ht="12.75" customHeight="1" x14ac:dyDescent="0.25">
      <c r="A224" s="64">
        <v>43242</v>
      </c>
      <c r="B224" s="110" t="s">
        <v>31</v>
      </c>
      <c r="C224" s="52"/>
      <c r="D224" s="52"/>
      <c r="E224" s="53"/>
      <c r="F224" s="53"/>
      <c r="G224" s="53"/>
      <c r="H224" s="53"/>
      <c r="I224" s="53"/>
      <c r="J224" s="53"/>
      <c r="K224" s="53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>
        <v>50</v>
      </c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>
        <v>120</v>
      </c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>
        <v>20</v>
      </c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6">
        <f t="shared" si="12"/>
        <v>190</v>
      </c>
      <c r="IZ224" s="56" t="s">
        <v>37</v>
      </c>
      <c r="JA224" s="80">
        <v>6195.6</v>
      </c>
      <c r="JB224" s="81">
        <f>JE224+JF224+JG224+JH224+JI224+JJ224+JK224</f>
        <v>6195.6</v>
      </c>
      <c r="JC224" s="81">
        <v>3579.7</v>
      </c>
      <c r="JD224" s="82">
        <f t="shared" si="13"/>
        <v>0</v>
      </c>
      <c r="JE224" s="83"/>
      <c r="JF224" s="83"/>
      <c r="JG224" s="83"/>
      <c r="JH224" s="83"/>
      <c r="JI224" s="83"/>
      <c r="JJ224" s="83"/>
      <c r="JK224" s="83">
        <v>6195.6</v>
      </c>
      <c r="JL224" s="83"/>
      <c r="JM224" s="83"/>
      <c r="JN224" s="83"/>
      <c r="JO224" s="83"/>
      <c r="JP224" s="83"/>
      <c r="JQ224" s="40">
        <f t="shared" si="11"/>
        <v>1.7307595608570552</v>
      </c>
    </row>
    <row r="225" spans="1:278" s="5" customFormat="1" ht="12.75" customHeight="1" x14ac:dyDescent="0.25">
      <c r="A225" s="64">
        <v>43248</v>
      </c>
      <c r="B225" s="110" t="s">
        <v>31</v>
      </c>
      <c r="C225" s="52"/>
      <c r="D225" s="52"/>
      <c r="E225" s="53"/>
      <c r="F225" s="53"/>
      <c r="G225" s="53"/>
      <c r="H225" s="53"/>
      <c r="I225" s="53"/>
      <c r="J225" s="53"/>
      <c r="K225" s="53">
        <v>60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>
        <v>50</v>
      </c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>
        <v>100</v>
      </c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>
        <v>20</v>
      </c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6">
        <f t="shared" si="12"/>
        <v>230</v>
      </c>
      <c r="IZ225" s="56" t="s">
        <v>37</v>
      </c>
      <c r="JA225" s="80">
        <v>7355.88</v>
      </c>
      <c r="JB225" s="81">
        <f>JE225+JF225+JG225+JH225+JI225+JJ225+JK225+JL225</f>
        <v>7355.88</v>
      </c>
      <c r="JC225" s="81">
        <v>4319.4000000000005</v>
      </c>
      <c r="JD225" s="82">
        <f t="shared" si="13"/>
        <v>0</v>
      </c>
      <c r="JE225" s="83"/>
      <c r="JF225" s="83"/>
      <c r="JG225" s="83"/>
      <c r="JH225" s="83"/>
      <c r="JI225" s="83"/>
      <c r="JJ225" s="83"/>
      <c r="JK225" s="83"/>
      <c r="JL225" s="83">
        <v>7355.88</v>
      </c>
      <c r="JM225" s="83"/>
      <c r="JN225" s="83"/>
      <c r="JO225" s="83"/>
      <c r="JP225" s="83"/>
      <c r="JQ225" s="40">
        <f t="shared" si="11"/>
        <v>1.7029865259063757</v>
      </c>
    </row>
    <row r="226" spans="1:278" s="5" customFormat="1" ht="12.75" customHeight="1" x14ac:dyDescent="0.25">
      <c r="A226" s="64">
        <v>43256</v>
      </c>
      <c r="B226" s="110" t="s">
        <v>31</v>
      </c>
      <c r="C226" s="52"/>
      <c r="D226" s="52"/>
      <c r="E226" s="53"/>
      <c r="F226" s="53"/>
      <c r="G226" s="53"/>
      <c r="H226" s="53"/>
      <c r="I226" s="53"/>
      <c r="J226" s="53"/>
      <c r="K226" s="53">
        <v>60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>
        <v>100</v>
      </c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>
        <v>30</v>
      </c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>
        <v>100</v>
      </c>
      <c r="IU226" s="22"/>
      <c r="IV226" s="22"/>
      <c r="IW226" s="22"/>
      <c r="IX226" s="22"/>
      <c r="IY226" s="26">
        <f t="shared" si="12"/>
        <v>290</v>
      </c>
      <c r="IZ226" s="56" t="s">
        <v>37</v>
      </c>
      <c r="JA226" s="80">
        <v>8727.84</v>
      </c>
      <c r="JB226" s="81">
        <f>JE226+JF226+JG226+JH226+JI226+JJ226+JK226+JL226</f>
        <v>8727.84</v>
      </c>
      <c r="JC226" s="81">
        <v>5386.7000000000007</v>
      </c>
      <c r="JD226" s="82">
        <f t="shared" si="13"/>
        <v>0</v>
      </c>
      <c r="JE226" s="83"/>
      <c r="JF226" s="83"/>
      <c r="JG226" s="83"/>
      <c r="JH226" s="83"/>
      <c r="JI226" s="83"/>
      <c r="JJ226" s="83"/>
      <c r="JK226" s="83"/>
      <c r="JL226" s="83">
        <f>4000+4727.84</f>
        <v>8727.84</v>
      </c>
      <c r="JM226" s="83"/>
      <c r="JN226" s="83"/>
      <c r="JO226" s="83"/>
      <c r="JP226" s="83"/>
      <c r="JQ226" s="40">
        <f t="shared" si="11"/>
        <v>1.6202573003879925</v>
      </c>
    </row>
    <row r="227" spans="1:278" s="5" customFormat="1" ht="12.75" customHeight="1" x14ac:dyDescent="0.25">
      <c r="A227" s="64">
        <v>43270</v>
      </c>
      <c r="B227" s="110" t="s">
        <v>31</v>
      </c>
      <c r="C227" s="52"/>
      <c r="D227" s="52"/>
      <c r="E227" s="53"/>
      <c r="F227" s="53"/>
      <c r="G227" s="53"/>
      <c r="H227" s="53"/>
      <c r="I227" s="53"/>
      <c r="J227" s="53"/>
      <c r="K227" s="53">
        <v>120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>
        <v>50</v>
      </c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>
        <v>50</v>
      </c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>
        <v>20</v>
      </c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>
        <v>150</v>
      </c>
      <c r="IU227" s="22"/>
      <c r="IV227" s="22"/>
      <c r="IW227" s="22"/>
      <c r="IX227" s="22"/>
      <c r="IY227" s="26">
        <f t="shared" si="12"/>
        <v>390</v>
      </c>
      <c r="IZ227" s="56" t="s">
        <v>37</v>
      </c>
      <c r="JA227" s="80">
        <v>11813.52</v>
      </c>
      <c r="JB227" s="81">
        <f>JE227+JF227+JG227+JH227+JI227+JJ227+JK227+JL227</f>
        <v>11813.52</v>
      </c>
      <c r="JC227" s="81">
        <v>7093.5499999999993</v>
      </c>
      <c r="JD227" s="82">
        <f t="shared" si="13"/>
        <v>0</v>
      </c>
      <c r="JE227" s="83"/>
      <c r="JF227" s="83"/>
      <c r="JG227" s="83"/>
      <c r="JH227" s="83"/>
      <c r="JI227" s="83"/>
      <c r="JJ227" s="83"/>
      <c r="JK227" s="83"/>
      <c r="JL227" s="83">
        <f>4600+7213.52</f>
        <v>11813.52</v>
      </c>
      <c r="JM227" s="83"/>
      <c r="JN227" s="83"/>
      <c r="JO227" s="83"/>
      <c r="JP227" s="83"/>
      <c r="JQ227" s="40">
        <f t="shared" si="11"/>
        <v>1.6653889801298365</v>
      </c>
    </row>
    <row r="228" spans="1:278" s="5" customFormat="1" ht="12.75" customHeight="1" x14ac:dyDescent="0.25">
      <c r="A228" s="64">
        <v>43276</v>
      </c>
      <c r="B228" s="110" t="s">
        <v>31</v>
      </c>
      <c r="C228" s="52"/>
      <c r="D228" s="52"/>
      <c r="E228" s="53"/>
      <c r="F228" s="53"/>
      <c r="G228" s="53"/>
      <c r="H228" s="53"/>
      <c r="I228" s="53"/>
      <c r="J228" s="53"/>
      <c r="K228" s="53">
        <v>120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>
        <v>150</v>
      </c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>
        <v>25</v>
      </c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>
        <v>75</v>
      </c>
      <c r="IU228" s="22"/>
      <c r="IV228" s="22"/>
      <c r="IW228" s="22"/>
      <c r="IX228" s="22"/>
      <c r="IY228" s="26">
        <f t="shared" si="12"/>
        <v>370</v>
      </c>
      <c r="IZ228" s="56" t="s">
        <v>37</v>
      </c>
      <c r="JA228" s="80">
        <v>14237.34</v>
      </c>
      <c r="JB228" s="81">
        <f>JE228+JF228+JG228+JH228+JI228+JJ228+JK228+JL228+JM228</f>
        <v>14237.339999999998</v>
      </c>
      <c r="JC228" s="81">
        <v>9012.5</v>
      </c>
      <c r="JD228" s="82">
        <f t="shared" si="13"/>
        <v>0</v>
      </c>
      <c r="JE228" s="83"/>
      <c r="JF228" s="83"/>
      <c r="JG228" s="83"/>
      <c r="JH228" s="83"/>
      <c r="JI228" s="83"/>
      <c r="JJ228" s="83"/>
      <c r="JK228" s="83"/>
      <c r="JL228" s="83">
        <f>8000+5400.53</f>
        <v>13400.529999999999</v>
      </c>
      <c r="JM228" s="83">
        <v>836.81</v>
      </c>
      <c r="JN228" s="83"/>
      <c r="JO228" s="83"/>
      <c r="JP228" s="83"/>
      <c r="JQ228" s="40">
        <f t="shared" si="11"/>
        <v>1.5797325936199722</v>
      </c>
    </row>
    <row r="229" spans="1:278" s="5" customFormat="1" ht="12.75" customHeight="1" x14ac:dyDescent="0.25">
      <c r="A229" s="64">
        <v>43293</v>
      </c>
      <c r="B229" s="110" t="s">
        <v>31</v>
      </c>
      <c r="C229" s="52"/>
      <c r="D229" s="52"/>
      <c r="E229" s="53"/>
      <c r="F229" s="53"/>
      <c r="G229" s="53"/>
      <c r="H229" s="53"/>
      <c r="I229" s="53"/>
      <c r="J229" s="53"/>
      <c r="K229" s="53">
        <v>60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>
        <v>100</v>
      </c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>
        <v>150</v>
      </c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>
        <v>60</v>
      </c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>
        <v>25</v>
      </c>
      <c r="IG229" s="22"/>
      <c r="IH229" s="22"/>
      <c r="II229" s="22"/>
      <c r="IJ229" s="22"/>
      <c r="IK229" s="22"/>
      <c r="IL229" s="22">
        <v>5</v>
      </c>
      <c r="IM229" s="22"/>
      <c r="IN229" s="22"/>
      <c r="IO229" s="22"/>
      <c r="IP229" s="22"/>
      <c r="IQ229" s="22"/>
      <c r="IR229" s="22"/>
      <c r="IS229" s="22"/>
      <c r="IT229" s="22">
        <v>50</v>
      </c>
      <c r="IU229" s="22"/>
      <c r="IV229" s="22"/>
      <c r="IW229" s="22"/>
      <c r="IX229" s="22"/>
      <c r="IY229" s="26">
        <f t="shared" si="12"/>
        <v>450</v>
      </c>
      <c r="IZ229" s="56" t="s">
        <v>37</v>
      </c>
      <c r="JA229" s="80">
        <v>18241.259999999998</v>
      </c>
      <c r="JB229" s="81">
        <f>JE229+JF229+JG229+JH229+JI229+JJ229+JK229+JL229+JM229</f>
        <v>18241.259999999998</v>
      </c>
      <c r="JC229" s="81">
        <v>11413.8</v>
      </c>
      <c r="JD229" s="82">
        <f t="shared" si="13"/>
        <v>0</v>
      </c>
      <c r="JE229" s="83"/>
      <c r="JF229" s="83"/>
      <c r="JG229" s="83"/>
      <c r="JH229" s="83"/>
      <c r="JI229" s="83"/>
      <c r="JJ229" s="83"/>
      <c r="JK229" s="83"/>
      <c r="JL229" s="83"/>
      <c r="JM229" s="83">
        <v>18241.259999999998</v>
      </c>
      <c r="JN229" s="83"/>
      <c r="JO229" s="83"/>
      <c r="JP229" s="83"/>
      <c r="JQ229" s="40">
        <f t="shared" si="11"/>
        <v>1.5981758923408504</v>
      </c>
    </row>
    <row r="230" spans="1:278" s="5" customFormat="1" ht="12.75" customHeight="1" x14ac:dyDescent="0.25">
      <c r="A230" s="64">
        <v>43311</v>
      </c>
      <c r="B230" s="110" t="s">
        <v>31</v>
      </c>
      <c r="C230" s="52"/>
      <c r="D230" s="52"/>
      <c r="E230" s="53"/>
      <c r="F230" s="53"/>
      <c r="G230" s="53"/>
      <c r="H230" s="53"/>
      <c r="I230" s="53"/>
      <c r="J230" s="53"/>
      <c r="K230" s="53">
        <v>60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>
        <v>100</v>
      </c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>
        <v>60</v>
      </c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>
        <v>20</v>
      </c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>
        <v>25</v>
      </c>
      <c r="IU230" s="22"/>
      <c r="IV230" s="22"/>
      <c r="IW230" s="22"/>
      <c r="IX230" s="22"/>
      <c r="IY230" s="26">
        <f t="shared" si="12"/>
        <v>265</v>
      </c>
      <c r="IZ230" s="56" t="s">
        <v>37</v>
      </c>
      <c r="JA230" s="80">
        <v>10818.24</v>
      </c>
      <c r="JB230" s="81">
        <f>JE230+JF230+JG230+JH230+JI230+JJ230+JK230+JL230+JM230+JN230</f>
        <v>10818.24</v>
      </c>
      <c r="JC230" s="81">
        <v>6912.05</v>
      </c>
      <c r="JD230" s="82">
        <f t="shared" si="13"/>
        <v>0</v>
      </c>
      <c r="JE230" s="83"/>
      <c r="JF230" s="83"/>
      <c r="JG230" s="83"/>
      <c r="JH230" s="83"/>
      <c r="JI230" s="83"/>
      <c r="JJ230" s="83"/>
      <c r="JK230" s="83">
        <v>836.76</v>
      </c>
      <c r="JL230" s="83"/>
      <c r="JM230" s="83">
        <v>2163.19</v>
      </c>
      <c r="JN230" s="83">
        <f>6144.72+1673.57</f>
        <v>7818.29</v>
      </c>
      <c r="JO230" s="83"/>
      <c r="JP230" s="83"/>
      <c r="JQ230" s="40">
        <f t="shared" ref="JQ230:JQ293" si="14">JA230/JC230</f>
        <v>1.565127567074891</v>
      </c>
      <c r="JR230" s="5" t="s">
        <v>632</v>
      </c>
    </row>
    <row r="231" spans="1:278" s="5" customFormat="1" ht="12.75" customHeight="1" x14ac:dyDescent="0.25">
      <c r="A231" s="64">
        <v>43318</v>
      </c>
      <c r="B231" s="110" t="s">
        <v>31</v>
      </c>
      <c r="C231" s="52"/>
      <c r="D231" s="52"/>
      <c r="E231" s="53"/>
      <c r="F231" s="53"/>
      <c r="G231" s="53"/>
      <c r="H231" s="53"/>
      <c r="I231" s="53"/>
      <c r="J231" s="53"/>
      <c r="K231" s="53">
        <v>60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>
        <v>150</v>
      </c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>
        <v>30</v>
      </c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>
        <v>50</v>
      </c>
      <c r="IU231" s="22"/>
      <c r="IV231" s="22"/>
      <c r="IW231" s="22"/>
      <c r="IX231" s="22"/>
      <c r="IY231" s="26">
        <f t="shared" si="12"/>
        <v>290</v>
      </c>
      <c r="IZ231" s="56" t="s">
        <v>37</v>
      </c>
      <c r="JA231" s="80">
        <v>8708.0400000000009</v>
      </c>
      <c r="JB231" s="81">
        <f>JE231+JF231+JG231+JH231+JI231+JJ231+JK231+JL231+JM231+JN231</f>
        <v>8708.0400000000009</v>
      </c>
      <c r="JC231" s="81">
        <v>5270</v>
      </c>
      <c r="JD231" s="82">
        <f t="shared" si="13"/>
        <v>0</v>
      </c>
      <c r="JE231" s="83"/>
      <c r="JF231" s="83"/>
      <c r="JG231" s="83"/>
      <c r="JH231" s="83"/>
      <c r="JI231" s="83"/>
      <c r="JJ231" s="83"/>
      <c r="JK231" s="83"/>
      <c r="JL231" s="83"/>
      <c r="JM231" s="83"/>
      <c r="JN231" s="83">
        <f>4524.14+4183.9</f>
        <v>8708.0400000000009</v>
      </c>
      <c r="JO231" s="83"/>
      <c r="JP231" s="83"/>
      <c r="JQ231" s="40">
        <f t="shared" si="14"/>
        <v>1.6523795066413665</v>
      </c>
    </row>
    <row r="232" spans="1:278" s="5" customFormat="1" ht="12.75" customHeight="1" x14ac:dyDescent="0.25">
      <c r="A232" s="64">
        <v>43325</v>
      </c>
      <c r="B232" s="110" t="s">
        <v>31</v>
      </c>
      <c r="C232" s="52"/>
      <c r="D232" s="52"/>
      <c r="E232" s="53"/>
      <c r="F232" s="53"/>
      <c r="G232" s="53"/>
      <c r="H232" s="53"/>
      <c r="I232" s="53"/>
      <c r="J232" s="53"/>
      <c r="K232" s="53">
        <v>60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>
        <v>100</v>
      </c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>
        <v>30</v>
      </c>
      <c r="IG232" s="22"/>
      <c r="IH232" s="22"/>
      <c r="II232" s="22"/>
      <c r="IJ232" s="22"/>
      <c r="IK232" s="22"/>
      <c r="IL232" s="22">
        <v>5</v>
      </c>
      <c r="IM232" s="22"/>
      <c r="IN232" s="22"/>
      <c r="IO232" s="22"/>
      <c r="IP232" s="22"/>
      <c r="IQ232" s="22"/>
      <c r="IR232" s="22"/>
      <c r="IS232" s="22"/>
      <c r="IT232" s="22">
        <v>50</v>
      </c>
      <c r="IU232" s="22"/>
      <c r="IV232" s="22"/>
      <c r="IW232" s="22"/>
      <c r="IX232" s="22"/>
      <c r="IY232" s="26">
        <f t="shared" si="12"/>
        <v>245</v>
      </c>
      <c r="IZ232" s="56" t="s">
        <v>37</v>
      </c>
      <c r="JA232" s="80">
        <v>12307.32</v>
      </c>
      <c r="JB232" s="81">
        <f>JE232+JF232+JG232+JH232+JI232+JJ232+JK232+JL232+JM232+JN232+JO232</f>
        <v>12307.32</v>
      </c>
      <c r="JC232" s="81">
        <v>8120.05</v>
      </c>
      <c r="JD232" s="82">
        <f t="shared" si="13"/>
        <v>0</v>
      </c>
      <c r="JE232" s="83"/>
      <c r="JF232" s="83"/>
      <c r="JG232" s="83"/>
      <c r="JH232" s="83"/>
      <c r="JI232" s="83"/>
      <c r="JJ232" s="83"/>
      <c r="JK232" s="83"/>
      <c r="JL232" s="83"/>
      <c r="JM232" s="83"/>
      <c r="JN232" s="83"/>
      <c r="JO232" s="83">
        <v>12307.32</v>
      </c>
      <c r="JP232" s="83"/>
      <c r="JQ232" s="40">
        <f t="shared" si="14"/>
        <v>1.515670470009421</v>
      </c>
    </row>
    <row r="233" spans="1:278" s="5" customFormat="1" ht="12.75" customHeight="1" x14ac:dyDescent="0.25">
      <c r="A233" s="64">
        <v>43336</v>
      </c>
      <c r="B233" s="110" t="s">
        <v>31</v>
      </c>
      <c r="C233" s="52"/>
      <c r="D233" s="52"/>
      <c r="E233" s="53"/>
      <c r="F233" s="53"/>
      <c r="G233" s="53"/>
      <c r="H233" s="53"/>
      <c r="I233" s="53"/>
      <c r="J233" s="53"/>
      <c r="K233" s="53">
        <v>60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>
        <v>50</v>
      </c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>
        <v>50</v>
      </c>
      <c r="IU233" s="22"/>
      <c r="IV233" s="22"/>
      <c r="IW233" s="22"/>
      <c r="IX233" s="22"/>
      <c r="IY233" s="26">
        <f t="shared" si="12"/>
        <v>160</v>
      </c>
      <c r="IZ233" s="56" t="s">
        <v>37</v>
      </c>
      <c r="JA233" s="80">
        <v>5195.88</v>
      </c>
      <c r="JB233" s="81">
        <f>JE233+JF233+JG233+JH233+JI233+JJ233+JK233+JL233+JM233+JN233+JO233</f>
        <v>5195.88</v>
      </c>
      <c r="JC233" s="81">
        <v>2932.6</v>
      </c>
      <c r="JD233" s="82">
        <f t="shared" si="13"/>
        <v>0</v>
      </c>
      <c r="JE233" s="83"/>
      <c r="JF233" s="83"/>
      <c r="JG233" s="83"/>
      <c r="JH233" s="83"/>
      <c r="JI233" s="83"/>
      <c r="JJ233" s="83"/>
      <c r="JK233" s="83"/>
      <c r="JL233" s="83"/>
      <c r="JM233" s="83"/>
      <c r="JN233" s="83"/>
      <c r="JO233" s="83">
        <v>5195.88</v>
      </c>
      <c r="JP233" s="83"/>
      <c r="JQ233" s="40">
        <f t="shared" si="14"/>
        <v>1.7717656686898999</v>
      </c>
    </row>
    <row r="234" spans="1:278" s="5" customFormat="1" ht="12.75" customHeight="1" x14ac:dyDescent="0.25">
      <c r="A234" s="64">
        <v>43343</v>
      </c>
      <c r="B234" s="110" t="s">
        <v>31</v>
      </c>
      <c r="C234" s="52"/>
      <c r="D234" s="52"/>
      <c r="E234" s="53"/>
      <c r="F234" s="53"/>
      <c r="G234" s="53"/>
      <c r="H234" s="53"/>
      <c r="I234" s="53"/>
      <c r="J234" s="53"/>
      <c r="K234" s="53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>
        <v>100</v>
      </c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>
        <v>50</v>
      </c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>
        <v>20</v>
      </c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6">
        <f t="shared" si="12"/>
        <v>170</v>
      </c>
      <c r="IZ234" s="56" t="s">
        <v>37</v>
      </c>
      <c r="JA234" s="80">
        <v>8391</v>
      </c>
      <c r="JB234" s="81">
        <f>JE234+JF234+JG234+JH234+JI234+JJ234+JK234+JL234+JM234+JN234+JO234</f>
        <v>8391</v>
      </c>
      <c r="JC234" s="81">
        <v>5291.6</v>
      </c>
      <c r="JD234" s="82">
        <f t="shared" si="13"/>
        <v>0</v>
      </c>
      <c r="JE234" s="83"/>
      <c r="JF234" s="83"/>
      <c r="JG234" s="83"/>
      <c r="JH234" s="83"/>
      <c r="JI234" s="83"/>
      <c r="JJ234" s="83"/>
      <c r="JK234" s="83"/>
      <c r="JL234" s="83"/>
      <c r="JM234" s="83"/>
      <c r="JN234" s="83"/>
      <c r="JO234" s="83">
        <v>8391</v>
      </c>
      <c r="JP234" s="83"/>
      <c r="JQ234" s="40">
        <f t="shared" si="14"/>
        <v>1.5857207649860154</v>
      </c>
    </row>
    <row r="235" spans="1:278" s="5" customFormat="1" ht="12.75" customHeight="1" x14ac:dyDescent="0.25">
      <c r="A235" s="64">
        <v>43354</v>
      </c>
      <c r="B235" s="110" t="s">
        <v>31</v>
      </c>
      <c r="C235" s="52"/>
      <c r="D235" s="52"/>
      <c r="E235" s="53"/>
      <c r="F235" s="53"/>
      <c r="G235" s="53"/>
      <c r="H235" s="53"/>
      <c r="I235" s="53"/>
      <c r="J235" s="53"/>
      <c r="K235" s="53">
        <v>120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>
        <v>30</v>
      </c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>
        <v>100</v>
      </c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>
        <v>100</v>
      </c>
      <c r="IU235" s="22"/>
      <c r="IV235" s="22"/>
      <c r="IW235" s="22"/>
      <c r="IX235" s="22"/>
      <c r="IY235" s="26">
        <f t="shared" si="12"/>
        <v>350</v>
      </c>
      <c r="IZ235" s="56" t="s">
        <v>37</v>
      </c>
      <c r="JA235" s="80">
        <v>11245.8</v>
      </c>
      <c r="JB235" s="81">
        <f t="shared" ref="JB235:JB243" si="15">JE235+JF235+JG235+JH235+JI235+JJ235+JK235+JL235+JM235+JN235+JO235+JP235</f>
        <v>11245.8</v>
      </c>
      <c r="JC235" s="81">
        <v>6557.4</v>
      </c>
      <c r="JD235" s="82">
        <f t="shared" si="13"/>
        <v>0</v>
      </c>
      <c r="JE235" s="83"/>
      <c r="JF235" s="83"/>
      <c r="JG235" s="83"/>
      <c r="JH235" s="83"/>
      <c r="JI235" s="83"/>
      <c r="JJ235" s="83"/>
      <c r="JK235" s="83"/>
      <c r="JL235" s="83"/>
      <c r="JM235" s="83"/>
      <c r="JN235" s="83"/>
      <c r="JO235" s="83">
        <v>5000</v>
      </c>
      <c r="JP235" s="83">
        <f>5245.8+1000</f>
        <v>6245.8</v>
      </c>
      <c r="JQ235" s="117">
        <f t="shared" si="14"/>
        <v>1.7149784975752584</v>
      </c>
    </row>
    <row r="236" spans="1:278" s="5" customFormat="1" ht="12.75" customHeight="1" x14ac:dyDescent="0.25">
      <c r="A236" s="64">
        <v>43363</v>
      </c>
      <c r="B236" s="110" t="s">
        <v>31</v>
      </c>
      <c r="C236" s="52"/>
      <c r="D236" s="52"/>
      <c r="E236" s="53"/>
      <c r="F236" s="53"/>
      <c r="G236" s="53"/>
      <c r="H236" s="53"/>
      <c r="I236" s="53"/>
      <c r="J236" s="53"/>
      <c r="K236" s="53">
        <v>120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>
        <v>50</v>
      </c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>
        <v>200</v>
      </c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>
        <v>60</v>
      </c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>
        <v>30</v>
      </c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>
        <v>100</v>
      </c>
      <c r="IU236" s="22"/>
      <c r="IV236" s="22"/>
      <c r="IW236" s="22"/>
      <c r="IX236" s="22"/>
      <c r="IY236" s="26">
        <f t="shared" si="12"/>
        <v>560</v>
      </c>
      <c r="IZ236" s="56" t="s">
        <v>37</v>
      </c>
      <c r="JA236" s="80">
        <v>21405.72</v>
      </c>
      <c r="JB236" s="81">
        <f t="shared" si="15"/>
        <v>20568.96</v>
      </c>
      <c r="JC236" s="81">
        <v>13722.699999999999</v>
      </c>
      <c r="JD236" s="82">
        <f t="shared" si="13"/>
        <v>836.76000000000204</v>
      </c>
      <c r="JE236" s="83"/>
      <c r="JF236" s="83"/>
      <c r="JG236" s="83"/>
      <c r="JH236" s="83"/>
      <c r="JI236" s="83"/>
      <c r="JJ236" s="83"/>
      <c r="JK236" s="83"/>
      <c r="JL236" s="83"/>
      <c r="JM236" s="83"/>
      <c r="JN236" s="83"/>
      <c r="JO236" s="83"/>
      <c r="JP236" s="83">
        <f>3000+10000+7568.96</f>
        <v>20568.96</v>
      </c>
      <c r="JQ236" s="117">
        <f t="shared" si="14"/>
        <v>1.5598767006492893</v>
      </c>
    </row>
    <row r="237" spans="1:278" s="5" customFormat="1" ht="12.75" customHeight="1" x14ac:dyDescent="0.25">
      <c r="A237" s="64">
        <v>43364</v>
      </c>
      <c r="B237" s="110" t="s">
        <v>31</v>
      </c>
      <c r="C237" s="52"/>
      <c r="D237" s="52"/>
      <c r="E237" s="53"/>
      <c r="F237" s="53"/>
      <c r="G237" s="53"/>
      <c r="H237" s="53"/>
      <c r="I237" s="53"/>
      <c r="J237" s="53"/>
      <c r="K237" s="53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>
        <v>50</v>
      </c>
      <c r="IU237" s="22"/>
      <c r="IV237" s="22"/>
      <c r="IW237" s="22"/>
      <c r="IX237" s="22"/>
      <c r="IY237" s="26">
        <f t="shared" si="12"/>
        <v>50</v>
      </c>
      <c r="IZ237" s="56" t="s">
        <v>105</v>
      </c>
      <c r="JA237" s="80">
        <v>1441.2</v>
      </c>
      <c r="JB237" s="81">
        <f t="shared" si="15"/>
        <v>0</v>
      </c>
      <c r="JC237" s="81">
        <v>976</v>
      </c>
      <c r="JD237" s="82">
        <f t="shared" si="13"/>
        <v>1441.2</v>
      </c>
      <c r="JE237" s="83"/>
      <c r="JF237" s="83"/>
      <c r="JG237" s="83"/>
      <c r="JH237" s="83"/>
      <c r="JI237" s="83"/>
      <c r="JJ237" s="83"/>
      <c r="JK237" s="83"/>
      <c r="JL237" s="83"/>
      <c r="JM237" s="83"/>
      <c r="JN237" s="83"/>
      <c r="JO237" s="83"/>
      <c r="JP237" s="83"/>
      <c r="JQ237" s="117">
        <f t="shared" si="14"/>
        <v>1.4766393442622952</v>
      </c>
    </row>
    <row r="238" spans="1:278" s="5" customFormat="1" ht="12.75" customHeight="1" x14ac:dyDescent="0.25">
      <c r="A238" s="64">
        <v>43397</v>
      </c>
      <c r="B238" s="110" t="s">
        <v>31</v>
      </c>
      <c r="C238" s="52"/>
      <c r="D238" s="52"/>
      <c r="E238" s="53"/>
      <c r="F238" s="53"/>
      <c r="G238" s="53"/>
      <c r="H238" s="53"/>
      <c r="I238" s="53"/>
      <c r="J238" s="53"/>
      <c r="K238" s="53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>
        <v>5</v>
      </c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6">
        <f t="shared" si="12"/>
        <v>5</v>
      </c>
      <c r="IZ238" s="56" t="s">
        <v>78</v>
      </c>
      <c r="JA238" s="80">
        <v>850.5</v>
      </c>
      <c r="JB238" s="81">
        <f t="shared" si="15"/>
        <v>0</v>
      </c>
      <c r="JC238" s="81">
        <v>594.54999999999995</v>
      </c>
      <c r="JD238" s="82">
        <f t="shared" si="13"/>
        <v>850.5</v>
      </c>
      <c r="JE238" s="83"/>
      <c r="JF238" s="83"/>
      <c r="JG238" s="83"/>
      <c r="JH238" s="83"/>
      <c r="JI238" s="83"/>
      <c r="JJ238" s="83"/>
      <c r="JK238" s="83"/>
      <c r="JL238" s="83"/>
      <c r="JM238" s="83"/>
      <c r="JN238" s="83"/>
      <c r="JO238" s="83"/>
      <c r="JP238" s="83"/>
      <c r="JQ238" s="117">
        <f t="shared" si="14"/>
        <v>1.4304936506601633</v>
      </c>
    </row>
    <row r="239" spans="1:278" s="5" customFormat="1" ht="12.75" customHeight="1" x14ac:dyDescent="0.25">
      <c r="A239" s="64">
        <v>43405</v>
      </c>
      <c r="B239" s="110" t="s">
        <v>31</v>
      </c>
      <c r="C239" s="52"/>
      <c r="D239" s="52"/>
      <c r="E239" s="53"/>
      <c r="F239" s="53"/>
      <c r="G239" s="53"/>
      <c r="H239" s="53"/>
      <c r="I239" s="53"/>
      <c r="J239" s="53"/>
      <c r="K239" s="53">
        <v>120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>
        <v>40</v>
      </c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>
        <v>100</v>
      </c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>
        <v>20</v>
      </c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6">
        <f t="shared" si="12"/>
        <v>280</v>
      </c>
      <c r="IZ239" s="56" t="s">
        <v>37</v>
      </c>
      <c r="JA239" s="80">
        <v>9243.6</v>
      </c>
      <c r="JB239" s="81">
        <f t="shared" si="15"/>
        <v>0</v>
      </c>
      <c r="JC239" s="81">
        <v>5264.3</v>
      </c>
      <c r="JD239" s="82">
        <f t="shared" si="13"/>
        <v>9243.6</v>
      </c>
      <c r="JE239" s="83"/>
      <c r="JF239" s="83"/>
      <c r="JG239" s="83"/>
      <c r="JH239" s="83"/>
      <c r="JI239" s="83"/>
      <c r="JJ239" s="83"/>
      <c r="JK239" s="83"/>
      <c r="JL239" s="83"/>
      <c r="JM239" s="83"/>
      <c r="JN239" s="83"/>
      <c r="JO239" s="83"/>
      <c r="JP239" s="83"/>
      <c r="JQ239" s="117">
        <f t="shared" si="14"/>
        <v>1.7559029690557149</v>
      </c>
    </row>
    <row r="240" spans="1:278" s="5" customFormat="1" ht="12.75" customHeight="1" x14ac:dyDescent="0.25">
      <c r="A240" s="64">
        <v>43419</v>
      </c>
      <c r="B240" s="110" t="s">
        <v>31</v>
      </c>
      <c r="C240" s="52"/>
      <c r="D240" s="52"/>
      <c r="E240" s="53"/>
      <c r="F240" s="53"/>
      <c r="G240" s="53"/>
      <c r="H240" s="53"/>
      <c r="I240" s="53"/>
      <c r="J240" s="53"/>
      <c r="K240" s="53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>
        <v>10</v>
      </c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>
        <v>50</v>
      </c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>
        <v>10</v>
      </c>
      <c r="IM240" s="22"/>
      <c r="IN240" s="22"/>
      <c r="IO240" s="22"/>
      <c r="IP240" s="22"/>
      <c r="IQ240" s="22"/>
      <c r="IR240" s="22"/>
      <c r="IS240" s="22"/>
      <c r="IT240" s="22">
        <v>50</v>
      </c>
      <c r="IU240" s="22"/>
      <c r="IV240" s="22"/>
      <c r="IW240" s="22"/>
      <c r="IX240" s="22"/>
      <c r="IY240" s="26">
        <f t="shared" si="12"/>
        <v>120</v>
      </c>
      <c r="IZ240" s="56" t="s">
        <v>37</v>
      </c>
      <c r="JA240" s="80">
        <v>5321.64</v>
      </c>
      <c r="JB240" s="81">
        <f t="shared" si="15"/>
        <v>0</v>
      </c>
      <c r="JC240" s="81">
        <v>3423.3</v>
      </c>
      <c r="JD240" s="82">
        <f t="shared" si="13"/>
        <v>5321.64</v>
      </c>
      <c r="JE240" s="83"/>
      <c r="JF240" s="83"/>
      <c r="JG240" s="83"/>
      <c r="JH240" s="83"/>
      <c r="JI240" s="83"/>
      <c r="JJ240" s="83"/>
      <c r="JK240" s="83"/>
      <c r="JL240" s="83"/>
      <c r="JM240" s="83"/>
      <c r="JN240" s="83"/>
      <c r="JO240" s="83"/>
      <c r="JP240" s="83"/>
      <c r="JQ240" s="117">
        <f t="shared" si="14"/>
        <v>1.5545350977127332</v>
      </c>
    </row>
    <row r="241" spans="1:278" s="5" customFormat="1" ht="12.75" customHeight="1" x14ac:dyDescent="0.25">
      <c r="A241" s="64">
        <v>43434</v>
      </c>
      <c r="B241" s="110" t="s">
        <v>31</v>
      </c>
      <c r="C241" s="52"/>
      <c r="D241" s="52"/>
      <c r="E241" s="53"/>
      <c r="F241" s="53"/>
      <c r="G241" s="53"/>
      <c r="H241" s="53"/>
      <c r="I241" s="53"/>
      <c r="J241" s="53"/>
      <c r="K241" s="53">
        <v>30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>
        <v>30</v>
      </c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>
        <v>100</v>
      </c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>
        <v>30</v>
      </c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>
        <v>20</v>
      </c>
      <c r="IG241" s="22"/>
      <c r="IH241" s="22"/>
      <c r="II241" s="22"/>
      <c r="IJ241" s="22"/>
      <c r="IK241" s="22"/>
      <c r="IL241" s="22">
        <v>10</v>
      </c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6">
        <f t="shared" si="12"/>
        <v>220</v>
      </c>
      <c r="IZ241" s="56" t="s">
        <v>37</v>
      </c>
      <c r="JA241" s="80">
        <v>11791.8</v>
      </c>
      <c r="JB241" s="81">
        <f t="shared" si="15"/>
        <v>0</v>
      </c>
      <c r="JC241" s="81">
        <v>6881.8</v>
      </c>
      <c r="JD241" s="82">
        <f t="shared" si="13"/>
        <v>11791.8</v>
      </c>
      <c r="JE241" s="83"/>
      <c r="JF241" s="83"/>
      <c r="JG241" s="83"/>
      <c r="JH241" s="83"/>
      <c r="JI241" s="83"/>
      <c r="JJ241" s="83"/>
      <c r="JK241" s="83"/>
      <c r="JL241" s="83"/>
      <c r="JM241" s="83"/>
      <c r="JN241" s="83"/>
      <c r="JO241" s="83"/>
      <c r="JP241" s="83"/>
      <c r="JQ241" s="117">
        <f t="shared" si="14"/>
        <v>1.7134761254322994</v>
      </c>
    </row>
    <row r="242" spans="1:278" s="5" customFormat="1" ht="12.75" customHeight="1" x14ac:dyDescent="0.25">
      <c r="A242" s="64">
        <v>43448</v>
      </c>
      <c r="B242" s="110" t="s">
        <v>31</v>
      </c>
      <c r="C242" s="52"/>
      <c r="D242" s="52"/>
      <c r="E242" s="53"/>
      <c r="F242" s="53"/>
      <c r="G242" s="53"/>
      <c r="H242" s="53"/>
      <c r="I242" s="53"/>
      <c r="J242" s="53"/>
      <c r="K242" s="53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>
        <v>40</v>
      </c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>
        <v>160</v>
      </c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>
        <v>30</v>
      </c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>
        <v>75</v>
      </c>
      <c r="IU242" s="22"/>
      <c r="IV242" s="22"/>
      <c r="IW242" s="22"/>
      <c r="IX242" s="22"/>
      <c r="IY242" s="26">
        <f t="shared" si="12"/>
        <v>305</v>
      </c>
      <c r="IZ242" s="56" t="s">
        <v>37</v>
      </c>
      <c r="JA242" s="80">
        <v>9790.5</v>
      </c>
      <c r="JB242" s="81">
        <f t="shared" si="15"/>
        <v>0</v>
      </c>
      <c r="JC242" s="81">
        <v>5739.5</v>
      </c>
      <c r="JD242" s="82">
        <f t="shared" si="13"/>
        <v>9790.5</v>
      </c>
      <c r="JE242" s="83"/>
      <c r="JF242" s="83"/>
      <c r="JG242" s="83"/>
      <c r="JH242" s="83"/>
      <c r="JI242" s="83"/>
      <c r="JJ242" s="83"/>
      <c r="JK242" s="83"/>
      <c r="JL242" s="83"/>
      <c r="JM242" s="83"/>
      <c r="JN242" s="83"/>
      <c r="JO242" s="83"/>
      <c r="JP242" s="83"/>
      <c r="JQ242" s="117">
        <f t="shared" si="14"/>
        <v>1.7058106106803728</v>
      </c>
    </row>
    <row r="243" spans="1:278" s="5" customFormat="1" ht="12.75" customHeight="1" x14ac:dyDescent="0.25">
      <c r="A243" s="64">
        <v>43461</v>
      </c>
      <c r="B243" s="110" t="s">
        <v>31</v>
      </c>
      <c r="C243" s="52"/>
      <c r="D243" s="52"/>
      <c r="E243" s="53"/>
      <c r="F243" s="53"/>
      <c r="G243" s="53"/>
      <c r="H243" s="53"/>
      <c r="I243" s="53"/>
      <c r="J243" s="53"/>
      <c r="K243" s="53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>
        <v>20</v>
      </c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>
        <v>200</v>
      </c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>
        <v>30</v>
      </c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>
        <v>30</v>
      </c>
      <c r="IG243" s="22"/>
      <c r="IH243" s="22"/>
      <c r="II243" s="22"/>
      <c r="IJ243" s="22"/>
      <c r="IK243" s="22"/>
      <c r="IL243" s="22">
        <v>5</v>
      </c>
      <c r="IM243" s="22"/>
      <c r="IN243" s="22"/>
      <c r="IO243" s="22"/>
      <c r="IP243" s="22"/>
      <c r="IQ243" s="22"/>
      <c r="IR243" s="22"/>
      <c r="IS243" s="22"/>
      <c r="IT243" s="22">
        <v>25</v>
      </c>
      <c r="IU243" s="22"/>
      <c r="IV243" s="22"/>
      <c r="IW243" s="22"/>
      <c r="IX243" s="22"/>
      <c r="IY243" s="26">
        <f t="shared" si="12"/>
        <v>310</v>
      </c>
      <c r="IZ243" s="56" t="s">
        <v>37</v>
      </c>
      <c r="JA243" s="80">
        <v>15326.7</v>
      </c>
      <c r="JB243" s="81">
        <f t="shared" si="15"/>
        <v>0</v>
      </c>
      <c r="JC243" s="81">
        <v>9121.15</v>
      </c>
      <c r="JD243" s="82">
        <f t="shared" si="13"/>
        <v>15326.7</v>
      </c>
      <c r="JE243" s="83"/>
      <c r="JF243" s="83"/>
      <c r="JG243" s="83"/>
      <c r="JH243" s="83"/>
      <c r="JI243" s="83"/>
      <c r="JJ243" s="83"/>
      <c r="JK243" s="83"/>
      <c r="JL243" s="83"/>
      <c r="JM243" s="83"/>
      <c r="JN243" s="83"/>
      <c r="JO243" s="83"/>
      <c r="JP243" s="83"/>
      <c r="JQ243" s="117">
        <f t="shared" si="14"/>
        <v>1.6803473246246363</v>
      </c>
    </row>
    <row r="244" spans="1:278" s="5" customFormat="1" ht="12.75" customHeight="1" x14ac:dyDescent="0.25">
      <c r="A244" s="64">
        <v>43173</v>
      </c>
      <c r="B244" s="109" t="s">
        <v>83</v>
      </c>
      <c r="C244" s="52"/>
      <c r="D244" s="52"/>
      <c r="E244" s="53"/>
      <c r="F244" s="53"/>
      <c r="G244" s="53"/>
      <c r="H244" s="53"/>
      <c r="I244" s="53"/>
      <c r="J244" s="53"/>
      <c r="K244" s="53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>
        <v>1.8</v>
      </c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6">
        <f t="shared" si="12"/>
        <v>1.8</v>
      </c>
      <c r="IZ244" s="56" t="s">
        <v>37</v>
      </c>
      <c r="JA244" s="80">
        <v>139.6</v>
      </c>
      <c r="JB244" s="81">
        <f>JE244+JF244+JG244+JH244</f>
        <v>139.6</v>
      </c>
      <c r="JC244" s="81">
        <v>65.664000000000001</v>
      </c>
      <c r="JD244" s="82">
        <f t="shared" si="13"/>
        <v>0</v>
      </c>
      <c r="JE244" s="83"/>
      <c r="JF244" s="83"/>
      <c r="JG244" s="83"/>
      <c r="JH244" s="83">
        <v>139.6</v>
      </c>
      <c r="JI244" s="83"/>
      <c r="JJ244" s="83"/>
      <c r="JK244" s="83"/>
      <c r="JL244" s="83"/>
      <c r="JM244" s="83"/>
      <c r="JN244" s="83"/>
      <c r="JO244" s="83"/>
      <c r="JP244" s="83"/>
      <c r="JQ244" s="40">
        <f t="shared" si="14"/>
        <v>2.1259746588693957</v>
      </c>
      <c r="JR244" s="5" t="s">
        <v>353</v>
      </c>
    </row>
    <row r="245" spans="1:278" s="5" customFormat="1" ht="12.75" customHeight="1" x14ac:dyDescent="0.25">
      <c r="A245" s="64">
        <v>43201</v>
      </c>
      <c r="B245" s="109" t="s">
        <v>83</v>
      </c>
      <c r="C245" s="52"/>
      <c r="D245" s="52"/>
      <c r="E245" s="53"/>
      <c r="F245" s="53"/>
      <c r="G245" s="53"/>
      <c r="H245" s="53"/>
      <c r="I245" s="53"/>
      <c r="J245" s="53"/>
      <c r="K245" s="53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>
        <v>0.9</v>
      </c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6">
        <f t="shared" si="12"/>
        <v>0.9</v>
      </c>
      <c r="IZ245" s="56" t="s">
        <v>37</v>
      </c>
      <c r="JA245" s="80">
        <v>72.2</v>
      </c>
      <c r="JB245" s="81">
        <f>JE245+JF245+JG245+JH245+JI245</f>
        <v>72.2</v>
      </c>
      <c r="JC245" s="81">
        <v>32.715000000000003</v>
      </c>
      <c r="JD245" s="82">
        <f t="shared" si="13"/>
        <v>0</v>
      </c>
      <c r="JE245" s="83"/>
      <c r="JF245" s="83"/>
      <c r="JG245" s="83"/>
      <c r="JH245" s="83"/>
      <c r="JI245" s="83">
        <v>72.2</v>
      </c>
      <c r="JJ245" s="83"/>
      <c r="JK245" s="83"/>
      <c r="JL245" s="83"/>
      <c r="JM245" s="83"/>
      <c r="JN245" s="83"/>
      <c r="JO245" s="83"/>
      <c r="JP245" s="83"/>
      <c r="JQ245" s="40">
        <f t="shared" si="14"/>
        <v>2.2069387131285341</v>
      </c>
      <c r="JR245" s="5" t="s">
        <v>409</v>
      </c>
    </row>
    <row r="246" spans="1:278" s="5" customFormat="1" ht="12.75" customHeight="1" x14ac:dyDescent="0.25">
      <c r="A246" s="64">
        <v>43215</v>
      </c>
      <c r="B246" s="109" t="s">
        <v>83</v>
      </c>
      <c r="C246" s="52"/>
      <c r="D246" s="52"/>
      <c r="E246" s="53"/>
      <c r="F246" s="53"/>
      <c r="G246" s="53"/>
      <c r="H246" s="53"/>
      <c r="I246" s="53"/>
      <c r="J246" s="53"/>
      <c r="K246" s="53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>
        <v>1.8</v>
      </c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6">
        <f t="shared" si="12"/>
        <v>1.8</v>
      </c>
      <c r="IZ246" s="56" t="s">
        <v>37</v>
      </c>
      <c r="JA246" s="80">
        <v>142.80000000000001</v>
      </c>
      <c r="JB246" s="81">
        <f>JE246+JF246+JG246+JH246+JI246+JJ246</f>
        <v>142.80000000000001</v>
      </c>
      <c r="JC246" s="81">
        <v>67.176000000000002</v>
      </c>
      <c r="JD246" s="82">
        <f t="shared" si="13"/>
        <v>0</v>
      </c>
      <c r="JE246" s="83"/>
      <c r="JF246" s="83"/>
      <c r="JG246" s="83"/>
      <c r="JH246" s="83"/>
      <c r="JI246" s="83"/>
      <c r="JJ246" s="83">
        <v>142.80000000000001</v>
      </c>
      <c r="JK246" s="83"/>
      <c r="JL246" s="83"/>
      <c r="JM246" s="83"/>
      <c r="JN246" s="83"/>
      <c r="JO246" s="83"/>
      <c r="JP246" s="83"/>
      <c r="JQ246" s="40">
        <f t="shared" si="14"/>
        <v>2.1257591997141838</v>
      </c>
      <c r="JR246" s="5" t="s">
        <v>451</v>
      </c>
    </row>
    <row r="247" spans="1:278" s="5" customFormat="1" ht="12.75" customHeight="1" x14ac:dyDescent="0.25">
      <c r="A247" s="64">
        <v>43277</v>
      </c>
      <c r="B247" s="109" t="s">
        <v>83</v>
      </c>
      <c r="C247" s="52"/>
      <c r="D247" s="52"/>
      <c r="E247" s="53"/>
      <c r="F247" s="53"/>
      <c r="G247" s="53"/>
      <c r="H247" s="53"/>
      <c r="I247" s="53"/>
      <c r="J247" s="53"/>
      <c r="K247" s="53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>
        <v>1.8</v>
      </c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6">
        <f t="shared" si="12"/>
        <v>1.8</v>
      </c>
      <c r="IZ247" s="56" t="s">
        <v>37</v>
      </c>
      <c r="JA247" s="80">
        <v>142.18</v>
      </c>
      <c r="JB247" s="81">
        <f>JE247+JF247+JG247+JH247+JI247+JJ247+JK247+JL247</f>
        <v>142.18</v>
      </c>
      <c r="JC247" s="81">
        <v>66.798000000000002</v>
      </c>
      <c r="JD247" s="82">
        <f t="shared" si="13"/>
        <v>0</v>
      </c>
      <c r="JE247" s="83"/>
      <c r="JF247" s="83"/>
      <c r="JG247" s="83"/>
      <c r="JH247" s="83"/>
      <c r="JI247" s="83"/>
      <c r="JJ247" s="83"/>
      <c r="JK247" s="83"/>
      <c r="JL247" s="83">
        <v>142.18</v>
      </c>
      <c r="JM247" s="83"/>
      <c r="JN247" s="83"/>
      <c r="JO247" s="83"/>
      <c r="JP247" s="83"/>
      <c r="JQ247" s="40">
        <f t="shared" si="14"/>
        <v>2.1285068415222015</v>
      </c>
      <c r="JR247" s="5" t="s">
        <v>531</v>
      </c>
    </row>
    <row r="248" spans="1:278" s="5" customFormat="1" ht="12.75" customHeight="1" x14ac:dyDescent="0.25">
      <c r="A248" s="64">
        <v>43314</v>
      </c>
      <c r="B248" s="109" t="s">
        <v>83</v>
      </c>
      <c r="C248" s="52"/>
      <c r="D248" s="52"/>
      <c r="E248" s="53"/>
      <c r="F248" s="53"/>
      <c r="G248" s="53"/>
      <c r="H248" s="53"/>
      <c r="I248" s="53"/>
      <c r="J248" s="53"/>
      <c r="K248" s="53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>
        <v>1.8</v>
      </c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6">
        <f t="shared" si="12"/>
        <v>1.8</v>
      </c>
      <c r="IZ248" s="56" t="s">
        <v>37</v>
      </c>
      <c r="JA248" s="80">
        <v>141.78</v>
      </c>
      <c r="JB248" s="81">
        <f>JE248+JF248+JG248+JH248+JI248+JJ248+JK248+JL248+JM248+JN248</f>
        <v>141.78</v>
      </c>
      <c r="JC248" s="81">
        <v>66.474000000000004</v>
      </c>
      <c r="JD248" s="82">
        <f t="shared" si="13"/>
        <v>0</v>
      </c>
      <c r="JE248" s="83"/>
      <c r="JF248" s="83"/>
      <c r="JG248" s="83"/>
      <c r="JH248" s="83"/>
      <c r="JI248" s="83"/>
      <c r="JJ248" s="83"/>
      <c r="JK248" s="83"/>
      <c r="JL248" s="83"/>
      <c r="JM248" s="83"/>
      <c r="JN248" s="83">
        <v>141.78</v>
      </c>
      <c r="JO248" s="83"/>
      <c r="JP248" s="83"/>
      <c r="JQ248" s="40">
        <f t="shared" si="14"/>
        <v>2.1328639768932214</v>
      </c>
      <c r="JR248" s="5" t="s">
        <v>604</v>
      </c>
    </row>
    <row r="249" spans="1:278" s="5" customFormat="1" ht="12.75" customHeight="1" x14ac:dyDescent="0.25">
      <c r="A249" s="64">
        <v>43398</v>
      </c>
      <c r="B249" s="109" t="s">
        <v>83</v>
      </c>
      <c r="C249" s="52"/>
      <c r="D249" s="52"/>
      <c r="E249" s="53"/>
      <c r="F249" s="53"/>
      <c r="G249" s="53"/>
      <c r="H249" s="53"/>
      <c r="I249" s="53"/>
      <c r="J249" s="53"/>
      <c r="K249" s="53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>
        <v>1.8</v>
      </c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6">
        <f t="shared" si="12"/>
        <v>1.8</v>
      </c>
      <c r="IZ249" s="56" t="s">
        <v>37</v>
      </c>
      <c r="JA249" s="80">
        <v>150.07</v>
      </c>
      <c r="JB249" s="81">
        <f>JE249+JF249+JG249+JH249+JI249+JJ249+JK249+JL249+JM249+JN249+JO249+JP249</f>
        <v>150.07</v>
      </c>
      <c r="JC249" s="81">
        <v>68.147999999999996</v>
      </c>
      <c r="JD249" s="82">
        <f t="shared" si="13"/>
        <v>0</v>
      </c>
      <c r="JE249" s="83"/>
      <c r="JF249" s="83"/>
      <c r="JG249" s="83"/>
      <c r="JH249" s="83"/>
      <c r="JI249" s="83"/>
      <c r="JJ249" s="83"/>
      <c r="JK249" s="83"/>
      <c r="JL249" s="83"/>
      <c r="JM249" s="83"/>
      <c r="JN249" s="83"/>
      <c r="JO249" s="83"/>
      <c r="JP249" s="83">
        <v>150.07</v>
      </c>
      <c r="JQ249" s="117">
        <f t="shared" si="14"/>
        <v>2.202118917649821</v>
      </c>
      <c r="JR249" s="5" t="s">
        <v>699</v>
      </c>
    </row>
    <row r="250" spans="1:278" s="5" customFormat="1" ht="12.75" customHeight="1" x14ac:dyDescent="0.25">
      <c r="A250" s="64">
        <v>43437</v>
      </c>
      <c r="B250" s="109" t="s">
        <v>83</v>
      </c>
      <c r="C250" s="52"/>
      <c r="D250" s="52"/>
      <c r="E250" s="53"/>
      <c r="F250" s="53"/>
      <c r="G250" s="53"/>
      <c r="H250" s="53"/>
      <c r="I250" s="53"/>
      <c r="J250" s="53"/>
      <c r="K250" s="53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>
        <v>1.8</v>
      </c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6">
        <f t="shared" si="12"/>
        <v>1.8</v>
      </c>
      <c r="IZ250" s="56" t="s">
        <v>37</v>
      </c>
      <c r="JA250" s="80">
        <v>151.94</v>
      </c>
      <c r="JB250" s="81">
        <f>JE250+JF250+JG250+JH250+JI250+JJ250+JK250+JL250+JM250+JN250+JO250+JP250</f>
        <v>0</v>
      </c>
      <c r="JC250" s="81">
        <v>67.986000000000004</v>
      </c>
      <c r="JD250" s="82">
        <f t="shared" si="13"/>
        <v>151.94</v>
      </c>
      <c r="JE250" s="83"/>
      <c r="JF250" s="83"/>
      <c r="JG250" s="83"/>
      <c r="JH250" s="83"/>
      <c r="JI250" s="83"/>
      <c r="JJ250" s="83"/>
      <c r="JK250" s="83"/>
      <c r="JL250" s="83"/>
      <c r="JM250" s="83"/>
      <c r="JN250" s="83"/>
      <c r="JO250" s="83"/>
      <c r="JP250" s="83"/>
      <c r="JQ250" s="117">
        <f t="shared" si="14"/>
        <v>2.2348718853881682</v>
      </c>
      <c r="JR250" s="5" t="s">
        <v>703</v>
      </c>
    </row>
    <row r="251" spans="1:278" s="5" customFormat="1" ht="12.75" customHeight="1" x14ac:dyDescent="0.25">
      <c r="A251" s="64">
        <v>43460</v>
      </c>
      <c r="B251" s="109" t="s">
        <v>83</v>
      </c>
      <c r="C251" s="52"/>
      <c r="D251" s="52"/>
      <c r="E251" s="53"/>
      <c r="F251" s="53"/>
      <c r="G251" s="53"/>
      <c r="H251" s="53"/>
      <c r="I251" s="53"/>
      <c r="J251" s="53"/>
      <c r="K251" s="53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>
        <v>1.8</v>
      </c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6">
        <f t="shared" si="12"/>
        <v>1.8</v>
      </c>
      <c r="IZ251" s="56" t="s">
        <v>37</v>
      </c>
      <c r="JA251" s="80">
        <v>152.19999999999999</v>
      </c>
      <c r="JB251" s="81">
        <f>JE251+JF251+JG251+JH251+JI251+JJ251+JK251+JL251+JM251+JN251+JO251+JP251</f>
        <v>0</v>
      </c>
      <c r="JC251" s="81">
        <v>67.715999999999994</v>
      </c>
      <c r="JD251" s="82">
        <f t="shared" si="13"/>
        <v>152.19999999999999</v>
      </c>
      <c r="JE251" s="83"/>
      <c r="JF251" s="83"/>
      <c r="JG251" s="83"/>
      <c r="JH251" s="83"/>
      <c r="JI251" s="83"/>
      <c r="JJ251" s="83"/>
      <c r="JK251" s="83"/>
      <c r="JL251" s="83"/>
      <c r="JM251" s="83"/>
      <c r="JN251" s="83"/>
      <c r="JO251" s="83"/>
      <c r="JP251" s="83"/>
      <c r="JQ251" s="117">
        <f t="shared" si="14"/>
        <v>2.2476224230610198</v>
      </c>
    </row>
    <row r="252" spans="1:278" s="5" customFormat="1" ht="12" customHeight="1" x14ac:dyDescent="0.25">
      <c r="A252" s="64">
        <v>43403</v>
      </c>
      <c r="B252" s="109" t="s">
        <v>636</v>
      </c>
      <c r="C252" s="52"/>
      <c r="D252" s="52"/>
      <c r="E252" s="53"/>
      <c r="F252" s="53"/>
      <c r="G252" s="53"/>
      <c r="H252" s="53"/>
      <c r="I252" s="53"/>
      <c r="J252" s="53"/>
      <c r="K252" s="53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>
        <v>0.9</v>
      </c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>
        <v>1</v>
      </c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>
        <v>1</v>
      </c>
      <c r="IC252" s="22">
        <v>1</v>
      </c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6">
        <f t="shared" si="12"/>
        <v>3.9</v>
      </c>
      <c r="IZ252" s="56" t="s">
        <v>37</v>
      </c>
      <c r="JA252" s="80">
        <v>138.24</v>
      </c>
      <c r="JB252" s="81">
        <f>JE252+JF252+JG252+JH252+JI252+JJ252+JK252+JL252+JM252+JN252</f>
        <v>138.24</v>
      </c>
      <c r="JC252" s="81">
        <v>91.282000000000011</v>
      </c>
      <c r="JD252" s="82">
        <f t="shared" si="13"/>
        <v>0</v>
      </c>
      <c r="JE252" s="83"/>
      <c r="JF252" s="83"/>
      <c r="JG252" s="83"/>
      <c r="JH252" s="83"/>
      <c r="JI252" s="83"/>
      <c r="JJ252" s="83"/>
      <c r="JK252" s="83"/>
      <c r="JL252" s="83"/>
      <c r="JM252" s="83"/>
      <c r="JN252" s="83">
        <v>138.24</v>
      </c>
      <c r="JO252" s="83"/>
      <c r="JP252" s="83"/>
      <c r="JQ252" s="117">
        <f t="shared" si="14"/>
        <v>1.5144278170942791</v>
      </c>
    </row>
    <row r="253" spans="1:278" s="5" customFormat="1" ht="12.75" customHeight="1" x14ac:dyDescent="0.25">
      <c r="A253" s="64">
        <v>43452</v>
      </c>
      <c r="B253" s="108" t="s">
        <v>636</v>
      </c>
      <c r="C253" s="52"/>
      <c r="D253" s="52"/>
      <c r="E253" s="53"/>
      <c r="F253" s="53"/>
      <c r="G253" s="53"/>
      <c r="H253" s="53"/>
      <c r="I253" s="53"/>
      <c r="J253" s="53"/>
      <c r="K253" s="53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>
        <v>1</v>
      </c>
      <c r="II253" s="22"/>
      <c r="IJ253" s="22"/>
      <c r="IK253" s="22"/>
      <c r="IL253" s="22"/>
      <c r="IM253" s="22">
        <v>0.8</v>
      </c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6">
        <f t="shared" si="12"/>
        <v>1.8</v>
      </c>
      <c r="IZ253" s="56" t="s">
        <v>78</v>
      </c>
      <c r="JA253" s="80">
        <v>269.54000000000002</v>
      </c>
      <c r="JB253" s="81">
        <f>JE253+JF253+JG253+JH253+JI253+JJ253+JK253+JL253+JM253+JN253+JO253+JP253</f>
        <v>269.54000000000002</v>
      </c>
      <c r="JC253" s="81">
        <v>180.92400000000001</v>
      </c>
      <c r="JD253" s="82">
        <f t="shared" si="13"/>
        <v>0</v>
      </c>
      <c r="JE253" s="83"/>
      <c r="JF253" s="83"/>
      <c r="JG253" s="83"/>
      <c r="JH253" s="83"/>
      <c r="JI253" s="83"/>
      <c r="JJ253" s="83"/>
      <c r="JK253" s="83"/>
      <c r="JL253" s="83"/>
      <c r="JM253" s="83"/>
      <c r="JN253" s="83"/>
      <c r="JO253" s="83"/>
      <c r="JP253" s="83">
        <v>269.54000000000002</v>
      </c>
      <c r="JQ253" s="117">
        <f t="shared" si="14"/>
        <v>1.48979682076452</v>
      </c>
    </row>
    <row r="254" spans="1:278" s="5" customFormat="1" ht="12.75" customHeight="1" x14ac:dyDescent="0.25">
      <c r="A254" s="64">
        <v>43122</v>
      </c>
      <c r="B254" s="108" t="s">
        <v>753</v>
      </c>
      <c r="C254" s="52"/>
      <c r="D254" s="52"/>
      <c r="E254" s="53"/>
      <c r="F254" s="53"/>
      <c r="G254" s="53"/>
      <c r="H254" s="53"/>
      <c r="I254" s="53"/>
      <c r="J254" s="53"/>
      <c r="K254" s="53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>
        <v>10</v>
      </c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6">
        <f t="shared" si="12"/>
        <v>10</v>
      </c>
      <c r="IZ254" s="56" t="s">
        <v>37</v>
      </c>
      <c r="JA254" s="80">
        <v>325.8</v>
      </c>
      <c r="JB254" s="81">
        <f>JE254+JF254+JG254</f>
        <v>325.79999999999995</v>
      </c>
      <c r="JC254" s="81">
        <v>131.1</v>
      </c>
      <c r="JD254" s="82">
        <f t="shared" si="13"/>
        <v>0</v>
      </c>
      <c r="JE254" s="83"/>
      <c r="JF254" s="83"/>
      <c r="JG254" s="83">
        <f>293.52+32.28</f>
        <v>325.79999999999995</v>
      </c>
      <c r="JH254" s="83"/>
      <c r="JI254" s="83"/>
      <c r="JJ254" s="83"/>
      <c r="JK254" s="83"/>
      <c r="JL254" s="83"/>
      <c r="JM254" s="83"/>
      <c r="JN254" s="83"/>
      <c r="JO254" s="83"/>
      <c r="JP254" s="83"/>
      <c r="JQ254" s="40">
        <f t="shared" si="14"/>
        <v>2.48512585812357</v>
      </c>
      <c r="JR254" s="111" t="s">
        <v>311</v>
      </c>
    </row>
    <row r="255" spans="1:278" s="5" customFormat="1" ht="12.75" customHeight="1" x14ac:dyDescent="0.25">
      <c r="A255" s="64">
        <v>43214</v>
      </c>
      <c r="B255" s="108" t="s">
        <v>753</v>
      </c>
      <c r="C255" s="52"/>
      <c r="D255" s="52"/>
      <c r="E255" s="53"/>
      <c r="F255" s="53"/>
      <c r="G255" s="53"/>
      <c r="H255" s="53"/>
      <c r="I255" s="53"/>
      <c r="J255" s="53"/>
      <c r="K255" s="53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>
        <v>10</v>
      </c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6">
        <f t="shared" si="12"/>
        <v>10</v>
      </c>
      <c r="IZ255" s="56" t="s">
        <v>37</v>
      </c>
      <c r="JA255" s="80">
        <v>264.72000000000003</v>
      </c>
      <c r="JB255" s="81">
        <f>JE255+JF255+JG255+JH255+JI255+JJ255</f>
        <v>264.72000000000003</v>
      </c>
      <c r="JC255" s="81">
        <v>129.4</v>
      </c>
      <c r="JD255" s="82">
        <f t="shared" si="13"/>
        <v>0</v>
      </c>
      <c r="JE255" s="83"/>
      <c r="JF255" s="83"/>
      <c r="JG255" s="83">
        <v>0.3</v>
      </c>
      <c r="JH255" s="83"/>
      <c r="JI255" s="83"/>
      <c r="JJ255" s="83">
        <v>264.42</v>
      </c>
      <c r="JK255" s="83"/>
      <c r="JL255" s="83"/>
      <c r="JM255" s="83"/>
      <c r="JN255" s="83"/>
      <c r="JO255" s="83"/>
      <c r="JP255" s="83"/>
      <c r="JQ255" s="40">
        <f t="shared" si="14"/>
        <v>2.0457496136012367</v>
      </c>
      <c r="JR255" s="5" t="s">
        <v>433</v>
      </c>
    </row>
    <row r="256" spans="1:278" s="5" customFormat="1" ht="12.75" customHeight="1" x14ac:dyDescent="0.25">
      <c r="A256" s="64">
        <v>43257</v>
      </c>
      <c r="B256" s="108" t="s">
        <v>753</v>
      </c>
      <c r="C256" s="52"/>
      <c r="D256" s="52"/>
      <c r="E256" s="53"/>
      <c r="F256" s="53"/>
      <c r="G256" s="53"/>
      <c r="H256" s="53"/>
      <c r="I256" s="53"/>
      <c r="J256" s="53"/>
      <c r="K256" s="53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>
        <v>10</v>
      </c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6">
        <f t="shared" si="12"/>
        <v>10</v>
      </c>
      <c r="IZ256" s="56" t="s">
        <v>37</v>
      </c>
      <c r="JA256" s="80">
        <v>264.60000000000002</v>
      </c>
      <c r="JB256" s="81">
        <f>JE256+JF256+JG256+JH256+JI256+JJ256+JK256</f>
        <v>264.60000000000002</v>
      </c>
      <c r="JC256" s="81">
        <v>129.80000000000001</v>
      </c>
      <c r="JD256" s="82">
        <f t="shared" si="13"/>
        <v>0</v>
      </c>
      <c r="JE256" s="83"/>
      <c r="JF256" s="83"/>
      <c r="JG256" s="83"/>
      <c r="JH256" s="83"/>
      <c r="JI256" s="83"/>
      <c r="JJ256" s="83"/>
      <c r="JK256" s="83">
        <v>264.60000000000002</v>
      </c>
      <c r="JL256" s="83"/>
      <c r="JM256" s="83"/>
      <c r="JN256" s="83"/>
      <c r="JO256" s="83"/>
      <c r="JP256" s="83"/>
      <c r="JQ256" s="40">
        <f t="shared" si="14"/>
        <v>2.0385208012326657</v>
      </c>
      <c r="JR256" s="5" t="s">
        <v>506</v>
      </c>
    </row>
    <row r="257" spans="1:278" s="5" customFormat="1" ht="12.75" customHeight="1" x14ac:dyDescent="0.25">
      <c r="A257" s="64">
        <v>43326</v>
      </c>
      <c r="B257" s="108" t="s">
        <v>753</v>
      </c>
      <c r="C257" s="52"/>
      <c r="D257" s="52"/>
      <c r="E257" s="53"/>
      <c r="F257" s="53"/>
      <c r="G257" s="53"/>
      <c r="H257" s="53"/>
      <c r="I257" s="53"/>
      <c r="J257" s="53"/>
      <c r="K257" s="53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>
        <v>10</v>
      </c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6">
        <f t="shared" si="12"/>
        <v>10</v>
      </c>
      <c r="IZ257" s="56" t="s">
        <v>37</v>
      </c>
      <c r="JA257" s="80">
        <v>273.24</v>
      </c>
      <c r="JB257" s="81">
        <f>JE257+JF257+JG257+JH257+JI257+JJ257+JK257+JL257+JM257</f>
        <v>273.24</v>
      </c>
      <c r="JC257" s="81">
        <v>132.20000000000002</v>
      </c>
      <c r="JD257" s="82">
        <f t="shared" si="13"/>
        <v>0</v>
      </c>
      <c r="JE257" s="83"/>
      <c r="JF257" s="83"/>
      <c r="JG257" s="83"/>
      <c r="JH257" s="83"/>
      <c r="JI257" s="83"/>
      <c r="JJ257" s="83"/>
      <c r="JK257" s="83"/>
      <c r="JL257" s="83"/>
      <c r="JM257" s="83">
        <v>273.24</v>
      </c>
      <c r="JN257" s="83"/>
      <c r="JO257" s="83"/>
      <c r="JP257" s="83"/>
      <c r="JQ257" s="40">
        <f t="shared" si="14"/>
        <v>2.0668683812405444</v>
      </c>
      <c r="JR257" s="5" t="s">
        <v>585</v>
      </c>
    </row>
    <row r="258" spans="1:278" s="5" customFormat="1" ht="12.75" customHeight="1" x14ac:dyDescent="0.25">
      <c r="A258" s="64">
        <v>43453</v>
      </c>
      <c r="B258" s="108" t="s">
        <v>753</v>
      </c>
      <c r="C258" s="52"/>
      <c r="D258" s="52"/>
      <c r="E258" s="53"/>
      <c r="F258" s="53"/>
      <c r="G258" s="53"/>
      <c r="H258" s="53"/>
      <c r="I258" s="53"/>
      <c r="J258" s="53"/>
      <c r="K258" s="53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  <c r="BK258" s="22"/>
      <c r="BL258" s="22"/>
      <c r="BM258" s="22"/>
      <c r="BN258" s="22"/>
      <c r="BO258" s="22"/>
      <c r="BP258" s="22"/>
      <c r="BQ258" s="22"/>
      <c r="BR258" s="22"/>
      <c r="BS258" s="22"/>
      <c r="BT258" s="22"/>
      <c r="BU258" s="22"/>
      <c r="BV258" s="22"/>
      <c r="BW258" s="22"/>
      <c r="BX258" s="22"/>
      <c r="BY258" s="22"/>
      <c r="BZ258" s="22"/>
      <c r="CA258" s="22"/>
      <c r="CB258" s="22"/>
      <c r="CC258" s="22"/>
      <c r="CD258" s="22"/>
      <c r="CE258" s="22"/>
      <c r="CF258" s="22"/>
      <c r="CG258" s="22"/>
      <c r="CH258" s="22"/>
      <c r="CI258" s="22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/>
      <c r="DA258" s="22"/>
      <c r="DB258" s="22"/>
      <c r="DC258" s="22"/>
      <c r="DD258" s="22"/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>
        <v>10</v>
      </c>
      <c r="DQ258" s="22"/>
      <c r="DR258" s="22"/>
      <c r="DS258" s="22"/>
      <c r="DT258" s="22"/>
      <c r="DU258" s="22"/>
      <c r="DV258" s="22"/>
      <c r="DW258" s="22"/>
      <c r="DX258" s="22"/>
      <c r="DY258" s="22"/>
      <c r="DZ258" s="22"/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/>
      <c r="FC258" s="22"/>
      <c r="FD258" s="22"/>
      <c r="FE258" s="22"/>
      <c r="FF258" s="22"/>
      <c r="FG258" s="22"/>
      <c r="FH258" s="22"/>
      <c r="FI258" s="22"/>
      <c r="FJ258" s="22"/>
      <c r="FK258" s="22"/>
      <c r="FL258" s="22"/>
      <c r="FM258" s="22"/>
      <c r="FN258" s="22"/>
      <c r="FO258" s="22"/>
      <c r="FP258" s="22"/>
      <c r="FQ258" s="22"/>
      <c r="FR258" s="22"/>
      <c r="FS258" s="22"/>
      <c r="FT258" s="22"/>
      <c r="FU258" s="22"/>
      <c r="FV258" s="22"/>
      <c r="FW258" s="22"/>
      <c r="FX258" s="22"/>
      <c r="FY258" s="22"/>
      <c r="FZ258" s="22"/>
      <c r="GA258" s="22"/>
      <c r="GB258" s="22"/>
      <c r="GC258" s="22"/>
      <c r="GD258" s="22"/>
      <c r="GE258" s="22"/>
      <c r="GF258" s="22"/>
      <c r="GG258" s="22"/>
      <c r="GH258" s="22"/>
      <c r="GI258" s="22"/>
      <c r="GJ258" s="22"/>
      <c r="GK258" s="22"/>
      <c r="GL258" s="22"/>
      <c r="GM258" s="22"/>
      <c r="GN258" s="22"/>
      <c r="GO258" s="22"/>
      <c r="GP258" s="22"/>
      <c r="GQ258" s="22"/>
      <c r="GR258" s="22"/>
      <c r="GS258" s="22"/>
      <c r="GT258" s="22"/>
      <c r="GU258" s="22"/>
      <c r="GV258" s="22"/>
      <c r="GW258" s="22"/>
      <c r="GX258" s="22"/>
      <c r="GY258" s="22"/>
      <c r="GZ258" s="22"/>
      <c r="HA258" s="22"/>
      <c r="HB258" s="22"/>
      <c r="HC258" s="22"/>
      <c r="HD258" s="22"/>
      <c r="HE258" s="22"/>
      <c r="HF258" s="22"/>
      <c r="HG258" s="22"/>
      <c r="HH258" s="22"/>
      <c r="HI258" s="22"/>
      <c r="HJ258" s="22"/>
      <c r="HK258" s="22"/>
      <c r="HL258" s="22"/>
      <c r="HM258" s="22"/>
      <c r="HN258" s="22"/>
      <c r="HO258" s="22"/>
      <c r="HP258" s="22"/>
      <c r="HQ258" s="22"/>
      <c r="HR258" s="22"/>
      <c r="HS258" s="22"/>
      <c r="HT258" s="22"/>
      <c r="HU258" s="22"/>
      <c r="HV258" s="22"/>
      <c r="HW258" s="22"/>
      <c r="HX258" s="22"/>
      <c r="HY258" s="22"/>
      <c r="HZ258" s="22"/>
      <c r="IA258" s="22"/>
      <c r="IB258" s="22"/>
      <c r="IC258" s="22"/>
      <c r="ID258" s="22"/>
      <c r="IE258" s="22"/>
      <c r="IF258" s="22"/>
      <c r="IG258" s="22"/>
      <c r="IH258" s="22"/>
      <c r="II258" s="22"/>
      <c r="IJ258" s="22"/>
      <c r="IK258" s="22"/>
      <c r="IL258" s="22"/>
      <c r="IM258" s="22"/>
      <c r="IN258" s="22"/>
      <c r="IO258" s="22"/>
      <c r="IP258" s="22"/>
      <c r="IQ258" s="22"/>
      <c r="IR258" s="22"/>
      <c r="IS258" s="22"/>
      <c r="IT258" s="22"/>
      <c r="IU258" s="22"/>
      <c r="IV258" s="22"/>
      <c r="IW258" s="22"/>
      <c r="IX258" s="22"/>
      <c r="IY258" s="26">
        <f t="shared" ref="IY258:IY321" si="16">SUBTOTAL(9,C258:IX258)</f>
        <v>10</v>
      </c>
      <c r="IZ258" s="56" t="s">
        <v>37</v>
      </c>
      <c r="JA258" s="80">
        <v>280.56</v>
      </c>
      <c r="JB258" s="81">
        <f>JE258+JF258+JG258+JH258+JI258+JJ258+JK258+JL258+JM258+JN258+JO258+JP258</f>
        <v>0</v>
      </c>
      <c r="JC258" s="81">
        <v>136</v>
      </c>
      <c r="JD258" s="82">
        <f t="shared" ref="JD258:JD321" si="17">JA258-JB258</f>
        <v>280.56</v>
      </c>
      <c r="JE258" s="83"/>
      <c r="JF258" s="83"/>
      <c r="JG258" s="83"/>
      <c r="JH258" s="83"/>
      <c r="JI258" s="83"/>
      <c r="JJ258" s="83"/>
      <c r="JK258" s="83"/>
      <c r="JL258" s="83"/>
      <c r="JM258" s="83"/>
      <c r="JN258" s="83"/>
      <c r="JO258" s="83"/>
      <c r="JP258" s="83"/>
      <c r="JQ258" s="117">
        <f t="shared" si="14"/>
        <v>2.0629411764705883</v>
      </c>
      <c r="JR258" s="5" t="s">
        <v>742</v>
      </c>
    </row>
    <row r="259" spans="1:278" s="5" customFormat="1" ht="12.75" customHeight="1" x14ac:dyDescent="0.25">
      <c r="A259" s="64">
        <v>43202</v>
      </c>
      <c r="B259" s="109" t="s">
        <v>763</v>
      </c>
      <c r="C259" s="52"/>
      <c r="D259" s="52"/>
      <c r="E259" s="53"/>
      <c r="F259" s="53"/>
      <c r="G259" s="53"/>
      <c r="H259" s="53"/>
      <c r="I259" s="53"/>
      <c r="J259" s="53"/>
      <c r="K259" s="53"/>
      <c r="L259" s="22">
        <v>120</v>
      </c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  <c r="BK259" s="22"/>
      <c r="BL259" s="22"/>
      <c r="BM259" s="22"/>
      <c r="BN259" s="22"/>
      <c r="BO259" s="22"/>
      <c r="BP259" s="22"/>
      <c r="BQ259" s="22"/>
      <c r="BR259" s="22"/>
      <c r="BS259" s="22"/>
      <c r="BT259" s="22"/>
      <c r="BU259" s="22"/>
      <c r="BV259" s="22"/>
      <c r="BW259" s="22"/>
      <c r="BX259" s="22"/>
      <c r="BY259" s="22"/>
      <c r="BZ259" s="22"/>
      <c r="CA259" s="22"/>
      <c r="CB259" s="22"/>
      <c r="CC259" s="22"/>
      <c r="CD259" s="22"/>
      <c r="CE259" s="22"/>
      <c r="CF259" s="22"/>
      <c r="CG259" s="22"/>
      <c r="CH259" s="22"/>
      <c r="CI259" s="22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/>
      <c r="DA259" s="22"/>
      <c r="DB259" s="22"/>
      <c r="DC259" s="22"/>
      <c r="DD259" s="22"/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/>
      <c r="DR259" s="22"/>
      <c r="DS259" s="22"/>
      <c r="DT259" s="22"/>
      <c r="DU259" s="22"/>
      <c r="DV259" s="22"/>
      <c r="DW259" s="22"/>
      <c r="DX259" s="22"/>
      <c r="DY259" s="22"/>
      <c r="DZ259" s="22"/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2"/>
      <c r="EY259" s="22"/>
      <c r="EZ259" s="22"/>
      <c r="FA259" s="22"/>
      <c r="FB259" s="22"/>
      <c r="FC259" s="22"/>
      <c r="FD259" s="22"/>
      <c r="FE259" s="22"/>
      <c r="FF259" s="22"/>
      <c r="FG259" s="22"/>
      <c r="FH259" s="22"/>
      <c r="FI259" s="22"/>
      <c r="FJ259" s="22"/>
      <c r="FK259" s="22"/>
      <c r="FL259" s="22"/>
      <c r="FM259" s="22"/>
      <c r="FN259" s="22"/>
      <c r="FO259" s="22"/>
      <c r="FP259" s="22"/>
      <c r="FQ259" s="22"/>
      <c r="FR259" s="22"/>
      <c r="FS259" s="22"/>
      <c r="FT259" s="22"/>
      <c r="FU259" s="22"/>
      <c r="FV259" s="22"/>
      <c r="FW259" s="22"/>
      <c r="FX259" s="22"/>
      <c r="FY259" s="22"/>
      <c r="FZ259" s="22"/>
      <c r="GA259" s="22"/>
      <c r="GB259" s="22"/>
      <c r="GC259" s="22"/>
      <c r="GD259" s="22"/>
      <c r="GE259" s="22"/>
      <c r="GF259" s="22"/>
      <c r="GG259" s="22"/>
      <c r="GH259" s="22"/>
      <c r="GI259" s="22"/>
      <c r="GJ259" s="22"/>
      <c r="GK259" s="22"/>
      <c r="GL259" s="22"/>
      <c r="GM259" s="22"/>
      <c r="GN259" s="22"/>
      <c r="GO259" s="22"/>
      <c r="GP259" s="22"/>
      <c r="GQ259" s="22"/>
      <c r="GR259" s="22"/>
      <c r="GS259" s="22"/>
      <c r="GT259" s="22"/>
      <c r="GU259" s="22"/>
      <c r="GV259" s="22"/>
      <c r="GW259" s="22"/>
      <c r="GX259" s="22"/>
      <c r="GY259" s="22"/>
      <c r="GZ259" s="22"/>
      <c r="HA259" s="22"/>
      <c r="HB259" s="22"/>
      <c r="HC259" s="22"/>
      <c r="HD259" s="22"/>
      <c r="HE259" s="22"/>
      <c r="HF259" s="22"/>
      <c r="HG259" s="22"/>
      <c r="HH259" s="22"/>
      <c r="HI259" s="22"/>
      <c r="HJ259" s="22"/>
      <c r="HK259" s="22"/>
      <c r="HL259" s="22"/>
      <c r="HM259" s="22"/>
      <c r="HN259" s="22"/>
      <c r="HO259" s="22"/>
      <c r="HP259" s="22"/>
      <c r="HQ259" s="22"/>
      <c r="HR259" s="22"/>
      <c r="HS259" s="22"/>
      <c r="HT259" s="22"/>
      <c r="HU259" s="22"/>
      <c r="HV259" s="22"/>
      <c r="HW259" s="22"/>
      <c r="HX259" s="22"/>
      <c r="HY259" s="22"/>
      <c r="HZ259" s="22"/>
      <c r="IA259" s="22"/>
      <c r="IB259" s="22"/>
      <c r="IC259" s="22"/>
      <c r="ID259" s="22"/>
      <c r="IE259" s="22"/>
      <c r="IF259" s="22"/>
      <c r="IG259" s="22"/>
      <c r="IH259" s="22"/>
      <c r="II259" s="22"/>
      <c r="IJ259" s="22"/>
      <c r="IK259" s="22"/>
      <c r="IL259" s="22"/>
      <c r="IM259" s="22"/>
      <c r="IN259" s="22"/>
      <c r="IO259" s="22"/>
      <c r="IP259" s="22"/>
      <c r="IQ259" s="22"/>
      <c r="IR259" s="22"/>
      <c r="IS259" s="22"/>
      <c r="IT259" s="22"/>
      <c r="IU259" s="22"/>
      <c r="IV259" s="22"/>
      <c r="IW259" s="22"/>
      <c r="IX259" s="22"/>
      <c r="IY259" s="26">
        <f t="shared" si="16"/>
        <v>120</v>
      </c>
      <c r="IZ259" s="56" t="s">
        <v>37</v>
      </c>
      <c r="JA259" s="80">
        <v>7459.2</v>
      </c>
      <c r="JB259" s="81">
        <f>JE259+JF259+JG259+JH259</f>
        <v>7459.2</v>
      </c>
      <c r="JC259" s="81">
        <v>4942.7999999999993</v>
      </c>
      <c r="JD259" s="82">
        <f t="shared" si="17"/>
        <v>0</v>
      </c>
      <c r="JE259" s="83"/>
      <c r="JF259" s="83"/>
      <c r="JG259" s="83"/>
      <c r="JH259" s="83">
        <v>7459.2</v>
      </c>
      <c r="JI259" s="83"/>
      <c r="JJ259" s="83"/>
      <c r="JK259" s="83"/>
      <c r="JL259" s="83"/>
      <c r="JM259" s="83"/>
      <c r="JN259" s="83"/>
      <c r="JO259" s="83"/>
      <c r="JP259" s="83"/>
      <c r="JQ259" s="40">
        <f t="shared" si="14"/>
        <v>1.509104151493081</v>
      </c>
    </row>
    <row r="260" spans="1:278" s="5" customFormat="1" ht="12.75" customHeight="1" x14ac:dyDescent="0.25">
      <c r="A260" s="64">
        <v>43185</v>
      </c>
      <c r="B260" s="110" t="s">
        <v>205</v>
      </c>
      <c r="C260" s="52"/>
      <c r="D260" s="52"/>
      <c r="E260" s="53"/>
      <c r="F260" s="53"/>
      <c r="G260" s="53"/>
      <c r="H260" s="53"/>
      <c r="I260" s="53"/>
      <c r="J260" s="53"/>
      <c r="K260" s="53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  <c r="BK260" s="22"/>
      <c r="BL260" s="22"/>
      <c r="BM260" s="22"/>
      <c r="BN260" s="22"/>
      <c r="BO260" s="22"/>
      <c r="BP260" s="22"/>
      <c r="BQ260" s="22"/>
      <c r="BR260" s="22"/>
      <c r="BS260" s="22"/>
      <c r="BT260" s="22"/>
      <c r="BU260" s="22"/>
      <c r="BV260" s="22"/>
      <c r="BW260" s="22"/>
      <c r="BX260" s="22"/>
      <c r="BY260" s="22"/>
      <c r="BZ260" s="22"/>
      <c r="CA260" s="22"/>
      <c r="CB260" s="22"/>
      <c r="CC260" s="22"/>
      <c r="CD260" s="22"/>
      <c r="CE260" s="22"/>
      <c r="CF260" s="22"/>
      <c r="CG260" s="22"/>
      <c r="CH260" s="22"/>
      <c r="CI260" s="22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/>
      <c r="DA260" s="22"/>
      <c r="DB260" s="22"/>
      <c r="DC260" s="22"/>
      <c r="DD260" s="22"/>
      <c r="DE260" s="22"/>
      <c r="DF260" s="22"/>
      <c r="DG260" s="22"/>
      <c r="DH260" s="22"/>
      <c r="DI260" s="22"/>
      <c r="DJ260" s="22"/>
      <c r="DK260" s="22"/>
      <c r="DL260" s="22"/>
      <c r="DM260" s="22"/>
      <c r="DN260" s="22"/>
      <c r="DO260" s="22"/>
      <c r="DP260" s="22"/>
      <c r="DQ260" s="22"/>
      <c r="DR260" s="22"/>
      <c r="DS260" s="22"/>
      <c r="DT260" s="22"/>
      <c r="DU260" s="22"/>
      <c r="DV260" s="22"/>
      <c r="DW260" s="22"/>
      <c r="DX260" s="22"/>
      <c r="DY260" s="22"/>
      <c r="DZ260" s="22"/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/>
      <c r="FC260" s="22"/>
      <c r="FD260" s="22"/>
      <c r="FE260" s="22"/>
      <c r="FF260" s="22"/>
      <c r="FG260" s="22"/>
      <c r="FH260" s="22"/>
      <c r="FI260" s="22"/>
      <c r="FJ260" s="22"/>
      <c r="FK260" s="22"/>
      <c r="FL260" s="22"/>
      <c r="FM260" s="22"/>
      <c r="FN260" s="22"/>
      <c r="FO260" s="22"/>
      <c r="FP260" s="22"/>
      <c r="FQ260" s="22"/>
      <c r="FR260" s="22"/>
      <c r="FS260" s="22"/>
      <c r="FT260" s="22"/>
      <c r="FU260" s="22"/>
      <c r="FV260" s="22"/>
      <c r="FW260" s="22"/>
      <c r="FX260" s="22"/>
      <c r="FY260" s="22"/>
      <c r="FZ260" s="22"/>
      <c r="GA260" s="22"/>
      <c r="GB260" s="22"/>
      <c r="GC260" s="22"/>
      <c r="GD260" s="22"/>
      <c r="GE260" s="22"/>
      <c r="GF260" s="22"/>
      <c r="GG260" s="22"/>
      <c r="GH260" s="22"/>
      <c r="GI260" s="22"/>
      <c r="GJ260" s="22"/>
      <c r="GK260" s="22"/>
      <c r="GL260" s="22"/>
      <c r="GM260" s="22"/>
      <c r="GN260" s="22"/>
      <c r="GO260" s="22"/>
      <c r="GP260" s="22"/>
      <c r="GQ260" s="22"/>
      <c r="GR260" s="22"/>
      <c r="GS260" s="22"/>
      <c r="GT260" s="22"/>
      <c r="GU260" s="22"/>
      <c r="GV260" s="22"/>
      <c r="GW260" s="22"/>
      <c r="GX260" s="22"/>
      <c r="GY260" s="22"/>
      <c r="GZ260" s="22"/>
      <c r="HA260" s="22"/>
      <c r="HB260" s="22"/>
      <c r="HC260" s="22"/>
      <c r="HD260" s="22"/>
      <c r="HE260" s="22"/>
      <c r="HF260" s="22"/>
      <c r="HG260" s="22"/>
      <c r="HH260" s="22"/>
      <c r="HI260" s="22"/>
      <c r="HJ260" s="22"/>
      <c r="HK260" s="22"/>
      <c r="HL260" s="22"/>
      <c r="HM260" s="22"/>
      <c r="HN260" s="22"/>
      <c r="HO260" s="22"/>
      <c r="HP260" s="22"/>
      <c r="HQ260" s="22"/>
      <c r="HR260" s="22"/>
      <c r="HS260" s="22"/>
      <c r="HT260" s="22"/>
      <c r="HU260" s="22"/>
      <c r="HV260" s="22"/>
      <c r="HW260" s="22"/>
      <c r="HX260" s="22"/>
      <c r="HY260" s="22"/>
      <c r="HZ260" s="22"/>
      <c r="IA260" s="22"/>
      <c r="IB260" s="22"/>
      <c r="IC260" s="22"/>
      <c r="ID260" s="22"/>
      <c r="IE260" s="22"/>
      <c r="IF260" s="22"/>
      <c r="IG260" s="22"/>
      <c r="IH260" s="22"/>
      <c r="II260" s="22"/>
      <c r="IJ260" s="22"/>
      <c r="IK260" s="22"/>
      <c r="IL260" s="22"/>
      <c r="IM260" s="22"/>
      <c r="IN260" s="22"/>
      <c r="IO260" s="22"/>
      <c r="IP260" s="22"/>
      <c r="IQ260" s="22"/>
      <c r="IR260" s="22"/>
      <c r="IS260" s="22"/>
      <c r="IT260" s="22"/>
      <c r="IU260" s="22">
        <v>10</v>
      </c>
      <c r="IV260" s="22"/>
      <c r="IW260" s="22"/>
      <c r="IX260" s="22"/>
      <c r="IY260" s="26">
        <f t="shared" si="16"/>
        <v>10</v>
      </c>
      <c r="IZ260" s="56" t="s">
        <v>105</v>
      </c>
      <c r="JA260" s="80">
        <v>274.68</v>
      </c>
      <c r="JB260" s="81">
        <f>JE260+JF260+JG260</f>
        <v>274.68</v>
      </c>
      <c r="JC260" s="81">
        <v>184.1</v>
      </c>
      <c r="JD260" s="82">
        <f t="shared" si="17"/>
        <v>0</v>
      </c>
      <c r="JE260" s="83"/>
      <c r="JF260" s="83"/>
      <c r="JG260" s="83">
        <v>274.68</v>
      </c>
      <c r="JH260" s="83"/>
      <c r="JI260" s="83"/>
      <c r="JJ260" s="83"/>
      <c r="JK260" s="83"/>
      <c r="JL260" s="83"/>
      <c r="JM260" s="83"/>
      <c r="JN260" s="83"/>
      <c r="JO260" s="83"/>
      <c r="JP260" s="83"/>
      <c r="JQ260" s="40">
        <f t="shared" si="14"/>
        <v>1.4920152091254755</v>
      </c>
    </row>
    <row r="261" spans="1:278" s="5" customFormat="1" ht="12.75" customHeight="1" x14ac:dyDescent="0.25">
      <c r="A261" s="64">
        <v>43452</v>
      </c>
      <c r="B261" s="108" t="s">
        <v>205</v>
      </c>
      <c r="C261" s="52"/>
      <c r="D261" s="52"/>
      <c r="E261" s="53"/>
      <c r="F261" s="53"/>
      <c r="G261" s="53"/>
      <c r="H261" s="53"/>
      <c r="I261" s="53"/>
      <c r="J261" s="53"/>
      <c r="K261" s="53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  <c r="BK261" s="22"/>
      <c r="BL261" s="22"/>
      <c r="BM261" s="22"/>
      <c r="BN261" s="22"/>
      <c r="BO261" s="22"/>
      <c r="BP261" s="22"/>
      <c r="BQ261" s="22"/>
      <c r="BR261" s="22"/>
      <c r="BS261" s="22"/>
      <c r="BT261" s="22"/>
      <c r="BU261" s="22"/>
      <c r="BV261" s="22"/>
      <c r="BW261" s="22"/>
      <c r="BX261" s="22"/>
      <c r="BY261" s="22"/>
      <c r="BZ261" s="22"/>
      <c r="CA261" s="22"/>
      <c r="CB261" s="22"/>
      <c r="CC261" s="22"/>
      <c r="CD261" s="22"/>
      <c r="CE261" s="22"/>
      <c r="CF261" s="22"/>
      <c r="CG261" s="22"/>
      <c r="CH261" s="22"/>
      <c r="CI261" s="22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/>
      <c r="DA261" s="22"/>
      <c r="DB261" s="22"/>
      <c r="DC261" s="22"/>
      <c r="DD261" s="22"/>
      <c r="DE261" s="22"/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/>
      <c r="DR261" s="22"/>
      <c r="DS261" s="22"/>
      <c r="DT261" s="22"/>
      <c r="DU261" s="22"/>
      <c r="DV261" s="22"/>
      <c r="DW261" s="22"/>
      <c r="DX261" s="22"/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/>
      <c r="FC261" s="22"/>
      <c r="FD261" s="22"/>
      <c r="FE261" s="22"/>
      <c r="FF261" s="22"/>
      <c r="FG261" s="22"/>
      <c r="FH261" s="22"/>
      <c r="FI261" s="22"/>
      <c r="FJ261" s="22"/>
      <c r="FK261" s="22"/>
      <c r="FL261" s="22"/>
      <c r="FM261" s="22"/>
      <c r="FN261" s="22"/>
      <c r="FO261" s="22"/>
      <c r="FP261" s="22"/>
      <c r="FQ261" s="22"/>
      <c r="FR261" s="22"/>
      <c r="FS261" s="22"/>
      <c r="FT261" s="22"/>
      <c r="FU261" s="22"/>
      <c r="FV261" s="22"/>
      <c r="FW261" s="22"/>
      <c r="FX261" s="22"/>
      <c r="FY261" s="22"/>
      <c r="FZ261" s="22"/>
      <c r="GA261" s="22"/>
      <c r="GB261" s="22"/>
      <c r="GC261" s="22"/>
      <c r="GD261" s="22"/>
      <c r="GE261" s="22"/>
      <c r="GF261" s="22"/>
      <c r="GG261" s="22"/>
      <c r="GH261" s="22"/>
      <c r="GI261" s="22"/>
      <c r="GJ261" s="22"/>
      <c r="GK261" s="22"/>
      <c r="GL261" s="22"/>
      <c r="GM261" s="22"/>
      <c r="GN261" s="22"/>
      <c r="GO261" s="22"/>
      <c r="GP261" s="22"/>
      <c r="GQ261" s="22"/>
      <c r="GR261" s="22"/>
      <c r="GS261" s="22"/>
      <c r="GT261" s="22"/>
      <c r="GU261" s="22"/>
      <c r="GV261" s="22"/>
      <c r="GW261" s="22"/>
      <c r="GX261" s="22"/>
      <c r="GY261" s="22"/>
      <c r="GZ261" s="22"/>
      <c r="HA261" s="22"/>
      <c r="HB261" s="22"/>
      <c r="HC261" s="22"/>
      <c r="HD261" s="22"/>
      <c r="HE261" s="22"/>
      <c r="HF261" s="22"/>
      <c r="HG261" s="22"/>
      <c r="HH261" s="22"/>
      <c r="HI261" s="22"/>
      <c r="HJ261" s="22"/>
      <c r="HK261" s="22"/>
      <c r="HL261" s="22"/>
      <c r="HM261" s="22"/>
      <c r="HN261" s="22"/>
      <c r="HO261" s="22"/>
      <c r="HP261" s="22"/>
      <c r="HQ261" s="22"/>
      <c r="HR261" s="22"/>
      <c r="HS261" s="22"/>
      <c r="HT261" s="22"/>
      <c r="HU261" s="22"/>
      <c r="HV261" s="22"/>
      <c r="HW261" s="22"/>
      <c r="HX261" s="22"/>
      <c r="HY261" s="22"/>
      <c r="HZ261" s="22"/>
      <c r="IA261" s="22"/>
      <c r="IB261" s="22"/>
      <c r="IC261" s="22"/>
      <c r="ID261" s="22"/>
      <c r="IE261" s="22"/>
      <c r="IF261" s="22"/>
      <c r="IG261" s="22"/>
      <c r="IH261" s="22"/>
      <c r="II261" s="22"/>
      <c r="IJ261" s="22"/>
      <c r="IK261" s="22"/>
      <c r="IL261" s="22"/>
      <c r="IM261" s="22"/>
      <c r="IN261" s="22"/>
      <c r="IO261" s="22"/>
      <c r="IP261" s="22"/>
      <c r="IQ261" s="22"/>
      <c r="IR261" s="22"/>
      <c r="IS261" s="22"/>
      <c r="IT261" s="22"/>
      <c r="IU261" s="22">
        <v>8</v>
      </c>
      <c r="IV261" s="22"/>
      <c r="IW261" s="22"/>
      <c r="IX261" s="22"/>
      <c r="IY261" s="26">
        <f t="shared" si="16"/>
        <v>8</v>
      </c>
      <c r="IZ261" s="56" t="s">
        <v>105</v>
      </c>
      <c r="JA261" s="80">
        <v>228.38</v>
      </c>
      <c r="JB261" s="81">
        <f>JE261+JF261+JG261+JH261+JI261+JJ261+JK261+JL261+JM261+JN261+JO261+JP261</f>
        <v>0</v>
      </c>
      <c r="JC261" s="81">
        <v>155.44</v>
      </c>
      <c r="JD261" s="82">
        <f t="shared" si="17"/>
        <v>228.38</v>
      </c>
      <c r="JE261" s="83"/>
      <c r="JF261" s="83"/>
      <c r="JG261" s="83"/>
      <c r="JH261" s="83"/>
      <c r="JI261" s="83"/>
      <c r="JJ261" s="83"/>
      <c r="JK261" s="83"/>
      <c r="JL261" s="83"/>
      <c r="JM261" s="83"/>
      <c r="JN261" s="83"/>
      <c r="JO261" s="83"/>
      <c r="JP261" s="83"/>
      <c r="JQ261" s="117">
        <f t="shared" si="14"/>
        <v>1.4692485846628924</v>
      </c>
      <c r="JR261" s="5" t="s">
        <v>741</v>
      </c>
    </row>
    <row r="262" spans="1:278" s="5" customFormat="1" ht="12.75" customHeight="1" x14ac:dyDescent="0.25">
      <c r="A262" s="64">
        <v>43173</v>
      </c>
      <c r="B262" s="108" t="s">
        <v>86</v>
      </c>
      <c r="C262" s="52"/>
      <c r="D262" s="52"/>
      <c r="E262" s="53"/>
      <c r="F262" s="53"/>
      <c r="G262" s="53"/>
      <c r="H262" s="53"/>
      <c r="I262" s="53"/>
      <c r="J262" s="53"/>
      <c r="K262" s="53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  <c r="BK262" s="22"/>
      <c r="BL262" s="22"/>
      <c r="BM262" s="22"/>
      <c r="BN262" s="22"/>
      <c r="BO262" s="22"/>
      <c r="BP262" s="22"/>
      <c r="BQ262" s="22"/>
      <c r="BR262" s="22"/>
      <c r="BS262" s="22"/>
      <c r="BT262" s="22"/>
      <c r="BU262" s="22"/>
      <c r="BV262" s="22"/>
      <c r="BW262" s="22"/>
      <c r="BX262" s="22"/>
      <c r="BY262" s="22"/>
      <c r="BZ262" s="22"/>
      <c r="CA262" s="22"/>
      <c r="CB262" s="22"/>
      <c r="CC262" s="22"/>
      <c r="CD262" s="22"/>
      <c r="CE262" s="22"/>
      <c r="CF262" s="22"/>
      <c r="CG262" s="22"/>
      <c r="CH262" s="22"/>
      <c r="CI262" s="22"/>
      <c r="CJ262" s="22"/>
      <c r="CK262" s="22"/>
      <c r="CL262" s="22"/>
      <c r="CM262" s="22"/>
      <c r="CN262" s="22"/>
      <c r="CO262" s="22"/>
      <c r="CP262" s="22">
        <v>10</v>
      </c>
      <c r="CQ262" s="22"/>
      <c r="CR262" s="22"/>
      <c r="CS262" s="22"/>
      <c r="CT262" s="22"/>
      <c r="CU262" s="22"/>
      <c r="CV262" s="22"/>
      <c r="CW262" s="22"/>
      <c r="CX262" s="22"/>
      <c r="CY262" s="22"/>
      <c r="CZ262" s="22"/>
      <c r="DA262" s="22"/>
      <c r="DB262" s="22"/>
      <c r="DC262" s="22"/>
      <c r="DD262" s="22"/>
      <c r="DE262" s="22"/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/>
      <c r="DR262" s="22"/>
      <c r="DS262" s="22"/>
      <c r="DT262" s="22"/>
      <c r="DU262" s="22"/>
      <c r="DV262" s="22"/>
      <c r="DW262" s="22"/>
      <c r="DX262" s="22"/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2"/>
      <c r="EY262" s="22"/>
      <c r="EZ262" s="22"/>
      <c r="FA262" s="22"/>
      <c r="FB262" s="22"/>
      <c r="FC262" s="22"/>
      <c r="FD262" s="22"/>
      <c r="FE262" s="22"/>
      <c r="FF262" s="22"/>
      <c r="FG262" s="22"/>
      <c r="FH262" s="22"/>
      <c r="FI262" s="22"/>
      <c r="FJ262" s="22">
        <v>10</v>
      </c>
      <c r="FK262" s="22"/>
      <c r="FL262" s="22"/>
      <c r="FM262" s="22"/>
      <c r="FN262" s="22"/>
      <c r="FO262" s="22"/>
      <c r="FP262" s="22"/>
      <c r="FQ262" s="22"/>
      <c r="FR262" s="22"/>
      <c r="FS262" s="22"/>
      <c r="FT262" s="22"/>
      <c r="FU262" s="22"/>
      <c r="FV262" s="22"/>
      <c r="FW262" s="22"/>
      <c r="FX262" s="22"/>
      <c r="FY262" s="22"/>
      <c r="FZ262" s="22"/>
      <c r="GA262" s="22"/>
      <c r="GB262" s="22"/>
      <c r="GC262" s="22"/>
      <c r="GD262" s="22"/>
      <c r="GE262" s="22"/>
      <c r="GF262" s="22"/>
      <c r="GG262" s="22"/>
      <c r="GH262" s="22"/>
      <c r="GI262" s="22"/>
      <c r="GJ262" s="22"/>
      <c r="GK262" s="22"/>
      <c r="GL262" s="22"/>
      <c r="GM262" s="22"/>
      <c r="GN262" s="22"/>
      <c r="GO262" s="22"/>
      <c r="GP262" s="22"/>
      <c r="GQ262" s="22"/>
      <c r="GR262" s="22"/>
      <c r="GS262" s="22"/>
      <c r="GT262" s="22"/>
      <c r="GU262" s="22"/>
      <c r="GV262" s="22"/>
      <c r="GW262" s="22"/>
      <c r="GX262" s="22"/>
      <c r="GY262" s="22"/>
      <c r="GZ262" s="22"/>
      <c r="HA262" s="22"/>
      <c r="HB262" s="22"/>
      <c r="HC262" s="22"/>
      <c r="HD262" s="22"/>
      <c r="HE262" s="22"/>
      <c r="HF262" s="22"/>
      <c r="HG262" s="22"/>
      <c r="HH262" s="22"/>
      <c r="HI262" s="22"/>
      <c r="HJ262" s="22"/>
      <c r="HK262" s="22"/>
      <c r="HL262" s="22"/>
      <c r="HM262" s="22"/>
      <c r="HN262" s="22"/>
      <c r="HO262" s="22"/>
      <c r="HP262" s="22"/>
      <c r="HQ262" s="22"/>
      <c r="HR262" s="22"/>
      <c r="HS262" s="22"/>
      <c r="HT262" s="22"/>
      <c r="HU262" s="22"/>
      <c r="HV262" s="22"/>
      <c r="HW262" s="22"/>
      <c r="HX262" s="22"/>
      <c r="HY262" s="22"/>
      <c r="HZ262" s="22"/>
      <c r="IA262" s="22"/>
      <c r="IB262" s="22"/>
      <c r="IC262" s="22"/>
      <c r="ID262" s="22"/>
      <c r="IE262" s="22"/>
      <c r="IF262" s="22"/>
      <c r="IG262" s="22"/>
      <c r="IH262" s="22"/>
      <c r="II262" s="22"/>
      <c r="IJ262" s="22"/>
      <c r="IK262" s="22"/>
      <c r="IL262" s="22"/>
      <c r="IM262" s="22"/>
      <c r="IN262" s="22"/>
      <c r="IO262" s="22"/>
      <c r="IP262" s="22"/>
      <c r="IQ262" s="22"/>
      <c r="IR262" s="22"/>
      <c r="IS262" s="22"/>
      <c r="IT262" s="22"/>
      <c r="IU262" s="22"/>
      <c r="IV262" s="22">
        <v>50</v>
      </c>
      <c r="IW262" s="22"/>
      <c r="IX262" s="22"/>
      <c r="IY262" s="26">
        <f t="shared" si="16"/>
        <v>70</v>
      </c>
      <c r="IZ262" s="56" t="s">
        <v>223</v>
      </c>
      <c r="JA262" s="80">
        <v>2505.12</v>
      </c>
      <c r="JB262" s="81">
        <f>JE262+JF262+JG262+JH262+JI262</f>
        <v>2505.12</v>
      </c>
      <c r="JC262" s="81">
        <v>1858</v>
      </c>
      <c r="JD262" s="82">
        <f t="shared" si="17"/>
        <v>0</v>
      </c>
      <c r="JE262" s="83"/>
      <c r="JF262" s="83"/>
      <c r="JG262" s="83"/>
      <c r="JH262" s="83"/>
      <c r="JI262" s="83">
        <v>2505.12</v>
      </c>
      <c r="JJ262" s="83"/>
      <c r="JK262" s="83"/>
      <c r="JL262" s="83"/>
      <c r="JM262" s="83"/>
      <c r="JN262" s="83"/>
      <c r="JO262" s="83"/>
      <c r="JP262" s="83"/>
      <c r="JQ262" s="40">
        <f t="shared" si="14"/>
        <v>1.3482884822389665</v>
      </c>
      <c r="JR262" s="5" t="s">
        <v>394</v>
      </c>
    </row>
    <row r="263" spans="1:278" s="5" customFormat="1" ht="12.75" customHeight="1" x14ac:dyDescent="0.25">
      <c r="A263" s="64">
        <v>43196</v>
      </c>
      <c r="B263" s="108" t="s">
        <v>86</v>
      </c>
      <c r="C263" s="52"/>
      <c r="D263" s="52"/>
      <c r="E263" s="53"/>
      <c r="F263" s="53"/>
      <c r="G263" s="53"/>
      <c r="H263" s="53"/>
      <c r="I263" s="53"/>
      <c r="J263" s="53"/>
      <c r="K263" s="53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  <c r="BK263" s="22"/>
      <c r="BL263" s="22"/>
      <c r="BM263" s="22"/>
      <c r="BN263" s="22"/>
      <c r="BO263" s="22"/>
      <c r="BP263" s="22"/>
      <c r="BQ263" s="22"/>
      <c r="BR263" s="22"/>
      <c r="BS263" s="22"/>
      <c r="BT263" s="22"/>
      <c r="BU263" s="22"/>
      <c r="BV263" s="22"/>
      <c r="BW263" s="22"/>
      <c r="BX263" s="22"/>
      <c r="BY263" s="22"/>
      <c r="BZ263" s="22"/>
      <c r="CA263" s="22"/>
      <c r="CB263" s="22"/>
      <c r="CC263" s="22"/>
      <c r="CD263" s="22"/>
      <c r="CE263" s="22"/>
      <c r="CF263" s="22"/>
      <c r="CG263" s="22"/>
      <c r="CH263" s="22"/>
      <c r="CI263" s="22"/>
      <c r="CJ263" s="22"/>
      <c r="CK263" s="22"/>
      <c r="CL263" s="22"/>
      <c r="CM263" s="22"/>
      <c r="CN263" s="22"/>
      <c r="CO263" s="22"/>
      <c r="CP263" s="22">
        <v>10</v>
      </c>
      <c r="CQ263" s="22"/>
      <c r="CR263" s="22"/>
      <c r="CS263" s="22"/>
      <c r="CT263" s="22"/>
      <c r="CU263" s="22"/>
      <c r="CV263" s="22"/>
      <c r="CW263" s="22"/>
      <c r="CX263" s="22"/>
      <c r="CY263" s="22"/>
      <c r="CZ263" s="22"/>
      <c r="DA263" s="22"/>
      <c r="DB263" s="22"/>
      <c r="DC263" s="22"/>
      <c r="DD263" s="22"/>
      <c r="DE263" s="22"/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/>
      <c r="DR263" s="22"/>
      <c r="DS263" s="22"/>
      <c r="DT263" s="22"/>
      <c r="DU263" s="22"/>
      <c r="DV263" s="22"/>
      <c r="DW263" s="22"/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  <c r="FH263" s="22"/>
      <c r="FI263" s="22"/>
      <c r="FJ263" s="22"/>
      <c r="FK263" s="22"/>
      <c r="FL263" s="22"/>
      <c r="FM263" s="22"/>
      <c r="FN263" s="22"/>
      <c r="FO263" s="22"/>
      <c r="FP263" s="22"/>
      <c r="FQ263" s="22"/>
      <c r="FR263" s="22"/>
      <c r="FS263" s="22"/>
      <c r="FT263" s="22"/>
      <c r="FU263" s="22"/>
      <c r="FV263" s="22"/>
      <c r="FW263" s="22"/>
      <c r="FX263" s="22"/>
      <c r="FY263" s="22"/>
      <c r="FZ263" s="22"/>
      <c r="GA263" s="22"/>
      <c r="GB263" s="22"/>
      <c r="GC263" s="22"/>
      <c r="GD263" s="22"/>
      <c r="GE263" s="22"/>
      <c r="GF263" s="22"/>
      <c r="GG263" s="22"/>
      <c r="GH263" s="22"/>
      <c r="GI263" s="22"/>
      <c r="GJ263" s="22"/>
      <c r="GK263" s="22"/>
      <c r="GL263" s="22"/>
      <c r="GM263" s="22"/>
      <c r="GN263" s="22"/>
      <c r="GO263" s="22"/>
      <c r="GP263" s="22"/>
      <c r="GQ263" s="22"/>
      <c r="GR263" s="22"/>
      <c r="GS263" s="22"/>
      <c r="GT263" s="22"/>
      <c r="GU263" s="22"/>
      <c r="GV263" s="22"/>
      <c r="GW263" s="22"/>
      <c r="GX263" s="22"/>
      <c r="GY263" s="22"/>
      <c r="GZ263" s="22"/>
      <c r="HA263" s="22"/>
      <c r="HB263" s="22"/>
      <c r="HC263" s="22"/>
      <c r="HD263" s="22"/>
      <c r="HE263" s="22"/>
      <c r="HF263" s="22"/>
      <c r="HG263" s="22"/>
      <c r="HH263" s="22"/>
      <c r="HI263" s="22"/>
      <c r="HJ263" s="22"/>
      <c r="HK263" s="22"/>
      <c r="HL263" s="22"/>
      <c r="HM263" s="22"/>
      <c r="HN263" s="22"/>
      <c r="HO263" s="22"/>
      <c r="HP263" s="22"/>
      <c r="HQ263" s="22"/>
      <c r="HR263" s="22"/>
      <c r="HS263" s="22"/>
      <c r="HT263" s="22"/>
      <c r="HU263" s="22"/>
      <c r="HV263" s="22"/>
      <c r="HW263" s="22"/>
      <c r="HX263" s="22"/>
      <c r="HY263" s="22"/>
      <c r="HZ263" s="22"/>
      <c r="IA263" s="22"/>
      <c r="IB263" s="22"/>
      <c r="IC263" s="22"/>
      <c r="ID263" s="22"/>
      <c r="IE263" s="22"/>
      <c r="IF263" s="22"/>
      <c r="IG263" s="22"/>
      <c r="IH263" s="22"/>
      <c r="II263" s="22"/>
      <c r="IJ263" s="22"/>
      <c r="IK263" s="22"/>
      <c r="IL263" s="22"/>
      <c r="IM263" s="22"/>
      <c r="IN263" s="22"/>
      <c r="IO263" s="22"/>
      <c r="IP263" s="22"/>
      <c r="IQ263" s="22"/>
      <c r="IR263" s="22"/>
      <c r="IS263" s="22"/>
      <c r="IT263" s="22"/>
      <c r="IU263" s="22"/>
      <c r="IV263" s="22">
        <v>50</v>
      </c>
      <c r="IW263" s="22"/>
      <c r="IX263" s="22"/>
      <c r="IY263" s="26">
        <f t="shared" si="16"/>
        <v>60</v>
      </c>
      <c r="IZ263" s="56" t="s">
        <v>223</v>
      </c>
      <c r="JA263" s="80">
        <v>1829.04</v>
      </c>
      <c r="JB263" s="81">
        <f>JE263+JF263+JG263+JH263+JI263</f>
        <v>1829.04</v>
      </c>
      <c r="JC263" s="81">
        <v>1415.6</v>
      </c>
      <c r="JD263" s="82">
        <f t="shared" si="17"/>
        <v>0</v>
      </c>
      <c r="JE263" s="83"/>
      <c r="JF263" s="83"/>
      <c r="JG263" s="83"/>
      <c r="JH263" s="83"/>
      <c r="JI263" s="83">
        <v>1829.04</v>
      </c>
      <c r="JJ263" s="83"/>
      <c r="JK263" s="83"/>
      <c r="JL263" s="83"/>
      <c r="JM263" s="83"/>
      <c r="JN263" s="83"/>
      <c r="JO263" s="83"/>
      <c r="JP263" s="83"/>
      <c r="JQ263" s="40">
        <f t="shared" si="14"/>
        <v>1.2920599039276632</v>
      </c>
      <c r="JR263" s="5" t="s">
        <v>429</v>
      </c>
    </row>
    <row r="264" spans="1:278" s="5" customFormat="1" ht="12.75" customHeight="1" x14ac:dyDescent="0.25">
      <c r="A264" s="64">
        <v>43235</v>
      </c>
      <c r="B264" s="108" t="s">
        <v>86</v>
      </c>
      <c r="C264" s="52"/>
      <c r="D264" s="52"/>
      <c r="E264" s="53"/>
      <c r="F264" s="53"/>
      <c r="G264" s="53"/>
      <c r="H264" s="53"/>
      <c r="I264" s="53"/>
      <c r="J264" s="53"/>
      <c r="K264" s="53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  <c r="BK264" s="22"/>
      <c r="BL264" s="22"/>
      <c r="BM264" s="22"/>
      <c r="BN264" s="22"/>
      <c r="BO264" s="22"/>
      <c r="BP264" s="22"/>
      <c r="BQ264" s="22"/>
      <c r="BR264" s="22"/>
      <c r="BS264" s="22"/>
      <c r="BT264" s="22"/>
      <c r="BU264" s="22"/>
      <c r="BV264" s="22"/>
      <c r="BW264" s="22"/>
      <c r="BX264" s="22"/>
      <c r="BY264" s="22"/>
      <c r="BZ264" s="22"/>
      <c r="CA264" s="22"/>
      <c r="CB264" s="22"/>
      <c r="CC264" s="22"/>
      <c r="CD264" s="22"/>
      <c r="CE264" s="22"/>
      <c r="CF264" s="22"/>
      <c r="CG264" s="22"/>
      <c r="CH264" s="22"/>
      <c r="CI264" s="22"/>
      <c r="CJ264" s="22"/>
      <c r="CK264" s="22"/>
      <c r="CL264" s="22"/>
      <c r="CM264" s="22"/>
      <c r="CN264" s="22"/>
      <c r="CO264" s="22"/>
      <c r="CP264" s="22">
        <v>100</v>
      </c>
      <c r="CQ264" s="22"/>
      <c r="CR264" s="22"/>
      <c r="CS264" s="22"/>
      <c r="CT264" s="22"/>
      <c r="CU264" s="22"/>
      <c r="CV264" s="22"/>
      <c r="CW264" s="22"/>
      <c r="CX264" s="22"/>
      <c r="CY264" s="22"/>
      <c r="CZ264" s="22"/>
      <c r="DA264" s="22"/>
      <c r="DB264" s="22"/>
      <c r="DC264" s="22"/>
      <c r="DD264" s="22"/>
      <c r="DE264" s="22"/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/>
      <c r="DR264" s="22"/>
      <c r="DS264" s="22"/>
      <c r="DT264" s="22"/>
      <c r="DU264" s="22"/>
      <c r="DV264" s="22"/>
      <c r="DW264" s="22"/>
      <c r="DX264" s="22"/>
      <c r="DY264" s="22"/>
      <c r="DZ264" s="22"/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/>
      <c r="FC264" s="22"/>
      <c r="FD264" s="22"/>
      <c r="FE264" s="22"/>
      <c r="FF264" s="22"/>
      <c r="FG264" s="22"/>
      <c r="FH264" s="22"/>
      <c r="FI264" s="22"/>
      <c r="FJ264" s="22"/>
      <c r="FK264" s="22"/>
      <c r="FL264" s="22"/>
      <c r="FM264" s="22"/>
      <c r="FN264" s="22"/>
      <c r="FO264" s="22"/>
      <c r="FP264" s="22"/>
      <c r="FQ264" s="22"/>
      <c r="FR264" s="22"/>
      <c r="FS264" s="22"/>
      <c r="FT264" s="22"/>
      <c r="FU264" s="22"/>
      <c r="FV264" s="22"/>
      <c r="FW264" s="22"/>
      <c r="FX264" s="22"/>
      <c r="FY264" s="22"/>
      <c r="FZ264" s="22"/>
      <c r="GA264" s="22"/>
      <c r="GB264" s="22"/>
      <c r="GC264" s="22"/>
      <c r="GD264" s="22"/>
      <c r="GE264" s="22"/>
      <c r="GF264" s="22"/>
      <c r="GG264" s="22"/>
      <c r="GH264" s="22"/>
      <c r="GI264" s="22"/>
      <c r="GJ264" s="22"/>
      <c r="GK264" s="22"/>
      <c r="GL264" s="22"/>
      <c r="GM264" s="22"/>
      <c r="GN264" s="22"/>
      <c r="GO264" s="22"/>
      <c r="GP264" s="22"/>
      <c r="GQ264" s="22"/>
      <c r="GR264" s="22"/>
      <c r="GS264" s="22"/>
      <c r="GT264" s="22"/>
      <c r="GU264" s="22"/>
      <c r="GV264" s="22"/>
      <c r="GW264" s="22"/>
      <c r="GX264" s="22"/>
      <c r="GY264" s="22"/>
      <c r="GZ264" s="22"/>
      <c r="HA264" s="22"/>
      <c r="HB264" s="22"/>
      <c r="HC264" s="22"/>
      <c r="HD264" s="22"/>
      <c r="HE264" s="22"/>
      <c r="HF264" s="22"/>
      <c r="HG264" s="22"/>
      <c r="HH264" s="22"/>
      <c r="HI264" s="22"/>
      <c r="HJ264" s="22"/>
      <c r="HK264" s="22"/>
      <c r="HL264" s="22"/>
      <c r="HM264" s="22"/>
      <c r="HN264" s="22"/>
      <c r="HO264" s="22"/>
      <c r="HP264" s="22"/>
      <c r="HQ264" s="22"/>
      <c r="HR264" s="22"/>
      <c r="HS264" s="22"/>
      <c r="HT264" s="22"/>
      <c r="HU264" s="22"/>
      <c r="HV264" s="22"/>
      <c r="HW264" s="22"/>
      <c r="HX264" s="22"/>
      <c r="HY264" s="22"/>
      <c r="HZ264" s="22"/>
      <c r="IA264" s="22"/>
      <c r="IB264" s="22"/>
      <c r="IC264" s="22"/>
      <c r="ID264" s="22"/>
      <c r="IE264" s="22"/>
      <c r="IF264" s="22"/>
      <c r="IG264" s="22"/>
      <c r="IH264" s="22"/>
      <c r="II264" s="22"/>
      <c r="IJ264" s="22"/>
      <c r="IK264" s="22"/>
      <c r="IL264" s="22"/>
      <c r="IM264" s="22"/>
      <c r="IN264" s="22"/>
      <c r="IO264" s="22"/>
      <c r="IP264" s="22"/>
      <c r="IQ264" s="22"/>
      <c r="IR264" s="22"/>
      <c r="IS264" s="22"/>
      <c r="IT264" s="22"/>
      <c r="IU264" s="22"/>
      <c r="IV264" s="22">
        <v>100</v>
      </c>
      <c r="IW264" s="22"/>
      <c r="IX264" s="22"/>
      <c r="IY264" s="26">
        <f t="shared" si="16"/>
        <v>200</v>
      </c>
      <c r="IZ264" s="56" t="s">
        <v>223</v>
      </c>
      <c r="JA264" s="80">
        <v>6057.6</v>
      </c>
      <c r="JB264" s="81">
        <f>JE264+JF264+JG264+JH264+JI264+JJ264</f>
        <v>6057.6</v>
      </c>
      <c r="JC264" s="81">
        <v>3837</v>
      </c>
      <c r="JD264" s="82">
        <f t="shared" si="17"/>
        <v>0</v>
      </c>
      <c r="JE264" s="83"/>
      <c r="JF264" s="83"/>
      <c r="JG264" s="83"/>
      <c r="JH264" s="83"/>
      <c r="JI264" s="83"/>
      <c r="JJ264" s="83">
        <v>6057.6</v>
      </c>
      <c r="JK264" s="83"/>
      <c r="JL264" s="83"/>
      <c r="JM264" s="83"/>
      <c r="JN264" s="83"/>
      <c r="JO264" s="83"/>
      <c r="JP264" s="83"/>
      <c r="JQ264" s="40">
        <f t="shared" si="14"/>
        <v>1.5787333854573886</v>
      </c>
      <c r="JR264" s="5" t="s">
        <v>483</v>
      </c>
    </row>
    <row r="265" spans="1:278" s="5" customFormat="1" ht="12.75" customHeight="1" x14ac:dyDescent="0.25">
      <c r="A265" s="64">
        <v>43258</v>
      </c>
      <c r="B265" s="108" t="s">
        <v>86</v>
      </c>
      <c r="C265" s="52"/>
      <c r="D265" s="52"/>
      <c r="E265" s="53"/>
      <c r="F265" s="53"/>
      <c r="G265" s="53"/>
      <c r="H265" s="53"/>
      <c r="I265" s="53"/>
      <c r="J265" s="53"/>
      <c r="K265" s="53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  <c r="BK265" s="22"/>
      <c r="BL265" s="22"/>
      <c r="BM265" s="22"/>
      <c r="BN265" s="22"/>
      <c r="BO265" s="22"/>
      <c r="BP265" s="22"/>
      <c r="BQ265" s="22"/>
      <c r="BR265" s="22"/>
      <c r="BS265" s="22"/>
      <c r="BT265" s="22"/>
      <c r="BU265" s="22"/>
      <c r="BV265" s="22"/>
      <c r="BW265" s="22"/>
      <c r="BX265" s="22"/>
      <c r="BY265" s="22"/>
      <c r="BZ265" s="22"/>
      <c r="CA265" s="22"/>
      <c r="CB265" s="22"/>
      <c r="CC265" s="22"/>
      <c r="CD265" s="22"/>
      <c r="CE265" s="22"/>
      <c r="CF265" s="22"/>
      <c r="CG265" s="22"/>
      <c r="CH265" s="22"/>
      <c r="CI265" s="22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/>
      <c r="DA265" s="22"/>
      <c r="DB265" s="22"/>
      <c r="DC265" s="22"/>
      <c r="DD265" s="22"/>
      <c r="DE265" s="22"/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/>
      <c r="DR265" s="22"/>
      <c r="DS265" s="22"/>
      <c r="DT265" s="22"/>
      <c r="DU265" s="22"/>
      <c r="DV265" s="22"/>
      <c r="DW265" s="22"/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/>
      <c r="FC265" s="22"/>
      <c r="FD265" s="22"/>
      <c r="FE265" s="22"/>
      <c r="FF265" s="22"/>
      <c r="FG265" s="22"/>
      <c r="FH265" s="22"/>
      <c r="FI265" s="22"/>
      <c r="FJ265" s="22">
        <v>10</v>
      </c>
      <c r="FK265" s="22"/>
      <c r="FL265" s="22"/>
      <c r="FM265" s="22"/>
      <c r="FN265" s="22"/>
      <c r="FO265" s="22"/>
      <c r="FP265" s="22"/>
      <c r="FQ265" s="22"/>
      <c r="FR265" s="22"/>
      <c r="FS265" s="22"/>
      <c r="FT265" s="22"/>
      <c r="FU265" s="22"/>
      <c r="FV265" s="22"/>
      <c r="FW265" s="22"/>
      <c r="FX265" s="22"/>
      <c r="FY265" s="22"/>
      <c r="FZ265" s="22"/>
      <c r="GA265" s="22"/>
      <c r="GB265" s="22"/>
      <c r="GC265" s="22"/>
      <c r="GD265" s="22"/>
      <c r="GE265" s="22"/>
      <c r="GF265" s="22"/>
      <c r="GG265" s="22"/>
      <c r="GH265" s="22"/>
      <c r="GI265" s="22"/>
      <c r="GJ265" s="22"/>
      <c r="GK265" s="22"/>
      <c r="GL265" s="22"/>
      <c r="GM265" s="22"/>
      <c r="GN265" s="22"/>
      <c r="GO265" s="22"/>
      <c r="GP265" s="22"/>
      <c r="GQ265" s="22"/>
      <c r="GR265" s="22"/>
      <c r="GS265" s="22"/>
      <c r="GT265" s="22"/>
      <c r="GU265" s="22"/>
      <c r="GV265" s="22"/>
      <c r="GW265" s="22"/>
      <c r="GX265" s="22"/>
      <c r="GY265" s="22"/>
      <c r="GZ265" s="22"/>
      <c r="HA265" s="22"/>
      <c r="HB265" s="22"/>
      <c r="HC265" s="22"/>
      <c r="HD265" s="22"/>
      <c r="HE265" s="22"/>
      <c r="HF265" s="22"/>
      <c r="HG265" s="22"/>
      <c r="HH265" s="22"/>
      <c r="HI265" s="22"/>
      <c r="HJ265" s="22"/>
      <c r="HK265" s="22"/>
      <c r="HL265" s="22"/>
      <c r="HM265" s="22"/>
      <c r="HN265" s="22"/>
      <c r="HO265" s="22"/>
      <c r="HP265" s="22"/>
      <c r="HQ265" s="22"/>
      <c r="HR265" s="22"/>
      <c r="HS265" s="22"/>
      <c r="HT265" s="22"/>
      <c r="HU265" s="22"/>
      <c r="HV265" s="22"/>
      <c r="HW265" s="22"/>
      <c r="HX265" s="22"/>
      <c r="HY265" s="22"/>
      <c r="HZ265" s="22"/>
      <c r="IA265" s="22"/>
      <c r="IB265" s="22"/>
      <c r="IC265" s="22"/>
      <c r="ID265" s="22"/>
      <c r="IE265" s="22"/>
      <c r="IF265" s="22"/>
      <c r="IG265" s="22"/>
      <c r="IH265" s="22"/>
      <c r="II265" s="22"/>
      <c r="IJ265" s="22"/>
      <c r="IK265" s="22"/>
      <c r="IL265" s="22"/>
      <c r="IM265" s="22"/>
      <c r="IN265" s="22"/>
      <c r="IO265" s="22"/>
      <c r="IP265" s="22"/>
      <c r="IQ265" s="22"/>
      <c r="IR265" s="22"/>
      <c r="IS265" s="22"/>
      <c r="IT265" s="22"/>
      <c r="IU265" s="22"/>
      <c r="IV265" s="22">
        <v>100</v>
      </c>
      <c r="IW265" s="22"/>
      <c r="IX265" s="22"/>
      <c r="IY265" s="26">
        <f t="shared" si="16"/>
        <v>110</v>
      </c>
      <c r="IZ265" s="56" t="s">
        <v>223</v>
      </c>
      <c r="JA265" s="80">
        <v>3763.68</v>
      </c>
      <c r="JB265" s="81">
        <f>JE265+JF265+JG265+JH265+JI265+JJ265+JK265+JL265+JM265</f>
        <v>3763.68</v>
      </c>
      <c r="JC265" s="81">
        <v>2832.1</v>
      </c>
      <c r="JD265" s="82">
        <f t="shared" si="17"/>
        <v>0</v>
      </c>
      <c r="JE265" s="83"/>
      <c r="JF265" s="83"/>
      <c r="JG265" s="83"/>
      <c r="JH265" s="83"/>
      <c r="JI265" s="83"/>
      <c r="JJ265" s="83"/>
      <c r="JK265" s="83"/>
      <c r="JL265" s="83">
        <f>1000+1000</f>
        <v>2000</v>
      </c>
      <c r="JM265" s="83">
        <f>1000+763.68</f>
        <v>1763.6799999999998</v>
      </c>
      <c r="JN265" s="83"/>
      <c r="JO265" s="83"/>
      <c r="JP265" s="83"/>
      <c r="JQ265" s="40">
        <f t="shared" si="14"/>
        <v>1.3289361251368244</v>
      </c>
      <c r="JR265" s="5" t="s">
        <v>590</v>
      </c>
    </row>
    <row r="266" spans="1:278" s="5" customFormat="1" ht="12.75" customHeight="1" x14ac:dyDescent="0.25">
      <c r="A266" s="64">
        <v>43273</v>
      </c>
      <c r="B266" s="108" t="s">
        <v>86</v>
      </c>
      <c r="C266" s="52"/>
      <c r="D266" s="52"/>
      <c r="E266" s="53"/>
      <c r="F266" s="53"/>
      <c r="G266" s="53"/>
      <c r="H266" s="53"/>
      <c r="I266" s="53"/>
      <c r="J266" s="53"/>
      <c r="K266" s="53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>
        <v>10</v>
      </c>
      <c r="FL266" s="22"/>
      <c r="FM266" s="22"/>
      <c r="FN266" s="22"/>
      <c r="FO266" s="22"/>
      <c r="FP266" s="22"/>
      <c r="FQ266" s="22"/>
      <c r="FR266" s="22"/>
      <c r="FS266" s="22"/>
      <c r="FT266" s="22"/>
      <c r="FU266" s="22"/>
      <c r="FV266" s="22"/>
      <c r="FW266" s="22"/>
      <c r="FX266" s="22"/>
      <c r="FY266" s="22"/>
      <c r="FZ266" s="22"/>
      <c r="GA266" s="22"/>
      <c r="GB266" s="22"/>
      <c r="GC266" s="22"/>
      <c r="GD266" s="22"/>
      <c r="GE266" s="22"/>
      <c r="GF266" s="22"/>
      <c r="GG266" s="22"/>
      <c r="GH266" s="22"/>
      <c r="GI266" s="22"/>
      <c r="GJ266" s="22"/>
      <c r="GK266" s="22"/>
      <c r="GL266" s="22"/>
      <c r="GM266" s="22"/>
      <c r="GN266" s="22"/>
      <c r="GO266" s="22"/>
      <c r="GP266" s="22"/>
      <c r="GQ266" s="22"/>
      <c r="GR266" s="22"/>
      <c r="GS266" s="22"/>
      <c r="GT266" s="22"/>
      <c r="GU266" s="22"/>
      <c r="GV266" s="22"/>
      <c r="GW266" s="22"/>
      <c r="GX266" s="22"/>
      <c r="GY266" s="22"/>
      <c r="GZ266" s="22"/>
      <c r="HA266" s="22"/>
      <c r="HB266" s="22"/>
      <c r="HC266" s="22"/>
      <c r="HD266" s="22"/>
      <c r="HE266" s="22"/>
      <c r="HF266" s="22"/>
      <c r="HG266" s="22"/>
      <c r="HH266" s="22"/>
      <c r="HI266" s="22"/>
      <c r="HJ266" s="22"/>
      <c r="HK266" s="22"/>
      <c r="HL266" s="22"/>
      <c r="HM266" s="22"/>
      <c r="HN266" s="22"/>
      <c r="HO266" s="22"/>
      <c r="HP266" s="22"/>
      <c r="HQ266" s="22"/>
      <c r="HR266" s="22"/>
      <c r="HS266" s="22"/>
      <c r="HT266" s="22"/>
      <c r="HU266" s="22"/>
      <c r="HV266" s="22"/>
      <c r="HW266" s="22"/>
      <c r="HX266" s="22"/>
      <c r="HY266" s="22"/>
      <c r="HZ266" s="22"/>
      <c r="IA266" s="22"/>
      <c r="IB266" s="22"/>
      <c r="IC266" s="22"/>
      <c r="ID266" s="22"/>
      <c r="IE266" s="22"/>
      <c r="IF266" s="22"/>
      <c r="IG266" s="22"/>
      <c r="IH266" s="22"/>
      <c r="II266" s="22"/>
      <c r="IJ266" s="22"/>
      <c r="IK266" s="22"/>
      <c r="IL266" s="22"/>
      <c r="IM266" s="22"/>
      <c r="IN266" s="22"/>
      <c r="IO266" s="22"/>
      <c r="IP266" s="22"/>
      <c r="IQ266" s="22"/>
      <c r="IR266" s="22"/>
      <c r="IS266" s="22"/>
      <c r="IT266" s="22"/>
      <c r="IU266" s="22"/>
      <c r="IV266" s="22"/>
      <c r="IW266" s="22"/>
      <c r="IX266" s="22"/>
      <c r="IY266" s="26">
        <f t="shared" si="16"/>
        <v>10</v>
      </c>
      <c r="IZ266" s="56" t="s">
        <v>37</v>
      </c>
      <c r="JA266" s="80">
        <v>763.2</v>
      </c>
      <c r="JB266" s="81">
        <f>JE266+JF266+JG266+JH266+JI266+JJ266+JK266+JL266+JM266+JN266</f>
        <v>763.2</v>
      </c>
      <c r="JC266" s="81">
        <v>489.36</v>
      </c>
      <c r="JD266" s="82">
        <f t="shared" si="17"/>
        <v>0</v>
      </c>
      <c r="JE266" s="83"/>
      <c r="JF266" s="83"/>
      <c r="JG266" s="83"/>
      <c r="JH266" s="83"/>
      <c r="JI266" s="83"/>
      <c r="JJ266" s="83"/>
      <c r="JK266" s="83"/>
      <c r="JL266" s="83"/>
      <c r="JM266" s="83">
        <v>736.32</v>
      </c>
      <c r="JN266" s="83">
        <v>26.88</v>
      </c>
      <c r="JO266" s="83"/>
      <c r="JP266" s="83"/>
      <c r="JQ266" s="40">
        <f t="shared" si="14"/>
        <v>1.5595880333496812</v>
      </c>
      <c r="JR266" s="5" t="s">
        <v>611</v>
      </c>
    </row>
    <row r="267" spans="1:278" s="5" customFormat="1" ht="12.75" customHeight="1" x14ac:dyDescent="0.25">
      <c r="A267" s="64">
        <v>43278</v>
      </c>
      <c r="B267" s="108" t="s">
        <v>86</v>
      </c>
      <c r="C267" s="52"/>
      <c r="D267" s="52"/>
      <c r="E267" s="53"/>
      <c r="F267" s="53"/>
      <c r="G267" s="53"/>
      <c r="H267" s="53"/>
      <c r="I267" s="53"/>
      <c r="J267" s="53"/>
      <c r="K267" s="53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  <c r="BK267" s="22"/>
      <c r="BL267" s="22"/>
      <c r="BM267" s="22"/>
      <c r="BN267" s="22"/>
      <c r="BO267" s="22"/>
      <c r="BP267" s="22"/>
      <c r="BQ267" s="22"/>
      <c r="BR267" s="22"/>
      <c r="BS267" s="22"/>
      <c r="BT267" s="22"/>
      <c r="BU267" s="22"/>
      <c r="BV267" s="22"/>
      <c r="BW267" s="22"/>
      <c r="BX267" s="22"/>
      <c r="BY267" s="22"/>
      <c r="BZ267" s="22"/>
      <c r="CA267" s="22"/>
      <c r="CB267" s="22"/>
      <c r="CC267" s="22"/>
      <c r="CD267" s="22"/>
      <c r="CE267" s="22"/>
      <c r="CF267" s="22"/>
      <c r="CG267" s="22"/>
      <c r="CH267" s="22"/>
      <c r="CI267" s="22"/>
      <c r="CJ267" s="22"/>
      <c r="CK267" s="22"/>
      <c r="CL267" s="22"/>
      <c r="CM267" s="22"/>
      <c r="CN267" s="22"/>
      <c r="CO267" s="22"/>
      <c r="CP267" s="22">
        <v>60</v>
      </c>
      <c r="CQ267" s="22"/>
      <c r="CR267" s="22"/>
      <c r="CS267" s="22"/>
      <c r="CT267" s="22"/>
      <c r="CU267" s="22"/>
      <c r="CV267" s="22"/>
      <c r="CW267" s="22"/>
      <c r="CX267" s="22"/>
      <c r="CY267" s="22"/>
      <c r="CZ267" s="22"/>
      <c r="DA267" s="22"/>
      <c r="DB267" s="22"/>
      <c r="DC267" s="22"/>
      <c r="DD267" s="22"/>
      <c r="DE267" s="22"/>
      <c r="DF267" s="22"/>
      <c r="DG267" s="22"/>
      <c r="DH267" s="22"/>
      <c r="DI267" s="22"/>
      <c r="DJ267" s="22"/>
      <c r="DK267" s="22"/>
      <c r="DL267" s="22"/>
      <c r="DM267" s="22"/>
      <c r="DN267" s="22"/>
      <c r="DO267" s="22"/>
      <c r="DP267" s="22"/>
      <c r="DQ267" s="22"/>
      <c r="DR267" s="22"/>
      <c r="DS267" s="22"/>
      <c r="DT267" s="22"/>
      <c r="DU267" s="22"/>
      <c r="DV267" s="22"/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/>
      <c r="EY267" s="22"/>
      <c r="EZ267" s="22"/>
      <c r="FA267" s="22"/>
      <c r="FB267" s="22"/>
      <c r="FC267" s="22"/>
      <c r="FD267" s="22"/>
      <c r="FE267" s="22"/>
      <c r="FF267" s="22"/>
      <c r="FG267" s="22"/>
      <c r="FH267" s="22"/>
      <c r="FI267" s="22"/>
      <c r="FJ267" s="22"/>
      <c r="FK267" s="22"/>
      <c r="FL267" s="22"/>
      <c r="FM267" s="22"/>
      <c r="FN267" s="22"/>
      <c r="FO267" s="22"/>
      <c r="FP267" s="22"/>
      <c r="FQ267" s="22"/>
      <c r="FR267" s="22"/>
      <c r="FS267" s="22"/>
      <c r="FT267" s="22"/>
      <c r="FU267" s="22"/>
      <c r="FV267" s="22"/>
      <c r="FW267" s="22"/>
      <c r="FX267" s="22"/>
      <c r="FY267" s="22"/>
      <c r="FZ267" s="22"/>
      <c r="GA267" s="22"/>
      <c r="GB267" s="22"/>
      <c r="GC267" s="22"/>
      <c r="GD267" s="22"/>
      <c r="GE267" s="22"/>
      <c r="GF267" s="22"/>
      <c r="GG267" s="22"/>
      <c r="GH267" s="22"/>
      <c r="GI267" s="22"/>
      <c r="GJ267" s="22"/>
      <c r="GK267" s="22"/>
      <c r="GL267" s="22"/>
      <c r="GM267" s="22"/>
      <c r="GN267" s="22"/>
      <c r="GO267" s="22"/>
      <c r="GP267" s="22"/>
      <c r="GQ267" s="22"/>
      <c r="GR267" s="22"/>
      <c r="GS267" s="22"/>
      <c r="GT267" s="22"/>
      <c r="GU267" s="22"/>
      <c r="GV267" s="22"/>
      <c r="GW267" s="22"/>
      <c r="GX267" s="22"/>
      <c r="GY267" s="22"/>
      <c r="GZ267" s="22"/>
      <c r="HA267" s="22"/>
      <c r="HB267" s="22"/>
      <c r="HC267" s="22"/>
      <c r="HD267" s="22"/>
      <c r="HE267" s="22"/>
      <c r="HF267" s="22"/>
      <c r="HG267" s="22"/>
      <c r="HH267" s="22"/>
      <c r="HI267" s="22"/>
      <c r="HJ267" s="22"/>
      <c r="HK267" s="22"/>
      <c r="HL267" s="22"/>
      <c r="HM267" s="22"/>
      <c r="HN267" s="22"/>
      <c r="HO267" s="22"/>
      <c r="HP267" s="22"/>
      <c r="HQ267" s="22"/>
      <c r="HR267" s="22"/>
      <c r="HS267" s="22"/>
      <c r="HT267" s="22"/>
      <c r="HU267" s="22"/>
      <c r="HV267" s="22"/>
      <c r="HW267" s="22"/>
      <c r="HX267" s="22"/>
      <c r="HY267" s="22"/>
      <c r="HZ267" s="22"/>
      <c r="IA267" s="22"/>
      <c r="IB267" s="22"/>
      <c r="IC267" s="22"/>
      <c r="ID267" s="22"/>
      <c r="IE267" s="22"/>
      <c r="IF267" s="22"/>
      <c r="IG267" s="22"/>
      <c r="IH267" s="22"/>
      <c r="II267" s="22"/>
      <c r="IJ267" s="22"/>
      <c r="IK267" s="22"/>
      <c r="IL267" s="22"/>
      <c r="IM267" s="22"/>
      <c r="IN267" s="22"/>
      <c r="IO267" s="22"/>
      <c r="IP267" s="22"/>
      <c r="IQ267" s="22"/>
      <c r="IR267" s="22"/>
      <c r="IS267" s="22"/>
      <c r="IT267" s="22"/>
      <c r="IU267" s="22"/>
      <c r="IV267" s="22">
        <v>100</v>
      </c>
      <c r="IW267" s="22"/>
      <c r="IX267" s="22"/>
      <c r="IY267" s="26">
        <f t="shared" si="16"/>
        <v>160</v>
      </c>
      <c r="IZ267" s="56" t="s">
        <v>37</v>
      </c>
      <c r="JA267" s="80">
        <v>4858.32</v>
      </c>
      <c r="JB267" s="81">
        <f>JE267+JF267+JG267+JH267+JI267+JJ267+JK267+JL267+JM267+JN267</f>
        <v>4858.32</v>
      </c>
      <c r="JC267" s="81">
        <v>3452.2</v>
      </c>
      <c r="JD267" s="82">
        <f t="shared" si="17"/>
        <v>0</v>
      </c>
      <c r="JE267" s="83"/>
      <c r="JF267" s="83"/>
      <c r="JG267" s="83"/>
      <c r="JH267" s="83"/>
      <c r="JI267" s="83"/>
      <c r="JJ267" s="83"/>
      <c r="JK267" s="83"/>
      <c r="JL267" s="83"/>
      <c r="JM267" s="83"/>
      <c r="JN267" s="83">
        <f>1973.12+2000+885.2</f>
        <v>4858.32</v>
      </c>
      <c r="JO267" s="83"/>
      <c r="JP267" s="83"/>
      <c r="JQ267" s="40">
        <f t="shared" si="14"/>
        <v>1.4073112797636289</v>
      </c>
      <c r="JR267" s="5" t="s">
        <v>616</v>
      </c>
    </row>
    <row r="268" spans="1:278" s="5" customFormat="1" ht="12.75" customHeight="1" x14ac:dyDescent="0.25">
      <c r="A268" s="64">
        <v>43306</v>
      </c>
      <c r="B268" s="108" t="s">
        <v>86</v>
      </c>
      <c r="C268" s="52"/>
      <c r="D268" s="52"/>
      <c r="E268" s="53"/>
      <c r="F268" s="53"/>
      <c r="G268" s="53"/>
      <c r="H268" s="53"/>
      <c r="I268" s="53"/>
      <c r="J268" s="53"/>
      <c r="K268" s="53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  <c r="BK268" s="22"/>
      <c r="BL268" s="22"/>
      <c r="BM268" s="22"/>
      <c r="BN268" s="22"/>
      <c r="BO268" s="22"/>
      <c r="BP268" s="22"/>
      <c r="BQ268" s="22"/>
      <c r="BR268" s="22"/>
      <c r="BS268" s="22"/>
      <c r="BT268" s="22"/>
      <c r="BU268" s="22"/>
      <c r="BV268" s="22"/>
      <c r="BW268" s="22"/>
      <c r="BX268" s="22"/>
      <c r="BY268" s="22"/>
      <c r="BZ268" s="22"/>
      <c r="CA268" s="22"/>
      <c r="CB268" s="22"/>
      <c r="CC268" s="22"/>
      <c r="CD268" s="22"/>
      <c r="CE268" s="22"/>
      <c r="CF268" s="22"/>
      <c r="CG268" s="22"/>
      <c r="CH268" s="22"/>
      <c r="CI268" s="22"/>
      <c r="CJ268" s="22"/>
      <c r="CK268" s="22"/>
      <c r="CL268" s="22"/>
      <c r="CM268" s="22"/>
      <c r="CN268" s="22"/>
      <c r="CO268" s="22"/>
      <c r="CP268" s="22">
        <v>60</v>
      </c>
      <c r="CQ268" s="22"/>
      <c r="CR268" s="22"/>
      <c r="CS268" s="22"/>
      <c r="CT268" s="22"/>
      <c r="CU268" s="22"/>
      <c r="CV268" s="22"/>
      <c r="CW268" s="22"/>
      <c r="CX268" s="22"/>
      <c r="CY268" s="22"/>
      <c r="CZ268" s="22"/>
      <c r="DA268" s="22"/>
      <c r="DB268" s="22"/>
      <c r="DC268" s="22"/>
      <c r="DD268" s="22"/>
      <c r="DE268" s="22"/>
      <c r="DF268" s="22"/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/>
      <c r="DU268" s="22"/>
      <c r="DV268" s="22"/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/>
      <c r="EY268" s="22"/>
      <c r="EZ268" s="22"/>
      <c r="FA268" s="22"/>
      <c r="FB268" s="22"/>
      <c r="FC268" s="22"/>
      <c r="FD268" s="22"/>
      <c r="FE268" s="22"/>
      <c r="FF268" s="22"/>
      <c r="FG268" s="22"/>
      <c r="FH268" s="22"/>
      <c r="FI268" s="22"/>
      <c r="FJ268" s="22">
        <v>19</v>
      </c>
      <c r="FK268" s="22">
        <v>9</v>
      </c>
      <c r="FL268" s="22"/>
      <c r="FM268" s="22"/>
      <c r="FN268" s="22"/>
      <c r="FO268" s="22"/>
      <c r="FP268" s="22"/>
      <c r="FQ268" s="22"/>
      <c r="FR268" s="22"/>
      <c r="FS268" s="22"/>
      <c r="FT268" s="22"/>
      <c r="FU268" s="22"/>
      <c r="FV268" s="22"/>
      <c r="FW268" s="22"/>
      <c r="FX268" s="22"/>
      <c r="FY268" s="22"/>
      <c r="FZ268" s="22"/>
      <c r="GA268" s="22"/>
      <c r="GB268" s="22"/>
      <c r="GC268" s="22"/>
      <c r="GD268" s="22"/>
      <c r="GE268" s="22"/>
      <c r="GF268" s="22"/>
      <c r="GG268" s="22"/>
      <c r="GH268" s="22"/>
      <c r="GI268" s="22"/>
      <c r="GJ268" s="22"/>
      <c r="GK268" s="22"/>
      <c r="GL268" s="22"/>
      <c r="GM268" s="22"/>
      <c r="GN268" s="22"/>
      <c r="GO268" s="22"/>
      <c r="GP268" s="22"/>
      <c r="GQ268" s="22"/>
      <c r="GR268" s="22"/>
      <c r="GS268" s="22"/>
      <c r="GT268" s="22"/>
      <c r="GU268" s="22"/>
      <c r="GV268" s="22"/>
      <c r="GW268" s="22"/>
      <c r="GX268" s="22"/>
      <c r="GY268" s="22"/>
      <c r="GZ268" s="22"/>
      <c r="HA268" s="22"/>
      <c r="HB268" s="22"/>
      <c r="HC268" s="22"/>
      <c r="HD268" s="22"/>
      <c r="HE268" s="22"/>
      <c r="HF268" s="22"/>
      <c r="HG268" s="22"/>
      <c r="HH268" s="22"/>
      <c r="HI268" s="22"/>
      <c r="HJ268" s="22"/>
      <c r="HK268" s="22"/>
      <c r="HL268" s="22"/>
      <c r="HM268" s="22"/>
      <c r="HN268" s="22"/>
      <c r="HO268" s="22"/>
      <c r="HP268" s="22"/>
      <c r="HQ268" s="22"/>
      <c r="HR268" s="22"/>
      <c r="HS268" s="22"/>
      <c r="HT268" s="22"/>
      <c r="HU268" s="22"/>
      <c r="HV268" s="22"/>
      <c r="HW268" s="22"/>
      <c r="HX268" s="22"/>
      <c r="HY268" s="22"/>
      <c r="HZ268" s="22"/>
      <c r="IA268" s="22"/>
      <c r="IB268" s="22"/>
      <c r="IC268" s="22"/>
      <c r="ID268" s="22"/>
      <c r="IE268" s="22"/>
      <c r="IF268" s="22"/>
      <c r="IG268" s="22"/>
      <c r="IH268" s="22"/>
      <c r="II268" s="22"/>
      <c r="IJ268" s="22"/>
      <c r="IK268" s="22"/>
      <c r="IL268" s="22"/>
      <c r="IM268" s="22"/>
      <c r="IN268" s="22"/>
      <c r="IO268" s="22"/>
      <c r="IP268" s="22"/>
      <c r="IQ268" s="22"/>
      <c r="IR268" s="22"/>
      <c r="IS268" s="22"/>
      <c r="IT268" s="22"/>
      <c r="IU268" s="22"/>
      <c r="IV268" s="22">
        <v>200</v>
      </c>
      <c r="IW268" s="22"/>
      <c r="IX268" s="22"/>
      <c r="IY268" s="26">
        <f t="shared" si="16"/>
        <v>288</v>
      </c>
      <c r="IZ268" s="56" t="s">
        <v>37</v>
      </c>
      <c r="JA268" s="80">
        <v>9913.16</v>
      </c>
      <c r="JB268" s="81">
        <f>JE268+JF268+JG268+JH268+JI268+JJ268+JK268+JL268+JM268+JN268+JO268+JP268</f>
        <v>5614.8</v>
      </c>
      <c r="JC268" s="81">
        <v>7086.24</v>
      </c>
      <c r="JD268" s="82">
        <f t="shared" si="17"/>
        <v>4298.3599999999997</v>
      </c>
      <c r="JE268" s="83"/>
      <c r="JF268" s="83"/>
      <c r="JG268" s="83"/>
      <c r="JH268" s="83"/>
      <c r="JI268" s="83"/>
      <c r="JJ268" s="83"/>
      <c r="JK268" s="83"/>
      <c r="JL268" s="83"/>
      <c r="JM268" s="83"/>
      <c r="JN268" s="83">
        <f>1114.8+1000</f>
        <v>2114.8000000000002</v>
      </c>
      <c r="JO268" s="83">
        <f>1000+1500</f>
        <v>2500</v>
      </c>
      <c r="JP268" s="83">
        <v>1000</v>
      </c>
      <c r="JQ268" s="40">
        <f t="shared" si="14"/>
        <v>1.398930885772991</v>
      </c>
      <c r="JR268" s="5" t="s">
        <v>731</v>
      </c>
    </row>
    <row r="269" spans="1:278" s="5" customFormat="1" ht="12.75" customHeight="1" x14ac:dyDescent="0.25">
      <c r="A269" s="64">
        <v>43369</v>
      </c>
      <c r="B269" s="110" t="s">
        <v>756</v>
      </c>
      <c r="C269" s="52"/>
      <c r="D269" s="52"/>
      <c r="E269" s="53"/>
      <c r="F269" s="53"/>
      <c r="G269" s="53"/>
      <c r="H269" s="53"/>
      <c r="I269" s="53"/>
      <c r="J269" s="53"/>
      <c r="K269" s="53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  <c r="BK269" s="22"/>
      <c r="BL269" s="22"/>
      <c r="BM269" s="22"/>
      <c r="BN269" s="22"/>
      <c r="BO269" s="22"/>
      <c r="BP269" s="22"/>
      <c r="BQ269" s="22"/>
      <c r="BR269" s="22"/>
      <c r="BS269" s="22"/>
      <c r="BT269" s="22"/>
      <c r="BU269" s="22"/>
      <c r="BV269" s="22"/>
      <c r="BW269" s="22"/>
      <c r="BX269" s="22"/>
      <c r="BY269" s="22"/>
      <c r="BZ269" s="22"/>
      <c r="CA269" s="22"/>
      <c r="CB269" s="22"/>
      <c r="CC269" s="22"/>
      <c r="CD269" s="22"/>
      <c r="CE269" s="22"/>
      <c r="CF269" s="22"/>
      <c r="CG269" s="22"/>
      <c r="CH269" s="22"/>
      <c r="CI269" s="22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/>
      <c r="DA269" s="22"/>
      <c r="DB269" s="22"/>
      <c r="DC269" s="22"/>
      <c r="DD269" s="22"/>
      <c r="DE269" s="22"/>
      <c r="DF269" s="22"/>
      <c r="DG269" s="22"/>
      <c r="DH269" s="22"/>
      <c r="DI269" s="22"/>
      <c r="DJ269" s="22"/>
      <c r="DK269" s="22"/>
      <c r="DL269" s="22"/>
      <c r="DM269" s="22"/>
      <c r="DN269" s="22"/>
      <c r="DO269" s="22"/>
      <c r="DP269" s="22"/>
      <c r="DQ269" s="22"/>
      <c r="DR269" s="22"/>
      <c r="DS269" s="22"/>
      <c r="DT269" s="22"/>
      <c r="DU269" s="22"/>
      <c r="DV269" s="22"/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/>
      <c r="EY269" s="22"/>
      <c r="EZ269" s="22"/>
      <c r="FA269" s="22"/>
      <c r="FB269" s="22"/>
      <c r="FC269" s="22"/>
      <c r="FD269" s="22"/>
      <c r="FE269" s="22"/>
      <c r="FF269" s="22"/>
      <c r="FG269" s="22"/>
      <c r="FH269" s="22"/>
      <c r="FI269" s="22"/>
      <c r="FJ269" s="22"/>
      <c r="FK269" s="22"/>
      <c r="FL269" s="22"/>
      <c r="FM269" s="22"/>
      <c r="FN269" s="22"/>
      <c r="FO269" s="22"/>
      <c r="FP269" s="22"/>
      <c r="FQ269" s="22"/>
      <c r="FR269" s="22"/>
      <c r="FS269" s="22"/>
      <c r="FT269" s="22"/>
      <c r="FU269" s="22"/>
      <c r="FV269" s="22"/>
      <c r="FW269" s="22"/>
      <c r="FX269" s="22"/>
      <c r="FY269" s="22"/>
      <c r="FZ269" s="22"/>
      <c r="GA269" s="22"/>
      <c r="GB269" s="22"/>
      <c r="GC269" s="22"/>
      <c r="GD269" s="22"/>
      <c r="GE269" s="22"/>
      <c r="GF269" s="22"/>
      <c r="GG269" s="22"/>
      <c r="GH269" s="22"/>
      <c r="GI269" s="22"/>
      <c r="GJ269" s="22"/>
      <c r="GK269" s="22"/>
      <c r="GL269" s="22"/>
      <c r="GM269" s="22"/>
      <c r="GN269" s="22"/>
      <c r="GO269" s="22"/>
      <c r="GP269" s="22"/>
      <c r="GQ269" s="22"/>
      <c r="GR269" s="22"/>
      <c r="GS269" s="22"/>
      <c r="GT269" s="22"/>
      <c r="GU269" s="22"/>
      <c r="GV269" s="22"/>
      <c r="GW269" s="22"/>
      <c r="GX269" s="22"/>
      <c r="GY269" s="22"/>
      <c r="GZ269" s="22"/>
      <c r="HA269" s="22"/>
      <c r="HB269" s="22"/>
      <c r="HC269" s="22"/>
      <c r="HD269" s="22"/>
      <c r="HE269" s="22"/>
      <c r="HF269" s="22"/>
      <c r="HG269" s="22"/>
      <c r="HH269" s="22"/>
      <c r="HI269" s="22"/>
      <c r="HJ269" s="22"/>
      <c r="HK269" s="22"/>
      <c r="HL269" s="22"/>
      <c r="HM269" s="22"/>
      <c r="HN269" s="22"/>
      <c r="HO269" s="22"/>
      <c r="HP269" s="22"/>
      <c r="HQ269" s="22"/>
      <c r="HR269" s="22"/>
      <c r="HS269" s="22"/>
      <c r="HT269" s="22"/>
      <c r="HU269" s="22"/>
      <c r="HV269" s="22"/>
      <c r="HW269" s="22"/>
      <c r="HX269" s="22"/>
      <c r="HY269" s="22"/>
      <c r="HZ269" s="22"/>
      <c r="IA269" s="22"/>
      <c r="IB269" s="22"/>
      <c r="IC269" s="22"/>
      <c r="ID269" s="22"/>
      <c r="IE269" s="22"/>
      <c r="IF269" s="22"/>
      <c r="IG269" s="22"/>
      <c r="IH269" s="22"/>
      <c r="II269" s="22"/>
      <c r="IJ269" s="22"/>
      <c r="IK269" s="22"/>
      <c r="IL269" s="22"/>
      <c r="IM269" s="22"/>
      <c r="IN269" s="22"/>
      <c r="IO269" s="22"/>
      <c r="IP269" s="22"/>
      <c r="IQ269" s="22"/>
      <c r="IR269" s="22"/>
      <c r="IS269" s="22"/>
      <c r="IT269" s="22"/>
      <c r="IU269" s="22">
        <v>25</v>
      </c>
      <c r="IV269" s="22"/>
      <c r="IW269" s="22"/>
      <c r="IX269" s="22"/>
      <c r="IY269" s="26">
        <f t="shared" si="16"/>
        <v>25</v>
      </c>
      <c r="IZ269" s="56" t="s">
        <v>105</v>
      </c>
      <c r="JA269" s="80">
        <v>698.7</v>
      </c>
      <c r="JB269" s="81">
        <f>JE269+JF269+JG269+JH269+JI269+JJ269+JK269+JL269+JM269+JN269</f>
        <v>698.7</v>
      </c>
      <c r="JC269" s="81">
        <v>485.75</v>
      </c>
      <c r="JD269" s="82">
        <f t="shared" si="17"/>
        <v>0</v>
      </c>
      <c r="JE269" s="83"/>
      <c r="JF269" s="83"/>
      <c r="JG269" s="83"/>
      <c r="JH269" s="83"/>
      <c r="JI269" s="83"/>
      <c r="JJ269" s="83"/>
      <c r="JK269" s="83"/>
      <c r="JL269" s="83"/>
      <c r="JM269" s="83"/>
      <c r="JN269" s="83">
        <v>698.7</v>
      </c>
      <c r="JO269" s="83"/>
      <c r="JP269" s="83"/>
      <c r="JQ269" s="117">
        <f t="shared" si="14"/>
        <v>1.438394235717962</v>
      </c>
    </row>
    <row r="270" spans="1:278" s="5" customFormat="1" ht="12.75" customHeight="1" x14ac:dyDescent="0.25">
      <c r="A270" s="64">
        <v>43209</v>
      </c>
      <c r="B270" s="63" t="s">
        <v>363</v>
      </c>
      <c r="C270" s="52"/>
      <c r="D270" s="52"/>
      <c r="E270" s="53"/>
      <c r="F270" s="53"/>
      <c r="G270" s="53"/>
      <c r="H270" s="53"/>
      <c r="I270" s="53"/>
      <c r="J270" s="53"/>
      <c r="K270" s="53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  <c r="BK270" s="22"/>
      <c r="BL270" s="22"/>
      <c r="BM270" s="22"/>
      <c r="BN270" s="22"/>
      <c r="BO270" s="22"/>
      <c r="BP270" s="22"/>
      <c r="BQ270" s="22"/>
      <c r="BR270" s="22"/>
      <c r="BS270" s="22"/>
      <c r="BT270" s="22"/>
      <c r="BU270" s="22"/>
      <c r="BV270" s="22"/>
      <c r="BW270" s="22"/>
      <c r="BX270" s="22"/>
      <c r="BY270" s="22"/>
      <c r="BZ270" s="22"/>
      <c r="CA270" s="22"/>
      <c r="CB270" s="22"/>
      <c r="CC270" s="22"/>
      <c r="CD270" s="22"/>
      <c r="CE270" s="22"/>
      <c r="CF270" s="22"/>
      <c r="CG270" s="22"/>
      <c r="CH270" s="22"/>
      <c r="CI270" s="22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/>
      <c r="DA270" s="22"/>
      <c r="DB270" s="22"/>
      <c r="DC270" s="22"/>
      <c r="DD270" s="22"/>
      <c r="DE270" s="22"/>
      <c r="DF270" s="22"/>
      <c r="DG270" s="22"/>
      <c r="DH270" s="22"/>
      <c r="DI270" s="22"/>
      <c r="DJ270" s="22"/>
      <c r="DK270" s="22"/>
      <c r="DL270" s="22"/>
      <c r="DM270" s="22"/>
      <c r="DN270" s="22"/>
      <c r="DO270" s="22"/>
      <c r="DP270" s="22">
        <v>1</v>
      </c>
      <c r="DQ270" s="22"/>
      <c r="DR270" s="22"/>
      <c r="DS270" s="22"/>
      <c r="DT270" s="22"/>
      <c r="DU270" s="22"/>
      <c r="DV270" s="22"/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/>
      <c r="EY270" s="22"/>
      <c r="EZ270" s="22"/>
      <c r="FA270" s="22"/>
      <c r="FB270" s="22"/>
      <c r="FC270" s="22"/>
      <c r="FD270" s="22"/>
      <c r="FE270" s="22"/>
      <c r="FF270" s="22"/>
      <c r="FG270" s="22"/>
      <c r="FH270" s="22"/>
      <c r="FI270" s="22"/>
      <c r="FJ270" s="22"/>
      <c r="FK270" s="22"/>
      <c r="FL270" s="22"/>
      <c r="FM270" s="22"/>
      <c r="FN270" s="22"/>
      <c r="FO270" s="22"/>
      <c r="FP270" s="22"/>
      <c r="FQ270" s="22"/>
      <c r="FR270" s="22"/>
      <c r="FS270" s="22"/>
      <c r="FT270" s="22"/>
      <c r="FU270" s="22"/>
      <c r="FV270" s="22"/>
      <c r="FW270" s="22"/>
      <c r="FX270" s="22"/>
      <c r="FY270" s="22"/>
      <c r="FZ270" s="22"/>
      <c r="GA270" s="22"/>
      <c r="GB270" s="22"/>
      <c r="GC270" s="22"/>
      <c r="GD270" s="22"/>
      <c r="GE270" s="22"/>
      <c r="GF270" s="22"/>
      <c r="GG270" s="22"/>
      <c r="GH270" s="22"/>
      <c r="GI270" s="22"/>
      <c r="GJ270" s="22"/>
      <c r="GK270" s="22"/>
      <c r="GL270" s="22"/>
      <c r="GM270" s="22"/>
      <c r="GN270" s="22"/>
      <c r="GO270" s="22"/>
      <c r="GP270" s="22"/>
      <c r="GQ270" s="22"/>
      <c r="GR270" s="22"/>
      <c r="GS270" s="22"/>
      <c r="GT270" s="22"/>
      <c r="GU270" s="22"/>
      <c r="GV270" s="22"/>
      <c r="GW270" s="22"/>
      <c r="GX270" s="22"/>
      <c r="GY270" s="22"/>
      <c r="GZ270" s="22"/>
      <c r="HA270" s="22"/>
      <c r="HB270" s="22"/>
      <c r="HC270" s="22"/>
      <c r="HD270" s="22"/>
      <c r="HE270" s="22"/>
      <c r="HF270" s="22"/>
      <c r="HG270" s="22"/>
      <c r="HH270" s="22"/>
      <c r="HI270" s="22"/>
      <c r="HJ270" s="22"/>
      <c r="HK270" s="22"/>
      <c r="HL270" s="22"/>
      <c r="HM270" s="22"/>
      <c r="HN270" s="22"/>
      <c r="HO270" s="22"/>
      <c r="HP270" s="22"/>
      <c r="HQ270" s="22"/>
      <c r="HR270" s="22"/>
      <c r="HS270" s="22"/>
      <c r="HT270" s="22"/>
      <c r="HU270" s="22"/>
      <c r="HV270" s="22"/>
      <c r="HW270" s="22"/>
      <c r="HX270" s="22"/>
      <c r="HY270" s="22"/>
      <c r="HZ270" s="22"/>
      <c r="IA270" s="22"/>
      <c r="IB270" s="22"/>
      <c r="IC270" s="22"/>
      <c r="ID270" s="22"/>
      <c r="IE270" s="22"/>
      <c r="IF270" s="22"/>
      <c r="IG270" s="22"/>
      <c r="IH270" s="22"/>
      <c r="II270" s="22"/>
      <c r="IJ270" s="22"/>
      <c r="IK270" s="22"/>
      <c r="IL270" s="22"/>
      <c r="IM270" s="22"/>
      <c r="IN270" s="22"/>
      <c r="IO270" s="22"/>
      <c r="IP270" s="22"/>
      <c r="IQ270" s="22"/>
      <c r="IR270" s="22"/>
      <c r="IS270" s="22"/>
      <c r="IT270" s="22"/>
      <c r="IU270" s="22"/>
      <c r="IV270" s="22"/>
      <c r="IW270" s="22"/>
      <c r="IX270" s="22"/>
      <c r="IY270" s="26">
        <f t="shared" si="16"/>
        <v>1</v>
      </c>
      <c r="IZ270" s="56" t="s">
        <v>37</v>
      </c>
      <c r="JA270" s="80">
        <v>27</v>
      </c>
      <c r="JB270" s="81">
        <f>JE270+JF270+JG270+JH270</f>
        <v>27</v>
      </c>
      <c r="JC270" s="81">
        <v>17.45</v>
      </c>
      <c r="JD270" s="82">
        <f t="shared" si="17"/>
        <v>0</v>
      </c>
      <c r="JE270" s="83"/>
      <c r="JF270" s="83"/>
      <c r="JG270" s="83"/>
      <c r="JH270" s="83">
        <v>27</v>
      </c>
      <c r="JI270" s="83"/>
      <c r="JJ270" s="83"/>
      <c r="JK270" s="83"/>
      <c r="JL270" s="83"/>
      <c r="JM270" s="83"/>
      <c r="JN270" s="83"/>
      <c r="JO270" s="83"/>
      <c r="JP270" s="83"/>
      <c r="JQ270" s="40">
        <f t="shared" si="14"/>
        <v>1.5472779369627507</v>
      </c>
    </row>
    <row r="271" spans="1:278" s="5" customFormat="1" ht="12.75" customHeight="1" x14ac:dyDescent="0.25">
      <c r="A271" s="64">
        <v>43122</v>
      </c>
      <c r="B271" s="108" t="s">
        <v>60</v>
      </c>
      <c r="C271" s="52"/>
      <c r="D271" s="52"/>
      <c r="E271" s="53"/>
      <c r="F271" s="53"/>
      <c r="G271" s="53"/>
      <c r="H271" s="53"/>
      <c r="I271" s="53"/>
      <c r="J271" s="53"/>
      <c r="K271" s="53"/>
      <c r="L271" s="22"/>
      <c r="M271" s="22"/>
      <c r="N271" s="22"/>
      <c r="O271" s="22"/>
      <c r="P271" s="22"/>
      <c r="Q271" s="22"/>
      <c r="R271" s="22"/>
      <c r="S271" s="22"/>
      <c r="T271" s="22"/>
      <c r="U271" s="22">
        <v>36</v>
      </c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  <c r="BK271" s="22"/>
      <c r="BL271" s="22"/>
      <c r="BM271" s="22"/>
      <c r="BN271" s="22"/>
      <c r="BO271" s="22"/>
      <c r="BP271" s="22"/>
      <c r="BQ271" s="22"/>
      <c r="BR271" s="22"/>
      <c r="BS271" s="22"/>
      <c r="BT271" s="22"/>
      <c r="BU271" s="22"/>
      <c r="BV271" s="22"/>
      <c r="BW271" s="22"/>
      <c r="BX271" s="22"/>
      <c r="BY271" s="22"/>
      <c r="BZ271" s="22"/>
      <c r="CA271" s="22"/>
      <c r="CB271" s="22"/>
      <c r="CC271" s="22"/>
      <c r="CD271" s="22"/>
      <c r="CE271" s="22"/>
      <c r="CF271" s="22"/>
      <c r="CG271" s="22">
        <v>100</v>
      </c>
      <c r="CH271" s="22"/>
      <c r="CI271" s="22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/>
      <c r="DA271" s="22"/>
      <c r="DB271" s="22"/>
      <c r="DC271" s="22"/>
      <c r="DD271" s="22"/>
      <c r="DE271" s="22"/>
      <c r="DF271" s="22"/>
      <c r="DG271" s="22"/>
      <c r="DH271" s="22"/>
      <c r="DI271" s="22"/>
      <c r="DJ271" s="22"/>
      <c r="DK271" s="22"/>
      <c r="DL271" s="22"/>
      <c r="DM271" s="22"/>
      <c r="DN271" s="22"/>
      <c r="DO271" s="22"/>
      <c r="DP271" s="22"/>
      <c r="DQ271" s="22"/>
      <c r="DR271" s="22"/>
      <c r="DS271" s="22"/>
      <c r="DT271" s="22"/>
      <c r="DU271" s="22"/>
      <c r="DV271" s="22"/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>
        <v>30</v>
      </c>
      <c r="ER271" s="22">
        <v>99</v>
      </c>
      <c r="ES271" s="22"/>
      <c r="ET271" s="22"/>
      <c r="EU271" s="22"/>
      <c r="EV271" s="22"/>
      <c r="EW271" s="22"/>
      <c r="EX271" s="22"/>
      <c r="EY271" s="22"/>
      <c r="EZ271" s="22"/>
      <c r="FA271" s="22"/>
      <c r="FB271" s="22"/>
      <c r="FC271" s="22"/>
      <c r="FD271" s="22"/>
      <c r="FE271" s="22"/>
      <c r="FF271" s="22"/>
      <c r="FG271" s="22"/>
      <c r="FH271" s="22"/>
      <c r="FI271" s="22"/>
      <c r="FJ271" s="22"/>
      <c r="FK271" s="22"/>
      <c r="FL271" s="22"/>
      <c r="FM271" s="22"/>
      <c r="FN271" s="22"/>
      <c r="FO271" s="22"/>
      <c r="FP271" s="22"/>
      <c r="FQ271" s="22"/>
      <c r="FR271" s="22"/>
      <c r="FS271" s="22"/>
      <c r="FT271" s="22"/>
      <c r="FU271" s="22"/>
      <c r="FV271" s="22"/>
      <c r="FW271" s="22"/>
      <c r="FX271" s="22"/>
      <c r="FY271" s="22"/>
      <c r="FZ271" s="22"/>
      <c r="GA271" s="22"/>
      <c r="GB271" s="22"/>
      <c r="GC271" s="22"/>
      <c r="GD271" s="22"/>
      <c r="GE271" s="22"/>
      <c r="GF271" s="22"/>
      <c r="GG271" s="22"/>
      <c r="GH271" s="22"/>
      <c r="GI271" s="22"/>
      <c r="GJ271" s="22"/>
      <c r="GK271" s="22"/>
      <c r="GL271" s="22"/>
      <c r="GM271" s="22"/>
      <c r="GN271" s="22"/>
      <c r="GO271" s="22"/>
      <c r="GP271" s="22"/>
      <c r="GQ271" s="22"/>
      <c r="GR271" s="22"/>
      <c r="GS271" s="22"/>
      <c r="GT271" s="22"/>
      <c r="GU271" s="22"/>
      <c r="GV271" s="22"/>
      <c r="GW271" s="22"/>
      <c r="GX271" s="22"/>
      <c r="GY271" s="22"/>
      <c r="GZ271" s="22"/>
      <c r="HA271" s="22"/>
      <c r="HB271" s="22"/>
      <c r="HC271" s="22"/>
      <c r="HD271" s="22"/>
      <c r="HE271" s="22"/>
      <c r="HF271" s="22"/>
      <c r="HG271" s="22"/>
      <c r="HH271" s="22"/>
      <c r="HI271" s="22"/>
      <c r="HJ271" s="22"/>
      <c r="HK271" s="22"/>
      <c r="HL271" s="22"/>
      <c r="HM271" s="22"/>
      <c r="HN271" s="22"/>
      <c r="HO271" s="22"/>
      <c r="HP271" s="22"/>
      <c r="HQ271" s="22"/>
      <c r="HR271" s="22"/>
      <c r="HS271" s="22"/>
      <c r="HT271" s="22"/>
      <c r="HU271" s="22"/>
      <c r="HV271" s="22"/>
      <c r="HW271" s="22"/>
      <c r="HX271" s="22"/>
      <c r="HY271" s="22"/>
      <c r="HZ271" s="22"/>
      <c r="IA271" s="22"/>
      <c r="IB271" s="22"/>
      <c r="IC271" s="22"/>
      <c r="ID271" s="22"/>
      <c r="IE271" s="22"/>
      <c r="IF271" s="22"/>
      <c r="IG271" s="22"/>
      <c r="IH271" s="22"/>
      <c r="II271" s="22"/>
      <c r="IJ271" s="22"/>
      <c r="IK271" s="22"/>
      <c r="IL271" s="22"/>
      <c r="IM271" s="22"/>
      <c r="IN271" s="22"/>
      <c r="IO271" s="22"/>
      <c r="IP271" s="22"/>
      <c r="IQ271" s="22"/>
      <c r="IR271" s="22"/>
      <c r="IS271" s="22"/>
      <c r="IT271" s="22"/>
      <c r="IU271" s="22"/>
      <c r="IV271" s="22"/>
      <c r="IW271" s="22"/>
      <c r="IX271" s="22"/>
      <c r="IY271" s="26">
        <f t="shared" si="16"/>
        <v>265</v>
      </c>
      <c r="IZ271" s="56" t="s">
        <v>37</v>
      </c>
      <c r="JA271" s="80">
        <v>5435.77</v>
      </c>
      <c r="JB271" s="81">
        <f>JE271+JF271+JG271+JH271</f>
        <v>5435.77</v>
      </c>
      <c r="JC271" s="81">
        <v>3500.9</v>
      </c>
      <c r="JD271" s="82">
        <f t="shared" si="17"/>
        <v>0</v>
      </c>
      <c r="JE271" s="83"/>
      <c r="JF271" s="83"/>
      <c r="JG271" s="83"/>
      <c r="JH271" s="83">
        <v>5435.77</v>
      </c>
      <c r="JI271" s="83"/>
      <c r="JJ271" s="83"/>
      <c r="JK271" s="83"/>
      <c r="JL271" s="83"/>
      <c r="JM271" s="83"/>
      <c r="JN271" s="83"/>
      <c r="JO271" s="83"/>
      <c r="JP271" s="83"/>
      <c r="JQ271" s="40">
        <f t="shared" si="14"/>
        <v>1.5526778828301295</v>
      </c>
      <c r="JR271" s="5" t="s">
        <v>340</v>
      </c>
    </row>
    <row r="272" spans="1:278" s="5" customFormat="1" ht="12.75" customHeight="1" x14ac:dyDescent="0.25">
      <c r="A272" s="64">
        <v>43136</v>
      </c>
      <c r="B272" s="108" t="s">
        <v>60</v>
      </c>
      <c r="C272" s="52"/>
      <c r="D272" s="52"/>
      <c r="E272" s="53"/>
      <c r="F272" s="53"/>
      <c r="G272" s="53"/>
      <c r="H272" s="53"/>
      <c r="I272" s="53"/>
      <c r="J272" s="53"/>
      <c r="K272" s="53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>
        <v>20</v>
      </c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>
        <v>20</v>
      </c>
      <c r="BG272" s="22"/>
      <c r="BH272" s="22"/>
      <c r="BI272" s="22"/>
      <c r="BJ272" s="22"/>
      <c r="BK272" s="22"/>
      <c r="BL272" s="22"/>
      <c r="BM272" s="22"/>
      <c r="BN272" s="22"/>
      <c r="BO272" s="22"/>
      <c r="BP272" s="22"/>
      <c r="BQ272" s="22"/>
      <c r="BR272" s="22"/>
      <c r="BS272" s="22"/>
      <c r="BT272" s="22"/>
      <c r="BU272" s="22">
        <v>10</v>
      </c>
      <c r="BV272" s="22"/>
      <c r="BW272" s="22"/>
      <c r="BX272" s="22"/>
      <c r="BY272" s="22">
        <v>10</v>
      </c>
      <c r="BZ272" s="22"/>
      <c r="CA272" s="22"/>
      <c r="CB272" s="22"/>
      <c r="CC272" s="22"/>
      <c r="CD272" s="22"/>
      <c r="CE272" s="22"/>
      <c r="CF272" s="22"/>
      <c r="CG272" s="22"/>
      <c r="CH272" s="22"/>
      <c r="CI272" s="22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/>
      <c r="DA272" s="22"/>
      <c r="DB272" s="22"/>
      <c r="DC272" s="22"/>
      <c r="DD272" s="22"/>
      <c r="DE272" s="22"/>
      <c r="DF272" s="22"/>
      <c r="DG272" s="22"/>
      <c r="DH272" s="22"/>
      <c r="DI272" s="22"/>
      <c r="DJ272" s="22"/>
      <c r="DK272" s="22"/>
      <c r="DL272" s="22"/>
      <c r="DM272" s="22"/>
      <c r="DN272" s="22"/>
      <c r="DO272" s="22"/>
      <c r="DP272" s="22"/>
      <c r="DQ272" s="22"/>
      <c r="DR272" s="22"/>
      <c r="DS272" s="22"/>
      <c r="DT272" s="22"/>
      <c r="DU272" s="22"/>
      <c r="DV272" s="22"/>
      <c r="DW272" s="22"/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>
        <v>30</v>
      </c>
      <c r="ER272" s="22"/>
      <c r="ES272" s="22"/>
      <c r="ET272" s="22"/>
      <c r="EU272" s="22"/>
      <c r="EV272" s="22"/>
      <c r="EW272" s="22"/>
      <c r="EX272" s="22"/>
      <c r="EY272" s="22"/>
      <c r="EZ272" s="22"/>
      <c r="FA272" s="22"/>
      <c r="FB272" s="22"/>
      <c r="FC272" s="22"/>
      <c r="FD272" s="22"/>
      <c r="FE272" s="22"/>
      <c r="FF272" s="22"/>
      <c r="FG272" s="22"/>
      <c r="FH272" s="22"/>
      <c r="FI272" s="22"/>
      <c r="FJ272" s="22"/>
      <c r="FK272" s="22"/>
      <c r="FL272" s="22"/>
      <c r="FM272" s="22"/>
      <c r="FN272" s="22"/>
      <c r="FO272" s="22"/>
      <c r="FP272" s="22"/>
      <c r="FQ272" s="22"/>
      <c r="FR272" s="22"/>
      <c r="FS272" s="22"/>
      <c r="FT272" s="22"/>
      <c r="FU272" s="22"/>
      <c r="FV272" s="22"/>
      <c r="FW272" s="22"/>
      <c r="FX272" s="22"/>
      <c r="FY272" s="22"/>
      <c r="FZ272" s="22"/>
      <c r="GA272" s="22"/>
      <c r="GB272" s="22"/>
      <c r="GC272" s="22"/>
      <c r="GD272" s="22"/>
      <c r="GE272" s="22"/>
      <c r="GF272" s="22"/>
      <c r="GG272" s="22"/>
      <c r="GH272" s="22"/>
      <c r="GI272" s="22"/>
      <c r="GJ272" s="22"/>
      <c r="GK272" s="22"/>
      <c r="GL272" s="22"/>
      <c r="GM272" s="22"/>
      <c r="GN272" s="22"/>
      <c r="GO272" s="22"/>
      <c r="GP272" s="22"/>
      <c r="GQ272" s="22"/>
      <c r="GR272" s="22"/>
      <c r="GS272" s="22"/>
      <c r="GT272" s="22"/>
      <c r="GU272" s="22"/>
      <c r="GV272" s="22"/>
      <c r="GW272" s="22"/>
      <c r="GX272" s="22"/>
      <c r="GY272" s="22"/>
      <c r="GZ272" s="22"/>
      <c r="HA272" s="22"/>
      <c r="HB272" s="22"/>
      <c r="HC272" s="22"/>
      <c r="HD272" s="22"/>
      <c r="HE272" s="22"/>
      <c r="HF272" s="22"/>
      <c r="HG272" s="22"/>
      <c r="HH272" s="22"/>
      <c r="HI272" s="22"/>
      <c r="HJ272" s="22"/>
      <c r="HK272" s="22"/>
      <c r="HL272" s="22"/>
      <c r="HM272" s="22"/>
      <c r="HN272" s="22"/>
      <c r="HO272" s="22"/>
      <c r="HP272" s="22"/>
      <c r="HQ272" s="22"/>
      <c r="HR272" s="22"/>
      <c r="HS272" s="22"/>
      <c r="HT272" s="22"/>
      <c r="HU272" s="22"/>
      <c r="HV272" s="22"/>
      <c r="HW272" s="22"/>
      <c r="HX272" s="22"/>
      <c r="HY272" s="22"/>
      <c r="HZ272" s="22"/>
      <c r="IA272" s="22"/>
      <c r="IB272" s="22"/>
      <c r="IC272" s="22"/>
      <c r="ID272" s="22"/>
      <c r="IE272" s="22"/>
      <c r="IF272" s="22"/>
      <c r="IG272" s="22"/>
      <c r="IH272" s="22"/>
      <c r="II272" s="22"/>
      <c r="IJ272" s="22"/>
      <c r="IK272" s="22"/>
      <c r="IL272" s="22"/>
      <c r="IM272" s="22"/>
      <c r="IN272" s="22"/>
      <c r="IO272" s="22"/>
      <c r="IP272" s="22"/>
      <c r="IQ272" s="22"/>
      <c r="IR272" s="22"/>
      <c r="IS272" s="22"/>
      <c r="IT272" s="22"/>
      <c r="IU272" s="22"/>
      <c r="IV272" s="22"/>
      <c r="IW272" s="22"/>
      <c r="IX272" s="22"/>
      <c r="IY272" s="26">
        <f t="shared" si="16"/>
        <v>90</v>
      </c>
      <c r="IZ272" s="56" t="s">
        <v>37</v>
      </c>
      <c r="JA272" s="80">
        <v>2017.8</v>
      </c>
      <c r="JB272" s="81">
        <f>JE272+JF272+JG272+JH272+JI272</f>
        <v>2017.8</v>
      </c>
      <c r="JC272" s="81">
        <v>1581.1</v>
      </c>
      <c r="JD272" s="82">
        <f t="shared" si="17"/>
        <v>0</v>
      </c>
      <c r="JE272" s="83"/>
      <c r="JF272" s="83"/>
      <c r="JG272" s="83"/>
      <c r="JH272" s="83"/>
      <c r="JI272" s="83">
        <v>2017.8</v>
      </c>
      <c r="JJ272" s="83"/>
      <c r="JK272" s="83"/>
      <c r="JL272" s="83"/>
      <c r="JM272" s="83"/>
      <c r="JN272" s="83"/>
      <c r="JO272" s="83"/>
      <c r="JP272" s="83"/>
      <c r="JQ272" s="40">
        <f t="shared" si="14"/>
        <v>1.2762001138447916</v>
      </c>
      <c r="JR272" s="113" t="s">
        <v>361</v>
      </c>
    </row>
    <row r="273" spans="1:278" s="5" customFormat="1" ht="12.75" customHeight="1" x14ac:dyDescent="0.25">
      <c r="A273" s="64">
        <v>43150</v>
      </c>
      <c r="B273" s="108" t="s">
        <v>60</v>
      </c>
      <c r="C273" s="52"/>
      <c r="D273" s="52"/>
      <c r="E273" s="53"/>
      <c r="F273" s="53"/>
      <c r="G273" s="53"/>
      <c r="H273" s="53"/>
      <c r="I273" s="53"/>
      <c r="J273" s="53"/>
      <c r="K273" s="53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>
        <v>20</v>
      </c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>
        <v>10</v>
      </c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2"/>
      <c r="BP273" s="22"/>
      <c r="BQ273" s="22"/>
      <c r="BR273" s="22"/>
      <c r="BS273" s="22"/>
      <c r="BT273" s="22"/>
      <c r="BU273" s="22">
        <v>10</v>
      </c>
      <c r="BV273" s="22"/>
      <c r="BW273" s="22"/>
      <c r="BX273" s="22"/>
      <c r="BY273" s="22"/>
      <c r="BZ273" s="22"/>
      <c r="CA273" s="22"/>
      <c r="CB273" s="22"/>
      <c r="CC273" s="22"/>
      <c r="CD273" s="22"/>
      <c r="CE273" s="22"/>
      <c r="CF273" s="22"/>
      <c r="CG273" s="22"/>
      <c r="CH273" s="22"/>
      <c r="CI273" s="22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/>
      <c r="DA273" s="22"/>
      <c r="DB273" s="22"/>
      <c r="DC273" s="22"/>
      <c r="DD273" s="22"/>
      <c r="DE273" s="22"/>
      <c r="DF273" s="22"/>
      <c r="DG273" s="22"/>
      <c r="DH273" s="22"/>
      <c r="DI273" s="22"/>
      <c r="DJ273" s="22"/>
      <c r="DK273" s="22"/>
      <c r="DL273" s="22"/>
      <c r="DM273" s="22"/>
      <c r="DN273" s="22"/>
      <c r="DO273" s="22"/>
      <c r="DP273" s="22"/>
      <c r="DQ273" s="22"/>
      <c r="DR273" s="22"/>
      <c r="DS273" s="22"/>
      <c r="DT273" s="22"/>
      <c r="DU273" s="22"/>
      <c r="DV273" s="22"/>
      <c r="DW273" s="22"/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>
        <v>50</v>
      </c>
      <c r="ER273" s="22"/>
      <c r="ES273" s="22"/>
      <c r="ET273" s="22"/>
      <c r="EU273" s="22"/>
      <c r="EV273" s="22"/>
      <c r="EW273" s="22"/>
      <c r="EX273" s="22"/>
      <c r="EY273" s="22"/>
      <c r="EZ273" s="22"/>
      <c r="FA273" s="22"/>
      <c r="FB273" s="22"/>
      <c r="FC273" s="22"/>
      <c r="FD273" s="22"/>
      <c r="FE273" s="22"/>
      <c r="FF273" s="22"/>
      <c r="FG273" s="22"/>
      <c r="FH273" s="22"/>
      <c r="FI273" s="22"/>
      <c r="FJ273" s="22"/>
      <c r="FK273" s="22"/>
      <c r="FL273" s="22"/>
      <c r="FM273" s="22"/>
      <c r="FN273" s="22"/>
      <c r="FO273" s="22"/>
      <c r="FP273" s="22"/>
      <c r="FQ273" s="22"/>
      <c r="FR273" s="22"/>
      <c r="FS273" s="22"/>
      <c r="FT273" s="22"/>
      <c r="FU273" s="22"/>
      <c r="FV273" s="22"/>
      <c r="FW273" s="22"/>
      <c r="FX273" s="22"/>
      <c r="FY273" s="22">
        <v>10</v>
      </c>
      <c r="FZ273" s="22"/>
      <c r="GA273" s="22"/>
      <c r="GB273" s="22"/>
      <c r="GC273" s="22"/>
      <c r="GD273" s="22"/>
      <c r="GE273" s="22"/>
      <c r="GF273" s="22"/>
      <c r="GG273" s="22"/>
      <c r="GH273" s="22"/>
      <c r="GI273" s="22"/>
      <c r="GJ273" s="22"/>
      <c r="GK273" s="22"/>
      <c r="GL273" s="22"/>
      <c r="GM273" s="22"/>
      <c r="GN273" s="22"/>
      <c r="GO273" s="22"/>
      <c r="GP273" s="22"/>
      <c r="GQ273" s="22"/>
      <c r="GR273" s="22"/>
      <c r="GS273" s="22"/>
      <c r="GT273" s="22"/>
      <c r="GU273" s="22"/>
      <c r="GV273" s="22"/>
      <c r="GW273" s="22"/>
      <c r="GX273" s="22"/>
      <c r="GY273" s="22"/>
      <c r="GZ273" s="22"/>
      <c r="HA273" s="22"/>
      <c r="HB273" s="22"/>
      <c r="HC273" s="22"/>
      <c r="HD273" s="22"/>
      <c r="HE273" s="22"/>
      <c r="HF273" s="22"/>
      <c r="HG273" s="22"/>
      <c r="HH273" s="22"/>
      <c r="HI273" s="22"/>
      <c r="HJ273" s="22"/>
      <c r="HK273" s="22"/>
      <c r="HL273" s="22"/>
      <c r="HM273" s="22"/>
      <c r="HN273" s="22"/>
      <c r="HO273" s="22"/>
      <c r="HP273" s="22"/>
      <c r="HQ273" s="22"/>
      <c r="HR273" s="22"/>
      <c r="HS273" s="22"/>
      <c r="HT273" s="22"/>
      <c r="HU273" s="22"/>
      <c r="HV273" s="22"/>
      <c r="HW273" s="22"/>
      <c r="HX273" s="22"/>
      <c r="HY273" s="22"/>
      <c r="HZ273" s="22"/>
      <c r="IA273" s="22"/>
      <c r="IB273" s="22"/>
      <c r="IC273" s="22"/>
      <c r="ID273" s="22"/>
      <c r="IE273" s="22"/>
      <c r="IF273" s="22"/>
      <c r="IG273" s="22"/>
      <c r="IH273" s="22"/>
      <c r="II273" s="22"/>
      <c r="IJ273" s="22"/>
      <c r="IK273" s="22"/>
      <c r="IL273" s="22"/>
      <c r="IM273" s="22"/>
      <c r="IN273" s="22"/>
      <c r="IO273" s="22"/>
      <c r="IP273" s="22"/>
      <c r="IQ273" s="22"/>
      <c r="IR273" s="22"/>
      <c r="IS273" s="22"/>
      <c r="IT273" s="22"/>
      <c r="IU273" s="22"/>
      <c r="IV273" s="22"/>
      <c r="IW273" s="22"/>
      <c r="IX273" s="22"/>
      <c r="IY273" s="26">
        <f t="shared" si="16"/>
        <v>100</v>
      </c>
      <c r="IZ273" s="56" t="s">
        <v>37</v>
      </c>
      <c r="JA273" s="80">
        <v>2878.2</v>
      </c>
      <c r="JB273" s="81">
        <f>JE273+JF273+JG273+JH273+JI273</f>
        <v>2878.2</v>
      </c>
      <c r="JC273" s="81">
        <v>2125.6999999999998</v>
      </c>
      <c r="JD273" s="82">
        <f t="shared" si="17"/>
        <v>0</v>
      </c>
      <c r="JE273" s="83"/>
      <c r="JF273" s="83"/>
      <c r="JG273" s="83"/>
      <c r="JH273" s="83"/>
      <c r="JI273" s="83">
        <v>2878.2</v>
      </c>
      <c r="JJ273" s="83"/>
      <c r="JK273" s="83"/>
      <c r="JL273" s="83"/>
      <c r="JM273" s="83"/>
      <c r="JN273" s="83"/>
      <c r="JO273" s="83"/>
      <c r="JP273" s="83"/>
      <c r="JQ273" s="40">
        <f t="shared" si="14"/>
        <v>1.3540010349531919</v>
      </c>
      <c r="JR273" s="113" t="s">
        <v>348</v>
      </c>
    </row>
    <row r="274" spans="1:278" s="5" customFormat="1" ht="12.75" customHeight="1" x14ac:dyDescent="0.25">
      <c r="A274" s="64">
        <v>43171</v>
      </c>
      <c r="B274" s="108" t="s">
        <v>60</v>
      </c>
      <c r="C274" s="52"/>
      <c r="D274" s="52"/>
      <c r="E274" s="53"/>
      <c r="F274" s="53"/>
      <c r="G274" s="53">
        <v>11</v>
      </c>
      <c r="H274" s="53"/>
      <c r="I274" s="53"/>
      <c r="J274" s="53"/>
      <c r="K274" s="53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>
        <v>20</v>
      </c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  <c r="BK274" s="22"/>
      <c r="BL274" s="22"/>
      <c r="BM274" s="22"/>
      <c r="BN274" s="22"/>
      <c r="BO274" s="22"/>
      <c r="BP274" s="22"/>
      <c r="BQ274" s="22"/>
      <c r="BR274" s="22"/>
      <c r="BS274" s="22"/>
      <c r="BT274" s="22"/>
      <c r="BU274" s="22"/>
      <c r="BV274" s="22"/>
      <c r="BW274" s="22"/>
      <c r="BX274" s="22"/>
      <c r="BY274" s="22"/>
      <c r="BZ274" s="22"/>
      <c r="CA274" s="22"/>
      <c r="CB274" s="22"/>
      <c r="CC274" s="22"/>
      <c r="CD274" s="22"/>
      <c r="CE274" s="22"/>
      <c r="CF274" s="22"/>
      <c r="CG274" s="22"/>
      <c r="CH274" s="22"/>
      <c r="CI274" s="22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/>
      <c r="DA274" s="22"/>
      <c r="DB274" s="22"/>
      <c r="DC274" s="22"/>
      <c r="DD274" s="22"/>
      <c r="DE274" s="22"/>
      <c r="DF274" s="22"/>
      <c r="DG274" s="22"/>
      <c r="DH274" s="22"/>
      <c r="DI274" s="22"/>
      <c r="DJ274" s="22"/>
      <c r="DK274" s="22"/>
      <c r="DL274" s="22"/>
      <c r="DM274" s="22"/>
      <c r="DN274" s="22"/>
      <c r="DO274" s="22"/>
      <c r="DP274" s="22"/>
      <c r="DQ274" s="22"/>
      <c r="DR274" s="22"/>
      <c r="DS274" s="22"/>
      <c r="DT274" s="22"/>
      <c r="DU274" s="22"/>
      <c r="DV274" s="22"/>
      <c r="DW274" s="22"/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/>
      <c r="EY274" s="22"/>
      <c r="EZ274" s="22"/>
      <c r="FA274" s="22"/>
      <c r="FB274" s="22"/>
      <c r="FC274" s="22"/>
      <c r="FD274" s="22"/>
      <c r="FE274" s="22"/>
      <c r="FF274" s="22"/>
      <c r="FG274" s="22"/>
      <c r="FH274" s="22"/>
      <c r="FI274" s="22"/>
      <c r="FJ274" s="22"/>
      <c r="FK274" s="22"/>
      <c r="FL274" s="22"/>
      <c r="FM274" s="22"/>
      <c r="FN274" s="22"/>
      <c r="FO274" s="22"/>
      <c r="FP274" s="22"/>
      <c r="FQ274" s="22"/>
      <c r="FR274" s="22"/>
      <c r="FS274" s="22"/>
      <c r="FT274" s="22"/>
      <c r="FU274" s="22"/>
      <c r="FV274" s="22"/>
      <c r="FW274" s="22"/>
      <c r="FX274" s="22"/>
      <c r="FY274" s="22"/>
      <c r="FZ274" s="22"/>
      <c r="GA274" s="22"/>
      <c r="GB274" s="22"/>
      <c r="GC274" s="22"/>
      <c r="GD274" s="22"/>
      <c r="GE274" s="22"/>
      <c r="GF274" s="22"/>
      <c r="GG274" s="22"/>
      <c r="GH274" s="22"/>
      <c r="GI274" s="22"/>
      <c r="GJ274" s="22"/>
      <c r="GK274" s="22"/>
      <c r="GL274" s="22"/>
      <c r="GM274" s="22"/>
      <c r="GN274" s="22"/>
      <c r="GO274" s="22"/>
      <c r="GP274" s="22"/>
      <c r="GQ274" s="22"/>
      <c r="GR274" s="22"/>
      <c r="GS274" s="22"/>
      <c r="GT274" s="22"/>
      <c r="GU274" s="22"/>
      <c r="GV274" s="22"/>
      <c r="GW274" s="22"/>
      <c r="GX274" s="22"/>
      <c r="GY274" s="22"/>
      <c r="GZ274" s="22"/>
      <c r="HA274" s="22"/>
      <c r="HB274" s="22"/>
      <c r="HC274" s="22"/>
      <c r="HD274" s="22"/>
      <c r="HE274" s="22"/>
      <c r="HF274" s="22"/>
      <c r="HG274" s="22"/>
      <c r="HH274" s="22"/>
      <c r="HI274" s="22"/>
      <c r="HJ274" s="22"/>
      <c r="HK274" s="22"/>
      <c r="HL274" s="22"/>
      <c r="HM274" s="22"/>
      <c r="HN274" s="22"/>
      <c r="HO274" s="22"/>
      <c r="HP274" s="22"/>
      <c r="HQ274" s="22"/>
      <c r="HR274" s="22"/>
      <c r="HS274" s="22"/>
      <c r="HT274" s="22"/>
      <c r="HU274" s="22"/>
      <c r="HV274" s="22"/>
      <c r="HW274" s="22"/>
      <c r="HX274" s="22"/>
      <c r="HY274" s="22"/>
      <c r="HZ274" s="22"/>
      <c r="IA274" s="22"/>
      <c r="IB274" s="22"/>
      <c r="IC274" s="22"/>
      <c r="ID274" s="22"/>
      <c r="IE274" s="22"/>
      <c r="IF274" s="22"/>
      <c r="IG274" s="22"/>
      <c r="IH274" s="22"/>
      <c r="II274" s="22"/>
      <c r="IJ274" s="22"/>
      <c r="IK274" s="22"/>
      <c r="IL274" s="22"/>
      <c r="IM274" s="22"/>
      <c r="IN274" s="22"/>
      <c r="IO274" s="22"/>
      <c r="IP274" s="22"/>
      <c r="IQ274" s="22"/>
      <c r="IR274" s="22"/>
      <c r="IS274" s="22"/>
      <c r="IT274" s="22"/>
      <c r="IU274" s="22"/>
      <c r="IV274" s="22"/>
      <c r="IW274" s="22"/>
      <c r="IX274" s="22"/>
      <c r="IY274" s="26">
        <f t="shared" si="16"/>
        <v>31</v>
      </c>
      <c r="IZ274" s="56" t="s">
        <v>37</v>
      </c>
      <c r="JA274" s="80">
        <v>789.48</v>
      </c>
      <c r="JB274" s="81">
        <f>JE274+JF274+JG274+JH274+JI274</f>
        <v>789.48</v>
      </c>
      <c r="JC274" s="81">
        <v>460.21000000000004</v>
      </c>
      <c r="JD274" s="82">
        <f t="shared" si="17"/>
        <v>0</v>
      </c>
      <c r="JE274" s="83"/>
      <c r="JF274" s="83"/>
      <c r="JG274" s="83"/>
      <c r="JH274" s="83"/>
      <c r="JI274" s="83">
        <v>789.48</v>
      </c>
      <c r="JJ274" s="83"/>
      <c r="JK274" s="83"/>
      <c r="JL274" s="83"/>
      <c r="JM274" s="83"/>
      <c r="JN274" s="83"/>
      <c r="JO274" s="83"/>
      <c r="JP274" s="83"/>
      <c r="JQ274" s="40">
        <f t="shared" si="14"/>
        <v>1.7154777166945523</v>
      </c>
      <c r="JR274" s="5" t="s">
        <v>419</v>
      </c>
    </row>
    <row r="275" spans="1:278" s="5" customFormat="1" ht="12.75" customHeight="1" x14ac:dyDescent="0.25">
      <c r="A275" s="64">
        <v>43194</v>
      </c>
      <c r="B275" s="108" t="s">
        <v>60</v>
      </c>
      <c r="C275" s="52"/>
      <c r="D275" s="52"/>
      <c r="E275" s="53">
        <v>50</v>
      </c>
      <c r="F275" s="53"/>
      <c r="G275" s="53"/>
      <c r="H275" s="53"/>
      <c r="I275" s="53"/>
      <c r="J275" s="53"/>
      <c r="K275" s="53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  <c r="BK275" s="22"/>
      <c r="BL275" s="22"/>
      <c r="BM275" s="22"/>
      <c r="BN275" s="22"/>
      <c r="BO275" s="22"/>
      <c r="BP275" s="22"/>
      <c r="BQ275" s="22"/>
      <c r="BR275" s="22"/>
      <c r="BS275" s="22"/>
      <c r="BT275" s="22"/>
      <c r="BU275" s="22"/>
      <c r="BV275" s="22"/>
      <c r="BW275" s="22"/>
      <c r="BX275" s="22"/>
      <c r="BY275" s="22"/>
      <c r="BZ275" s="22"/>
      <c r="CA275" s="22"/>
      <c r="CB275" s="22"/>
      <c r="CC275" s="22"/>
      <c r="CD275" s="22"/>
      <c r="CE275" s="22"/>
      <c r="CF275" s="22"/>
      <c r="CG275" s="22"/>
      <c r="CH275" s="22"/>
      <c r="CI275" s="22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/>
      <c r="DA275" s="22"/>
      <c r="DB275" s="22"/>
      <c r="DC275" s="22"/>
      <c r="DD275" s="22"/>
      <c r="DE275" s="22"/>
      <c r="DF275" s="22"/>
      <c r="DG275" s="22"/>
      <c r="DH275" s="22"/>
      <c r="DI275" s="22"/>
      <c r="DJ275" s="22"/>
      <c r="DK275" s="22"/>
      <c r="DL275" s="22"/>
      <c r="DM275" s="22"/>
      <c r="DN275" s="22"/>
      <c r="DO275" s="22"/>
      <c r="DP275" s="22"/>
      <c r="DQ275" s="22"/>
      <c r="DR275" s="22"/>
      <c r="DS275" s="22"/>
      <c r="DT275" s="22"/>
      <c r="DU275" s="22"/>
      <c r="DV275" s="22"/>
      <c r="DW275" s="22"/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/>
      <c r="EY275" s="22"/>
      <c r="EZ275" s="22"/>
      <c r="FA275" s="22"/>
      <c r="FB275" s="22"/>
      <c r="FC275" s="22"/>
      <c r="FD275" s="22"/>
      <c r="FE275" s="22"/>
      <c r="FF275" s="22"/>
      <c r="FG275" s="22"/>
      <c r="FH275" s="22"/>
      <c r="FI275" s="22"/>
      <c r="FJ275" s="22"/>
      <c r="FK275" s="22"/>
      <c r="FL275" s="22"/>
      <c r="FM275" s="22"/>
      <c r="FN275" s="22"/>
      <c r="FO275" s="22"/>
      <c r="FP275" s="22"/>
      <c r="FQ275" s="22"/>
      <c r="FR275" s="22"/>
      <c r="FS275" s="22"/>
      <c r="FT275" s="22"/>
      <c r="FU275" s="22"/>
      <c r="FV275" s="22"/>
      <c r="FW275" s="22"/>
      <c r="FX275" s="22"/>
      <c r="FY275" s="22"/>
      <c r="FZ275" s="22"/>
      <c r="GA275" s="22"/>
      <c r="GB275" s="22"/>
      <c r="GC275" s="22"/>
      <c r="GD275" s="22"/>
      <c r="GE275" s="22"/>
      <c r="GF275" s="22"/>
      <c r="GG275" s="22"/>
      <c r="GH275" s="22"/>
      <c r="GI275" s="22"/>
      <c r="GJ275" s="22"/>
      <c r="GK275" s="22"/>
      <c r="GL275" s="22"/>
      <c r="GM275" s="22"/>
      <c r="GN275" s="22"/>
      <c r="GO275" s="22"/>
      <c r="GP275" s="22"/>
      <c r="GQ275" s="22"/>
      <c r="GR275" s="22"/>
      <c r="GS275" s="22"/>
      <c r="GT275" s="22"/>
      <c r="GU275" s="22"/>
      <c r="GV275" s="22"/>
      <c r="GW275" s="22"/>
      <c r="GX275" s="22"/>
      <c r="GY275" s="22"/>
      <c r="GZ275" s="22"/>
      <c r="HA275" s="22"/>
      <c r="HB275" s="22"/>
      <c r="HC275" s="22"/>
      <c r="HD275" s="22"/>
      <c r="HE275" s="22"/>
      <c r="HF275" s="22"/>
      <c r="HG275" s="22"/>
      <c r="HH275" s="22"/>
      <c r="HI275" s="22"/>
      <c r="HJ275" s="22"/>
      <c r="HK275" s="22"/>
      <c r="HL275" s="22"/>
      <c r="HM275" s="22"/>
      <c r="HN275" s="22"/>
      <c r="HO275" s="22"/>
      <c r="HP275" s="22"/>
      <c r="HQ275" s="22"/>
      <c r="HR275" s="22"/>
      <c r="HS275" s="22"/>
      <c r="HT275" s="22"/>
      <c r="HU275" s="22"/>
      <c r="HV275" s="22"/>
      <c r="HW275" s="22"/>
      <c r="HX275" s="22"/>
      <c r="HY275" s="22"/>
      <c r="HZ275" s="22"/>
      <c r="IA275" s="22"/>
      <c r="IB275" s="22"/>
      <c r="IC275" s="22"/>
      <c r="ID275" s="22"/>
      <c r="IE275" s="22"/>
      <c r="IF275" s="22"/>
      <c r="IG275" s="22"/>
      <c r="IH275" s="22"/>
      <c r="II275" s="22"/>
      <c r="IJ275" s="22"/>
      <c r="IK275" s="22"/>
      <c r="IL275" s="22"/>
      <c r="IM275" s="22"/>
      <c r="IN275" s="22"/>
      <c r="IO275" s="22"/>
      <c r="IP275" s="22"/>
      <c r="IQ275" s="22"/>
      <c r="IR275" s="22"/>
      <c r="IS275" s="22"/>
      <c r="IT275" s="22"/>
      <c r="IU275" s="22"/>
      <c r="IV275" s="22"/>
      <c r="IW275" s="22"/>
      <c r="IX275" s="22"/>
      <c r="IY275" s="26">
        <f t="shared" si="16"/>
        <v>50</v>
      </c>
      <c r="IZ275" s="56" t="s">
        <v>37</v>
      </c>
      <c r="JA275" s="80">
        <v>822</v>
      </c>
      <c r="JB275" s="81">
        <f>JE275+JF275+JG275+JH275+JI275+JJ275</f>
        <v>822</v>
      </c>
      <c r="JC275" s="81">
        <v>655</v>
      </c>
      <c r="JD275" s="82">
        <f t="shared" si="17"/>
        <v>0</v>
      </c>
      <c r="JE275" s="83"/>
      <c r="JF275" s="83"/>
      <c r="JG275" s="83"/>
      <c r="JH275" s="83"/>
      <c r="JI275" s="83"/>
      <c r="JJ275" s="83">
        <v>822</v>
      </c>
      <c r="JK275" s="83"/>
      <c r="JL275" s="83"/>
      <c r="JM275" s="83"/>
      <c r="JN275" s="83"/>
      <c r="JO275" s="83"/>
      <c r="JP275" s="83"/>
      <c r="JQ275" s="40">
        <f t="shared" si="14"/>
        <v>1.2549618320610687</v>
      </c>
      <c r="JR275" s="111" t="s">
        <v>457</v>
      </c>
    </row>
    <row r="276" spans="1:278" s="5" customFormat="1" ht="12.75" customHeight="1" x14ac:dyDescent="0.25">
      <c r="A276" s="64">
        <v>43195</v>
      </c>
      <c r="B276" s="108" t="s">
        <v>60</v>
      </c>
      <c r="C276" s="52"/>
      <c r="D276" s="52"/>
      <c r="E276" s="53">
        <v>250</v>
      </c>
      <c r="F276" s="53"/>
      <c r="G276" s="53"/>
      <c r="H276" s="53"/>
      <c r="I276" s="53"/>
      <c r="J276" s="53"/>
      <c r="K276" s="53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>
        <v>10</v>
      </c>
      <c r="BG276" s="22"/>
      <c r="BH276" s="22"/>
      <c r="BI276" s="22"/>
      <c r="BJ276" s="22"/>
      <c r="BK276" s="22"/>
      <c r="BL276" s="22"/>
      <c r="BM276" s="22"/>
      <c r="BN276" s="22"/>
      <c r="BO276" s="22"/>
      <c r="BP276" s="22"/>
      <c r="BQ276" s="22"/>
      <c r="BR276" s="22"/>
      <c r="BS276" s="22"/>
      <c r="BT276" s="22"/>
      <c r="BU276" s="22">
        <v>10</v>
      </c>
      <c r="BV276" s="22"/>
      <c r="BW276" s="22"/>
      <c r="BX276" s="22"/>
      <c r="BY276" s="22">
        <v>10</v>
      </c>
      <c r="BZ276" s="22"/>
      <c r="CA276" s="22"/>
      <c r="CB276" s="22"/>
      <c r="CC276" s="22"/>
      <c r="CD276" s="22"/>
      <c r="CE276" s="22"/>
      <c r="CF276" s="22"/>
      <c r="CG276" s="22"/>
      <c r="CH276" s="22"/>
      <c r="CI276" s="22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/>
      <c r="DA276" s="22"/>
      <c r="DB276" s="22"/>
      <c r="DC276" s="22"/>
      <c r="DD276" s="22"/>
      <c r="DE276" s="22"/>
      <c r="DF276" s="22"/>
      <c r="DG276" s="22"/>
      <c r="DH276" s="22"/>
      <c r="DI276" s="22"/>
      <c r="DJ276" s="22"/>
      <c r="DK276" s="22"/>
      <c r="DL276" s="22"/>
      <c r="DM276" s="22"/>
      <c r="DN276" s="22"/>
      <c r="DO276" s="22"/>
      <c r="DP276" s="22"/>
      <c r="DQ276" s="22"/>
      <c r="DR276" s="22"/>
      <c r="DS276" s="22"/>
      <c r="DT276" s="22"/>
      <c r="DU276" s="22"/>
      <c r="DV276" s="22">
        <v>40</v>
      </c>
      <c r="DW276" s="22"/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/>
      <c r="EY276" s="22"/>
      <c r="EZ276" s="22"/>
      <c r="FA276" s="22"/>
      <c r="FB276" s="22"/>
      <c r="FC276" s="22"/>
      <c r="FD276" s="22"/>
      <c r="FE276" s="22"/>
      <c r="FF276" s="22"/>
      <c r="FG276" s="22"/>
      <c r="FH276" s="22"/>
      <c r="FI276" s="22"/>
      <c r="FJ276" s="22"/>
      <c r="FK276" s="22"/>
      <c r="FL276" s="22"/>
      <c r="FM276" s="22"/>
      <c r="FN276" s="22"/>
      <c r="FO276" s="22"/>
      <c r="FP276" s="22"/>
      <c r="FQ276" s="22"/>
      <c r="FR276" s="22"/>
      <c r="FS276" s="22"/>
      <c r="FT276" s="22">
        <v>20</v>
      </c>
      <c r="FU276" s="22"/>
      <c r="FV276" s="22"/>
      <c r="FW276" s="22"/>
      <c r="FX276" s="22"/>
      <c r="FY276" s="22">
        <v>30</v>
      </c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  <c r="GR276" s="22"/>
      <c r="GS276" s="22"/>
      <c r="GT276" s="22"/>
      <c r="GU276" s="22"/>
      <c r="GV276" s="22"/>
      <c r="GW276" s="22"/>
      <c r="GX276" s="22"/>
      <c r="GY276" s="22"/>
      <c r="GZ276" s="22"/>
      <c r="HA276" s="22"/>
      <c r="HB276" s="22"/>
      <c r="HC276" s="22"/>
      <c r="HD276" s="22"/>
      <c r="HE276" s="22"/>
      <c r="HF276" s="22"/>
      <c r="HG276" s="22"/>
      <c r="HH276" s="22"/>
      <c r="HI276" s="22"/>
      <c r="HJ276" s="22"/>
      <c r="HK276" s="22"/>
      <c r="HL276" s="22"/>
      <c r="HM276" s="22"/>
      <c r="HN276" s="22"/>
      <c r="HO276" s="22"/>
      <c r="HP276" s="22"/>
      <c r="HQ276" s="22"/>
      <c r="HR276" s="22"/>
      <c r="HS276" s="22"/>
      <c r="HT276" s="22"/>
      <c r="HU276" s="22"/>
      <c r="HV276" s="22"/>
      <c r="HW276" s="22"/>
      <c r="HX276" s="22"/>
      <c r="HY276" s="22"/>
      <c r="HZ276" s="22"/>
      <c r="IA276" s="22"/>
      <c r="IB276" s="22"/>
      <c r="IC276" s="22"/>
      <c r="ID276" s="22"/>
      <c r="IE276" s="22"/>
      <c r="IF276" s="22"/>
      <c r="IG276" s="22"/>
      <c r="IH276" s="22"/>
      <c r="II276" s="22"/>
      <c r="IJ276" s="22"/>
      <c r="IK276" s="22"/>
      <c r="IL276" s="22"/>
      <c r="IM276" s="22"/>
      <c r="IN276" s="22"/>
      <c r="IO276" s="22"/>
      <c r="IP276" s="22"/>
      <c r="IQ276" s="22"/>
      <c r="IR276" s="22"/>
      <c r="IS276" s="22"/>
      <c r="IT276" s="22"/>
      <c r="IU276" s="22"/>
      <c r="IV276" s="22"/>
      <c r="IW276" s="22"/>
      <c r="IX276" s="22"/>
      <c r="IY276" s="26">
        <f t="shared" si="16"/>
        <v>370</v>
      </c>
      <c r="IZ276" s="56" t="s">
        <v>37</v>
      </c>
      <c r="JA276" s="80">
        <v>9293.4</v>
      </c>
      <c r="JB276" s="81">
        <f>JE276+JF276+JG276+JH276+JI276+JJ276+JK276</f>
        <v>9293.4</v>
      </c>
      <c r="JC276" s="81">
        <v>7082.4</v>
      </c>
      <c r="JD276" s="82">
        <f t="shared" si="17"/>
        <v>0</v>
      </c>
      <c r="JE276" s="83"/>
      <c r="JF276" s="83"/>
      <c r="JG276" s="83"/>
      <c r="JH276" s="83"/>
      <c r="JI276" s="83"/>
      <c r="JJ276" s="83">
        <f>1178+3000+3000</f>
        <v>7178</v>
      </c>
      <c r="JK276" s="83">
        <v>2115.4</v>
      </c>
      <c r="JL276" s="83"/>
      <c r="JM276" s="83"/>
      <c r="JN276" s="83"/>
      <c r="JO276" s="83"/>
      <c r="JP276" s="83"/>
      <c r="JQ276" s="40">
        <f t="shared" si="14"/>
        <v>1.3121823110809896</v>
      </c>
      <c r="JR276" s="5" t="s">
        <v>490</v>
      </c>
    </row>
    <row r="277" spans="1:278" s="5" customFormat="1" ht="12.75" customHeight="1" x14ac:dyDescent="0.25">
      <c r="A277" s="64">
        <v>43213</v>
      </c>
      <c r="B277" s="108" t="s">
        <v>60</v>
      </c>
      <c r="C277" s="52"/>
      <c r="D277" s="52"/>
      <c r="E277" s="53">
        <v>10</v>
      </c>
      <c r="F277" s="53"/>
      <c r="G277" s="53"/>
      <c r="H277" s="53"/>
      <c r="I277" s="53"/>
      <c r="J277" s="53"/>
      <c r="K277" s="53"/>
      <c r="L277" s="22"/>
      <c r="M277" s="22"/>
      <c r="N277" s="22"/>
      <c r="O277" s="22"/>
      <c r="P277" s="22"/>
      <c r="Q277" s="22"/>
      <c r="R277" s="22">
        <v>14</v>
      </c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  <c r="BK277" s="22"/>
      <c r="BL277" s="22"/>
      <c r="BM277" s="22"/>
      <c r="BN277" s="22"/>
      <c r="BO277" s="22"/>
      <c r="BP277" s="22"/>
      <c r="BQ277" s="22"/>
      <c r="BR277" s="22"/>
      <c r="BS277" s="22"/>
      <c r="BT277" s="22"/>
      <c r="BU277" s="22"/>
      <c r="BV277" s="22"/>
      <c r="BW277" s="22"/>
      <c r="BX277" s="22"/>
      <c r="BY277" s="22"/>
      <c r="BZ277" s="22"/>
      <c r="CA277" s="22"/>
      <c r="CB277" s="22"/>
      <c r="CC277" s="22"/>
      <c r="CD277" s="22"/>
      <c r="CE277" s="22"/>
      <c r="CF277" s="22"/>
      <c r="CG277" s="22"/>
      <c r="CH277" s="22"/>
      <c r="CI277" s="22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/>
      <c r="DA277" s="22"/>
      <c r="DB277" s="22"/>
      <c r="DC277" s="22"/>
      <c r="DD277" s="22"/>
      <c r="DE277" s="22"/>
      <c r="DF277" s="22"/>
      <c r="DG277" s="22"/>
      <c r="DH277" s="22"/>
      <c r="DI277" s="22"/>
      <c r="DJ277" s="22"/>
      <c r="DK277" s="22"/>
      <c r="DL277" s="22"/>
      <c r="DM277" s="22"/>
      <c r="DN277" s="22"/>
      <c r="DO277" s="22"/>
      <c r="DP277" s="22"/>
      <c r="DQ277" s="22"/>
      <c r="DR277" s="22"/>
      <c r="DS277" s="22"/>
      <c r="DT277" s="22"/>
      <c r="DU277" s="22"/>
      <c r="DV277" s="22">
        <v>20</v>
      </c>
      <c r="DW277" s="22"/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/>
      <c r="EY277" s="22"/>
      <c r="EZ277" s="22"/>
      <c r="FA277" s="22"/>
      <c r="FB277" s="22"/>
      <c r="FC277" s="22"/>
      <c r="FD277" s="22"/>
      <c r="FE277" s="22"/>
      <c r="FF277" s="22"/>
      <c r="FG277" s="22"/>
      <c r="FH277" s="22"/>
      <c r="FI277" s="22"/>
      <c r="FJ277" s="22"/>
      <c r="FK277" s="22"/>
      <c r="FL277" s="22"/>
      <c r="FM277" s="22"/>
      <c r="FN277" s="22"/>
      <c r="FO277" s="22"/>
      <c r="FP277" s="22"/>
      <c r="FQ277" s="22"/>
      <c r="FR277" s="22"/>
      <c r="FS277" s="22"/>
      <c r="FT277" s="22"/>
      <c r="FU277" s="22"/>
      <c r="FV277" s="22"/>
      <c r="FW277" s="22">
        <v>9</v>
      </c>
      <c r="FX277" s="22"/>
      <c r="FY277" s="22"/>
      <c r="FZ277" s="22"/>
      <c r="GA277" s="22"/>
      <c r="GB277" s="22"/>
      <c r="GC277" s="22"/>
      <c r="GD277" s="22"/>
      <c r="GE277" s="22"/>
      <c r="GF277" s="22"/>
      <c r="GG277" s="22"/>
      <c r="GH277" s="22"/>
      <c r="GI277" s="22"/>
      <c r="GJ277" s="22"/>
      <c r="GK277" s="22"/>
      <c r="GL277" s="22"/>
      <c r="GM277" s="22"/>
      <c r="GN277" s="22"/>
      <c r="GO277" s="22"/>
      <c r="GP277" s="22"/>
      <c r="GQ277" s="22"/>
      <c r="GR277" s="22"/>
      <c r="GS277" s="22"/>
      <c r="GT277" s="22"/>
      <c r="GU277" s="22"/>
      <c r="GV277" s="22"/>
      <c r="GW277" s="22"/>
      <c r="GX277" s="22"/>
      <c r="GY277" s="22"/>
      <c r="GZ277" s="22"/>
      <c r="HA277" s="22"/>
      <c r="HB277" s="22"/>
      <c r="HC277" s="22"/>
      <c r="HD277" s="22"/>
      <c r="HE277" s="22"/>
      <c r="HF277" s="22"/>
      <c r="HG277" s="22"/>
      <c r="HH277" s="22"/>
      <c r="HI277" s="22"/>
      <c r="HJ277" s="22"/>
      <c r="HK277" s="22"/>
      <c r="HL277" s="22"/>
      <c r="HM277" s="22"/>
      <c r="HN277" s="22"/>
      <c r="HO277" s="22"/>
      <c r="HP277" s="22"/>
      <c r="HQ277" s="22"/>
      <c r="HR277" s="22"/>
      <c r="HS277" s="22"/>
      <c r="HT277" s="22"/>
      <c r="HU277" s="22"/>
      <c r="HV277" s="22"/>
      <c r="HW277" s="22"/>
      <c r="HX277" s="22"/>
      <c r="HY277" s="22"/>
      <c r="HZ277" s="22"/>
      <c r="IA277" s="22"/>
      <c r="IB277" s="22"/>
      <c r="IC277" s="22"/>
      <c r="ID277" s="22"/>
      <c r="IE277" s="22"/>
      <c r="IF277" s="22"/>
      <c r="IG277" s="22"/>
      <c r="IH277" s="22"/>
      <c r="II277" s="22"/>
      <c r="IJ277" s="22"/>
      <c r="IK277" s="22"/>
      <c r="IL277" s="22"/>
      <c r="IM277" s="22"/>
      <c r="IN277" s="22"/>
      <c r="IO277" s="22"/>
      <c r="IP277" s="22"/>
      <c r="IQ277" s="22"/>
      <c r="IR277" s="22"/>
      <c r="IS277" s="22"/>
      <c r="IT277" s="22"/>
      <c r="IU277" s="22"/>
      <c r="IV277" s="22"/>
      <c r="IW277" s="22"/>
      <c r="IX277" s="22"/>
      <c r="IY277" s="26">
        <f t="shared" si="16"/>
        <v>53</v>
      </c>
      <c r="IZ277" s="56" t="s">
        <v>37</v>
      </c>
      <c r="JA277" s="80">
        <v>1457.64</v>
      </c>
      <c r="JB277" s="81">
        <f>JE277+JF277+JG277+JH277+JI277+JJ277+JK277</f>
        <v>1457.64</v>
      </c>
      <c r="JC277" s="81">
        <v>995.75000000000011</v>
      </c>
      <c r="JD277" s="82">
        <f t="shared" si="17"/>
        <v>0</v>
      </c>
      <c r="JE277" s="83"/>
      <c r="JF277" s="83"/>
      <c r="JG277" s="83"/>
      <c r="JH277" s="83"/>
      <c r="JI277" s="83"/>
      <c r="JJ277" s="83"/>
      <c r="JK277" s="83">
        <f>1457.64</f>
        <v>1457.64</v>
      </c>
      <c r="JL277" s="83"/>
      <c r="JM277" s="83"/>
      <c r="JN277" s="83"/>
      <c r="JO277" s="83"/>
      <c r="JP277" s="83"/>
      <c r="JQ277" s="40">
        <f t="shared" si="14"/>
        <v>1.4638614109967361</v>
      </c>
      <c r="JR277" s="5" t="s">
        <v>497</v>
      </c>
    </row>
    <row r="278" spans="1:278" s="5" customFormat="1" ht="12.75" customHeight="1" x14ac:dyDescent="0.25">
      <c r="A278" s="64">
        <v>43228</v>
      </c>
      <c r="B278" s="108" t="s">
        <v>60</v>
      </c>
      <c r="C278" s="52"/>
      <c r="D278" s="52"/>
      <c r="E278" s="53"/>
      <c r="F278" s="53"/>
      <c r="G278" s="53"/>
      <c r="H278" s="53"/>
      <c r="I278" s="53"/>
      <c r="J278" s="53"/>
      <c r="K278" s="53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>
        <v>45.9</v>
      </c>
      <c r="AW278" s="22"/>
      <c r="AX278" s="22"/>
      <c r="AY278" s="22"/>
      <c r="AZ278" s="22"/>
      <c r="BA278" s="22"/>
      <c r="BB278" s="22">
        <v>10</v>
      </c>
      <c r="BC278" s="22"/>
      <c r="BD278" s="22"/>
      <c r="BE278" s="22"/>
      <c r="BF278" s="22">
        <v>20</v>
      </c>
      <c r="BG278" s="22"/>
      <c r="BH278" s="22"/>
      <c r="BI278" s="22"/>
      <c r="BJ278" s="22"/>
      <c r="BK278" s="22"/>
      <c r="BL278" s="22"/>
      <c r="BM278" s="22"/>
      <c r="BN278" s="22"/>
      <c r="BO278" s="22"/>
      <c r="BP278" s="22"/>
      <c r="BQ278" s="22"/>
      <c r="BR278" s="22"/>
      <c r="BS278" s="22"/>
      <c r="BT278" s="22"/>
      <c r="BU278" s="22"/>
      <c r="BV278" s="22"/>
      <c r="BW278" s="22"/>
      <c r="BX278" s="22"/>
      <c r="BY278" s="22"/>
      <c r="BZ278" s="22"/>
      <c r="CA278" s="22"/>
      <c r="CB278" s="22"/>
      <c r="CC278" s="22"/>
      <c r="CD278" s="22"/>
      <c r="CE278" s="22"/>
      <c r="CF278" s="22"/>
      <c r="CG278" s="22"/>
      <c r="CH278" s="22"/>
      <c r="CI278" s="22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/>
      <c r="DA278" s="22"/>
      <c r="DB278" s="22"/>
      <c r="DC278" s="22"/>
      <c r="DD278" s="22"/>
      <c r="DE278" s="22"/>
      <c r="DF278" s="22"/>
      <c r="DG278" s="22"/>
      <c r="DH278" s="22"/>
      <c r="DI278" s="22"/>
      <c r="DJ278" s="22"/>
      <c r="DK278" s="22"/>
      <c r="DL278" s="22"/>
      <c r="DM278" s="22"/>
      <c r="DN278" s="22"/>
      <c r="DO278" s="22"/>
      <c r="DP278" s="22"/>
      <c r="DQ278" s="22"/>
      <c r="DR278" s="22"/>
      <c r="DS278" s="22"/>
      <c r="DT278" s="22"/>
      <c r="DU278" s="22"/>
      <c r="DV278" s="22"/>
      <c r="DW278" s="22"/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/>
      <c r="EY278" s="22"/>
      <c r="EZ278" s="22"/>
      <c r="FA278" s="22"/>
      <c r="FB278" s="22"/>
      <c r="FC278" s="22"/>
      <c r="FD278" s="22"/>
      <c r="FE278" s="22"/>
      <c r="FF278" s="22"/>
      <c r="FG278" s="22"/>
      <c r="FH278" s="22"/>
      <c r="FI278" s="22"/>
      <c r="FJ278" s="22"/>
      <c r="FK278" s="22"/>
      <c r="FL278" s="22"/>
      <c r="FM278" s="22"/>
      <c r="FN278" s="22"/>
      <c r="FO278" s="22"/>
      <c r="FP278" s="22"/>
      <c r="FQ278" s="22"/>
      <c r="FR278" s="22"/>
      <c r="FS278" s="22"/>
      <c r="FT278" s="22">
        <v>10</v>
      </c>
      <c r="FU278" s="22"/>
      <c r="FV278" s="22"/>
      <c r="FW278" s="22"/>
      <c r="FX278" s="22"/>
      <c r="FY278" s="22">
        <v>10</v>
      </c>
      <c r="FZ278" s="22"/>
      <c r="GA278" s="22"/>
      <c r="GB278" s="22"/>
      <c r="GC278" s="22"/>
      <c r="GD278" s="22"/>
      <c r="GE278" s="22"/>
      <c r="GF278" s="22">
        <v>10</v>
      </c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  <c r="GU278" s="22"/>
      <c r="GV278" s="22"/>
      <c r="GW278" s="22"/>
      <c r="GX278" s="22">
        <v>20</v>
      </c>
      <c r="GY278" s="22"/>
      <c r="GZ278" s="22"/>
      <c r="HA278" s="22"/>
      <c r="HB278" s="22"/>
      <c r="HC278" s="22"/>
      <c r="HD278" s="22"/>
      <c r="HE278" s="22"/>
      <c r="HF278" s="22"/>
      <c r="HG278" s="22"/>
      <c r="HH278" s="22"/>
      <c r="HI278" s="22"/>
      <c r="HJ278" s="22"/>
      <c r="HK278" s="22"/>
      <c r="HL278" s="22"/>
      <c r="HM278" s="22"/>
      <c r="HN278" s="22"/>
      <c r="HO278" s="22"/>
      <c r="HP278" s="22"/>
      <c r="HQ278" s="22"/>
      <c r="HR278" s="22"/>
      <c r="HS278" s="22"/>
      <c r="HT278" s="22"/>
      <c r="HU278" s="22"/>
      <c r="HV278" s="22"/>
      <c r="HW278" s="22"/>
      <c r="HX278" s="22"/>
      <c r="HY278" s="22"/>
      <c r="HZ278" s="22"/>
      <c r="IA278" s="22"/>
      <c r="IB278" s="22"/>
      <c r="IC278" s="22"/>
      <c r="ID278" s="22"/>
      <c r="IE278" s="22"/>
      <c r="IF278" s="22"/>
      <c r="IG278" s="22"/>
      <c r="IH278" s="22"/>
      <c r="II278" s="22"/>
      <c r="IJ278" s="22"/>
      <c r="IK278" s="22"/>
      <c r="IL278" s="22"/>
      <c r="IM278" s="22"/>
      <c r="IN278" s="22"/>
      <c r="IO278" s="22"/>
      <c r="IP278" s="22"/>
      <c r="IQ278" s="22"/>
      <c r="IR278" s="22"/>
      <c r="IS278" s="22"/>
      <c r="IT278" s="22"/>
      <c r="IU278" s="22"/>
      <c r="IV278" s="22"/>
      <c r="IW278" s="22"/>
      <c r="IX278" s="22"/>
      <c r="IY278" s="26">
        <f t="shared" si="16"/>
        <v>125.9</v>
      </c>
      <c r="IZ278" s="56" t="s">
        <v>37</v>
      </c>
      <c r="JA278" s="80">
        <v>2977.87</v>
      </c>
      <c r="JB278" s="81">
        <f>JE278+JF278+JG278+JH278+JI278+JJ278+JK278</f>
        <v>2977.87</v>
      </c>
      <c r="JC278" s="81">
        <v>2092.7270000000003</v>
      </c>
      <c r="JD278" s="82">
        <f t="shared" si="17"/>
        <v>0</v>
      </c>
      <c r="JE278" s="83"/>
      <c r="JF278" s="83"/>
      <c r="JG278" s="83"/>
      <c r="JH278" s="83"/>
      <c r="JI278" s="83"/>
      <c r="JJ278" s="83"/>
      <c r="JK278" s="83">
        <f>1500+1477.87</f>
        <v>2977.87</v>
      </c>
      <c r="JL278" s="83"/>
      <c r="JM278" s="83"/>
      <c r="JN278" s="83"/>
      <c r="JO278" s="83"/>
      <c r="JP278" s="83"/>
      <c r="JQ278" s="40">
        <f t="shared" si="14"/>
        <v>1.4229615234094077</v>
      </c>
      <c r="JR278" s="5" t="s">
        <v>521</v>
      </c>
    </row>
    <row r="279" spans="1:278" s="5" customFormat="1" ht="12.75" customHeight="1" x14ac:dyDescent="0.25">
      <c r="A279" s="64">
        <v>43242</v>
      </c>
      <c r="B279" s="108" t="s">
        <v>60</v>
      </c>
      <c r="C279" s="52"/>
      <c r="D279" s="52"/>
      <c r="E279" s="53">
        <v>100</v>
      </c>
      <c r="F279" s="53"/>
      <c r="G279" s="53"/>
      <c r="H279" s="53"/>
      <c r="I279" s="53"/>
      <c r="J279" s="53"/>
      <c r="K279" s="53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>
        <v>63</v>
      </c>
      <c r="AW279" s="22"/>
      <c r="AX279" s="22"/>
      <c r="AY279" s="22"/>
      <c r="AZ279" s="22"/>
      <c r="BA279" s="22"/>
      <c r="BB279" s="22"/>
      <c r="BC279" s="22"/>
      <c r="BD279" s="22"/>
      <c r="BE279" s="22"/>
      <c r="BF279" s="22">
        <v>10</v>
      </c>
      <c r="BG279" s="22"/>
      <c r="BH279" s="22"/>
      <c r="BI279" s="22"/>
      <c r="BJ279" s="22"/>
      <c r="BK279" s="22"/>
      <c r="BL279" s="22"/>
      <c r="BM279" s="22"/>
      <c r="BN279" s="22"/>
      <c r="BO279" s="22"/>
      <c r="BP279" s="22"/>
      <c r="BQ279" s="22"/>
      <c r="BR279" s="22"/>
      <c r="BS279" s="22"/>
      <c r="BT279" s="22"/>
      <c r="BU279" s="22"/>
      <c r="BV279" s="22"/>
      <c r="BW279" s="22"/>
      <c r="BX279" s="22"/>
      <c r="BY279" s="22">
        <v>10</v>
      </c>
      <c r="BZ279" s="22"/>
      <c r="CA279" s="22"/>
      <c r="CB279" s="22"/>
      <c r="CC279" s="22"/>
      <c r="CD279" s="22"/>
      <c r="CE279" s="22"/>
      <c r="CF279" s="22"/>
      <c r="CG279" s="22"/>
      <c r="CH279" s="22"/>
      <c r="CI279" s="22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/>
      <c r="DA279" s="22"/>
      <c r="DB279" s="22"/>
      <c r="DC279" s="22"/>
      <c r="DD279" s="22"/>
      <c r="DE279" s="22"/>
      <c r="DF279" s="22"/>
      <c r="DG279" s="22"/>
      <c r="DH279" s="22"/>
      <c r="DI279" s="22"/>
      <c r="DJ279" s="22"/>
      <c r="DK279" s="22"/>
      <c r="DL279" s="22"/>
      <c r="DM279" s="22"/>
      <c r="DN279" s="22"/>
      <c r="DO279" s="22"/>
      <c r="DP279" s="22"/>
      <c r="DQ279" s="22"/>
      <c r="DR279" s="22"/>
      <c r="DS279" s="22"/>
      <c r="DT279" s="22"/>
      <c r="DU279" s="22"/>
      <c r="DV279" s="22">
        <v>30</v>
      </c>
      <c r="DW279" s="22"/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/>
      <c r="EY279" s="22"/>
      <c r="EZ279" s="22"/>
      <c r="FA279" s="22"/>
      <c r="FB279" s="22"/>
      <c r="FC279" s="22"/>
      <c r="FD279" s="22"/>
      <c r="FE279" s="22"/>
      <c r="FF279" s="22"/>
      <c r="FG279" s="22"/>
      <c r="FH279" s="22"/>
      <c r="FI279" s="22"/>
      <c r="FJ279" s="22"/>
      <c r="FK279" s="22"/>
      <c r="FL279" s="22"/>
      <c r="FM279" s="22"/>
      <c r="FN279" s="22"/>
      <c r="FO279" s="22"/>
      <c r="FP279" s="22"/>
      <c r="FQ279" s="22"/>
      <c r="FR279" s="22"/>
      <c r="FS279" s="22"/>
      <c r="FT279" s="22"/>
      <c r="FU279" s="22"/>
      <c r="FV279" s="22"/>
      <c r="FW279" s="22">
        <v>20</v>
      </c>
      <c r="FX279" s="22"/>
      <c r="FY279" s="22"/>
      <c r="FZ279" s="22"/>
      <c r="GA279" s="22"/>
      <c r="GB279" s="22"/>
      <c r="GC279" s="22"/>
      <c r="GD279" s="22"/>
      <c r="GE279" s="22"/>
      <c r="GF279" s="22"/>
      <c r="GG279" s="22"/>
      <c r="GH279" s="22"/>
      <c r="GI279" s="22"/>
      <c r="GJ279" s="22"/>
      <c r="GK279" s="22"/>
      <c r="GL279" s="22"/>
      <c r="GM279" s="22"/>
      <c r="GN279" s="22"/>
      <c r="GO279" s="22"/>
      <c r="GP279" s="22"/>
      <c r="GQ279" s="22"/>
      <c r="GR279" s="22"/>
      <c r="GS279" s="22"/>
      <c r="GT279" s="22"/>
      <c r="GU279" s="22"/>
      <c r="GV279" s="22"/>
      <c r="GW279" s="22"/>
      <c r="GX279" s="22"/>
      <c r="GY279" s="22"/>
      <c r="GZ279" s="22"/>
      <c r="HA279" s="22"/>
      <c r="HB279" s="22"/>
      <c r="HC279" s="22"/>
      <c r="HD279" s="22"/>
      <c r="HE279" s="22"/>
      <c r="HF279" s="22"/>
      <c r="HG279" s="22"/>
      <c r="HH279" s="22"/>
      <c r="HI279" s="22"/>
      <c r="HJ279" s="22"/>
      <c r="HK279" s="22"/>
      <c r="HL279" s="22"/>
      <c r="HM279" s="22"/>
      <c r="HN279" s="22"/>
      <c r="HO279" s="22"/>
      <c r="HP279" s="22"/>
      <c r="HQ279" s="22"/>
      <c r="HR279" s="22"/>
      <c r="HS279" s="22"/>
      <c r="HT279" s="22"/>
      <c r="HU279" s="22"/>
      <c r="HV279" s="22"/>
      <c r="HW279" s="22"/>
      <c r="HX279" s="22"/>
      <c r="HY279" s="22"/>
      <c r="HZ279" s="22"/>
      <c r="IA279" s="22"/>
      <c r="IB279" s="22"/>
      <c r="IC279" s="22"/>
      <c r="ID279" s="22"/>
      <c r="IE279" s="22"/>
      <c r="IF279" s="22"/>
      <c r="IG279" s="22"/>
      <c r="IH279" s="22"/>
      <c r="II279" s="22"/>
      <c r="IJ279" s="22"/>
      <c r="IK279" s="22"/>
      <c r="IL279" s="22"/>
      <c r="IM279" s="22"/>
      <c r="IN279" s="22"/>
      <c r="IO279" s="22"/>
      <c r="IP279" s="22"/>
      <c r="IQ279" s="22"/>
      <c r="IR279" s="22"/>
      <c r="IS279" s="22"/>
      <c r="IT279" s="22"/>
      <c r="IU279" s="22"/>
      <c r="IV279" s="22"/>
      <c r="IW279" s="22"/>
      <c r="IX279" s="22"/>
      <c r="IY279" s="26">
        <f t="shared" si="16"/>
        <v>233</v>
      </c>
      <c r="IZ279" s="56" t="s">
        <v>37</v>
      </c>
      <c r="JA279" s="80">
        <v>4427.04</v>
      </c>
      <c r="JB279" s="81">
        <f>JE279+JF279+JG279+JH279+JI279+JJ279+JK279+JL279</f>
        <v>4427.04</v>
      </c>
      <c r="JC279" s="81">
        <v>3321.68</v>
      </c>
      <c r="JD279" s="82">
        <f t="shared" si="17"/>
        <v>0</v>
      </c>
      <c r="JE279" s="83"/>
      <c r="JF279" s="83"/>
      <c r="JG279" s="83"/>
      <c r="JH279" s="83"/>
      <c r="JI279" s="83"/>
      <c r="JJ279" s="83"/>
      <c r="JK279" s="83"/>
      <c r="JL279" s="83">
        <f>2000+2427.04</f>
        <v>4427.04</v>
      </c>
      <c r="JM279" s="83"/>
      <c r="JN279" s="83"/>
      <c r="JO279" s="83"/>
      <c r="JP279" s="83"/>
      <c r="JQ279" s="40">
        <f t="shared" si="14"/>
        <v>1.3327713687049927</v>
      </c>
      <c r="JR279" s="5" t="s">
        <v>545</v>
      </c>
    </row>
    <row r="280" spans="1:278" s="5" customFormat="1" ht="12.75" customHeight="1" x14ac:dyDescent="0.25">
      <c r="A280" s="64">
        <v>43248</v>
      </c>
      <c r="B280" s="108" t="s">
        <v>60</v>
      </c>
      <c r="C280" s="52"/>
      <c r="D280" s="52"/>
      <c r="E280" s="53"/>
      <c r="F280" s="53"/>
      <c r="G280" s="53"/>
      <c r="H280" s="53"/>
      <c r="I280" s="53"/>
      <c r="J280" s="53"/>
      <c r="K280" s="53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  <c r="BK280" s="22"/>
      <c r="BL280" s="22"/>
      <c r="BM280" s="22"/>
      <c r="BN280" s="22"/>
      <c r="BO280" s="22"/>
      <c r="BP280" s="22"/>
      <c r="BQ280" s="22"/>
      <c r="BR280" s="22"/>
      <c r="BS280" s="22"/>
      <c r="BT280" s="22"/>
      <c r="BU280" s="22"/>
      <c r="BV280" s="22"/>
      <c r="BW280" s="22"/>
      <c r="BX280" s="22"/>
      <c r="BY280" s="22"/>
      <c r="BZ280" s="22"/>
      <c r="CA280" s="22"/>
      <c r="CB280" s="22"/>
      <c r="CC280" s="22"/>
      <c r="CD280" s="22"/>
      <c r="CE280" s="22"/>
      <c r="CF280" s="22"/>
      <c r="CG280" s="22"/>
      <c r="CH280" s="22"/>
      <c r="CI280" s="22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/>
      <c r="DA280" s="22"/>
      <c r="DB280" s="22"/>
      <c r="DC280" s="22"/>
      <c r="DD280" s="22"/>
      <c r="DE280" s="22"/>
      <c r="DF280" s="22"/>
      <c r="DG280" s="22"/>
      <c r="DH280" s="22"/>
      <c r="DI280" s="22"/>
      <c r="DJ280" s="22"/>
      <c r="DK280" s="22"/>
      <c r="DL280" s="22"/>
      <c r="DM280" s="22"/>
      <c r="DN280" s="22"/>
      <c r="DO280" s="22"/>
      <c r="DP280" s="22"/>
      <c r="DQ280" s="22"/>
      <c r="DR280" s="22"/>
      <c r="DS280" s="22"/>
      <c r="DT280" s="22"/>
      <c r="DU280" s="22"/>
      <c r="DV280" s="22"/>
      <c r="DW280" s="22"/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  <c r="EQ280" s="22"/>
      <c r="ER280" s="22">
        <v>18</v>
      </c>
      <c r="ES280" s="22"/>
      <c r="ET280" s="22"/>
      <c r="EU280" s="22"/>
      <c r="EV280" s="22"/>
      <c r="EW280" s="22"/>
      <c r="EX280" s="22"/>
      <c r="EY280" s="22"/>
      <c r="EZ280" s="22"/>
      <c r="FA280" s="22"/>
      <c r="FB280" s="22"/>
      <c r="FC280" s="22"/>
      <c r="FD280" s="22"/>
      <c r="FE280" s="22"/>
      <c r="FF280" s="22"/>
      <c r="FG280" s="22"/>
      <c r="FH280" s="22"/>
      <c r="FI280" s="22"/>
      <c r="FJ280" s="22"/>
      <c r="FK280" s="22"/>
      <c r="FL280" s="22"/>
      <c r="FM280" s="22"/>
      <c r="FN280" s="22"/>
      <c r="FO280" s="22"/>
      <c r="FP280" s="22"/>
      <c r="FQ280" s="22"/>
      <c r="FR280" s="22"/>
      <c r="FS280" s="22"/>
      <c r="FT280" s="22"/>
      <c r="FU280" s="22"/>
      <c r="FV280" s="22"/>
      <c r="FW280" s="22"/>
      <c r="FX280" s="22"/>
      <c r="FY280" s="22"/>
      <c r="FZ280" s="22"/>
      <c r="GA280" s="22"/>
      <c r="GB280" s="22"/>
      <c r="GC280" s="22"/>
      <c r="GD280" s="22"/>
      <c r="GE280" s="22"/>
      <c r="GF280" s="22"/>
      <c r="GG280" s="22"/>
      <c r="GH280" s="22"/>
      <c r="GI280" s="22"/>
      <c r="GJ280" s="22"/>
      <c r="GK280" s="22"/>
      <c r="GL280" s="22"/>
      <c r="GM280" s="22"/>
      <c r="GN280" s="22"/>
      <c r="GO280" s="22"/>
      <c r="GP280" s="22"/>
      <c r="GQ280" s="22"/>
      <c r="GR280" s="22"/>
      <c r="GS280" s="22"/>
      <c r="GT280" s="22"/>
      <c r="GU280" s="22"/>
      <c r="GV280" s="22"/>
      <c r="GW280" s="22"/>
      <c r="GX280" s="22"/>
      <c r="GY280" s="22"/>
      <c r="GZ280" s="22"/>
      <c r="HA280" s="22"/>
      <c r="HB280" s="22"/>
      <c r="HC280" s="22"/>
      <c r="HD280" s="22"/>
      <c r="HE280" s="22"/>
      <c r="HF280" s="22"/>
      <c r="HG280" s="22"/>
      <c r="HH280" s="22"/>
      <c r="HI280" s="22"/>
      <c r="HJ280" s="22"/>
      <c r="HK280" s="22"/>
      <c r="HL280" s="22"/>
      <c r="HM280" s="22"/>
      <c r="HN280" s="22"/>
      <c r="HO280" s="22"/>
      <c r="HP280" s="22"/>
      <c r="HQ280" s="22"/>
      <c r="HR280" s="22"/>
      <c r="HS280" s="22"/>
      <c r="HT280" s="22"/>
      <c r="HU280" s="22"/>
      <c r="HV280" s="22"/>
      <c r="HW280" s="22"/>
      <c r="HX280" s="22"/>
      <c r="HY280" s="22"/>
      <c r="HZ280" s="22"/>
      <c r="IA280" s="22"/>
      <c r="IB280" s="22"/>
      <c r="IC280" s="22"/>
      <c r="ID280" s="22"/>
      <c r="IE280" s="22"/>
      <c r="IF280" s="22"/>
      <c r="IG280" s="22"/>
      <c r="IH280" s="22"/>
      <c r="II280" s="22"/>
      <c r="IJ280" s="22"/>
      <c r="IK280" s="22"/>
      <c r="IL280" s="22"/>
      <c r="IM280" s="22"/>
      <c r="IN280" s="22"/>
      <c r="IO280" s="22"/>
      <c r="IP280" s="22"/>
      <c r="IQ280" s="22"/>
      <c r="IR280" s="22"/>
      <c r="IS280" s="22"/>
      <c r="IT280" s="22"/>
      <c r="IU280" s="22"/>
      <c r="IV280" s="22"/>
      <c r="IW280" s="22"/>
      <c r="IX280" s="22"/>
      <c r="IY280" s="26">
        <f t="shared" si="16"/>
        <v>18</v>
      </c>
      <c r="IZ280" s="56" t="s">
        <v>37</v>
      </c>
      <c r="JA280" s="80">
        <v>328.32</v>
      </c>
      <c r="JB280" s="81">
        <f>JE280+JF280+JG280+JH280+JI280+JJ280+JK280+JL280</f>
        <v>328.32</v>
      </c>
      <c r="JC280" s="81">
        <v>208.98</v>
      </c>
      <c r="JD280" s="82">
        <f t="shared" si="17"/>
        <v>0</v>
      </c>
      <c r="JE280" s="83"/>
      <c r="JF280" s="83"/>
      <c r="JG280" s="83"/>
      <c r="JH280" s="83"/>
      <c r="JI280" s="83"/>
      <c r="JJ280" s="83"/>
      <c r="JK280" s="83"/>
      <c r="JL280" s="83">
        <v>328.32</v>
      </c>
      <c r="JM280" s="83"/>
      <c r="JN280" s="83"/>
      <c r="JO280" s="83"/>
      <c r="JP280" s="83"/>
      <c r="JQ280" s="40">
        <f t="shared" si="14"/>
        <v>1.5710594315245479</v>
      </c>
      <c r="JR280" s="5" t="s">
        <v>556</v>
      </c>
    </row>
    <row r="281" spans="1:278" s="5" customFormat="1" ht="12.75" customHeight="1" x14ac:dyDescent="0.25">
      <c r="A281" s="64">
        <v>43256</v>
      </c>
      <c r="B281" s="108" t="s">
        <v>60</v>
      </c>
      <c r="C281" s="52"/>
      <c r="D281" s="52"/>
      <c r="E281" s="53"/>
      <c r="F281" s="53"/>
      <c r="G281" s="53"/>
      <c r="H281" s="53"/>
      <c r="I281" s="53"/>
      <c r="J281" s="53"/>
      <c r="K281" s="53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>
        <v>10</v>
      </c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>
        <v>10</v>
      </c>
      <c r="BG281" s="22"/>
      <c r="BH281" s="22"/>
      <c r="BI281" s="22"/>
      <c r="BJ281" s="22"/>
      <c r="BK281" s="22"/>
      <c r="BL281" s="22"/>
      <c r="BM281" s="22"/>
      <c r="BN281" s="22"/>
      <c r="BO281" s="22"/>
      <c r="BP281" s="22"/>
      <c r="BQ281" s="22"/>
      <c r="BR281" s="22"/>
      <c r="BS281" s="22"/>
      <c r="BT281" s="22"/>
      <c r="BU281" s="22"/>
      <c r="BV281" s="22"/>
      <c r="BW281" s="22"/>
      <c r="BX281" s="22"/>
      <c r="BY281" s="22"/>
      <c r="BZ281" s="22"/>
      <c r="CA281" s="22"/>
      <c r="CB281" s="22"/>
      <c r="CC281" s="22"/>
      <c r="CD281" s="22"/>
      <c r="CE281" s="22"/>
      <c r="CF281" s="22"/>
      <c r="CG281" s="22"/>
      <c r="CH281" s="22"/>
      <c r="CI281" s="22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/>
      <c r="DA281" s="22"/>
      <c r="DB281" s="22"/>
      <c r="DC281" s="22"/>
      <c r="DD281" s="22"/>
      <c r="DE281" s="22"/>
      <c r="DF281" s="22"/>
      <c r="DG281" s="22"/>
      <c r="DH281" s="22"/>
      <c r="DI281" s="22"/>
      <c r="DJ281" s="22"/>
      <c r="DK281" s="22"/>
      <c r="DL281" s="22"/>
      <c r="DM281" s="22"/>
      <c r="DN281" s="22"/>
      <c r="DO281" s="22"/>
      <c r="DP281" s="22"/>
      <c r="DQ281" s="22"/>
      <c r="DR281" s="22"/>
      <c r="DS281" s="22"/>
      <c r="DT281" s="22"/>
      <c r="DU281" s="22"/>
      <c r="DV281" s="22">
        <v>20</v>
      </c>
      <c r="DW281" s="22"/>
      <c r="DX281" s="22"/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  <c r="EQ281" s="22">
        <v>20</v>
      </c>
      <c r="ER281" s="22">
        <v>36</v>
      </c>
      <c r="ES281" s="22"/>
      <c r="ET281" s="22"/>
      <c r="EU281" s="22"/>
      <c r="EV281" s="22"/>
      <c r="EW281" s="22"/>
      <c r="EX281" s="22"/>
      <c r="EY281" s="22"/>
      <c r="EZ281" s="22"/>
      <c r="FA281" s="22"/>
      <c r="FB281" s="22"/>
      <c r="FC281" s="22"/>
      <c r="FD281" s="22"/>
      <c r="FE281" s="22"/>
      <c r="FF281" s="22"/>
      <c r="FG281" s="22"/>
      <c r="FH281" s="22"/>
      <c r="FI281" s="22"/>
      <c r="FJ281" s="22"/>
      <c r="FK281" s="22"/>
      <c r="FL281" s="22"/>
      <c r="FM281" s="22"/>
      <c r="FN281" s="22"/>
      <c r="FO281" s="22"/>
      <c r="FP281" s="22"/>
      <c r="FQ281" s="22"/>
      <c r="FR281" s="22"/>
      <c r="FS281" s="22"/>
      <c r="FT281" s="22">
        <v>10</v>
      </c>
      <c r="FU281" s="22"/>
      <c r="FV281" s="22"/>
      <c r="FW281" s="22"/>
      <c r="FX281" s="22"/>
      <c r="FY281" s="22"/>
      <c r="FZ281" s="22"/>
      <c r="GA281" s="22"/>
      <c r="GB281" s="22"/>
      <c r="GC281" s="22"/>
      <c r="GD281" s="22"/>
      <c r="GE281" s="22"/>
      <c r="GF281" s="22"/>
      <c r="GG281" s="22"/>
      <c r="GH281" s="22"/>
      <c r="GI281" s="22"/>
      <c r="GJ281" s="22"/>
      <c r="GK281" s="22"/>
      <c r="GL281" s="22"/>
      <c r="GM281" s="22"/>
      <c r="GN281" s="22"/>
      <c r="GO281" s="22"/>
      <c r="GP281" s="22"/>
      <c r="GQ281" s="22"/>
      <c r="GR281" s="22"/>
      <c r="GS281" s="22"/>
      <c r="GT281" s="22"/>
      <c r="GU281" s="22"/>
      <c r="GV281" s="22"/>
      <c r="GW281" s="22"/>
      <c r="GX281" s="22"/>
      <c r="GY281" s="22"/>
      <c r="GZ281" s="22"/>
      <c r="HA281" s="22"/>
      <c r="HB281" s="22"/>
      <c r="HC281" s="22"/>
      <c r="HD281" s="22"/>
      <c r="HE281" s="22"/>
      <c r="HF281" s="22"/>
      <c r="HG281" s="22"/>
      <c r="HH281" s="22"/>
      <c r="HI281" s="22"/>
      <c r="HJ281" s="22"/>
      <c r="HK281" s="22"/>
      <c r="HL281" s="22"/>
      <c r="HM281" s="22"/>
      <c r="HN281" s="22"/>
      <c r="HO281" s="22"/>
      <c r="HP281" s="22"/>
      <c r="HQ281" s="22"/>
      <c r="HR281" s="22"/>
      <c r="HS281" s="22"/>
      <c r="HT281" s="22"/>
      <c r="HU281" s="22"/>
      <c r="HV281" s="22"/>
      <c r="HW281" s="22"/>
      <c r="HX281" s="22"/>
      <c r="HY281" s="22"/>
      <c r="HZ281" s="22"/>
      <c r="IA281" s="22"/>
      <c r="IB281" s="22"/>
      <c r="IC281" s="22"/>
      <c r="ID281" s="22"/>
      <c r="IE281" s="22"/>
      <c r="IF281" s="22"/>
      <c r="IG281" s="22"/>
      <c r="IH281" s="22"/>
      <c r="II281" s="22"/>
      <c r="IJ281" s="22"/>
      <c r="IK281" s="22"/>
      <c r="IL281" s="22"/>
      <c r="IM281" s="22"/>
      <c r="IN281" s="22"/>
      <c r="IO281" s="22"/>
      <c r="IP281" s="22"/>
      <c r="IQ281" s="22"/>
      <c r="IR281" s="22"/>
      <c r="IS281" s="22"/>
      <c r="IT281" s="22"/>
      <c r="IU281" s="22"/>
      <c r="IV281" s="22"/>
      <c r="IW281" s="22"/>
      <c r="IX281" s="22"/>
      <c r="IY281" s="26">
        <f t="shared" si="16"/>
        <v>106</v>
      </c>
      <c r="IZ281" s="56" t="s">
        <v>37</v>
      </c>
      <c r="JA281" s="80">
        <v>2135.04</v>
      </c>
      <c r="JB281" s="81">
        <f>JE281+JF281+JG281+JH281+JI281+JJ281+JK281+JL281</f>
        <v>2135.04</v>
      </c>
      <c r="JC281" s="81">
        <v>1523.7800000000002</v>
      </c>
      <c r="JD281" s="82">
        <f t="shared" si="17"/>
        <v>0</v>
      </c>
      <c r="JE281" s="83"/>
      <c r="JF281" s="83"/>
      <c r="JG281" s="83"/>
      <c r="JH281" s="83"/>
      <c r="JI281" s="83"/>
      <c r="JJ281" s="83"/>
      <c r="JK281" s="83"/>
      <c r="JL281" s="83">
        <v>2135.04</v>
      </c>
      <c r="JM281" s="83"/>
      <c r="JN281" s="83"/>
      <c r="JO281" s="83"/>
      <c r="JP281" s="83"/>
      <c r="JQ281" s="40">
        <f t="shared" si="14"/>
        <v>1.4011471472259773</v>
      </c>
      <c r="JR281" s="5" t="s">
        <v>459</v>
      </c>
    </row>
    <row r="282" spans="1:278" s="5" customFormat="1" ht="12.75" customHeight="1" x14ac:dyDescent="0.25">
      <c r="A282" s="64">
        <v>43270</v>
      </c>
      <c r="B282" s="108" t="s">
        <v>60</v>
      </c>
      <c r="C282" s="52"/>
      <c r="D282" s="52"/>
      <c r="E282" s="53"/>
      <c r="F282" s="53"/>
      <c r="G282" s="53"/>
      <c r="H282" s="53"/>
      <c r="I282" s="53"/>
      <c r="J282" s="53"/>
      <c r="K282" s="53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>
        <v>20</v>
      </c>
      <c r="AN282" s="22"/>
      <c r="AO282" s="22"/>
      <c r="AP282" s="22"/>
      <c r="AQ282" s="22"/>
      <c r="AR282" s="22"/>
      <c r="AS282" s="22"/>
      <c r="AT282" s="22"/>
      <c r="AU282" s="22"/>
      <c r="AV282" s="22">
        <v>27</v>
      </c>
      <c r="AW282" s="22"/>
      <c r="AX282" s="22"/>
      <c r="AY282" s="22"/>
      <c r="AZ282" s="22"/>
      <c r="BA282" s="22"/>
      <c r="BB282" s="22"/>
      <c r="BC282" s="22"/>
      <c r="BD282" s="22"/>
      <c r="BE282" s="22"/>
      <c r="BF282" s="22">
        <v>10</v>
      </c>
      <c r="BG282" s="22"/>
      <c r="BH282" s="22"/>
      <c r="BI282" s="22"/>
      <c r="BJ282" s="22"/>
      <c r="BK282" s="22"/>
      <c r="BL282" s="22"/>
      <c r="BM282" s="22"/>
      <c r="BN282" s="22"/>
      <c r="BO282" s="22"/>
      <c r="BP282" s="22"/>
      <c r="BQ282" s="22"/>
      <c r="BR282" s="22"/>
      <c r="BS282" s="22"/>
      <c r="BT282" s="22"/>
      <c r="BU282" s="22"/>
      <c r="BV282" s="22"/>
      <c r="BW282" s="22"/>
      <c r="BX282" s="22"/>
      <c r="BY282" s="22"/>
      <c r="BZ282" s="22"/>
      <c r="CA282" s="22"/>
      <c r="CB282" s="22"/>
      <c r="CC282" s="22"/>
      <c r="CD282" s="22"/>
      <c r="CE282" s="22"/>
      <c r="CF282" s="22"/>
      <c r="CG282" s="22"/>
      <c r="CH282" s="22"/>
      <c r="CI282" s="22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/>
      <c r="DA282" s="22"/>
      <c r="DB282" s="22"/>
      <c r="DC282" s="22"/>
      <c r="DD282" s="22"/>
      <c r="DE282" s="22"/>
      <c r="DF282" s="22"/>
      <c r="DG282" s="22"/>
      <c r="DH282" s="22"/>
      <c r="DI282" s="22"/>
      <c r="DJ282" s="22"/>
      <c r="DK282" s="22"/>
      <c r="DL282" s="22"/>
      <c r="DM282" s="22"/>
      <c r="DN282" s="22"/>
      <c r="DO282" s="22"/>
      <c r="DP282" s="22"/>
      <c r="DQ282" s="22"/>
      <c r="DR282" s="22"/>
      <c r="DS282" s="22"/>
      <c r="DT282" s="22"/>
      <c r="DU282" s="22"/>
      <c r="DV282" s="22"/>
      <c r="DW282" s="22"/>
      <c r="DX282" s="22"/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/>
      <c r="EY282" s="22"/>
      <c r="EZ282" s="22"/>
      <c r="FA282" s="22"/>
      <c r="FB282" s="22"/>
      <c r="FC282" s="22"/>
      <c r="FD282" s="22"/>
      <c r="FE282" s="22"/>
      <c r="FF282" s="22"/>
      <c r="FG282" s="22"/>
      <c r="FH282" s="22"/>
      <c r="FI282" s="22"/>
      <c r="FJ282" s="22"/>
      <c r="FK282" s="22"/>
      <c r="FL282" s="22"/>
      <c r="FM282" s="22"/>
      <c r="FN282" s="22"/>
      <c r="FO282" s="22"/>
      <c r="FP282" s="22"/>
      <c r="FQ282" s="22"/>
      <c r="FR282" s="22"/>
      <c r="FS282" s="22"/>
      <c r="FT282" s="22">
        <v>10</v>
      </c>
      <c r="FU282" s="22"/>
      <c r="FV282" s="22"/>
      <c r="FW282" s="22">
        <v>30</v>
      </c>
      <c r="FX282" s="22"/>
      <c r="FY282" s="22"/>
      <c r="FZ282" s="22"/>
      <c r="GA282" s="22"/>
      <c r="GB282" s="22"/>
      <c r="GC282" s="22"/>
      <c r="GD282" s="22"/>
      <c r="GE282" s="22"/>
      <c r="GF282" s="22"/>
      <c r="GG282" s="22"/>
      <c r="GH282" s="22"/>
      <c r="GI282" s="22"/>
      <c r="GJ282" s="22"/>
      <c r="GK282" s="22"/>
      <c r="GL282" s="22"/>
      <c r="GM282" s="22"/>
      <c r="GN282" s="22"/>
      <c r="GO282" s="22"/>
      <c r="GP282" s="22"/>
      <c r="GQ282" s="22"/>
      <c r="GR282" s="22"/>
      <c r="GS282" s="22"/>
      <c r="GT282" s="22"/>
      <c r="GU282" s="22"/>
      <c r="GV282" s="22"/>
      <c r="GW282" s="22"/>
      <c r="GX282" s="22"/>
      <c r="GY282" s="22"/>
      <c r="GZ282" s="22"/>
      <c r="HA282" s="22"/>
      <c r="HB282" s="22"/>
      <c r="HC282" s="22"/>
      <c r="HD282" s="22"/>
      <c r="HE282" s="22"/>
      <c r="HF282" s="22"/>
      <c r="HG282" s="22"/>
      <c r="HH282" s="22"/>
      <c r="HI282" s="22"/>
      <c r="HJ282" s="22"/>
      <c r="HK282" s="22"/>
      <c r="HL282" s="22"/>
      <c r="HM282" s="22"/>
      <c r="HN282" s="22"/>
      <c r="HO282" s="22"/>
      <c r="HP282" s="22"/>
      <c r="HQ282" s="22"/>
      <c r="HR282" s="22"/>
      <c r="HS282" s="22"/>
      <c r="HT282" s="22"/>
      <c r="HU282" s="22"/>
      <c r="HV282" s="22"/>
      <c r="HW282" s="22"/>
      <c r="HX282" s="22"/>
      <c r="HY282" s="22"/>
      <c r="HZ282" s="22"/>
      <c r="IA282" s="22"/>
      <c r="IB282" s="22"/>
      <c r="IC282" s="22"/>
      <c r="ID282" s="22"/>
      <c r="IE282" s="22"/>
      <c r="IF282" s="22"/>
      <c r="IG282" s="22"/>
      <c r="IH282" s="22"/>
      <c r="II282" s="22"/>
      <c r="IJ282" s="22"/>
      <c r="IK282" s="22"/>
      <c r="IL282" s="22"/>
      <c r="IM282" s="22"/>
      <c r="IN282" s="22"/>
      <c r="IO282" s="22"/>
      <c r="IP282" s="22"/>
      <c r="IQ282" s="22"/>
      <c r="IR282" s="22"/>
      <c r="IS282" s="22"/>
      <c r="IT282" s="22"/>
      <c r="IU282" s="22"/>
      <c r="IV282" s="22"/>
      <c r="IW282" s="22"/>
      <c r="IX282" s="22"/>
      <c r="IY282" s="26">
        <f t="shared" si="16"/>
        <v>97</v>
      </c>
      <c r="IZ282" s="56" t="s">
        <v>37</v>
      </c>
      <c r="JA282" s="80">
        <v>2386.56</v>
      </c>
      <c r="JB282" s="81">
        <f>JE282+JF282+JG282+JH282+JI282+JJ282+JK282+JL282</f>
        <v>2386.56</v>
      </c>
      <c r="JC282" s="81">
        <v>1601.1669999999999</v>
      </c>
      <c r="JD282" s="82">
        <f t="shared" si="17"/>
        <v>0</v>
      </c>
      <c r="JE282" s="83"/>
      <c r="JF282" s="83"/>
      <c r="JG282" s="83"/>
      <c r="JH282" s="83"/>
      <c r="JI282" s="83"/>
      <c r="JJ282" s="83"/>
      <c r="JK282" s="83"/>
      <c r="JL282" s="83">
        <v>2386.56</v>
      </c>
      <c r="JM282" s="83"/>
      <c r="JN282" s="83"/>
      <c r="JO282" s="83"/>
      <c r="JP282" s="83"/>
      <c r="JQ282" s="40">
        <f t="shared" si="14"/>
        <v>1.490512857184791</v>
      </c>
      <c r="JR282" s="5" t="s">
        <v>484</v>
      </c>
    </row>
    <row r="283" spans="1:278" s="5" customFormat="1" ht="12.75" customHeight="1" x14ac:dyDescent="0.25">
      <c r="A283" s="64">
        <v>43276</v>
      </c>
      <c r="B283" s="108" t="s">
        <v>60</v>
      </c>
      <c r="C283" s="52"/>
      <c r="D283" s="52"/>
      <c r="E283" s="53">
        <v>10</v>
      </c>
      <c r="F283" s="53"/>
      <c r="G283" s="53"/>
      <c r="H283" s="53"/>
      <c r="I283" s="53"/>
      <c r="J283" s="53"/>
      <c r="K283" s="53"/>
      <c r="L283" s="22"/>
      <c r="M283" s="22"/>
      <c r="N283" s="22"/>
      <c r="O283" s="22"/>
      <c r="P283" s="22"/>
      <c r="Q283" s="22"/>
      <c r="R283" s="22">
        <v>10</v>
      </c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>
        <v>20</v>
      </c>
      <c r="AN283" s="22"/>
      <c r="AO283" s="22"/>
      <c r="AP283" s="22"/>
      <c r="AQ283" s="22"/>
      <c r="AR283" s="22"/>
      <c r="AS283" s="22"/>
      <c r="AT283" s="22"/>
      <c r="AU283" s="22"/>
      <c r="AV283" s="22">
        <v>27</v>
      </c>
      <c r="AW283" s="22"/>
      <c r="AX283" s="22"/>
      <c r="AY283" s="22"/>
      <c r="AZ283" s="22"/>
      <c r="BA283" s="22"/>
      <c r="BB283" s="22"/>
      <c r="BC283" s="22"/>
      <c r="BD283" s="22"/>
      <c r="BE283" s="22"/>
      <c r="BF283" s="22">
        <v>10</v>
      </c>
      <c r="BG283" s="22"/>
      <c r="BH283" s="22"/>
      <c r="BI283" s="22"/>
      <c r="BJ283" s="22"/>
      <c r="BK283" s="22"/>
      <c r="BL283" s="22"/>
      <c r="BM283" s="22"/>
      <c r="BN283" s="22"/>
      <c r="BO283" s="22"/>
      <c r="BP283" s="22"/>
      <c r="BQ283" s="22"/>
      <c r="BR283" s="22"/>
      <c r="BS283" s="22"/>
      <c r="BT283" s="22"/>
      <c r="BU283" s="22"/>
      <c r="BV283" s="22"/>
      <c r="BW283" s="22"/>
      <c r="BX283" s="22"/>
      <c r="BY283" s="22"/>
      <c r="BZ283" s="22"/>
      <c r="CA283" s="22"/>
      <c r="CB283" s="22"/>
      <c r="CC283" s="22"/>
      <c r="CD283" s="22"/>
      <c r="CE283" s="22"/>
      <c r="CF283" s="22"/>
      <c r="CG283" s="22"/>
      <c r="CH283" s="22"/>
      <c r="CI283" s="22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/>
      <c r="DA283" s="22"/>
      <c r="DB283" s="22"/>
      <c r="DC283" s="22"/>
      <c r="DD283" s="22"/>
      <c r="DE283" s="22"/>
      <c r="DF283" s="22"/>
      <c r="DG283" s="22"/>
      <c r="DH283" s="22"/>
      <c r="DI283" s="22"/>
      <c r="DJ283" s="22"/>
      <c r="DK283" s="22"/>
      <c r="DL283" s="22"/>
      <c r="DM283" s="22"/>
      <c r="DN283" s="22"/>
      <c r="DO283" s="22"/>
      <c r="DP283" s="22"/>
      <c r="DQ283" s="22"/>
      <c r="DR283" s="22"/>
      <c r="DS283" s="22"/>
      <c r="DT283" s="22"/>
      <c r="DU283" s="22"/>
      <c r="DV283" s="22">
        <v>20</v>
      </c>
      <c r="DW283" s="22"/>
      <c r="DX283" s="22"/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  <c r="EQ283" s="22">
        <v>20</v>
      </c>
      <c r="ER283" s="22"/>
      <c r="ES283" s="22"/>
      <c r="ET283" s="22"/>
      <c r="EU283" s="22"/>
      <c r="EV283" s="22"/>
      <c r="EW283" s="22"/>
      <c r="EX283" s="22"/>
      <c r="EY283" s="22"/>
      <c r="EZ283" s="22"/>
      <c r="FA283" s="22"/>
      <c r="FB283" s="22"/>
      <c r="FC283" s="22"/>
      <c r="FD283" s="22"/>
      <c r="FE283" s="22"/>
      <c r="FF283" s="22"/>
      <c r="FG283" s="22"/>
      <c r="FH283" s="22"/>
      <c r="FI283" s="22"/>
      <c r="FJ283" s="22"/>
      <c r="FK283" s="22"/>
      <c r="FL283" s="22"/>
      <c r="FM283" s="22"/>
      <c r="FN283" s="22"/>
      <c r="FO283" s="22"/>
      <c r="FP283" s="22"/>
      <c r="FQ283" s="22"/>
      <c r="FR283" s="22"/>
      <c r="FS283" s="22"/>
      <c r="FT283" s="22">
        <v>10</v>
      </c>
      <c r="FU283" s="22"/>
      <c r="FV283" s="22"/>
      <c r="FW283" s="22">
        <v>10</v>
      </c>
      <c r="FX283" s="22"/>
      <c r="FY283" s="22"/>
      <c r="FZ283" s="22"/>
      <c r="GA283" s="22"/>
      <c r="GB283" s="22"/>
      <c r="GC283" s="22"/>
      <c r="GD283" s="22">
        <v>10</v>
      </c>
      <c r="GE283" s="22"/>
      <c r="GF283" s="22">
        <v>5</v>
      </c>
      <c r="GG283" s="22"/>
      <c r="GH283" s="22"/>
      <c r="GI283" s="22"/>
      <c r="GJ283" s="22"/>
      <c r="GK283" s="22"/>
      <c r="GL283" s="22"/>
      <c r="GM283" s="22"/>
      <c r="GN283" s="22"/>
      <c r="GO283" s="22"/>
      <c r="GP283" s="22"/>
      <c r="GQ283" s="22"/>
      <c r="GR283" s="22"/>
      <c r="GS283" s="22"/>
      <c r="GT283" s="22"/>
      <c r="GU283" s="22"/>
      <c r="GV283" s="22"/>
      <c r="GW283" s="22"/>
      <c r="GX283" s="22"/>
      <c r="GY283" s="22"/>
      <c r="GZ283" s="22"/>
      <c r="HA283" s="22"/>
      <c r="HB283" s="22"/>
      <c r="HC283" s="22"/>
      <c r="HD283" s="22"/>
      <c r="HE283" s="22"/>
      <c r="HF283" s="22"/>
      <c r="HG283" s="22"/>
      <c r="HH283" s="22"/>
      <c r="HI283" s="22"/>
      <c r="HJ283" s="22"/>
      <c r="HK283" s="22"/>
      <c r="HL283" s="22"/>
      <c r="HM283" s="22"/>
      <c r="HN283" s="22"/>
      <c r="HO283" s="22"/>
      <c r="HP283" s="22"/>
      <c r="HQ283" s="22"/>
      <c r="HR283" s="22"/>
      <c r="HS283" s="22"/>
      <c r="HT283" s="22"/>
      <c r="HU283" s="22"/>
      <c r="HV283" s="22"/>
      <c r="HW283" s="22"/>
      <c r="HX283" s="22"/>
      <c r="HY283" s="22"/>
      <c r="HZ283" s="22"/>
      <c r="IA283" s="22"/>
      <c r="IB283" s="22"/>
      <c r="IC283" s="22"/>
      <c r="ID283" s="22"/>
      <c r="IE283" s="22"/>
      <c r="IF283" s="22"/>
      <c r="IG283" s="22"/>
      <c r="IH283" s="22"/>
      <c r="II283" s="22"/>
      <c r="IJ283" s="22"/>
      <c r="IK283" s="22"/>
      <c r="IL283" s="22"/>
      <c r="IM283" s="22"/>
      <c r="IN283" s="22"/>
      <c r="IO283" s="22"/>
      <c r="IP283" s="22"/>
      <c r="IQ283" s="22"/>
      <c r="IR283" s="22"/>
      <c r="IS283" s="22"/>
      <c r="IT283" s="22"/>
      <c r="IU283" s="22"/>
      <c r="IV283" s="22"/>
      <c r="IW283" s="22"/>
      <c r="IX283" s="22"/>
      <c r="IY283" s="26">
        <f t="shared" si="16"/>
        <v>152</v>
      </c>
      <c r="IZ283" s="56" t="s">
        <v>37</v>
      </c>
      <c r="JA283" s="80">
        <v>3262.26</v>
      </c>
      <c r="JB283" s="81">
        <f>JE283+JF283+JG283+JH283+JI283+JJ283+JK283+JL283</f>
        <v>3262.26</v>
      </c>
      <c r="JC283" s="81">
        <v>2300.52</v>
      </c>
      <c r="JD283" s="82">
        <f t="shared" si="17"/>
        <v>0</v>
      </c>
      <c r="JE283" s="83"/>
      <c r="JF283" s="83"/>
      <c r="JG283" s="83"/>
      <c r="JH283" s="83"/>
      <c r="JI283" s="83"/>
      <c r="JJ283" s="83"/>
      <c r="JK283" s="83"/>
      <c r="JL283" s="83">
        <v>3262.26</v>
      </c>
      <c r="JM283" s="83"/>
      <c r="JN283" s="83"/>
      <c r="JO283" s="83"/>
      <c r="JP283" s="83"/>
      <c r="JQ283" s="40">
        <f t="shared" si="14"/>
        <v>1.4180533096865058</v>
      </c>
      <c r="JR283" s="5" t="s">
        <v>546</v>
      </c>
    </row>
    <row r="284" spans="1:278" s="5" customFormat="1" ht="12.75" customHeight="1" x14ac:dyDescent="0.25">
      <c r="A284" s="64">
        <v>43306</v>
      </c>
      <c r="B284" s="108" t="s">
        <v>60</v>
      </c>
      <c r="C284" s="52"/>
      <c r="D284" s="52"/>
      <c r="E284" s="53"/>
      <c r="F284" s="53"/>
      <c r="G284" s="53"/>
      <c r="H284" s="53"/>
      <c r="I284" s="53"/>
      <c r="J284" s="53"/>
      <c r="K284" s="53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>
        <v>9</v>
      </c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  <c r="BK284" s="22"/>
      <c r="BL284" s="22"/>
      <c r="BM284" s="22"/>
      <c r="BN284" s="22"/>
      <c r="BO284" s="22"/>
      <c r="BP284" s="22"/>
      <c r="BQ284" s="22"/>
      <c r="BR284" s="22"/>
      <c r="BS284" s="22"/>
      <c r="BT284" s="22"/>
      <c r="BU284" s="22"/>
      <c r="BV284" s="22"/>
      <c r="BW284" s="22"/>
      <c r="BX284" s="22"/>
      <c r="BY284" s="22"/>
      <c r="BZ284" s="22"/>
      <c r="CA284" s="22"/>
      <c r="CB284" s="22"/>
      <c r="CC284" s="22"/>
      <c r="CD284" s="22"/>
      <c r="CE284" s="22"/>
      <c r="CF284" s="22"/>
      <c r="CG284" s="22"/>
      <c r="CH284" s="22"/>
      <c r="CI284" s="22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/>
      <c r="DA284" s="22"/>
      <c r="DB284" s="22"/>
      <c r="DC284" s="22"/>
      <c r="DD284" s="22"/>
      <c r="DE284" s="22"/>
      <c r="DF284" s="22"/>
      <c r="DG284" s="22"/>
      <c r="DH284" s="22"/>
      <c r="DI284" s="22"/>
      <c r="DJ284" s="22"/>
      <c r="DK284" s="22"/>
      <c r="DL284" s="22"/>
      <c r="DM284" s="22"/>
      <c r="DN284" s="22"/>
      <c r="DO284" s="22"/>
      <c r="DP284" s="22"/>
      <c r="DQ284" s="22"/>
      <c r="DR284" s="22"/>
      <c r="DS284" s="22"/>
      <c r="DT284" s="22"/>
      <c r="DU284" s="22"/>
      <c r="DV284" s="22">
        <v>20</v>
      </c>
      <c r="DW284" s="22"/>
      <c r="DX284" s="22"/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/>
      <c r="EY284" s="22"/>
      <c r="EZ284" s="22"/>
      <c r="FA284" s="22"/>
      <c r="FB284" s="22"/>
      <c r="FC284" s="22"/>
      <c r="FD284" s="22"/>
      <c r="FE284" s="22"/>
      <c r="FF284" s="22"/>
      <c r="FG284" s="22"/>
      <c r="FH284" s="22"/>
      <c r="FI284" s="22"/>
      <c r="FJ284" s="22"/>
      <c r="FK284" s="22"/>
      <c r="FL284" s="22"/>
      <c r="FM284" s="22"/>
      <c r="FN284" s="22"/>
      <c r="FO284" s="22"/>
      <c r="FP284" s="22"/>
      <c r="FQ284" s="22"/>
      <c r="FR284" s="22"/>
      <c r="FS284" s="22"/>
      <c r="FT284" s="22">
        <v>10</v>
      </c>
      <c r="FU284" s="22"/>
      <c r="FV284" s="22"/>
      <c r="FW284" s="22">
        <v>10</v>
      </c>
      <c r="FX284" s="22"/>
      <c r="FY284" s="22"/>
      <c r="FZ284" s="22"/>
      <c r="GA284" s="22"/>
      <c r="GB284" s="22"/>
      <c r="GC284" s="22"/>
      <c r="GD284" s="22"/>
      <c r="GE284" s="22"/>
      <c r="GF284" s="22"/>
      <c r="GG284" s="22"/>
      <c r="GH284" s="22"/>
      <c r="GI284" s="22"/>
      <c r="GJ284" s="22"/>
      <c r="GK284" s="22"/>
      <c r="GL284" s="22"/>
      <c r="GM284" s="22"/>
      <c r="GN284" s="22"/>
      <c r="GO284" s="22"/>
      <c r="GP284" s="22"/>
      <c r="GQ284" s="22"/>
      <c r="GR284" s="22"/>
      <c r="GS284" s="22"/>
      <c r="GT284" s="22"/>
      <c r="GU284" s="22"/>
      <c r="GV284" s="22"/>
      <c r="GW284" s="22"/>
      <c r="GX284" s="22"/>
      <c r="GY284" s="22"/>
      <c r="GZ284" s="22"/>
      <c r="HA284" s="22"/>
      <c r="HB284" s="22"/>
      <c r="HC284" s="22"/>
      <c r="HD284" s="22"/>
      <c r="HE284" s="22"/>
      <c r="HF284" s="22"/>
      <c r="HG284" s="22"/>
      <c r="HH284" s="22"/>
      <c r="HI284" s="22"/>
      <c r="HJ284" s="22"/>
      <c r="HK284" s="22"/>
      <c r="HL284" s="22"/>
      <c r="HM284" s="22"/>
      <c r="HN284" s="22"/>
      <c r="HO284" s="22"/>
      <c r="HP284" s="22"/>
      <c r="HQ284" s="22"/>
      <c r="HR284" s="22"/>
      <c r="HS284" s="22"/>
      <c r="HT284" s="22"/>
      <c r="HU284" s="22"/>
      <c r="HV284" s="22"/>
      <c r="HW284" s="22"/>
      <c r="HX284" s="22"/>
      <c r="HY284" s="22"/>
      <c r="HZ284" s="22"/>
      <c r="IA284" s="22"/>
      <c r="IB284" s="22"/>
      <c r="IC284" s="22"/>
      <c r="ID284" s="22"/>
      <c r="IE284" s="22"/>
      <c r="IF284" s="22"/>
      <c r="IG284" s="22"/>
      <c r="IH284" s="22"/>
      <c r="II284" s="22"/>
      <c r="IJ284" s="22"/>
      <c r="IK284" s="22"/>
      <c r="IL284" s="22"/>
      <c r="IM284" s="22"/>
      <c r="IN284" s="22"/>
      <c r="IO284" s="22"/>
      <c r="IP284" s="22"/>
      <c r="IQ284" s="22"/>
      <c r="IR284" s="22"/>
      <c r="IS284" s="22"/>
      <c r="IT284" s="22"/>
      <c r="IU284" s="22"/>
      <c r="IV284" s="22"/>
      <c r="IW284" s="22"/>
      <c r="IX284" s="22"/>
      <c r="IY284" s="26">
        <f t="shared" si="16"/>
        <v>49</v>
      </c>
      <c r="IZ284" s="56" t="s">
        <v>37</v>
      </c>
      <c r="JA284" s="80">
        <v>1301.52</v>
      </c>
      <c r="JB284" s="81">
        <f>JE284+JF284+JG284+JH284+JI284+JJ284+JK284+JL284+JM284+JN284</f>
        <v>1301.52</v>
      </c>
      <c r="JC284" s="81">
        <v>903.99</v>
      </c>
      <c r="JD284" s="82">
        <f t="shared" si="17"/>
        <v>0</v>
      </c>
      <c r="JE284" s="83"/>
      <c r="JF284" s="83"/>
      <c r="JG284" s="83"/>
      <c r="JH284" s="83"/>
      <c r="JI284" s="83"/>
      <c r="JJ284" s="83"/>
      <c r="JK284" s="83"/>
      <c r="JL284" s="83"/>
      <c r="JM284" s="83"/>
      <c r="JN284" s="83">
        <v>1301.52</v>
      </c>
      <c r="JO284" s="83"/>
      <c r="JP284" s="83"/>
      <c r="JQ284" s="40">
        <f t="shared" si="14"/>
        <v>1.4397504397172536</v>
      </c>
      <c r="JR284" s="5" t="s">
        <v>602</v>
      </c>
    </row>
    <row r="285" spans="1:278" s="5" customFormat="1" ht="12.75" customHeight="1" x14ac:dyDescent="0.25">
      <c r="A285" s="64">
        <v>43315</v>
      </c>
      <c r="B285" s="108" t="s">
        <v>60</v>
      </c>
      <c r="C285" s="52"/>
      <c r="D285" s="52"/>
      <c r="E285" s="53"/>
      <c r="F285" s="53"/>
      <c r="G285" s="53"/>
      <c r="H285" s="53"/>
      <c r="I285" s="53"/>
      <c r="J285" s="53"/>
      <c r="K285" s="53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>
        <v>18</v>
      </c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  <c r="BK285" s="22"/>
      <c r="BL285" s="22"/>
      <c r="BM285" s="22"/>
      <c r="BN285" s="22"/>
      <c r="BO285" s="22"/>
      <c r="BP285" s="22"/>
      <c r="BQ285" s="22"/>
      <c r="BR285" s="22"/>
      <c r="BS285" s="22"/>
      <c r="BT285" s="22"/>
      <c r="BU285" s="22"/>
      <c r="BV285" s="22"/>
      <c r="BW285" s="22"/>
      <c r="BX285" s="22"/>
      <c r="BY285" s="22">
        <v>20</v>
      </c>
      <c r="BZ285" s="22"/>
      <c r="CA285" s="22"/>
      <c r="CB285" s="22"/>
      <c r="CC285" s="22"/>
      <c r="CD285" s="22"/>
      <c r="CE285" s="22"/>
      <c r="CF285" s="22"/>
      <c r="CG285" s="22"/>
      <c r="CH285" s="22"/>
      <c r="CI285" s="22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>
        <v>1</v>
      </c>
      <c r="CW285" s="22"/>
      <c r="CX285" s="22"/>
      <c r="CY285" s="22"/>
      <c r="CZ285" s="22"/>
      <c r="DA285" s="22"/>
      <c r="DB285" s="22"/>
      <c r="DC285" s="22"/>
      <c r="DD285" s="22"/>
      <c r="DE285" s="22">
        <v>1</v>
      </c>
      <c r="DF285" s="22"/>
      <c r="DG285" s="22"/>
      <c r="DH285" s="22"/>
      <c r="DI285" s="22">
        <v>10</v>
      </c>
      <c r="DJ285" s="22"/>
      <c r="DK285" s="22"/>
      <c r="DL285" s="22"/>
      <c r="DM285" s="22"/>
      <c r="DN285" s="22"/>
      <c r="DO285" s="22"/>
      <c r="DP285" s="22"/>
      <c r="DQ285" s="22"/>
      <c r="DR285" s="22"/>
      <c r="DS285" s="22"/>
      <c r="DT285" s="22"/>
      <c r="DU285" s="22"/>
      <c r="DV285" s="22"/>
      <c r="DW285" s="22"/>
      <c r="DX285" s="22"/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  <c r="EQ285" s="22">
        <v>20</v>
      </c>
      <c r="ER285" s="22"/>
      <c r="ES285" s="22"/>
      <c r="ET285" s="22"/>
      <c r="EU285" s="22"/>
      <c r="EV285" s="22"/>
      <c r="EW285" s="22"/>
      <c r="EX285" s="22"/>
      <c r="EY285" s="22"/>
      <c r="EZ285" s="22"/>
      <c r="FA285" s="22"/>
      <c r="FB285" s="22"/>
      <c r="FC285" s="22"/>
      <c r="FD285" s="22"/>
      <c r="FE285" s="22"/>
      <c r="FF285" s="22"/>
      <c r="FG285" s="22"/>
      <c r="FH285" s="22"/>
      <c r="FI285" s="22"/>
      <c r="FJ285" s="22"/>
      <c r="FK285" s="22"/>
      <c r="FL285" s="22"/>
      <c r="FM285" s="22"/>
      <c r="FN285" s="22"/>
      <c r="FO285" s="22"/>
      <c r="FP285" s="22"/>
      <c r="FQ285" s="22"/>
      <c r="FR285" s="22">
        <v>20</v>
      </c>
      <c r="FS285" s="22"/>
      <c r="FT285" s="22"/>
      <c r="FU285" s="22"/>
      <c r="FV285" s="22"/>
      <c r="FW285" s="22"/>
      <c r="FX285" s="22"/>
      <c r="FY285" s="22">
        <v>10</v>
      </c>
      <c r="FZ285" s="22"/>
      <c r="GA285" s="22"/>
      <c r="GB285" s="22"/>
      <c r="GC285" s="22"/>
      <c r="GD285" s="22"/>
      <c r="GE285" s="22"/>
      <c r="GF285" s="22">
        <v>4</v>
      </c>
      <c r="GG285" s="22"/>
      <c r="GH285" s="22"/>
      <c r="GI285" s="22"/>
      <c r="GJ285" s="22"/>
      <c r="GK285" s="22"/>
      <c r="GL285" s="22"/>
      <c r="GM285" s="22"/>
      <c r="GN285" s="22"/>
      <c r="GO285" s="22"/>
      <c r="GP285" s="22"/>
      <c r="GQ285" s="22"/>
      <c r="GR285" s="22"/>
      <c r="GS285" s="22"/>
      <c r="GT285" s="22"/>
      <c r="GU285" s="22"/>
      <c r="GV285" s="22"/>
      <c r="GW285" s="22"/>
      <c r="GX285" s="22"/>
      <c r="GY285" s="22"/>
      <c r="GZ285" s="22"/>
      <c r="HA285" s="22"/>
      <c r="HB285" s="22"/>
      <c r="HC285" s="22"/>
      <c r="HD285" s="22"/>
      <c r="HE285" s="22"/>
      <c r="HF285" s="22"/>
      <c r="HG285" s="22"/>
      <c r="HH285" s="22"/>
      <c r="HI285" s="22"/>
      <c r="HJ285" s="22"/>
      <c r="HK285" s="22"/>
      <c r="HL285" s="22"/>
      <c r="HM285" s="22"/>
      <c r="HN285" s="22"/>
      <c r="HO285" s="22"/>
      <c r="HP285" s="22"/>
      <c r="HQ285" s="22"/>
      <c r="HR285" s="22"/>
      <c r="HS285" s="22"/>
      <c r="HT285" s="22"/>
      <c r="HU285" s="22"/>
      <c r="HV285" s="22"/>
      <c r="HW285" s="22"/>
      <c r="HX285" s="22"/>
      <c r="HY285" s="22"/>
      <c r="HZ285" s="22"/>
      <c r="IA285" s="22"/>
      <c r="IB285" s="22"/>
      <c r="IC285" s="22"/>
      <c r="ID285" s="22"/>
      <c r="IE285" s="22"/>
      <c r="IF285" s="22"/>
      <c r="IG285" s="22"/>
      <c r="IH285" s="22"/>
      <c r="II285" s="22"/>
      <c r="IJ285" s="22"/>
      <c r="IK285" s="22"/>
      <c r="IL285" s="22"/>
      <c r="IM285" s="22"/>
      <c r="IN285" s="22"/>
      <c r="IO285" s="22"/>
      <c r="IP285" s="22"/>
      <c r="IQ285" s="22"/>
      <c r="IR285" s="22"/>
      <c r="IS285" s="22"/>
      <c r="IT285" s="22"/>
      <c r="IU285" s="22"/>
      <c r="IV285" s="22"/>
      <c r="IW285" s="22"/>
      <c r="IX285" s="22"/>
      <c r="IY285" s="26">
        <f t="shared" si="16"/>
        <v>104</v>
      </c>
      <c r="IZ285" s="56" t="s">
        <v>37</v>
      </c>
      <c r="JA285" s="80">
        <v>2682.07</v>
      </c>
      <c r="JB285" s="81">
        <f>JE285+JF285+JG285+JH285+JI285+JJ285+JK285+JL285+JM285+JN285</f>
        <v>2682.0699999999997</v>
      </c>
      <c r="JC285" s="81">
        <v>1962.03</v>
      </c>
      <c r="JD285" s="82">
        <f t="shared" si="17"/>
        <v>0</v>
      </c>
      <c r="JE285" s="83"/>
      <c r="JF285" s="83"/>
      <c r="JG285" s="83"/>
      <c r="JH285" s="83"/>
      <c r="JI285" s="83"/>
      <c r="JJ285" s="83"/>
      <c r="JK285" s="83"/>
      <c r="JL285" s="83"/>
      <c r="JM285" s="83"/>
      <c r="JN285" s="83">
        <f>1000+1682.07</f>
        <v>2682.0699999999997</v>
      </c>
      <c r="JO285" s="83"/>
      <c r="JP285" s="83"/>
      <c r="JQ285" s="40">
        <f t="shared" si="14"/>
        <v>1.3669872529981704</v>
      </c>
      <c r="JR285" s="5" t="s">
        <v>617</v>
      </c>
    </row>
    <row r="286" spans="1:278" s="5" customFormat="1" ht="12.75" customHeight="1" x14ac:dyDescent="0.25">
      <c r="A286" s="64">
        <v>43327</v>
      </c>
      <c r="B286" s="108" t="s">
        <v>60</v>
      </c>
      <c r="C286" s="52"/>
      <c r="D286" s="52"/>
      <c r="E286" s="53"/>
      <c r="F286" s="53"/>
      <c r="G286" s="53"/>
      <c r="H286" s="53"/>
      <c r="I286" s="53"/>
      <c r="J286" s="53"/>
      <c r="K286" s="53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>
        <v>10</v>
      </c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  <c r="BK286" s="22"/>
      <c r="BL286" s="22"/>
      <c r="BM286" s="22"/>
      <c r="BN286" s="22"/>
      <c r="BO286" s="22"/>
      <c r="BP286" s="22"/>
      <c r="BQ286" s="22"/>
      <c r="BR286" s="22"/>
      <c r="BS286" s="22"/>
      <c r="BT286" s="22"/>
      <c r="BU286" s="22">
        <v>10</v>
      </c>
      <c r="BV286" s="22"/>
      <c r="BW286" s="22"/>
      <c r="BX286" s="22"/>
      <c r="BY286" s="22"/>
      <c r="BZ286" s="22"/>
      <c r="CA286" s="22"/>
      <c r="CB286" s="22"/>
      <c r="CC286" s="22"/>
      <c r="CD286" s="22"/>
      <c r="CE286" s="22"/>
      <c r="CF286" s="22"/>
      <c r="CG286" s="22"/>
      <c r="CH286" s="22"/>
      <c r="CI286" s="22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>
        <v>10</v>
      </c>
      <c r="CW286" s="22"/>
      <c r="CX286" s="22"/>
      <c r="CY286" s="22"/>
      <c r="CZ286" s="22"/>
      <c r="DA286" s="22"/>
      <c r="DB286" s="22"/>
      <c r="DC286" s="22"/>
      <c r="DD286" s="22"/>
      <c r="DE286" s="22"/>
      <c r="DF286" s="22"/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/>
      <c r="DR286" s="22"/>
      <c r="DS286" s="22"/>
      <c r="DT286" s="22"/>
      <c r="DU286" s="22"/>
      <c r="DV286" s="22">
        <v>30</v>
      </c>
      <c r="DW286" s="22"/>
      <c r="DX286" s="22"/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/>
      <c r="EY286" s="22"/>
      <c r="EZ286" s="22"/>
      <c r="FA286" s="22"/>
      <c r="FB286" s="22"/>
      <c r="FC286" s="22"/>
      <c r="FD286" s="22"/>
      <c r="FE286" s="22"/>
      <c r="FF286" s="22"/>
      <c r="FG286" s="22"/>
      <c r="FH286" s="22"/>
      <c r="FI286" s="22"/>
      <c r="FJ286" s="22"/>
      <c r="FK286" s="22"/>
      <c r="FL286" s="22"/>
      <c r="FM286" s="22"/>
      <c r="FN286" s="22"/>
      <c r="FO286" s="22"/>
      <c r="FP286" s="22"/>
      <c r="FQ286" s="22"/>
      <c r="FR286" s="22"/>
      <c r="FS286" s="22"/>
      <c r="FT286" s="22"/>
      <c r="FU286" s="22"/>
      <c r="FV286" s="22"/>
      <c r="FW286" s="22"/>
      <c r="FX286" s="22"/>
      <c r="FY286" s="22"/>
      <c r="FZ286" s="22"/>
      <c r="GA286" s="22"/>
      <c r="GB286" s="22"/>
      <c r="GC286" s="22"/>
      <c r="GD286" s="22"/>
      <c r="GE286" s="22"/>
      <c r="GF286" s="22"/>
      <c r="GG286" s="22"/>
      <c r="GH286" s="22"/>
      <c r="GI286" s="22"/>
      <c r="GJ286" s="22"/>
      <c r="GK286" s="22"/>
      <c r="GL286" s="22"/>
      <c r="GM286" s="22"/>
      <c r="GN286" s="22"/>
      <c r="GO286" s="22"/>
      <c r="GP286" s="22"/>
      <c r="GQ286" s="22"/>
      <c r="GR286" s="22"/>
      <c r="GS286" s="22"/>
      <c r="GT286" s="22"/>
      <c r="GU286" s="22"/>
      <c r="GV286" s="22"/>
      <c r="GW286" s="22"/>
      <c r="GX286" s="22"/>
      <c r="GY286" s="22"/>
      <c r="GZ286" s="22"/>
      <c r="HA286" s="22"/>
      <c r="HB286" s="22"/>
      <c r="HC286" s="22"/>
      <c r="HD286" s="22"/>
      <c r="HE286" s="22"/>
      <c r="HF286" s="22"/>
      <c r="HG286" s="22"/>
      <c r="HH286" s="22"/>
      <c r="HI286" s="22"/>
      <c r="HJ286" s="22"/>
      <c r="HK286" s="22"/>
      <c r="HL286" s="22"/>
      <c r="HM286" s="22"/>
      <c r="HN286" s="22"/>
      <c r="HO286" s="22"/>
      <c r="HP286" s="22"/>
      <c r="HQ286" s="22"/>
      <c r="HR286" s="22"/>
      <c r="HS286" s="22"/>
      <c r="HT286" s="22"/>
      <c r="HU286" s="22"/>
      <c r="HV286" s="22"/>
      <c r="HW286" s="22"/>
      <c r="HX286" s="22"/>
      <c r="HY286" s="22"/>
      <c r="HZ286" s="22"/>
      <c r="IA286" s="22"/>
      <c r="IB286" s="22"/>
      <c r="IC286" s="22"/>
      <c r="ID286" s="22"/>
      <c r="IE286" s="22"/>
      <c r="IF286" s="22"/>
      <c r="IG286" s="22"/>
      <c r="IH286" s="22"/>
      <c r="II286" s="22"/>
      <c r="IJ286" s="22"/>
      <c r="IK286" s="22"/>
      <c r="IL286" s="22"/>
      <c r="IM286" s="22"/>
      <c r="IN286" s="22"/>
      <c r="IO286" s="22"/>
      <c r="IP286" s="22"/>
      <c r="IQ286" s="22"/>
      <c r="IR286" s="22"/>
      <c r="IS286" s="22"/>
      <c r="IT286" s="22"/>
      <c r="IU286" s="22"/>
      <c r="IV286" s="22"/>
      <c r="IW286" s="22"/>
      <c r="IX286" s="22"/>
      <c r="IY286" s="26">
        <f t="shared" si="16"/>
        <v>60</v>
      </c>
      <c r="IZ286" s="56" t="s">
        <v>37</v>
      </c>
      <c r="JA286" s="80">
        <v>1718.76</v>
      </c>
      <c r="JB286" s="81">
        <f>JE286+JF286+JG286+JH286+JI286+JJ286+JK286+JL286+JM286+JN286</f>
        <v>1718.76</v>
      </c>
      <c r="JC286" s="81">
        <v>1403.5</v>
      </c>
      <c r="JD286" s="82">
        <f t="shared" si="17"/>
        <v>0</v>
      </c>
      <c r="JE286" s="83"/>
      <c r="JF286" s="83"/>
      <c r="JG286" s="83"/>
      <c r="JH286" s="83"/>
      <c r="JI286" s="83"/>
      <c r="JJ286" s="83"/>
      <c r="JK286" s="83"/>
      <c r="JL286" s="83"/>
      <c r="JM286" s="83"/>
      <c r="JN286" s="83">
        <v>1718.76</v>
      </c>
      <c r="JO286" s="83"/>
      <c r="JP286" s="83"/>
      <c r="JQ286" s="40">
        <f t="shared" si="14"/>
        <v>1.2246241539009619</v>
      </c>
      <c r="JR286" s="5" t="s">
        <v>553</v>
      </c>
    </row>
    <row r="287" spans="1:278" s="5" customFormat="1" ht="12.75" customHeight="1" x14ac:dyDescent="0.25">
      <c r="A287" s="64">
        <v>43346</v>
      </c>
      <c r="B287" s="108" t="s">
        <v>60</v>
      </c>
      <c r="C287" s="52"/>
      <c r="D287" s="52"/>
      <c r="E287" s="53"/>
      <c r="F287" s="53"/>
      <c r="G287" s="53"/>
      <c r="H287" s="53"/>
      <c r="I287" s="53"/>
      <c r="J287" s="53"/>
      <c r="K287" s="53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>
        <v>10</v>
      </c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>
        <v>10</v>
      </c>
      <c r="BG287" s="22"/>
      <c r="BH287" s="22"/>
      <c r="BI287" s="22"/>
      <c r="BJ287" s="22"/>
      <c r="BK287" s="22"/>
      <c r="BL287" s="22"/>
      <c r="BM287" s="22"/>
      <c r="BN287" s="22"/>
      <c r="BO287" s="22"/>
      <c r="BP287" s="22"/>
      <c r="BQ287" s="22"/>
      <c r="BR287" s="22"/>
      <c r="BS287" s="22"/>
      <c r="BT287" s="22"/>
      <c r="BU287" s="22">
        <v>10</v>
      </c>
      <c r="BV287" s="22"/>
      <c r="BW287" s="22"/>
      <c r="BX287" s="22"/>
      <c r="BY287" s="22"/>
      <c r="BZ287" s="22"/>
      <c r="CA287" s="22"/>
      <c r="CB287" s="22"/>
      <c r="CC287" s="22"/>
      <c r="CD287" s="22"/>
      <c r="CE287" s="22"/>
      <c r="CF287" s="22"/>
      <c r="CG287" s="22"/>
      <c r="CH287" s="22"/>
      <c r="CI287" s="22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/>
      <c r="DA287" s="22"/>
      <c r="DB287" s="22"/>
      <c r="DC287" s="22"/>
      <c r="DD287" s="22"/>
      <c r="DE287" s="22"/>
      <c r="DF287" s="22"/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/>
      <c r="DR287" s="22"/>
      <c r="DS287" s="22"/>
      <c r="DT287" s="22"/>
      <c r="DU287" s="22"/>
      <c r="DV287" s="22">
        <v>30</v>
      </c>
      <c r="DW287" s="22"/>
      <c r="DX287" s="22"/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>
        <v>20</v>
      </c>
      <c r="ER287" s="22"/>
      <c r="ES287" s="22"/>
      <c r="ET287" s="22"/>
      <c r="EU287" s="22"/>
      <c r="EV287" s="22"/>
      <c r="EW287" s="22"/>
      <c r="EX287" s="22"/>
      <c r="EY287" s="22">
        <v>10</v>
      </c>
      <c r="EZ287" s="22"/>
      <c r="FA287" s="22"/>
      <c r="FB287" s="22"/>
      <c r="FC287" s="22"/>
      <c r="FD287" s="22"/>
      <c r="FE287" s="22"/>
      <c r="FF287" s="22"/>
      <c r="FG287" s="22"/>
      <c r="FH287" s="22"/>
      <c r="FI287" s="22"/>
      <c r="FJ287" s="22"/>
      <c r="FK287" s="22"/>
      <c r="FL287" s="22"/>
      <c r="FM287" s="22"/>
      <c r="FN287" s="22"/>
      <c r="FO287" s="22"/>
      <c r="FP287" s="22"/>
      <c r="FQ287" s="22"/>
      <c r="FR287" s="22"/>
      <c r="FS287" s="22"/>
      <c r="FT287" s="22"/>
      <c r="FU287" s="22"/>
      <c r="FV287" s="22"/>
      <c r="FW287" s="22"/>
      <c r="FX287" s="22"/>
      <c r="FY287" s="22"/>
      <c r="FZ287" s="22"/>
      <c r="GA287" s="22"/>
      <c r="GB287" s="22"/>
      <c r="GC287" s="22"/>
      <c r="GD287" s="22"/>
      <c r="GE287" s="22"/>
      <c r="GF287" s="22"/>
      <c r="GG287" s="22"/>
      <c r="GH287" s="22"/>
      <c r="GI287" s="22"/>
      <c r="GJ287" s="22"/>
      <c r="GK287" s="22"/>
      <c r="GL287" s="22"/>
      <c r="GM287" s="22"/>
      <c r="GN287" s="22"/>
      <c r="GO287" s="22"/>
      <c r="GP287" s="22"/>
      <c r="GQ287" s="22"/>
      <c r="GR287" s="22"/>
      <c r="GS287" s="22"/>
      <c r="GT287" s="22"/>
      <c r="GU287" s="22"/>
      <c r="GV287" s="22"/>
      <c r="GW287" s="22"/>
      <c r="GX287" s="22"/>
      <c r="GY287" s="22"/>
      <c r="GZ287" s="22"/>
      <c r="HA287" s="22"/>
      <c r="HB287" s="22"/>
      <c r="HC287" s="22"/>
      <c r="HD287" s="22"/>
      <c r="HE287" s="22"/>
      <c r="HF287" s="22"/>
      <c r="HG287" s="22"/>
      <c r="HH287" s="22"/>
      <c r="HI287" s="22"/>
      <c r="HJ287" s="22"/>
      <c r="HK287" s="22"/>
      <c r="HL287" s="22"/>
      <c r="HM287" s="22"/>
      <c r="HN287" s="22"/>
      <c r="HO287" s="22"/>
      <c r="HP287" s="22"/>
      <c r="HQ287" s="22"/>
      <c r="HR287" s="22"/>
      <c r="HS287" s="22"/>
      <c r="HT287" s="22"/>
      <c r="HU287" s="22"/>
      <c r="HV287" s="22"/>
      <c r="HW287" s="22"/>
      <c r="HX287" s="22"/>
      <c r="HY287" s="22"/>
      <c r="HZ287" s="22"/>
      <c r="IA287" s="22"/>
      <c r="IB287" s="22"/>
      <c r="IC287" s="22"/>
      <c r="ID287" s="22"/>
      <c r="IE287" s="22"/>
      <c r="IF287" s="22"/>
      <c r="IG287" s="22"/>
      <c r="IH287" s="22"/>
      <c r="II287" s="22"/>
      <c r="IJ287" s="22"/>
      <c r="IK287" s="22"/>
      <c r="IL287" s="22"/>
      <c r="IM287" s="22"/>
      <c r="IN287" s="22"/>
      <c r="IO287" s="22"/>
      <c r="IP287" s="22"/>
      <c r="IQ287" s="22"/>
      <c r="IR287" s="22"/>
      <c r="IS287" s="22"/>
      <c r="IT287" s="22"/>
      <c r="IU287" s="22"/>
      <c r="IV287" s="22"/>
      <c r="IW287" s="22"/>
      <c r="IX287" s="22"/>
      <c r="IY287" s="26">
        <f t="shared" si="16"/>
        <v>90</v>
      </c>
      <c r="IZ287" s="56" t="s">
        <v>37</v>
      </c>
      <c r="JA287" s="80">
        <v>2220.36</v>
      </c>
      <c r="JB287" s="81">
        <f>JE287+JF287+JG287+JH287+JI287+JJ287+JK287+JL287+JM287+JN287+JO287</f>
        <v>2220.36</v>
      </c>
      <c r="JC287" s="81">
        <v>1734.2</v>
      </c>
      <c r="JD287" s="82">
        <f t="shared" si="17"/>
        <v>0</v>
      </c>
      <c r="JE287" s="83"/>
      <c r="JF287" s="83"/>
      <c r="JG287" s="83"/>
      <c r="JH287" s="83"/>
      <c r="JI287" s="83"/>
      <c r="JJ287" s="83"/>
      <c r="JK287" s="83"/>
      <c r="JL287" s="83"/>
      <c r="JM287" s="83"/>
      <c r="JN287" s="83"/>
      <c r="JO287" s="83">
        <v>2220.36</v>
      </c>
      <c r="JP287" s="83"/>
      <c r="JQ287" s="117">
        <f t="shared" si="14"/>
        <v>1.2803367546995734</v>
      </c>
      <c r="JR287" s="5" t="s">
        <v>670</v>
      </c>
    </row>
    <row r="288" spans="1:278" s="5" customFormat="1" ht="12.75" customHeight="1" x14ac:dyDescent="0.25">
      <c r="A288" s="64">
        <v>43353</v>
      </c>
      <c r="B288" s="108" t="s">
        <v>60</v>
      </c>
      <c r="C288" s="52"/>
      <c r="D288" s="52"/>
      <c r="E288" s="53"/>
      <c r="F288" s="53"/>
      <c r="G288" s="53"/>
      <c r="H288" s="53"/>
      <c r="I288" s="53"/>
      <c r="J288" s="53"/>
      <c r="K288" s="53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>
        <v>18</v>
      </c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  <c r="BK288" s="22"/>
      <c r="BL288" s="22"/>
      <c r="BM288" s="22"/>
      <c r="BN288" s="22"/>
      <c r="BO288" s="22"/>
      <c r="BP288" s="22"/>
      <c r="BQ288" s="22"/>
      <c r="BR288" s="22"/>
      <c r="BS288" s="22"/>
      <c r="BT288" s="22"/>
      <c r="BU288" s="22"/>
      <c r="BV288" s="22"/>
      <c r="BW288" s="22"/>
      <c r="BX288" s="22"/>
      <c r="BY288" s="22"/>
      <c r="BZ288" s="22"/>
      <c r="CA288" s="22"/>
      <c r="CB288" s="22"/>
      <c r="CC288" s="22"/>
      <c r="CD288" s="22"/>
      <c r="CE288" s="22"/>
      <c r="CF288" s="22"/>
      <c r="CG288" s="22"/>
      <c r="CH288" s="22"/>
      <c r="CI288" s="22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/>
      <c r="DA288" s="22"/>
      <c r="DB288" s="22"/>
      <c r="DC288" s="22"/>
      <c r="DD288" s="22"/>
      <c r="DE288" s="22"/>
      <c r="DF288" s="22"/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>
        <v>20</v>
      </c>
      <c r="DW288" s="22"/>
      <c r="DX288" s="22"/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/>
      <c r="EY288" s="22"/>
      <c r="EZ288" s="22"/>
      <c r="FA288" s="22"/>
      <c r="FB288" s="22"/>
      <c r="FC288" s="22"/>
      <c r="FD288" s="22"/>
      <c r="FE288" s="22"/>
      <c r="FF288" s="22"/>
      <c r="FG288" s="22"/>
      <c r="FH288" s="22"/>
      <c r="FI288" s="22"/>
      <c r="FJ288" s="22"/>
      <c r="FK288" s="22"/>
      <c r="FL288" s="22"/>
      <c r="FM288" s="22"/>
      <c r="FN288" s="22"/>
      <c r="FO288" s="22"/>
      <c r="FP288" s="22"/>
      <c r="FQ288" s="22"/>
      <c r="FR288" s="22"/>
      <c r="FS288" s="22"/>
      <c r="FT288" s="22"/>
      <c r="FU288" s="22">
        <v>10</v>
      </c>
      <c r="FV288" s="22"/>
      <c r="FW288" s="22">
        <v>10</v>
      </c>
      <c r="FX288" s="22"/>
      <c r="FY288" s="22"/>
      <c r="FZ288" s="22"/>
      <c r="GA288" s="22"/>
      <c r="GB288" s="22"/>
      <c r="GC288" s="22"/>
      <c r="GD288" s="22"/>
      <c r="GE288" s="22"/>
      <c r="GF288" s="22"/>
      <c r="GG288" s="22"/>
      <c r="GH288" s="22"/>
      <c r="GI288" s="22"/>
      <c r="GJ288" s="22"/>
      <c r="GK288" s="22"/>
      <c r="GL288" s="22"/>
      <c r="GM288" s="22"/>
      <c r="GN288" s="22"/>
      <c r="GO288" s="22"/>
      <c r="GP288" s="22"/>
      <c r="GQ288" s="22"/>
      <c r="GR288" s="22"/>
      <c r="GS288" s="22"/>
      <c r="GT288" s="22"/>
      <c r="GU288" s="22"/>
      <c r="GV288" s="22"/>
      <c r="GW288" s="22"/>
      <c r="GX288" s="22"/>
      <c r="GY288" s="22"/>
      <c r="GZ288" s="22"/>
      <c r="HA288" s="22"/>
      <c r="HB288" s="22"/>
      <c r="HC288" s="22"/>
      <c r="HD288" s="22"/>
      <c r="HE288" s="22"/>
      <c r="HF288" s="22"/>
      <c r="HG288" s="22"/>
      <c r="HH288" s="22"/>
      <c r="HI288" s="22"/>
      <c r="HJ288" s="22"/>
      <c r="HK288" s="22"/>
      <c r="HL288" s="22"/>
      <c r="HM288" s="22"/>
      <c r="HN288" s="22"/>
      <c r="HO288" s="22"/>
      <c r="HP288" s="22"/>
      <c r="HQ288" s="22"/>
      <c r="HR288" s="22"/>
      <c r="HS288" s="22"/>
      <c r="HT288" s="22"/>
      <c r="HU288" s="22"/>
      <c r="HV288" s="22"/>
      <c r="HW288" s="22"/>
      <c r="HX288" s="22"/>
      <c r="HY288" s="22"/>
      <c r="HZ288" s="22"/>
      <c r="IA288" s="22"/>
      <c r="IB288" s="22"/>
      <c r="IC288" s="22"/>
      <c r="ID288" s="22"/>
      <c r="IE288" s="22"/>
      <c r="IF288" s="22"/>
      <c r="IG288" s="22"/>
      <c r="IH288" s="22"/>
      <c r="II288" s="22"/>
      <c r="IJ288" s="22"/>
      <c r="IK288" s="22"/>
      <c r="IL288" s="22"/>
      <c r="IM288" s="22"/>
      <c r="IN288" s="22"/>
      <c r="IO288" s="22"/>
      <c r="IP288" s="22"/>
      <c r="IQ288" s="22"/>
      <c r="IR288" s="22"/>
      <c r="IS288" s="22"/>
      <c r="IT288" s="22"/>
      <c r="IU288" s="22"/>
      <c r="IV288" s="22"/>
      <c r="IW288" s="22"/>
      <c r="IX288" s="22"/>
      <c r="IY288" s="26">
        <f t="shared" si="16"/>
        <v>58</v>
      </c>
      <c r="IZ288" s="56" t="s">
        <v>37</v>
      </c>
      <c r="JA288" s="80">
        <v>1446.24</v>
      </c>
      <c r="JB288" s="81">
        <f>JE288+JF288+JG288+JH288+JI288+JJ288+JK288+JL288+JM288+JN288+JO288</f>
        <v>1446.24</v>
      </c>
      <c r="JC288" s="81">
        <v>1014.4000000000001</v>
      </c>
      <c r="JD288" s="82">
        <f t="shared" si="17"/>
        <v>0</v>
      </c>
      <c r="JE288" s="83"/>
      <c r="JF288" s="83"/>
      <c r="JG288" s="83"/>
      <c r="JH288" s="83"/>
      <c r="JI288" s="83"/>
      <c r="JJ288" s="83"/>
      <c r="JK288" s="83"/>
      <c r="JL288" s="83"/>
      <c r="JM288" s="83"/>
      <c r="JN288" s="83"/>
      <c r="JO288" s="83">
        <v>1446.24</v>
      </c>
      <c r="JP288" s="83"/>
      <c r="JQ288" s="117">
        <f t="shared" si="14"/>
        <v>1.4257097791798106</v>
      </c>
      <c r="JR288" s="5" t="s">
        <v>676</v>
      </c>
    </row>
    <row r="289" spans="1:278" s="5" customFormat="1" ht="12.75" customHeight="1" x14ac:dyDescent="0.25">
      <c r="A289" s="64">
        <v>43361</v>
      </c>
      <c r="B289" s="108" t="s">
        <v>60</v>
      </c>
      <c r="C289" s="52"/>
      <c r="D289" s="52"/>
      <c r="E289" s="53"/>
      <c r="F289" s="53"/>
      <c r="G289" s="53"/>
      <c r="H289" s="53"/>
      <c r="I289" s="53"/>
      <c r="J289" s="53"/>
      <c r="K289" s="53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>
        <v>20</v>
      </c>
      <c r="BG289" s="22"/>
      <c r="BH289" s="22"/>
      <c r="BI289" s="22"/>
      <c r="BJ289" s="22"/>
      <c r="BK289" s="22"/>
      <c r="BL289" s="22"/>
      <c r="BM289" s="22"/>
      <c r="BN289" s="22"/>
      <c r="BO289" s="22"/>
      <c r="BP289" s="22"/>
      <c r="BQ289" s="22"/>
      <c r="BR289" s="22"/>
      <c r="BS289" s="22"/>
      <c r="BT289" s="22"/>
      <c r="BU289" s="22"/>
      <c r="BV289" s="22"/>
      <c r="BW289" s="22"/>
      <c r="BX289" s="22"/>
      <c r="BY289" s="22">
        <v>10</v>
      </c>
      <c r="BZ289" s="22"/>
      <c r="CA289" s="22"/>
      <c r="CB289" s="22"/>
      <c r="CC289" s="22"/>
      <c r="CD289" s="22"/>
      <c r="CE289" s="22"/>
      <c r="CF289" s="22"/>
      <c r="CG289" s="22"/>
      <c r="CH289" s="22"/>
      <c r="CI289" s="22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/>
      <c r="DA289" s="22"/>
      <c r="DB289" s="22"/>
      <c r="DC289" s="22"/>
      <c r="DD289" s="22"/>
      <c r="DE289" s="22"/>
      <c r="DF289" s="22"/>
      <c r="DG289" s="22"/>
      <c r="DH289" s="22"/>
      <c r="DI289" s="22"/>
      <c r="DJ289" s="22"/>
      <c r="DK289" s="22"/>
      <c r="DL289" s="22"/>
      <c r="DM289" s="22"/>
      <c r="DN289" s="22"/>
      <c r="DO289" s="22"/>
      <c r="DP289" s="22"/>
      <c r="DQ289" s="22"/>
      <c r="DR289" s="22"/>
      <c r="DS289" s="22"/>
      <c r="DT289" s="22"/>
      <c r="DU289" s="22"/>
      <c r="DV289" s="22"/>
      <c r="DW289" s="22"/>
      <c r="DX289" s="22"/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/>
      <c r="EY289" s="22"/>
      <c r="EZ289" s="22"/>
      <c r="FA289" s="22"/>
      <c r="FB289" s="22"/>
      <c r="FC289" s="22"/>
      <c r="FD289" s="22"/>
      <c r="FE289" s="22"/>
      <c r="FF289" s="22"/>
      <c r="FG289" s="22"/>
      <c r="FH289" s="22"/>
      <c r="FI289" s="22"/>
      <c r="FJ289" s="22"/>
      <c r="FK289" s="22"/>
      <c r="FL289" s="22"/>
      <c r="FM289" s="22"/>
      <c r="FN289" s="22"/>
      <c r="FO289" s="22"/>
      <c r="FP289" s="22"/>
      <c r="FQ289" s="22"/>
      <c r="FR289" s="22">
        <v>10</v>
      </c>
      <c r="FS289" s="22"/>
      <c r="FT289" s="22">
        <v>20</v>
      </c>
      <c r="FU289" s="22"/>
      <c r="FV289" s="22"/>
      <c r="FW289" s="22"/>
      <c r="FX289" s="22"/>
      <c r="FY289" s="22">
        <v>10</v>
      </c>
      <c r="FZ289" s="22"/>
      <c r="GA289" s="22"/>
      <c r="GB289" s="22"/>
      <c r="GC289" s="22"/>
      <c r="GD289" s="22"/>
      <c r="GE289" s="22"/>
      <c r="GF289" s="22"/>
      <c r="GG289" s="22"/>
      <c r="GH289" s="22"/>
      <c r="GI289" s="22"/>
      <c r="GJ289" s="22"/>
      <c r="GK289" s="22"/>
      <c r="GL289" s="22"/>
      <c r="GM289" s="22"/>
      <c r="GN289" s="22"/>
      <c r="GO289" s="22"/>
      <c r="GP289" s="22"/>
      <c r="GQ289" s="22"/>
      <c r="GR289" s="22"/>
      <c r="GS289" s="22"/>
      <c r="GT289" s="22"/>
      <c r="GU289" s="22"/>
      <c r="GV289" s="22"/>
      <c r="GW289" s="22"/>
      <c r="GX289" s="22"/>
      <c r="GY289" s="22"/>
      <c r="GZ289" s="22"/>
      <c r="HA289" s="22"/>
      <c r="HB289" s="22"/>
      <c r="HC289" s="22"/>
      <c r="HD289" s="22"/>
      <c r="HE289" s="22"/>
      <c r="HF289" s="22"/>
      <c r="HG289" s="22"/>
      <c r="HH289" s="22"/>
      <c r="HI289" s="22"/>
      <c r="HJ289" s="22"/>
      <c r="HK289" s="22"/>
      <c r="HL289" s="22"/>
      <c r="HM289" s="22"/>
      <c r="HN289" s="22"/>
      <c r="HO289" s="22"/>
      <c r="HP289" s="22"/>
      <c r="HQ289" s="22"/>
      <c r="HR289" s="22"/>
      <c r="HS289" s="22"/>
      <c r="HT289" s="22"/>
      <c r="HU289" s="22"/>
      <c r="HV289" s="22"/>
      <c r="HW289" s="22"/>
      <c r="HX289" s="22"/>
      <c r="HY289" s="22"/>
      <c r="HZ289" s="22"/>
      <c r="IA289" s="22"/>
      <c r="IB289" s="22"/>
      <c r="IC289" s="22"/>
      <c r="ID289" s="22"/>
      <c r="IE289" s="22"/>
      <c r="IF289" s="22"/>
      <c r="IG289" s="22"/>
      <c r="IH289" s="22"/>
      <c r="II289" s="22"/>
      <c r="IJ289" s="22"/>
      <c r="IK289" s="22"/>
      <c r="IL289" s="22"/>
      <c r="IM289" s="22"/>
      <c r="IN289" s="22"/>
      <c r="IO289" s="22"/>
      <c r="IP289" s="22"/>
      <c r="IQ289" s="22"/>
      <c r="IR289" s="22"/>
      <c r="IS289" s="22"/>
      <c r="IT289" s="22"/>
      <c r="IU289" s="22"/>
      <c r="IV289" s="22"/>
      <c r="IW289" s="22"/>
      <c r="IX289" s="22"/>
      <c r="IY289" s="26">
        <f t="shared" si="16"/>
        <v>70</v>
      </c>
      <c r="IZ289" s="56" t="s">
        <v>37</v>
      </c>
      <c r="JA289" s="80">
        <v>2282.4</v>
      </c>
      <c r="JB289" s="81">
        <f>JE289+JF289+JG289+JH289+JI289+JJ289+JK289+JL289+JM289+JN289+JO289</f>
        <v>2282.4</v>
      </c>
      <c r="JC289" s="81">
        <v>1763.4</v>
      </c>
      <c r="JD289" s="82">
        <f t="shared" si="17"/>
        <v>0</v>
      </c>
      <c r="JE289" s="83"/>
      <c r="JF289" s="83"/>
      <c r="JG289" s="83"/>
      <c r="JH289" s="83"/>
      <c r="JI289" s="83"/>
      <c r="JJ289" s="83"/>
      <c r="JK289" s="83"/>
      <c r="JL289" s="83"/>
      <c r="JM289" s="83"/>
      <c r="JN289" s="83"/>
      <c r="JO289" s="83">
        <v>2282.4</v>
      </c>
      <c r="JP289" s="83"/>
      <c r="JQ289" s="117">
        <f t="shared" si="14"/>
        <v>1.2943177951684246</v>
      </c>
      <c r="JR289" s="111" t="s">
        <v>688</v>
      </c>
    </row>
    <row r="290" spans="1:278" s="5" customFormat="1" ht="12.75" customHeight="1" x14ac:dyDescent="0.25">
      <c r="A290" s="64">
        <v>43375</v>
      </c>
      <c r="B290" s="108" t="s">
        <v>60</v>
      </c>
      <c r="C290" s="52"/>
      <c r="D290" s="52"/>
      <c r="E290" s="53">
        <v>30</v>
      </c>
      <c r="F290" s="53"/>
      <c r="G290" s="53"/>
      <c r="H290" s="53">
        <v>10</v>
      </c>
      <c r="I290" s="53"/>
      <c r="J290" s="53"/>
      <c r="K290" s="53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>
        <v>10</v>
      </c>
      <c r="AN290" s="22"/>
      <c r="AO290" s="22"/>
      <c r="AP290" s="22"/>
      <c r="AQ290" s="22"/>
      <c r="AR290" s="22"/>
      <c r="AS290" s="22"/>
      <c r="AT290" s="22"/>
      <c r="AU290" s="22"/>
      <c r="AV290" s="22">
        <v>9</v>
      </c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  <c r="BK290" s="22"/>
      <c r="BL290" s="22"/>
      <c r="BM290" s="22"/>
      <c r="BN290" s="22"/>
      <c r="BO290" s="22"/>
      <c r="BP290" s="22"/>
      <c r="BQ290" s="22"/>
      <c r="BR290" s="22"/>
      <c r="BS290" s="22"/>
      <c r="BT290" s="22"/>
      <c r="BU290" s="22"/>
      <c r="BV290" s="22"/>
      <c r="BW290" s="22"/>
      <c r="BX290" s="22"/>
      <c r="BY290" s="22">
        <v>20</v>
      </c>
      <c r="BZ290" s="22"/>
      <c r="CA290" s="22"/>
      <c r="CB290" s="22"/>
      <c r="CC290" s="22"/>
      <c r="CD290" s="22"/>
      <c r="CE290" s="22"/>
      <c r="CF290" s="22"/>
      <c r="CG290" s="22"/>
      <c r="CH290" s="22"/>
      <c r="CI290" s="22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/>
      <c r="DA290" s="22"/>
      <c r="DB290" s="22"/>
      <c r="DC290" s="22"/>
      <c r="DD290" s="22"/>
      <c r="DE290" s="22"/>
      <c r="DF290" s="22"/>
      <c r="DG290" s="22"/>
      <c r="DH290" s="22"/>
      <c r="DI290" s="22">
        <v>10</v>
      </c>
      <c r="DJ290" s="22"/>
      <c r="DK290" s="22"/>
      <c r="DL290" s="22"/>
      <c r="DM290" s="22"/>
      <c r="DN290" s="22"/>
      <c r="DO290" s="22"/>
      <c r="DP290" s="22"/>
      <c r="DQ290" s="22"/>
      <c r="DR290" s="22"/>
      <c r="DS290" s="22"/>
      <c r="DT290" s="22"/>
      <c r="DU290" s="22"/>
      <c r="DV290" s="22">
        <v>20</v>
      </c>
      <c r="DW290" s="22"/>
      <c r="DX290" s="22"/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  <c r="EQ290" s="22">
        <v>50</v>
      </c>
      <c r="ER290" s="22"/>
      <c r="ES290" s="22"/>
      <c r="ET290" s="22"/>
      <c r="EU290" s="22"/>
      <c r="EV290" s="22"/>
      <c r="EW290" s="22"/>
      <c r="EX290" s="22"/>
      <c r="EY290" s="22"/>
      <c r="EZ290" s="22"/>
      <c r="FA290" s="22"/>
      <c r="FB290" s="22"/>
      <c r="FC290" s="22"/>
      <c r="FD290" s="22"/>
      <c r="FE290" s="22"/>
      <c r="FF290" s="22"/>
      <c r="FG290" s="22"/>
      <c r="FH290" s="22"/>
      <c r="FI290" s="22"/>
      <c r="FJ290" s="22"/>
      <c r="FK290" s="22"/>
      <c r="FL290" s="22"/>
      <c r="FM290" s="22"/>
      <c r="FN290" s="22"/>
      <c r="FO290" s="22"/>
      <c r="FP290" s="22"/>
      <c r="FQ290" s="22"/>
      <c r="FR290" s="22"/>
      <c r="FS290" s="22"/>
      <c r="FT290" s="22"/>
      <c r="FU290" s="22"/>
      <c r="FV290" s="22"/>
      <c r="FW290" s="22">
        <v>20</v>
      </c>
      <c r="FX290" s="22"/>
      <c r="FY290" s="22"/>
      <c r="FZ290" s="22"/>
      <c r="GA290" s="22"/>
      <c r="GB290" s="22"/>
      <c r="GC290" s="22"/>
      <c r="GD290" s="22"/>
      <c r="GE290" s="22"/>
      <c r="GF290" s="22">
        <v>10</v>
      </c>
      <c r="GG290" s="22"/>
      <c r="GH290" s="22"/>
      <c r="GI290" s="22"/>
      <c r="GJ290" s="22"/>
      <c r="GK290" s="22"/>
      <c r="GL290" s="22"/>
      <c r="GM290" s="22"/>
      <c r="GN290" s="22"/>
      <c r="GO290" s="22"/>
      <c r="GP290" s="22"/>
      <c r="GQ290" s="22"/>
      <c r="GR290" s="22"/>
      <c r="GS290" s="22"/>
      <c r="GT290" s="22"/>
      <c r="GU290" s="22"/>
      <c r="GV290" s="22"/>
      <c r="GW290" s="22"/>
      <c r="GX290" s="22"/>
      <c r="GY290" s="22"/>
      <c r="GZ290" s="22"/>
      <c r="HA290" s="22"/>
      <c r="HB290" s="22"/>
      <c r="HC290" s="22"/>
      <c r="HD290" s="22"/>
      <c r="HE290" s="22"/>
      <c r="HF290" s="22"/>
      <c r="HG290" s="22"/>
      <c r="HH290" s="22"/>
      <c r="HI290" s="22"/>
      <c r="HJ290" s="22"/>
      <c r="HK290" s="22"/>
      <c r="HL290" s="22"/>
      <c r="HM290" s="22"/>
      <c r="HN290" s="22"/>
      <c r="HO290" s="22"/>
      <c r="HP290" s="22"/>
      <c r="HQ290" s="22"/>
      <c r="HR290" s="22"/>
      <c r="HS290" s="22"/>
      <c r="HT290" s="22"/>
      <c r="HU290" s="22"/>
      <c r="HV290" s="22"/>
      <c r="HW290" s="22"/>
      <c r="HX290" s="22"/>
      <c r="HY290" s="22"/>
      <c r="HZ290" s="22"/>
      <c r="IA290" s="22"/>
      <c r="IB290" s="22"/>
      <c r="IC290" s="22"/>
      <c r="ID290" s="22"/>
      <c r="IE290" s="22"/>
      <c r="IF290" s="22"/>
      <c r="IG290" s="22"/>
      <c r="IH290" s="22"/>
      <c r="II290" s="22"/>
      <c r="IJ290" s="22"/>
      <c r="IK290" s="22"/>
      <c r="IL290" s="22"/>
      <c r="IM290" s="22"/>
      <c r="IN290" s="22"/>
      <c r="IO290" s="22"/>
      <c r="IP290" s="22"/>
      <c r="IQ290" s="22"/>
      <c r="IR290" s="22"/>
      <c r="IS290" s="22"/>
      <c r="IT290" s="22"/>
      <c r="IU290" s="22"/>
      <c r="IV290" s="22"/>
      <c r="IW290" s="22"/>
      <c r="IX290" s="22"/>
      <c r="IY290" s="26">
        <f t="shared" si="16"/>
        <v>189</v>
      </c>
      <c r="IZ290" s="56" t="s">
        <v>37</v>
      </c>
      <c r="JA290" s="80">
        <v>4005</v>
      </c>
      <c r="JB290" s="81">
        <f t="shared" ref="JB290:JB301" si="18">JE290+JF290+JG290+JH290+JI290+JJ290+JK290+JL290+JM290+JN290+JO290+JP290</f>
        <v>4005</v>
      </c>
      <c r="JC290" s="81">
        <v>2953.6000000000004</v>
      </c>
      <c r="JD290" s="82">
        <f t="shared" si="17"/>
        <v>0</v>
      </c>
      <c r="JE290" s="83"/>
      <c r="JF290" s="83"/>
      <c r="JG290" s="83"/>
      <c r="JH290" s="83"/>
      <c r="JI290" s="83"/>
      <c r="JJ290" s="83"/>
      <c r="JK290" s="83"/>
      <c r="JL290" s="83"/>
      <c r="JM290" s="83"/>
      <c r="JN290" s="83"/>
      <c r="JO290" s="83"/>
      <c r="JP290" s="83">
        <v>4005</v>
      </c>
      <c r="JQ290" s="117">
        <f t="shared" si="14"/>
        <v>1.3559723726977246</v>
      </c>
      <c r="JR290" s="5" t="s">
        <v>707</v>
      </c>
    </row>
    <row r="291" spans="1:278" s="5" customFormat="1" ht="12.75" customHeight="1" x14ac:dyDescent="0.25">
      <c r="A291" s="64">
        <v>43376</v>
      </c>
      <c r="B291" s="108" t="s">
        <v>60</v>
      </c>
      <c r="C291" s="52"/>
      <c r="D291" s="52"/>
      <c r="E291" s="53"/>
      <c r="F291" s="53"/>
      <c r="G291" s="53"/>
      <c r="H291" s="53"/>
      <c r="I291" s="53"/>
      <c r="J291" s="53"/>
      <c r="K291" s="53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  <c r="BK291" s="22"/>
      <c r="BL291" s="22"/>
      <c r="BM291" s="22"/>
      <c r="BN291" s="22"/>
      <c r="BO291" s="22"/>
      <c r="BP291" s="22"/>
      <c r="BQ291" s="22"/>
      <c r="BR291" s="22"/>
      <c r="BS291" s="22"/>
      <c r="BT291" s="22"/>
      <c r="BU291" s="22"/>
      <c r="BV291" s="22"/>
      <c r="BW291" s="22"/>
      <c r="BX291" s="22"/>
      <c r="BY291" s="22"/>
      <c r="BZ291" s="22"/>
      <c r="CA291" s="22"/>
      <c r="CB291" s="22"/>
      <c r="CC291" s="22"/>
      <c r="CD291" s="22"/>
      <c r="CE291" s="22"/>
      <c r="CF291" s="22"/>
      <c r="CG291" s="22"/>
      <c r="CH291" s="22"/>
      <c r="CI291" s="22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/>
      <c r="DA291" s="22"/>
      <c r="DB291" s="22"/>
      <c r="DC291" s="22"/>
      <c r="DD291" s="22"/>
      <c r="DE291" s="22"/>
      <c r="DF291" s="22"/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/>
      <c r="DR291" s="22"/>
      <c r="DS291" s="22"/>
      <c r="DT291" s="22"/>
      <c r="DU291" s="22"/>
      <c r="DV291" s="22"/>
      <c r="DW291" s="22"/>
      <c r="DX291" s="22"/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  <c r="EQ291" s="22"/>
      <c r="ER291" s="22">
        <v>9</v>
      </c>
      <c r="ES291" s="22"/>
      <c r="ET291" s="22"/>
      <c r="EU291" s="22"/>
      <c r="EV291" s="22"/>
      <c r="EW291" s="22"/>
      <c r="EX291" s="22"/>
      <c r="EY291" s="22"/>
      <c r="EZ291" s="22"/>
      <c r="FA291" s="22"/>
      <c r="FB291" s="22"/>
      <c r="FC291" s="22"/>
      <c r="FD291" s="22"/>
      <c r="FE291" s="22"/>
      <c r="FF291" s="22"/>
      <c r="FG291" s="22"/>
      <c r="FH291" s="22"/>
      <c r="FI291" s="22"/>
      <c r="FJ291" s="22"/>
      <c r="FK291" s="22"/>
      <c r="FL291" s="22"/>
      <c r="FM291" s="22"/>
      <c r="FN291" s="22"/>
      <c r="FO291" s="22"/>
      <c r="FP291" s="22"/>
      <c r="FQ291" s="22"/>
      <c r="FR291" s="22"/>
      <c r="FS291" s="22"/>
      <c r="FT291" s="22"/>
      <c r="FU291" s="22"/>
      <c r="FV291" s="22"/>
      <c r="FW291" s="22"/>
      <c r="FX291" s="22"/>
      <c r="FY291" s="22"/>
      <c r="FZ291" s="22"/>
      <c r="GA291" s="22"/>
      <c r="GB291" s="22"/>
      <c r="GC291" s="22"/>
      <c r="GD291" s="22"/>
      <c r="GE291" s="22"/>
      <c r="GF291" s="22"/>
      <c r="GG291" s="22"/>
      <c r="GH291" s="22"/>
      <c r="GI291" s="22"/>
      <c r="GJ291" s="22"/>
      <c r="GK291" s="22"/>
      <c r="GL291" s="22"/>
      <c r="GM291" s="22"/>
      <c r="GN291" s="22"/>
      <c r="GO291" s="22"/>
      <c r="GP291" s="22"/>
      <c r="GQ291" s="22"/>
      <c r="GR291" s="22"/>
      <c r="GS291" s="22"/>
      <c r="GT291" s="22"/>
      <c r="GU291" s="22"/>
      <c r="GV291" s="22"/>
      <c r="GW291" s="22"/>
      <c r="GX291" s="22"/>
      <c r="GY291" s="22"/>
      <c r="GZ291" s="22"/>
      <c r="HA291" s="22"/>
      <c r="HB291" s="22"/>
      <c r="HC291" s="22"/>
      <c r="HD291" s="22"/>
      <c r="HE291" s="22"/>
      <c r="HF291" s="22"/>
      <c r="HG291" s="22"/>
      <c r="HH291" s="22"/>
      <c r="HI291" s="22"/>
      <c r="HJ291" s="22"/>
      <c r="HK291" s="22"/>
      <c r="HL291" s="22"/>
      <c r="HM291" s="22"/>
      <c r="HN291" s="22"/>
      <c r="HO291" s="22"/>
      <c r="HP291" s="22"/>
      <c r="HQ291" s="22"/>
      <c r="HR291" s="22"/>
      <c r="HS291" s="22"/>
      <c r="HT291" s="22"/>
      <c r="HU291" s="22"/>
      <c r="HV291" s="22"/>
      <c r="HW291" s="22"/>
      <c r="HX291" s="22"/>
      <c r="HY291" s="22"/>
      <c r="HZ291" s="22"/>
      <c r="IA291" s="22"/>
      <c r="IB291" s="22"/>
      <c r="IC291" s="22"/>
      <c r="ID291" s="22"/>
      <c r="IE291" s="22"/>
      <c r="IF291" s="22"/>
      <c r="IG291" s="22"/>
      <c r="IH291" s="22"/>
      <c r="II291" s="22"/>
      <c r="IJ291" s="22"/>
      <c r="IK291" s="22"/>
      <c r="IL291" s="22"/>
      <c r="IM291" s="22"/>
      <c r="IN291" s="22"/>
      <c r="IO291" s="22"/>
      <c r="IP291" s="22"/>
      <c r="IQ291" s="22"/>
      <c r="IR291" s="22"/>
      <c r="IS291" s="22"/>
      <c r="IT291" s="22"/>
      <c r="IU291" s="22"/>
      <c r="IV291" s="22"/>
      <c r="IW291" s="22"/>
      <c r="IX291" s="22"/>
      <c r="IY291" s="26">
        <f t="shared" si="16"/>
        <v>9</v>
      </c>
      <c r="IZ291" s="56" t="s">
        <v>37</v>
      </c>
      <c r="JA291" s="80">
        <v>177.23</v>
      </c>
      <c r="JB291" s="81">
        <f t="shared" si="18"/>
        <v>177.23</v>
      </c>
      <c r="JC291" s="81">
        <v>104.94</v>
      </c>
      <c r="JD291" s="82">
        <f t="shared" si="17"/>
        <v>0</v>
      </c>
      <c r="JE291" s="83"/>
      <c r="JF291" s="83"/>
      <c r="JG291" s="83"/>
      <c r="JH291" s="83"/>
      <c r="JI291" s="83"/>
      <c r="JJ291" s="83"/>
      <c r="JK291" s="83"/>
      <c r="JL291" s="83"/>
      <c r="JM291" s="83"/>
      <c r="JN291" s="83"/>
      <c r="JO291" s="83"/>
      <c r="JP291" s="83">
        <v>177.23</v>
      </c>
      <c r="JQ291" s="117">
        <f t="shared" si="14"/>
        <v>1.6888698303792642</v>
      </c>
      <c r="JR291" s="5" t="s">
        <v>708</v>
      </c>
    </row>
    <row r="292" spans="1:278" s="5" customFormat="1" ht="12.75" customHeight="1" x14ac:dyDescent="0.25">
      <c r="A292" s="64">
        <v>43381</v>
      </c>
      <c r="B292" s="108" t="s">
        <v>60</v>
      </c>
      <c r="C292" s="52"/>
      <c r="D292" s="52"/>
      <c r="E292" s="53"/>
      <c r="F292" s="53"/>
      <c r="G292" s="53"/>
      <c r="H292" s="53"/>
      <c r="I292" s="53"/>
      <c r="J292" s="53"/>
      <c r="K292" s="53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>
        <v>30</v>
      </c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>
        <v>50</v>
      </c>
      <c r="BG292" s="22"/>
      <c r="BH292" s="22"/>
      <c r="BI292" s="22"/>
      <c r="BJ292" s="22"/>
      <c r="BK292" s="22"/>
      <c r="BL292" s="22"/>
      <c r="BM292" s="22"/>
      <c r="BN292" s="22"/>
      <c r="BO292" s="22"/>
      <c r="BP292" s="22"/>
      <c r="BQ292" s="22"/>
      <c r="BR292" s="22"/>
      <c r="BS292" s="22"/>
      <c r="BT292" s="22"/>
      <c r="BU292" s="22"/>
      <c r="BV292" s="22"/>
      <c r="BW292" s="22"/>
      <c r="BX292" s="22"/>
      <c r="BY292" s="22"/>
      <c r="BZ292" s="22"/>
      <c r="CA292" s="22"/>
      <c r="CB292" s="22"/>
      <c r="CC292" s="22"/>
      <c r="CD292" s="22"/>
      <c r="CE292" s="22"/>
      <c r="CF292" s="22"/>
      <c r="CG292" s="22"/>
      <c r="CH292" s="22"/>
      <c r="CI292" s="22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/>
      <c r="DA292" s="22"/>
      <c r="DB292" s="22"/>
      <c r="DC292" s="22"/>
      <c r="DD292" s="22"/>
      <c r="DE292" s="22"/>
      <c r="DF292" s="22"/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/>
      <c r="DR292" s="22"/>
      <c r="DS292" s="22"/>
      <c r="DT292" s="22"/>
      <c r="DU292" s="22"/>
      <c r="DV292" s="22">
        <v>30</v>
      </c>
      <c r="DW292" s="22"/>
      <c r="DX292" s="22"/>
      <c r="DY292" s="22"/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  <c r="EQ292" s="22"/>
      <c r="ER292" s="22">
        <v>27</v>
      </c>
      <c r="ES292" s="22"/>
      <c r="ET292" s="22"/>
      <c r="EU292" s="22"/>
      <c r="EV292" s="22"/>
      <c r="EW292" s="22"/>
      <c r="EX292" s="22"/>
      <c r="EY292" s="22"/>
      <c r="EZ292" s="22"/>
      <c r="FA292" s="22"/>
      <c r="FB292" s="22"/>
      <c r="FC292" s="22"/>
      <c r="FD292" s="22"/>
      <c r="FE292" s="22"/>
      <c r="FF292" s="22"/>
      <c r="FG292" s="22"/>
      <c r="FH292" s="22"/>
      <c r="FI292" s="22"/>
      <c r="FJ292" s="22"/>
      <c r="FK292" s="22"/>
      <c r="FL292" s="22"/>
      <c r="FM292" s="22"/>
      <c r="FN292" s="22"/>
      <c r="FO292" s="22"/>
      <c r="FP292" s="22"/>
      <c r="FQ292" s="22"/>
      <c r="FR292" s="22"/>
      <c r="FS292" s="22"/>
      <c r="FT292" s="22"/>
      <c r="FU292" s="22"/>
      <c r="FV292" s="22"/>
      <c r="FW292" s="22"/>
      <c r="FX292" s="22"/>
      <c r="FY292" s="22"/>
      <c r="FZ292" s="22"/>
      <c r="GA292" s="22"/>
      <c r="GB292" s="22"/>
      <c r="GC292" s="22"/>
      <c r="GD292" s="22"/>
      <c r="GE292" s="22"/>
      <c r="GF292" s="22"/>
      <c r="GG292" s="22"/>
      <c r="GH292" s="22"/>
      <c r="GI292" s="22"/>
      <c r="GJ292" s="22"/>
      <c r="GK292" s="22"/>
      <c r="GL292" s="22"/>
      <c r="GM292" s="22"/>
      <c r="GN292" s="22"/>
      <c r="GO292" s="22"/>
      <c r="GP292" s="22"/>
      <c r="GQ292" s="22"/>
      <c r="GR292" s="22">
        <v>10</v>
      </c>
      <c r="GS292" s="22"/>
      <c r="GT292" s="22"/>
      <c r="GU292" s="22"/>
      <c r="GV292" s="22"/>
      <c r="GW292" s="22"/>
      <c r="GX292" s="22"/>
      <c r="GY292" s="22"/>
      <c r="GZ292" s="22"/>
      <c r="HA292" s="22"/>
      <c r="HB292" s="22"/>
      <c r="HC292" s="22"/>
      <c r="HD292" s="22"/>
      <c r="HE292" s="22"/>
      <c r="HF292" s="22"/>
      <c r="HG292" s="22"/>
      <c r="HH292" s="22"/>
      <c r="HI292" s="22"/>
      <c r="HJ292" s="22"/>
      <c r="HK292" s="22"/>
      <c r="HL292" s="22"/>
      <c r="HM292" s="22"/>
      <c r="HN292" s="22"/>
      <c r="HO292" s="22"/>
      <c r="HP292" s="22"/>
      <c r="HQ292" s="22"/>
      <c r="HR292" s="22"/>
      <c r="HS292" s="22"/>
      <c r="HT292" s="22"/>
      <c r="HU292" s="22"/>
      <c r="HV292" s="22"/>
      <c r="HW292" s="22"/>
      <c r="HX292" s="22"/>
      <c r="HY292" s="22"/>
      <c r="HZ292" s="22"/>
      <c r="IA292" s="22"/>
      <c r="IB292" s="22"/>
      <c r="IC292" s="22"/>
      <c r="ID292" s="22"/>
      <c r="IE292" s="22"/>
      <c r="IF292" s="22"/>
      <c r="IG292" s="22"/>
      <c r="IH292" s="22"/>
      <c r="II292" s="22"/>
      <c r="IJ292" s="22"/>
      <c r="IK292" s="22"/>
      <c r="IL292" s="22"/>
      <c r="IM292" s="22"/>
      <c r="IN292" s="22"/>
      <c r="IO292" s="22"/>
      <c r="IP292" s="22"/>
      <c r="IQ292" s="22"/>
      <c r="IR292" s="22"/>
      <c r="IS292" s="22"/>
      <c r="IT292" s="22"/>
      <c r="IU292" s="22"/>
      <c r="IV292" s="22"/>
      <c r="IW292" s="22"/>
      <c r="IX292" s="22"/>
      <c r="IY292" s="26">
        <f t="shared" si="16"/>
        <v>147</v>
      </c>
      <c r="IZ292" s="56" t="s">
        <v>37</v>
      </c>
      <c r="JA292" s="80">
        <v>2989.64</v>
      </c>
      <c r="JB292" s="81">
        <f t="shared" si="18"/>
        <v>2989.64</v>
      </c>
      <c r="JC292" s="81">
        <v>2300.0999999999995</v>
      </c>
      <c r="JD292" s="82">
        <f t="shared" si="17"/>
        <v>0</v>
      </c>
      <c r="JE292" s="83"/>
      <c r="JF292" s="83"/>
      <c r="JG292" s="83"/>
      <c r="JH292" s="83"/>
      <c r="JI292" s="83"/>
      <c r="JJ292" s="83"/>
      <c r="JK292" s="83"/>
      <c r="JL292" s="83"/>
      <c r="JM292" s="83"/>
      <c r="JN292" s="83"/>
      <c r="JO292" s="83"/>
      <c r="JP292" s="83">
        <v>2989.64</v>
      </c>
      <c r="JQ292" s="117">
        <f t="shared" si="14"/>
        <v>1.2997869657840966</v>
      </c>
      <c r="JR292" s="5" t="s">
        <v>709</v>
      </c>
    </row>
    <row r="293" spans="1:278" s="5" customFormat="1" ht="12.75" customHeight="1" x14ac:dyDescent="0.25">
      <c r="A293" s="64">
        <v>43395</v>
      </c>
      <c r="B293" s="108" t="s">
        <v>60</v>
      </c>
      <c r="C293" s="52"/>
      <c r="D293" s="52"/>
      <c r="E293" s="53"/>
      <c r="F293" s="53"/>
      <c r="G293" s="53"/>
      <c r="H293" s="53"/>
      <c r="I293" s="53"/>
      <c r="J293" s="53"/>
      <c r="K293" s="53"/>
      <c r="L293" s="22"/>
      <c r="M293" s="22"/>
      <c r="N293" s="22">
        <v>10</v>
      </c>
      <c r="O293" s="22"/>
      <c r="P293" s="22"/>
      <c r="Q293" s="22"/>
      <c r="R293" s="22"/>
      <c r="S293" s="22"/>
      <c r="T293" s="22"/>
      <c r="U293" s="22"/>
      <c r="V293" s="22">
        <v>20</v>
      </c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>
        <v>10</v>
      </c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>
        <v>10</v>
      </c>
      <c r="BC293" s="22"/>
      <c r="BD293" s="22"/>
      <c r="BE293" s="22"/>
      <c r="BF293" s="22"/>
      <c r="BG293" s="22"/>
      <c r="BH293" s="22"/>
      <c r="BI293" s="22"/>
      <c r="BJ293" s="22"/>
      <c r="BK293" s="22"/>
      <c r="BL293" s="22"/>
      <c r="BM293" s="22"/>
      <c r="BN293" s="22"/>
      <c r="BO293" s="22"/>
      <c r="BP293" s="22"/>
      <c r="BQ293" s="22">
        <v>70</v>
      </c>
      <c r="BR293" s="22"/>
      <c r="BS293" s="22"/>
      <c r="BT293" s="22"/>
      <c r="BU293" s="22"/>
      <c r="BV293" s="22"/>
      <c r="BW293" s="22"/>
      <c r="BX293" s="22"/>
      <c r="BY293" s="22"/>
      <c r="BZ293" s="22"/>
      <c r="CA293" s="22"/>
      <c r="CB293" s="22"/>
      <c r="CC293" s="22"/>
      <c r="CD293" s="22"/>
      <c r="CE293" s="22"/>
      <c r="CF293" s="22"/>
      <c r="CG293" s="22"/>
      <c r="CH293" s="22"/>
      <c r="CI293" s="22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/>
      <c r="DA293" s="22"/>
      <c r="DB293" s="22"/>
      <c r="DC293" s="22"/>
      <c r="DD293" s="22"/>
      <c r="DE293" s="22"/>
      <c r="DF293" s="22"/>
      <c r="DG293" s="22"/>
      <c r="DH293" s="22"/>
      <c r="DI293" s="22"/>
      <c r="DJ293" s="22"/>
      <c r="DK293" s="22"/>
      <c r="DL293" s="22"/>
      <c r="DM293" s="22"/>
      <c r="DN293" s="22"/>
      <c r="DO293" s="22"/>
      <c r="DP293" s="22"/>
      <c r="DQ293" s="22"/>
      <c r="DR293" s="22"/>
      <c r="DS293" s="22"/>
      <c r="DT293" s="22"/>
      <c r="DU293" s="22"/>
      <c r="DV293" s="22">
        <v>20</v>
      </c>
      <c r="DW293" s="22"/>
      <c r="DX293" s="22"/>
      <c r="DY293" s="22"/>
      <c r="DZ293" s="22"/>
      <c r="EA293" s="22"/>
      <c r="EB293" s="22"/>
      <c r="EC293" s="22"/>
      <c r="ED293" s="22"/>
      <c r="EE293" s="22"/>
      <c r="EF293" s="22"/>
      <c r="EG293" s="22"/>
      <c r="EH293" s="22"/>
      <c r="EI293" s="22"/>
      <c r="EJ293" s="22"/>
      <c r="EK293" s="22"/>
      <c r="EL293" s="22"/>
      <c r="EM293" s="22"/>
      <c r="EN293" s="22"/>
      <c r="EO293" s="22"/>
      <c r="EP293" s="22"/>
      <c r="EQ293" s="22"/>
      <c r="ER293" s="22">
        <v>18</v>
      </c>
      <c r="ES293" s="22"/>
      <c r="ET293" s="22"/>
      <c r="EU293" s="22"/>
      <c r="EV293" s="22"/>
      <c r="EW293" s="22"/>
      <c r="EX293" s="22"/>
      <c r="EY293" s="22"/>
      <c r="EZ293" s="22"/>
      <c r="FA293" s="22"/>
      <c r="FB293" s="22"/>
      <c r="FC293" s="22"/>
      <c r="FD293" s="22"/>
      <c r="FE293" s="22"/>
      <c r="FF293" s="22"/>
      <c r="FG293" s="22"/>
      <c r="FH293" s="22"/>
      <c r="FI293" s="22"/>
      <c r="FJ293" s="22"/>
      <c r="FK293" s="22"/>
      <c r="FL293" s="22"/>
      <c r="FM293" s="22"/>
      <c r="FN293" s="22"/>
      <c r="FO293" s="22"/>
      <c r="FP293" s="22"/>
      <c r="FQ293" s="22"/>
      <c r="FR293" s="22"/>
      <c r="FS293" s="22"/>
      <c r="FT293" s="22">
        <v>40</v>
      </c>
      <c r="FU293" s="22"/>
      <c r="FV293" s="22"/>
      <c r="FW293" s="22">
        <v>30</v>
      </c>
      <c r="FX293" s="22"/>
      <c r="FY293" s="22">
        <v>10</v>
      </c>
      <c r="FZ293" s="22"/>
      <c r="GA293" s="22"/>
      <c r="GB293" s="22"/>
      <c r="GC293" s="22"/>
      <c r="GD293" s="22"/>
      <c r="GE293" s="22"/>
      <c r="GF293" s="22"/>
      <c r="GG293" s="22"/>
      <c r="GH293" s="22"/>
      <c r="GI293" s="22"/>
      <c r="GJ293" s="22"/>
      <c r="GK293" s="22"/>
      <c r="GL293" s="22"/>
      <c r="GM293" s="22"/>
      <c r="GN293" s="22"/>
      <c r="GO293" s="22"/>
      <c r="GP293" s="22"/>
      <c r="GQ293" s="22"/>
      <c r="GR293" s="22"/>
      <c r="GS293" s="22"/>
      <c r="GT293" s="22"/>
      <c r="GU293" s="22"/>
      <c r="GV293" s="22"/>
      <c r="GW293" s="22"/>
      <c r="GX293" s="22"/>
      <c r="GY293" s="22"/>
      <c r="GZ293" s="22"/>
      <c r="HA293" s="22"/>
      <c r="HB293" s="22"/>
      <c r="HC293" s="22"/>
      <c r="HD293" s="22"/>
      <c r="HE293" s="22"/>
      <c r="HF293" s="22"/>
      <c r="HG293" s="22"/>
      <c r="HH293" s="22"/>
      <c r="HI293" s="22"/>
      <c r="HJ293" s="22"/>
      <c r="HK293" s="22"/>
      <c r="HL293" s="22"/>
      <c r="HM293" s="22"/>
      <c r="HN293" s="22"/>
      <c r="HO293" s="22"/>
      <c r="HP293" s="22"/>
      <c r="HQ293" s="22"/>
      <c r="HR293" s="22"/>
      <c r="HS293" s="22"/>
      <c r="HT293" s="22"/>
      <c r="HU293" s="22"/>
      <c r="HV293" s="22"/>
      <c r="HW293" s="22"/>
      <c r="HX293" s="22"/>
      <c r="HY293" s="22"/>
      <c r="HZ293" s="22"/>
      <c r="IA293" s="22"/>
      <c r="IB293" s="22"/>
      <c r="IC293" s="22"/>
      <c r="ID293" s="22"/>
      <c r="IE293" s="22"/>
      <c r="IF293" s="22"/>
      <c r="IG293" s="22"/>
      <c r="IH293" s="22"/>
      <c r="II293" s="22"/>
      <c r="IJ293" s="22"/>
      <c r="IK293" s="22"/>
      <c r="IL293" s="22"/>
      <c r="IM293" s="22"/>
      <c r="IN293" s="22"/>
      <c r="IO293" s="22"/>
      <c r="IP293" s="22"/>
      <c r="IQ293" s="22"/>
      <c r="IR293" s="22"/>
      <c r="IS293" s="22"/>
      <c r="IT293" s="22"/>
      <c r="IU293" s="22"/>
      <c r="IV293" s="22"/>
      <c r="IW293" s="22"/>
      <c r="IX293" s="22"/>
      <c r="IY293" s="26">
        <f t="shared" si="16"/>
        <v>238</v>
      </c>
      <c r="IZ293" s="56" t="s">
        <v>37</v>
      </c>
      <c r="JA293" s="80">
        <v>7119.34</v>
      </c>
      <c r="JB293" s="81">
        <f t="shared" si="18"/>
        <v>7119.34</v>
      </c>
      <c r="JC293" s="81">
        <v>4941.1000000000004</v>
      </c>
      <c r="JD293" s="82">
        <f t="shared" si="17"/>
        <v>0</v>
      </c>
      <c r="JE293" s="83"/>
      <c r="JF293" s="83"/>
      <c r="JG293" s="83"/>
      <c r="JH293" s="83"/>
      <c r="JI293" s="83"/>
      <c r="JJ293" s="83"/>
      <c r="JK293" s="83"/>
      <c r="JL293" s="83"/>
      <c r="JM293" s="83"/>
      <c r="JN293" s="83"/>
      <c r="JO293" s="83"/>
      <c r="JP293" s="83">
        <v>7119.34</v>
      </c>
      <c r="JQ293" s="117">
        <f t="shared" si="14"/>
        <v>1.4408411082552468</v>
      </c>
      <c r="JR293" s="5" t="s">
        <v>732</v>
      </c>
    </row>
    <row r="294" spans="1:278" s="5" customFormat="1" ht="12.75" customHeight="1" x14ac:dyDescent="0.25">
      <c r="A294" s="64">
        <v>43402</v>
      </c>
      <c r="B294" s="108" t="s">
        <v>60</v>
      </c>
      <c r="C294" s="52"/>
      <c r="D294" s="52"/>
      <c r="E294" s="53"/>
      <c r="F294" s="53"/>
      <c r="G294" s="53"/>
      <c r="H294" s="53"/>
      <c r="I294" s="53"/>
      <c r="J294" s="53"/>
      <c r="K294" s="53"/>
      <c r="L294" s="22"/>
      <c r="M294" s="22"/>
      <c r="N294" s="22"/>
      <c r="O294" s="22"/>
      <c r="P294" s="22"/>
      <c r="Q294" s="22"/>
      <c r="R294" s="22"/>
      <c r="S294" s="22"/>
      <c r="T294" s="22">
        <v>27</v>
      </c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>
        <v>20</v>
      </c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  <c r="BK294" s="22"/>
      <c r="BL294" s="22"/>
      <c r="BM294" s="22"/>
      <c r="BN294" s="22"/>
      <c r="BO294" s="22"/>
      <c r="BP294" s="22"/>
      <c r="BQ294" s="22"/>
      <c r="BR294" s="22"/>
      <c r="BS294" s="22"/>
      <c r="BT294" s="22"/>
      <c r="BU294" s="22">
        <v>10</v>
      </c>
      <c r="BV294" s="22"/>
      <c r="BW294" s="22"/>
      <c r="BX294" s="22"/>
      <c r="BY294" s="22"/>
      <c r="BZ294" s="22"/>
      <c r="CA294" s="22"/>
      <c r="CB294" s="22"/>
      <c r="CC294" s="22"/>
      <c r="CD294" s="22"/>
      <c r="CE294" s="22"/>
      <c r="CF294" s="22"/>
      <c r="CG294" s="22"/>
      <c r="CH294" s="22"/>
      <c r="CI294" s="22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/>
      <c r="DA294" s="22"/>
      <c r="DB294" s="22"/>
      <c r="DC294" s="22"/>
      <c r="DD294" s="22"/>
      <c r="DE294" s="22"/>
      <c r="DF294" s="22"/>
      <c r="DG294" s="22"/>
      <c r="DH294" s="22"/>
      <c r="DI294" s="22">
        <v>10</v>
      </c>
      <c r="DJ294" s="22"/>
      <c r="DK294" s="22"/>
      <c r="DL294" s="22"/>
      <c r="DM294" s="22"/>
      <c r="DN294" s="22"/>
      <c r="DO294" s="22"/>
      <c r="DP294" s="22"/>
      <c r="DQ294" s="22"/>
      <c r="DR294" s="22"/>
      <c r="DS294" s="22"/>
      <c r="DT294" s="22"/>
      <c r="DU294" s="22"/>
      <c r="DV294" s="22"/>
      <c r="DW294" s="22"/>
      <c r="DX294" s="22"/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  <c r="EQ294" s="22"/>
      <c r="ER294" s="22">
        <v>36</v>
      </c>
      <c r="ES294" s="22"/>
      <c r="ET294" s="22"/>
      <c r="EU294" s="22"/>
      <c r="EV294" s="22"/>
      <c r="EW294" s="22"/>
      <c r="EX294" s="22"/>
      <c r="EY294" s="22"/>
      <c r="EZ294" s="22"/>
      <c r="FA294" s="22"/>
      <c r="FB294" s="22"/>
      <c r="FC294" s="22"/>
      <c r="FD294" s="22"/>
      <c r="FE294" s="22"/>
      <c r="FF294" s="22"/>
      <c r="FG294" s="22"/>
      <c r="FH294" s="22"/>
      <c r="FI294" s="22"/>
      <c r="FJ294" s="22"/>
      <c r="FK294" s="22"/>
      <c r="FL294" s="22"/>
      <c r="FM294" s="22"/>
      <c r="FN294" s="22"/>
      <c r="FO294" s="22"/>
      <c r="FP294" s="22"/>
      <c r="FQ294" s="22"/>
      <c r="FR294" s="22"/>
      <c r="FS294" s="22"/>
      <c r="FT294" s="22"/>
      <c r="FU294" s="22"/>
      <c r="FV294" s="22"/>
      <c r="FW294" s="22"/>
      <c r="FX294" s="22"/>
      <c r="FY294" s="22"/>
      <c r="FZ294" s="22"/>
      <c r="GA294" s="22"/>
      <c r="GB294" s="22"/>
      <c r="GC294" s="22"/>
      <c r="GD294" s="22"/>
      <c r="GE294" s="22"/>
      <c r="GF294" s="22"/>
      <c r="GG294" s="22"/>
      <c r="GH294" s="22"/>
      <c r="GI294" s="22"/>
      <c r="GJ294" s="22"/>
      <c r="GK294" s="22"/>
      <c r="GL294" s="22"/>
      <c r="GM294" s="22"/>
      <c r="GN294" s="22"/>
      <c r="GO294" s="22"/>
      <c r="GP294" s="22"/>
      <c r="GQ294" s="22"/>
      <c r="GR294" s="22"/>
      <c r="GS294" s="22"/>
      <c r="GT294" s="22"/>
      <c r="GU294" s="22"/>
      <c r="GV294" s="22"/>
      <c r="GW294" s="22"/>
      <c r="GX294" s="22"/>
      <c r="GY294" s="22"/>
      <c r="GZ294" s="22"/>
      <c r="HA294" s="22"/>
      <c r="HB294" s="22"/>
      <c r="HC294" s="22"/>
      <c r="HD294" s="22"/>
      <c r="HE294" s="22"/>
      <c r="HF294" s="22"/>
      <c r="HG294" s="22"/>
      <c r="HH294" s="22"/>
      <c r="HI294" s="22"/>
      <c r="HJ294" s="22"/>
      <c r="HK294" s="22"/>
      <c r="HL294" s="22"/>
      <c r="HM294" s="22"/>
      <c r="HN294" s="22"/>
      <c r="HO294" s="22"/>
      <c r="HP294" s="22"/>
      <c r="HQ294" s="22"/>
      <c r="HR294" s="22"/>
      <c r="HS294" s="22"/>
      <c r="HT294" s="22"/>
      <c r="HU294" s="22"/>
      <c r="HV294" s="22"/>
      <c r="HW294" s="22"/>
      <c r="HX294" s="22"/>
      <c r="HY294" s="22"/>
      <c r="HZ294" s="22"/>
      <c r="IA294" s="22"/>
      <c r="IB294" s="22"/>
      <c r="IC294" s="22"/>
      <c r="ID294" s="22"/>
      <c r="IE294" s="22"/>
      <c r="IF294" s="22"/>
      <c r="IG294" s="22"/>
      <c r="IH294" s="22"/>
      <c r="II294" s="22"/>
      <c r="IJ294" s="22"/>
      <c r="IK294" s="22"/>
      <c r="IL294" s="22"/>
      <c r="IM294" s="22"/>
      <c r="IN294" s="22"/>
      <c r="IO294" s="22"/>
      <c r="IP294" s="22"/>
      <c r="IQ294" s="22"/>
      <c r="IR294" s="22"/>
      <c r="IS294" s="22"/>
      <c r="IT294" s="22"/>
      <c r="IU294" s="22"/>
      <c r="IV294" s="22"/>
      <c r="IW294" s="22"/>
      <c r="IX294" s="22"/>
      <c r="IY294" s="26">
        <f t="shared" si="16"/>
        <v>103</v>
      </c>
      <c r="IZ294" s="56" t="s">
        <v>37</v>
      </c>
      <c r="JA294" s="80">
        <v>2747.04</v>
      </c>
      <c r="JB294" s="81">
        <f t="shared" si="18"/>
        <v>0</v>
      </c>
      <c r="JC294" s="81">
        <v>1921.1400000000003</v>
      </c>
      <c r="JD294" s="82">
        <f t="shared" si="17"/>
        <v>2747.04</v>
      </c>
      <c r="JE294" s="83"/>
      <c r="JF294" s="83"/>
      <c r="JG294" s="83"/>
      <c r="JH294" s="83"/>
      <c r="JI294" s="83"/>
      <c r="JJ294" s="83"/>
      <c r="JK294" s="83"/>
      <c r="JL294" s="83"/>
      <c r="JM294" s="83"/>
      <c r="JN294" s="83"/>
      <c r="JO294" s="83"/>
      <c r="JP294" s="83"/>
      <c r="JQ294" s="117">
        <f t="shared" ref="JQ294:JQ357" si="19">JA294/JC294</f>
        <v>1.4299009962834563</v>
      </c>
      <c r="JR294" s="5" t="s">
        <v>655</v>
      </c>
    </row>
    <row r="295" spans="1:278" s="5" customFormat="1" ht="12.75" customHeight="1" x14ac:dyDescent="0.25">
      <c r="A295" s="64">
        <v>43409</v>
      </c>
      <c r="B295" s="108" t="s">
        <v>60</v>
      </c>
      <c r="C295" s="52"/>
      <c r="D295" s="52"/>
      <c r="E295" s="53"/>
      <c r="F295" s="53"/>
      <c r="G295" s="53"/>
      <c r="H295" s="53"/>
      <c r="I295" s="53"/>
      <c r="J295" s="53"/>
      <c r="K295" s="53"/>
      <c r="L295" s="22"/>
      <c r="M295" s="22"/>
      <c r="N295" s="22">
        <v>20</v>
      </c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>
        <v>30</v>
      </c>
      <c r="AN295" s="22"/>
      <c r="AO295" s="22"/>
      <c r="AP295" s="22"/>
      <c r="AQ295" s="22"/>
      <c r="AR295" s="22"/>
      <c r="AS295" s="22"/>
      <c r="AT295" s="22"/>
      <c r="AU295" s="22"/>
      <c r="AV295" s="22">
        <v>27</v>
      </c>
      <c r="AW295" s="22"/>
      <c r="AX295" s="22"/>
      <c r="AY295" s="22"/>
      <c r="AZ295" s="22"/>
      <c r="BA295" s="22"/>
      <c r="BB295" s="22"/>
      <c r="BC295" s="22"/>
      <c r="BD295" s="22"/>
      <c r="BE295" s="22"/>
      <c r="BF295" s="22">
        <v>10</v>
      </c>
      <c r="BG295" s="22"/>
      <c r="BH295" s="22"/>
      <c r="BI295" s="22"/>
      <c r="BJ295" s="22"/>
      <c r="BK295" s="22"/>
      <c r="BL295" s="22"/>
      <c r="BM295" s="22"/>
      <c r="BN295" s="22"/>
      <c r="BO295" s="22"/>
      <c r="BP295" s="22"/>
      <c r="BQ295" s="22"/>
      <c r="BR295" s="22"/>
      <c r="BS295" s="22"/>
      <c r="BT295" s="22"/>
      <c r="BU295" s="22"/>
      <c r="BV295" s="22"/>
      <c r="BW295" s="22"/>
      <c r="BX295" s="22"/>
      <c r="BY295" s="22">
        <v>10</v>
      </c>
      <c r="BZ295" s="22"/>
      <c r="CA295" s="22"/>
      <c r="CB295" s="22"/>
      <c r="CC295" s="22"/>
      <c r="CD295" s="22"/>
      <c r="CE295" s="22"/>
      <c r="CF295" s="22"/>
      <c r="CG295" s="22"/>
      <c r="CH295" s="22"/>
      <c r="CI295" s="22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/>
      <c r="DA295" s="22"/>
      <c r="DB295" s="22"/>
      <c r="DC295" s="22"/>
      <c r="DD295" s="22"/>
      <c r="DE295" s="22"/>
      <c r="DF295" s="22"/>
      <c r="DG295" s="22"/>
      <c r="DH295" s="22"/>
      <c r="DI295" s="22"/>
      <c r="DJ295" s="22"/>
      <c r="DK295" s="22"/>
      <c r="DL295" s="22"/>
      <c r="DM295" s="22"/>
      <c r="DN295" s="22"/>
      <c r="DO295" s="22"/>
      <c r="DP295" s="22">
        <v>10</v>
      </c>
      <c r="DQ295" s="22"/>
      <c r="DR295" s="22"/>
      <c r="DS295" s="22"/>
      <c r="DT295" s="22"/>
      <c r="DU295" s="22"/>
      <c r="DV295" s="22">
        <v>30</v>
      </c>
      <c r="DW295" s="22"/>
      <c r="DX295" s="22"/>
      <c r="DY295" s="22"/>
      <c r="DZ295" s="22"/>
      <c r="EA295" s="22"/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  <c r="EQ295" s="22">
        <v>30</v>
      </c>
      <c r="ER295" s="22">
        <v>27</v>
      </c>
      <c r="ES295" s="22"/>
      <c r="ET295" s="22"/>
      <c r="EU295" s="22"/>
      <c r="EV295" s="22"/>
      <c r="EW295" s="22"/>
      <c r="EX295" s="22"/>
      <c r="EY295" s="22"/>
      <c r="EZ295" s="22"/>
      <c r="FA295" s="22"/>
      <c r="FB295" s="22"/>
      <c r="FC295" s="22"/>
      <c r="FD295" s="22"/>
      <c r="FE295" s="22"/>
      <c r="FF295" s="22"/>
      <c r="FG295" s="22"/>
      <c r="FH295" s="22"/>
      <c r="FI295" s="22"/>
      <c r="FJ295" s="22"/>
      <c r="FK295" s="22"/>
      <c r="FL295" s="22"/>
      <c r="FM295" s="22"/>
      <c r="FN295" s="22"/>
      <c r="FO295" s="22"/>
      <c r="FP295" s="22"/>
      <c r="FQ295" s="22"/>
      <c r="FR295" s="22"/>
      <c r="FS295" s="22"/>
      <c r="FT295" s="22"/>
      <c r="FU295" s="22"/>
      <c r="FV295" s="22"/>
      <c r="FW295" s="22">
        <v>10</v>
      </c>
      <c r="FX295" s="22"/>
      <c r="FY295" s="22"/>
      <c r="FZ295" s="22"/>
      <c r="GA295" s="22"/>
      <c r="GB295" s="22"/>
      <c r="GC295" s="22"/>
      <c r="GD295" s="22"/>
      <c r="GE295" s="22"/>
      <c r="GF295" s="22"/>
      <c r="GG295" s="22"/>
      <c r="GH295" s="22"/>
      <c r="GI295" s="22"/>
      <c r="GJ295" s="22"/>
      <c r="GK295" s="22"/>
      <c r="GL295" s="22"/>
      <c r="GM295" s="22"/>
      <c r="GN295" s="22"/>
      <c r="GO295" s="22"/>
      <c r="GP295" s="22"/>
      <c r="GQ295" s="22"/>
      <c r="GR295" s="22"/>
      <c r="GS295" s="22"/>
      <c r="GT295" s="22"/>
      <c r="GU295" s="22"/>
      <c r="GV295" s="22"/>
      <c r="GW295" s="22"/>
      <c r="GX295" s="22">
        <v>20</v>
      </c>
      <c r="GY295" s="22"/>
      <c r="GZ295" s="22"/>
      <c r="HA295" s="22"/>
      <c r="HB295" s="22"/>
      <c r="HC295" s="22"/>
      <c r="HD295" s="22"/>
      <c r="HE295" s="22"/>
      <c r="HF295" s="22"/>
      <c r="HG295" s="22"/>
      <c r="HH295" s="22"/>
      <c r="HI295" s="22"/>
      <c r="HJ295" s="22"/>
      <c r="HK295" s="22"/>
      <c r="HL295" s="22"/>
      <c r="HM295" s="22"/>
      <c r="HN295" s="22"/>
      <c r="HO295" s="22"/>
      <c r="HP295" s="22"/>
      <c r="HQ295" s="22"/>
      <c r="HR295" s="22"/>
      <c r="HS295" s="22"/>
      <c r="HT295" s="22"/>
      <c r="HU295" s="22"/>
      <c r="HV295" s="22"/>
      <c r="HW295" s="22"/>
      <c r="HX295" s="22"/>
      <c r="HY295" s="22"/>
      <c r="HZ295" s="22"/>
      <c r="IA295" s="22"/>
      <c r="IB295" s="22"/>
      <c r="IC295" s="22"/>
      <c r="ID295" s="22"/>
      <c r="IE295" s="22"/>
      <c r="IF295" s="22"/>
      <c r="IG295" s="22"/>
      <c r="IH295" s="22"/>
      <c r="II295" s="22"/>
      <c r="IJ295" s="22"/>
      <c r="IK295" s="22"/>
      <c r="IL295" s="22"/>
      <c r="IM295" s="22"/>
      <c r="IN295" s="22"/>
      <c r="IO295" s="22"/>
      <c r="IP295" s="22"/>
      <c r="IQ295" s="22"/>
      <c r="IR295" s="22"/>
      <c r="IS295" s="22"/>
      <c r="IT295" s="22"/>
      <c r="IU295" s="22"/>
      <c r="IV295" s="22"/>
      <c r="IW295" s="22"/>
      <c r="IX295" s="22"/>
      <c r="IY295" s="26">
        <f t="shared" si="16"/>
        <v>224</v>
      </c>
      <c r="IZ295" s="56" t="s">
        <v>37</v>
      </c>
      <c r="JA295" s="80">
        <v>4817.4799999999996</v>
      </c>
      <c r="JB295" s="81">
        <f t="shared" si="18"/>
        <v>0</v>
      </c>
      <c r="JC295" s="81">
        <v>3539.18</v>
      </c>
      <c r="JD295" s="82">
        <f t="shared" si="17"/>
        <v>4817.4799999999996</v>
      </c>
      <c r="JE295" s="83"/>
      <c r="JF295" s="83"/>
      <c r="JG295" s="83"/>
      <c r="JH295" s="83"/>
      <c r="JI295" s="83"/>
      <c r="JJ295" s="83"/>
      <c r="JK295" s="83"/>
      <c r="JL295" s="83"/>
      <c r="JM295" s="83"/>
      <c r="JN295" s="83"/>
      <c r="JO295" s="83"/>
      <c r="JP295" s="83"/>
      <c r="JQ295" s="117">
        <f t="shared" si="19"/>
        <v>1.3611853593205205</v>
      </c>
      <c r="JR295" s="5" t="s">
        <v>684</v>
      </c>
    </row>
    <row r="296" spans="1:278" s="5" customFormat="1" ht="12.75" customHeight="1" x14ac:dyDescent="0.25">
      <c r="A296" s="64">
        <v>43420</v>
      </c>
      <c r="B296" s="108" t="s">
        <v>60</v>
      </c>
      <c r="C296" s="52"/>
      <c r="D296" s="52"/>
      <c r="E296" s="53"/>
      <c r="F296" s="53"/>
      <c r="G296" s="53"/>
      <c r="H296" s="53">
        <v>20</v>
      </c>
      <c r="I296" s="53"/>
      <c r="J296" s="53"/>
      <c r="K296" s="53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  <c r="BK296" s="22"/>
      <c r="BL296" s="22"/>
      <c r="BM296" s="22"/>
      <c r="BN296" s="22"/>
      <c r="BO296" s="22"/>
      <c r="BP296" s="22"/>
      <c r="BQ296" s="22"/>
      <c r="BR296" s="22"/>
      <c r="BS296" s="22"/>
      <c r="BT296" s="22"/>
      <c r="BU296" s="22">
        <v>10</v>
      </c>
      <c r="BV296" s="22"/>
      <c r="BW296" s="22"/>
      <c r="BX296" s="22"/>
      <c r="BY296" s="22"/>
      <c r="BZ296" s="22"/>
      <c r="CA296" s="22"/>
      <c r="CB296" s="22"/>
      <c r="CC296" s="22"/>
      <c r="CD296" s="22"/>
      <c r="CE296" s="22"/>
      <c r="CF296" s="22"/>
      <c r="CG296" s="22"/>
      <c r="CH296" s="22"/>
      <c r="CI296" s="22"/>
      <c r="CJ296" s="22"/>
      <c r="CK296" s="22"/>
      <c r="CL296" s="22"/>
      <c r="CM296" s="22"/>
      <c r="CN296" s="22"/>
      <c r="CO296" s="22"/>
      <c r="CP296" s="22"/>
      <c r="CQ296" s="22"/>
      <c r="CR296" s="22">
        <v>9</v>
      </c>
      <c r="CS296" s="22"/>
      <c r="CT296" s="22"/>
      <c r="CU296" s="22"/>
      <c r="CV296" s="22"/>
      <c r="CW296" s="22"/>
      <c r="CX296" s="22"/>
      <c r="CY296" s="22"/>
      <c r="CZ296" s="22"/>
      <c r="DA296" s="22"/>
      <c r="DB296" s="22"/>
      <c r="DC296" s="22"/>
      <c r="DD296" s="22"/>
      <c r="DE296" s="22">
        <v>30</v>
      </c>
      <c r="DF296" s="22"/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/>
      <c r="DR296" s="22"/>
      <c r="DS296" s="22"/>
      <c r="DT296" s="22"/>
      <c r="DU296" s="22"/>
      <c r="DV296" s="22"/>
      <c r="DW296" s="22"/>
      <c r="DX296" s="22"/>
      <c r="DY296" s="22"/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  <c r="EQ296" s="22"/>
      <c r="ER296" s="22"/>
      <c r="ES296" s="22"/>
      <c r="ET296" s="22"/>
      <c r="EU296" s="22"/>
      <c r="EV296" s="22"/>
      <c r="EW296" s="22"/>
      <c r="EX296" s="22"/>
      <c r="EY296" s="22"/>
      <c r="EZ296" s="22"/>
      <c r="FA296" s="22"/>
      <c r="FB296" s="22">
        <v>3.3</v>
      </c>
      <c r="FC296" s="22"/>
      <c r="FD296" s="22"/>
      <c r="FE296" s="22"/>
      <c r="FF296" s="22"/>
      <c r="FG296" s="22"/>
      <c r="FH296" s="22"/>
      <c r="FI296" s="22"/>
      <c r="FJ296" s="22"/>
      <c r="FK296" s="22"/>
      <c r="FL296" s="22"/>
      <c r="FM296" s="22"/>
      <c r="FN296" s="22"/>
      <c r="FO296" s="22"/>
      <c r="FP296" s="22"/>
      <c r="FQ296" s="22"/>
      <c r="FR296" s="22"/>
      <c r="FS296" s="22"/>
      <c r="FT296" s="22"/>
      <c r="FU296" s="22"/>
      <c r="FV296" s="22"/>
      <c r="FW296" s="22"/>
      <c r="FX296" s="22"/>
      <c r="FY296" s="22"/>
      <c r="FZ296" s="22"/>
      <c r="GA296" s="22"/>
      <c r="GB296" s="22"/>
      <c r="GC296" s="22"/>
      <c r="GD296" s="22"/>
      <c r="GE296" s="22"/>
      <c r="GF296" s="22"/>
      <c r="GG296" s="22"/>
      <c r="GH296" s="22"/>
      <c r="GI296" s="22"/>
      <c r="GJ296" s="22"/>
      <c r="GK296" s="22"/>
      <c r="GL296" s="22"/>
      <c r="GM296" s="22"/>
      <c r="GN296" s="22"/>
      <c r="GO296" s="22"/>
      <c r="GP296" s="22"/>
      <c r="GQ296" s="22"/>
      <c r="GR296" s="22">
        <v>20</v>
      </c>
      <c r="GS296" s="22"/>
      <c r="GT296" s="22"/>
      <c r="GU296" s="22"/>
      <c r="GV296" s="22"/>
      <c r="GW296" s="22"/>
      <c r="GX296" s="22"/>
      <c r="GY296" s="22"/>
      <c r="GZ296" s="22"/>
      <c r="HA296" s="22"/>
      <c r="HB296" s="22"/>
      <c r="HC296" s="22"/>
      <c r="HD296" s="22"/>
      <c r="HE296" s="22"/>
      <c r="HF296" s="22"/>
      <c r="HG296" s="22"/>
      <c r="HH296" s="22"/>
      <c r="HI296" s="22"/>
      <c r="HJ296" s="22"/>
      <c r="HK296" s="22"/>
      <c r="HL296" s="22"/>
      <c r="HM296" s="22"/>
      <c r="HN296" s="22"/>
      <c r="HO296" s="22"/>
      <c r="HP296" s="22"/>
      <c r="HQ296" s="22"/>
      <c r="HR296" s="22"/>
      <c r="HS296" s="22"/>
      <c r="HT296" s="22"/>
      <c r="HU296" s="22"/>
      <c r="HV296" s="22"/>
      <c r="HW296" s="22"/>
      <c r="HX296" s="22"/>
      <c r="HY296" s="22"/>
      <c r="HZ296" s="22"/>
      <c r="IA296" s="22"/>
      <c r="IB296" s="22"/>
      <c r="IC296" s="22"/>
      <c r="ID296" s="22"/>
      <c r="IE296" s="22"/>
      <c r="IF296" s="22"/>
      <c r="IG296" s="22"/>
      <c r="IH296" s="22"/>
      <c r="II296" s="22"/>
      <c r="IJ296" s="22"/>
      <c r="IK296" s="22"/>
      <c r="IL296" s="22"/>
      <c r="IM296" s="22"/>
      <c r="IN296" s="22"/>
      <c r="IO296" s="22"/>
      <c r="IP296" s="22"/>
      <c r="IQ296" s="22"/>
      <c r="IR296" s="22"/>
      <c r="IS296" s="22"/>
      <c r="IT296" s="22"/>
      <c r="IU296" s="22"/>
      <c r="IV296" s="22"/>
      <c r="IW296" s="22"/>
      <c r="IX296" s="22"/>
      <c r="IY296" s="26">
        <f t="shared" si="16"/>
        <v>92.3</v>
      </c>
      <c r="IZ296" s="56" t="s">
        <v>37</v>
      </c>
      <c r="JA296" s="80">
        <v>2687.28</v>
      </c>
      <c r="JB296" s="81">
        <f t="shared" si="18"/>
        <v>0</v>
      </c>
      <c r="JC296" s="81">
        <v>1477.4560000000001</v>
      </c>
      <c r="JD296" s="82">
        <f t="shared" si="17"/>
        <v>2687.28</v>
      </c>
      <c r="JE296" s="83"/>
      <c r="JF296" s="83"/>
      <c r="JG296" s="83"/>
      <c r="JH296" s="83"/>
      <c r="JI296" s="83"/>
      <c r="JJ296" s="83"/>
      <c r="JK296" s="83"/>
      <c r="JL296" s="83"/>
      <c r="JM296" s="83"/>
      <c r="JN296" s="83"/>
      <c r="JO296" s="83"/>
      <c r="JP296" s="83"/>
      <c r="JQ296" s="117">
        <f t="shared" si="19"/>
        <v>1.8188561960559231</v>
      </c>
      <c r="JR296" s="5" t="s">
        <v>685</v>
      </c>
    </row>
    <row r="297" spans="1:278" s="5" customFormat="1" ht="12.75" customHeight="1" x14ac:dyDescent="0.25">
      <c r="A297" s="64">
        <v>43430</v>
      </c>
      <c r="B297" s="108" t="s">
        <v>60</v>
      </c>
      <c r="C297" s="52"/>
      <c r="D297" s="52"/>
      <c r="E297" s="53"/>
      <c r="F297" s="53"/>
      <c r="G297" s="53"/>
      <c r="H297" s="53"/>
      <c r="I297" s="53"/>
      <c r="J297" s="53"/>
      <c r="K297" s="53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>
        <v>30</v>
      </c>
      <c r="AN297" s="22"/>
      <c r="AO297" s="22"/>
      <c r="AP297" s="22"/>
      <c r="AQ297" s="22"/>
      <c r="AR297" s="22"/>
      <c r="AS297" s="22"/>
      <c r="AT297" s="22"/>
      <c r="AU297" s="22"/>
      <c r="AV297" s="22">
        <v>44.1</v>
      </c>
      <c r="AW297" s="22"/>
      <c r="AX297" s="22"/>
      <c r="AY297" s="22"/>
      <c r="AZ297" s="22"/>
      <c r="BA297" s="22"/>
      <c r="BB297" s="22">
        <v>10</v>
      </c>
      <c r="BC297" s="22"/>
      <c r="BD297" s="22"/>
      <c r="BE297" s="22"/>
      <c r="BF297" s="22">
        <v>1</v>
      </c>
      <c r="BG297" s="22">
        <v>4</v>
      </c>
      <c r="BH297" s="22"/>
      <c r="BI297" s="22"/>
      <c r="BJ297" s="22"/>
      <c r="BK297" s="22"/>
      <c r="BL297" s="22"/>
      <c r="BM297" s="22"/>
      <c r="BN297" s="22"/>
      <c r="BO297" s="22"/>
      <c r="BP297" s="22"/>
      <c r="BQ297" s="22"/>
      <c r="BR297" s="22"/>
      <c r="BS297" s="22"/>
      <c r="BT297" s="22"/>
      <c r="BU297" s="22"/>
      <c r="BV297" s="22"/>
      <c r="BW297" s="22"/>
      <c r="BX297" s="22"/>
      <c r="BY297" s="22"/>
      <c r="BZ297" s="22"/>
      <c r="CA297" s="22"/>
      <c r="CB297" s="22"/>
      <c r="CC297" s="22"/>
      <c r="CD297" s="22"/>
      <c r="CE297" s="22"/>
      <c r="CF297" s="22"/>
      <c r="CG297" s="22"/>
      <c r="CH297" s="22"/>
      <c r="CI297" s="22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/>
      <c r="DA297" s="22"/>
      <c r="DB297" s="22"/>
      <c r="DC297" s="22"/>
      <c r="DD297" s="22"/>
      <c r="DE297" s="22"/>
      <c r="DF297" s="22"/>
      <c r="DG297" s="22"/>
      <c r="DH297" s="22"/>
      <c r="DI297" s="22"/>
      <c r="DJ297" s="22"/>
      <c r="DK297" s="22"/>
      <c r="DL297" s="22"/>
      <c r="DM297" s="22"/>
      <c r="DN297" s="22"/>
      <c r="DO297" s="22"/>
      <c r="DP297" s="22"/>
      <c r="DQ297" s="22"/>
      <c r="DR297" s="22"/>
      <c r="DS297" s="22"/>
      <c r="DT297" s="22"/>
      <c r="DU297" s="22"/>
      <c r="DV297" s="22"/>
      <c r="DW297" s="22"/>
      <c r="DX297" s="22"/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/>
      <c r="EY297" s="22"/>
      <c r="EZ297" s="22"/>
      <c r="FA297" s="22"/>
      <c r="FB297" s="22"/>
      <c r="FC297" s="22">
        <v>10</v>
      </c>
      <c r="FD297" s="22"/>
      <c r="FE297" s="22"/>
      <c r="FF297" s="22"/>
      <c r="FG297" s="22"/>
      <c r="FH297" s="22"/>
      <c r="FI297" s="22"/>
      <c r="FJ297" s="22"/>
      <c r="FK297" s="22"/>
      <c r="FL297" s="22"/>
      <c r="FM297" s="22"/>
      <c r="FN297" s="22"/>
      <c r="FO297" s="22"/>
      <c r="FP297" s="22"/>
      <c r="FQ297" s="22"/>
      <c r="FR297" s="22"/>
      <c r="FS297" s="22"/>
      <c r="FT297" s="22">
        <v>30</v>
      </c>
      <c r="FU297" s="22"/>
      <c r="FV297" s="22"/>
      <c r="FW297" s="22"/>
      <c r="FX297" s="22"/>
      <c r="FY297" s="22"/>
      <c r="FZ297" s="22"/>
      <c r="GA297" s="22"/>
      <c r="GB297" s="22"/>
      <c r="GC297" s="22"/>
      <c r="GD297" s="22"/>
      <c r="GE297" s="22"/>
      <c r="GF297" s="22"/>
      <c r="GG297" s="22"/>
      <c r="GH297" s="22"/>
      <c r="GI297" s="22"/>
      <c r="GJ297" s="22"/>
      <c r="GK297" s="22"/>
      <c r="GL297" s="22"/>
      <c r="GM297" s="22"/>
      <c r="GN297" s="22"/>
      <c r="GO297" s="22"/>
      <c r="GP297" s="22"/>
      <c r="GQ297" s="22"/>
      <c r="GR297" s="22"/>
      <c r="GS297" s="22"/>
      <c r="GT297" s="22"/>
      <c r="GU297" s="22"/>
      <c r="GV297" s="22"/>
      <c r="GW297" s="22"/>
      <c r="GX297" s="22"/>
      <c r="GY297" s="22"/>
      <c r="GZ297" s="22"/>
      <c r="HA297" s="22"/>
      <c r="HB297" s="22"/>
      <c r="HC297" s="22"/>
      <c r="HD297" s="22"/>
      <c r="HE297" s="22"/>
      <c r="HF297" s="22"/>
      <c r="HG297" s="22"/>
      <c r="HH297" s="22"/>
      <c r="HI297" s="22"/>
      <c r="HJ297" s="22"/>
      <c r="HK297" s="22"/>
      <c r="HL297" s="22"/>
      <c r="HM297" s="22"/>
      <c r="HN297" s="22"/>
      <c r="HO297" s="22"/>
      <c r="HP297" s="22"/>
      <c r="HQ297" s="22"/>
      <c r="HR297" s="22"/>
      <c r="HS297" s="22"/>
      <c r="HT297" s="22"/>
      <c r="HU297" s="22"/>
      <c r="HV297" s="22"/>
      <c r="HW297" s="22"/>
      <c r="HX297" s="22"/>
      <c r="HY297" s="22"/>
      <c r="HZ297" s="22"/>
      <c r="IA297" s="22"/>
      <c r="IB297" s="22"/>
      <c r="IC297" s="22"/>
      <c r="ID297" s="22"/>
      <c r="IE297" s="22"/>
      <c r="IF297" s="22"/>
      <c r="IG297" s="22"/>
      <c r="IH297" s="22"/>
      <c r="II297" s="22"/>
      <c r="IJ297" s="22"/>
      <c r="IK297" s="22"/>
      <c r="IL297" s="22"/>
      <c r="IM297" s="22"/>
      <c r="IN297" s="22"/>
      <c r="IO297" s="22"/>
      <c r="IP297" s="22"/>
      <c r="IQ297" s="22"/>
      <c r="IR297" s="22"/>
      <c r="IS297" s="22"/>
      <c r="IT297" s="22"/>
      <c r="IU297" s="22"/>
      <c r="IV297" s="22"/>
      <c r="IW297" s="22"/>
      <c r="IX297" s="22"/>
      <c r="IY297" s="26">
        <f t="shared" si="16"/>
        <v>129.1</v>
      </c>
      <c r="IZ297" s="56" t="s">
        <v>37</v>
      </c>
      <c r="JA297" s="80">
        <v>2935.85</v>
      </c>
      <c r="JB297" s="81">
        <f t="shared" si="18"/>
        <v>0</v>
      </c>
      <c r="JC297" s="81">
        <v>2165.6860000000001</v>
      </c>
      <c r="JD297" s="82">
        <f t="shared" si="17"/>
        <v>2935.85</v>
      </c>
      <c r="JE297" s="83"/>
      <c r="JF297" s="83"/>
      <c r="JG297" s="83"/>
      <c r="JH297" s="83"/>
      <c r="JI297" s="83"/>
      <c r="JJ297" s="83"/>
      <c r="JK297" s="83"/>
      <c r="JL297" s="83"/>
      <c r="JM297" s="83"/>
      <c r="JN297" s="83"/>
      <c r="JO297" s="83"/>
      <c r="JP297" s="83"/>
      <c r="JQ297" s="117">
        <f t="shared" si="19"/>
        <v>1.3556212673490062</v>
      </c>
      <c r="JR297" s="5" t="s">
        <v>269</v>
      </c>
    </row>
    <row r="298" spans="1:278" s="5" customFormat="1" ht="12.75" customHeight="1" x14ac:dyDescent="0.25">
      <c r="A298" s="64">
        <v>43437</v>
      </c>
      <c r="B298" s="108" t="s">
        <v>60</v>
      </c>
      <c r="C298" s="52"/>
      <c r="D298" s="52"/>
      <c r="E298" s="53"/>
      <c r="F298" s="53"/>
      <c r="G298" s="53"/>
      <c r="H298" s="53"/>
      <c r="I298" s="53"/>
      <c r="J298" s="53"/>
      <c r="K298" s="53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>
        <v>0.9</v>
      </c>
      <c r="AW298" s="22"/>
      <c r="AX298" s="22"/>
      <c r="AY298" s="22"/>
      <c r="AZ298" s="22"/>
      <c r="BA298" s="22"/>
      <c r="BB298" s="22"/>
      <c r="BC298" s="22"/>
      <c r="BD298" s="22"/>
      <c r="BE298" s="22"/>
      <c r="BF298" s="22">
        <v>20</v>
      </c>
      <c r="BG298" s="22"/>
      <c r="BH298" s="22"/>
      <c r="BI298" s="22"/>
      <c r="BJ298" s="22"/>
      <c r="BK298" s="22"/>
      <c r="BL298" s="22"/>
      <c r="BM298" s="22"/>
      <c r="BN298" s="22"/>
      <c r="BO298" s="22"/>
      <c r="BP298" s="22"/>
      <c r="BQ298" s="22"/>
      <c r="BR298" s="22"/>
      <c r="BS298" s="22"/>
      <c r="BT298" s="22"/>
      <c r="BU298" s="22"/>
      <c r="BV298" s="22"/>
      <c r="BW298" s="22"/>
      <c r="BX298" s="22"/>
      <c r="BY298" s="22">
        <v>20</v>
      </c>
      <c r="BZ298" s="22"/>
      <c r="CA298" s="22"/>
      <c r="CB298" s="22"/>
      <c r="CC298" s="22"/>
      <c r="CD298" s="22"/>
      <c r="CE298" s="22"/>
      <c r="CF298" s="22"/>
      <c r="CG298" s="22"/>
      <c r="CH298" s="22"/>
      <c r="CI298" s="22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/>
      <c r="DA298" s="22"/>
      <c r="DB298" s="22"/>
      <c r="DC298" s="22"/>
      <c r="DD298" s="22"/>
      <c r="DE298" s="22"/>
      <c r="DF298" s="22"/>
      <c r="DG298" s="22"/>
      <c r="DH298" s="22"/>
      <c r="DI298" s="22"/>
      <c r="DJ298" s="22"/>
      <c r="DK298" s="22"/>
      <c r="DL298" s="22"/>
      <c r="DM298" s="22"/>
      <c r="DN298" s="22"/>
      <c r="DO298" s="22"/>
      <c r="DP298" s="22"/>
      <c r="DQ298" s="22"/>
      <c r="DR298" s="22"/>
      <c r="DS298" s="22"/>
      <c r="DT298" s="22"/>
      <c r="DU298" s="22"/>
      <c r="DV298" s="22">
        <v>20</v>
      </c>
      <c r="DW298" s="22"/>
      <c r="DX298" s="22"/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/>
      <c r="EY298" s="22"/>
      <c r="EZ298" s="22"/>
      <c r="FA298" s="22"/>
      <c r="FB298" s="22"/>
      <c r="FC298" s="22"/>
      <c r="FD298" s="22"/>
      <c r="FE298" s="22"/>
      <c r="FF298" s="22"/>
      <c r="FG298" s="22"/>
      <c r="FH298" s="22"/>
      <c r="FI298" s="22"/>
      <c r="FJ298" s="22"/>
      <c r="FK298" s="22"/>
      <c r="FL298" s="22"/>
      <c r="FM298" s="22"/>
      <c r="FN298" s="22"/>
      <c r="FO298" s="22"/>
      <c r="FP298" s="22"/>
      <c r="FQ298" s="22"/>
      <c r="FR298" s="22"/>
      <c r="FS298" s="22"/>
      <c r="FT298" s="22"/>
      <c r="FU298" s="22"/>
      <c r="FV298" s="22"/>
      <c r="FW298" s="22"/>
      <c r="FX298" s="22">
        <v>1.1000000000000001</v>
      </c>
      <c r="FY298" s="22"/>
      <c r="FZ298" s="22"/>
      <c r="GA298" s="22"/>
      <c r="GB298" s="22"/>
      <c r="GC298" s="22"/>
      <c r="GD298" s="22"/>
      <c r="GE298" s="22"/>
      <c r="GF298" s="22"/>
      <c r="GG298" s="22"/>
      <c r="GH298" s="22"/>
      <c r="GI298" s="22"/>
      <c r="GJ298" s="22"/>
      <c r="GK298" s="22"/>
      <c r="GL298" s="22"/>
      <c r="GM298" s="22"/>
      <c r="GN298" s="22"/>
      <c r="GO298" s="22"/>
      <c r="GP298" s="22"/>
      <c r="GQ298" s="22"/>
      <c r="GR298" s="22"/>
      <c r="GS298" s="22"/>
      <c r="GT298" s="22"/>
      <c r="GU298" s="22"/>
      <c r="GV298" s="22"/>
      <c r="GW298" s="22"/>
      <c r="GX298" s="22"/>
      <c r="GY298" s="22"/>
      <c r="GZ298" s="22"/>
      <c r="HA298" s="22"/>
      <c r="HB298" s="22"/>
      <c r="HC298" s="22"/>
      <c r="HD298" s="22"/>
      <c r="HE298" s="22"/>
      <c r="HF298" s="22"/>
      <c r="HG298" s="22"/>
      <c r="HH298" s="22"/>
      <c r="HI298" s="22"/>
      <c r="HJ298" s="22"/>
      <c r="HK298" s="22"/>
      <c r="HL298" s="22"/>
      <c r="HM298" s="22"/>
      <c r="HN298" s="22"/>
      <c r="HO298" s="22"/>
      <c r="HP298" s="22"/>
      <c r="HQ298" s="22"/>
      <c r="HR298" s="22"/>
      <c r="HS298" s="22"/>
      <c r="HT298" s="22"/>
      <c r="HU298" s="22"/>
      <c r="HV298" s="22"/>
      <c r="HW298" s="22"/>
      <c r="HX298" s="22"/>
      <c r="HY298" s="22"/>
      <c r="HZ298" s="22"/>
      <c r="IA298" s="22"/>
      <c r="IB298" s="22"/>
      <c r="IC298" s="22"/>
      <c r="ID298" s="22"/>
      <c r="IE298" s="22"/>
      <c r="IF298" s="22"/>
      <c r="IG298" s="22"/>
      <c r="IH298" s="22"/>
      <c r="II298" s="22"/>
      <c r="IJ298" s="22"/>
      <c r="IK298" s="22"/>
      <c r="IL298" s="22"/>
      <c r="IM298" s="22"/>
      <c r="IN298" s="22"/>
      <c r="IO298" s="22"/>
      <c r="IP298" s="22"/>
      <c r="IQ298" s="22"/>
      <c r="IR298" s="22"/>
      <c r="IS298" s="22"/>
      <c r="IT298" s="22"/>
      <c r="IU298" s="22"/>
      <c r="IV298" s="22"/>
      <c r="IW298" s="22"/>
      <c r="IX298" s="22"/>
      <c r="IY298" s="26">
        <f t="shared" si="16"/>
        <v>62</v>
      </c>
      <c r="IZ298" s="56" t="s">
        <v>37</v>
      </c>
      <c r="JA298" s="80">
        <v>1259.49</v>
      </c>
      <c r="JB298" s="81">
        <f t="shared" si="18"/>
        <v>0</v>
      </c>
      <c r="JC298" s="81">
        <v>1027.049</v>
      </c>
      <c r="JD298" s="82">
        <f t="shared" si="17"/>
        <v>1259.49</v>
      </c>
      <c r="JE298" s="83"/>
      <c r="JF298" s="83"/>
      <c r="JG298" s="83"/>
      <c r="JH298" s="83"/>
      <c r="JI298" s="83"/>
      <c r="JJ298" s="83"/>
      <c r="JK298" s="83"/>
      <c r="JL298" s="83"/>
      <c r="JM298" s="83"/>
      <c r="JN298" s="83"/>
      <c r="JO298" s="83"/>
      <c r="JP298" s="83"/>
      <c r="JQ298" s="117">
        <f t="shared" si="19"/>
        <v>1.2263192895373054</v>
      </c>
      <c r="JR298" s="5" t="s">
        <v>710</v>
      </c>
    </row>
    <row r="299" spans="1:278" s="5" customFormat="1" ht="12.75" customHeight="1" x14ac:dyDescent="0.25">
      <c r="A299" s="64">
        <v>43445</v>
      </c>
      <c r="B299" s="108" t="s">
        <v>60</v>
      </c>
      <c r="C299" s="52"/>
      <c r="D299" s="52"/>
      <c r="E299" s="53"/>
      <c r="F299" s="53"/>
      <c r="G299" s="53"/>
      <c r="H299" s="53"/>
      <c r="I299" s="53"/>
      <c r="J299" s="53"/>
      <c r="K299" s="53"/>
      <c r="L299" s="22"/>
      <c r="M299" s="22"/>
      <c r="N299" s="22">
        <v>40</v>
      </c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>
        <v>6</v>
      </c>
      <c r="BH299" s="22"/>
      <c r="BI299" s="22"/>
      <c r="BJ299" s="22"/>
      <c r="BK299" s="22"/>
      <c r="BL299" s="22"/>
      <c r="BM299" s="22"/>
      <c r="BN299" s="22"/>
      <c r="BO299" s="22"/>
      <c r="BP299" s="22"/>
      <c r="BQ299" s="22"/>
      <c r="BR299" s="22"/>
      <c r="BS299" s="22"/>
      <c r="BT299" s="22"/>
      <c r="BU299" s="22">
        <v>10</v>
      </c>
      <c r="BV299" s="22"/>
      <c r="BW299" s="22"/>
      <c r="BX299" s="22"/>
      <c r="BY299" s="22"/>
      <c r="BZ299" s="22"/>
      <c r="CA299" s="22"/>
      <c r="CB299" s="22"/>
      <c r="CC299" s="22"/>
      <c r="CD299" s="22"/>
      <c r="CE299" s="22"/>
      <c r="CF299" s="22"/>
      <c r="CG299" s="22"/>
      <c r="CH299" s="22"/>
      <c r="CI299" s="22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/>
      <c r="DA299" s="22"/>
      <c r="DB299" s="22"/>
      <c r="DC299" s="22"/>
      <c r="DD299" s="22"/>
      <c r="DE299" s="22">
        <v>20</v>
      </c>
      <c r="DF299" s="22"/>
      <c r="DG299" s="22"/>
      <c r="DH299" s="22"/>
      <c r="DI299" s="22"/>
      <c r="DJ299" s="22"/>
      <c r="DK299" s="22"/>
      <c r="DL299" s="22"/>
      <c r="DM299" s="22"/>
      <c r="DN299" s="22"/>
      <c r="DO299" s="22"/>
      <c r="DP299" s="22"/>
      <c r="DQ299" s="22"/>
      <c r="DR299" s="22"/>
      <c r="DS299" s="22"/>
      <c r="DT299" s="22"/>
      <c r="DU299" s="22"/>
      <c r="DV299" s="22">
        <v>40</v>
      </c>
      <c r="DW299" s="22"/>
      <c r="DX299" s="22"/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/>
      <c r="EY299" s="22"/>
      <c r="EZ299" s="22"/>
      <c r="FA299" s="22"/>
      <c r="FB299" s="22"/>
      <c r="FC299" s="22"/>
      <c r="FD299" s="22"/>
      <c r="FE299" s="22"/>
      <c r="FF299" s="22"/>
      <c r="FG299" s="22"/>
      <c r="FH299" s="22"/>
      <c r="FI299" s="22"/>
      <c r="FJ299" s="22"/>
      <c r="FK299" s="22"/>
      <c r="FL299" s="22"/>
      <c r="FM299" s="22"/>
      <c r="FN299" s="22"/>
      <c r="FO299" s="22"/>
      <c r="FP299" s="22"/>
      <c r="FQ299" s="22"/>
      <c r="FR299" s="22"/>
      <c r="FS299" s="22"/>
      <c r="FT299" s="22"/>
      <c r="FU299" s="22"/>
      <c r="FV299" s="22"/>
      <c r="FW299" s="22">
        <v>20</v>
      </c>
      <c r="FX299" s="22"/>
      <c r="FY299" s="22"/>
      <c r="FZ299" s="22"/>
      <c r="GA299" s="22"/>
      <c r="GB299" s="22"/>
      <c r="GC299" s="22"/>
      <c r="GD299" s="22"/>
      <c r="GE299" s="22"/>
      <c r="GF299" s="22"/>
      <c r="GG299" s="22"/>
      <c r="GH299" s="22"/>
      <c r="GI299" s="22"/>
      <c r="GJ299" s="22"/>
      <c r="GK299" s="22"/>
      <c r="GL299" s="22"/>
      <c r="GM299" s="22"/>
      <c r="GN299" s="22"/>
      <c r="GO299" s="22"/>
      <c r="GP299" s="22"/>
      <c r="GQ299" s="22"/>
      <c r="GR299" s="22"/>
      <c r="GS299" s="22"/>
      <c r="GT299" s="22"/>
      <c r="GU299" s="22"/>
      <c r="GV299" s="22"/>
      <c r="GW299" s="22"/>
      <c r="GX299" s="22"/>
      <c r="GY299" s="22"/>
      <c r="GZ299" s="22"/>
      <c r="HA299" s="22"/>
      <c r="HB299" s="22"/>
      <c r="HC299" s="22"/>
      <c r="HD299" s="22"/>
      <c r="HE299" s="22"/>
      <c r="HF299" s="22"/>
      <c r="HG299" s="22"/>
      <c r="HH299" s="22"/>
      <c r="HI299" s="22"/>
      <c r="HJ299" s="22"/>
      <c r="HK299" s="22"/>
      <c r="HL299" s="22"/>
      <c r="HM299" s="22"/>
      <c r="HN299" s="22"/>
      <c r="HO299" s="22"/>
      <c r="HP299" s="22"/>
      <c r="HQ299" s="22"/>
      <c r="HR299" s="22"/>
      <c r="HS299" s="22"/>
      <c r="HT299" s="22"/>
      <c r="HU299" s="22"/>
      <c r="HV299" s="22"/>
      <c r="HW299" s="22"/>
      <c r="HX299" s="22"/>
      <c r="HY299" s="22"/>
      <c r="HZ299" s="22"/>
      <c r="IA299" s="22"/>
      <c r="IB299" s="22"/>
      <c r="IC299" s="22"/>
      <c r="ID299" s="22"/>
      <c r="IE299" s="22"/>
      <c r="IF299" s="22"/>
      <c r="IG299" s="22"/>
      <c r="IH299" s="22"/>
      <c r="II299" s="22"/>
      <c r="IJ299" s="22"/>
      <c r="IK299" s="22"/>
      <c r="IL299" s="22"/>
      <c r="IM299" s="22"/>
      <c r="IN299" s="22"/>
      <c r="IO299" s="22"/>
      <c r="IP299" s="22"/>
      <c r="IQ299" s="22"/>
      <c r="IR299" s="22"/>
      <c r="IS299" s="22"/>
      <c r="IT299" s="22"/>
      <c r="IU299" s="22"/>
      <c r="IV299" s="22"/>
      <c r="IW299" s="22"/>
      <c r="IX299" s="22"/>
      <c r="IY299" s="26">
        <f t="shared" si="16"/>
        <v>136</v>
      </c>
      <c r="IZ299" s="56" t="s">
        <v>37</v>
      </c>
      <c r="JA299" s="80">
        <v>4644.4799999999996</v>
      </c>
      <c r="JB299" s="81">
        <f t="shared" si="18"/>
        <v>0</v>
      </c>
      <c r="JC299" s="81">
        <v>2883.42</v>
      </c>
      <c r="JD299" s="82">
        <f t="shared" si="17"/>
        <v>4644.4799999999996</v>
      </c>
      <c r="JE299" s="83"/>
      <c r="JF299" s="83"/>
      <c r="JG299" s="83"/>
      <c r="JH299" s="83"/>
      <c r="JI299" s="83"/>
      <c r="JJ299" s="83"/>
      <c r="JK299" s="83"/>
      <c r="JL299" s="83"/>
      <c r="JM299" s="83"/>
      <c r="JN299" s="83"/>
      <c r="JO299" s="83"/>
      <c r="JP299" s="83"/>
      <c r="JQ299" s="117">
        <f t="shared" si="19"/>
        <v>1.6107538964146741</v>
      </c>
      <c r="JR299" s="5" t="s">
        <v>735</v>
      </c>
    </row>
    <row r="300" spans="1:278" s="5" customFormat="1" ht="12.75" customHeight="1" x14ac:dyDescent="0.25">
      <c r="A300" s="64">
        <v>43451</v>
      </c>
      <c r="B300" s="108" t="s">
        <v>60</v>
      </c>
      <c r="C300" s="52"/>
      <c r="D300" s="52"/>
      <c r="E300" s="53"/>
      <c r="F300" s="53"/>
      <c r="G300" s="53"/>
      <c r="H300" s="53"/>
      <c r="I300" s="53"/>
      <c r="J300" s="53"/>
      <c r="K300" s="53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>
        <v>10</v>
      </c>
      <c r="BG300" s="22"/>
      <c r="BH300" s="22"/>
      <c r="BI300" s="22"/>
      <c r="BJ300" s="22"/>
      <c r="BK300" s="22"/>
      <c r="BL300" s="22"/>
      <c r="BM300" s="22"/>
      <c r="BN300" s="22"/>
      <c r="BO300" s="22"/>
      <c r="BP300" s="22"/>
      <c r="BQ300" s="22"/>
      <c r="BR300" s="22"/>
      <c r="BS300" s="22"/>
      <c r="BT300" s="22"/>
      <c r="BU300" s="22"/>
      <c r="BV300" s="22"/>
      <c r="BW300" s="22">
        <v>20</v>
      </c>
      <c r="BX300" s="22"/>
      <c r="BY300" s="22">
        <v>10</v>
      </c>
      <c r="BZ300" s="22"/>
      <c r="CA300" s="22"/>
      <c r="CB300" s="22"/>
      <c r="CC300" s="22"/>
      <c r="CD300" s="22"/>
      <c r="CE300" s="22"/>
      <c r="CF300" s="22"/>
      <c r="CG300" s="22"/>
      <c r="CH300" s="22"/>
      <c r="CI300" s="22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/>
      <c r="DA300" s="22"/>
      <c r="DB300" s="22"/>
      <c r="DC300" s="22"/>
      <c r="DD300" s="22"/>
      <c r="DE300" s="22"/>
      <c r="DF300" s="22"/>
      <c r="DG300" s="22"/>
      <c r="DH300" s="22"/>
      <c r="DI300" s="22"/>
      <c r="DJ300" s="22"/>
      <c r="DK300" s="22"/>
      <c r="DL300" s="22"/>
      <c r="DM300" s="22"/>
      <c r="DN300" s="22"/>
      <c r="DO300" s="22"/>
      <c r="DP300" s="22"/>
      <c r="DQ300" s="22"/>
      <c r="DR300" s="22"/>
      <c r="DS300" s="22"/>
      <c r="DT300" s="22"/>
      <c r="DU300" s="22"/>
      <c r="DV300" s="22"/>
      <c r="DW300" s="22"/>
      <c r="DX300" s="22"/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/>
      <c r="EY300" s="22"/>
      <c r="EZ300" s="22"/>
      <c r="FA300" s="22"/>
      <c r="FB300" s="22"/>
      <c r="FC300" s="22"/>
      <c r="FD300" s="22"/>
      <c r="FE300" s="22"/>
      <c r="FF300" s="22"/>
      <c r="FG300" s="22"/>
      <c r="FH300" s="22"/>
      <c r="FI300" s="22"/>
      <c r="FJ300" s="22"/>
      <c r="FK300" s="22"/>
      <c r="FL300" s="22"/>
      <c r="FM300" s="22"/>
      <c r="FN300" s="22"/>
      <c r="FO300" s="22"/>
      <c r="FP300" s="22"/>
      <c r="FQ300" s="22"/>
      <c r="FR300" s="22">
        <v>10</v>
      </c>
      <c r="FS300" s="22"/>
      <c r="FT300" s="22"/>
      <c r="FU300" s="22"/>
      <c r="FV300" s="22"/>
      <c r="FW300" s="22"/>
      <c r="FX300" s="22"/>
      <c r="FY300" s="22"/>
      <c r="FZ300" s="22"/>
      <c r="GA300" s="22"/>
      <c r="GB300" s="22"/>
      <c r="GC300" s="22"/>
      <c r="GD300" s="22"/>
      <c r="GE300" s="22"/>
      <c r="GF300" s="22">
        <v>10</v>
      </c>
      <c r="GG300" s="22"/>
      <c r="GH300" s="22"/>
      <c r="GI300" s="22"/>
      <c r="GJ300" s="22"/>
      <c r="GK300" s="22"/>
      <c r="GL300" s="22"/>
      <c r="GM300" s="22"/>
      <c r="GN300" s="22"/>
      <c r="GO300" s="22"/>
      <c r="GP300" s="22"/>
      <c r="GQ300" s="22"/>
      <c r="GR300" s="22">
        <v>6</v>
      </c>
      <c r="GS300" s="22"/>
      <c r="GT300" s="22"/>
      <c r="GU300" s="22"/>
      <c r="GV300" s="22"/>
      <c r="GW300" s="22"/>
      <c r="GX300" s="22"/>
      <c r="GY300" s="22"/>
      <c r="GZ300" s="22"/>
      <c r="HA300" s="22"/>
      <c r="HB300" s="22"/>
      <c r="HC300" s="22"/>
      <c r="HD300" s="22"/>
      <c r="HE300" s="22"/>
      <c r="HF300" s="22"/>
      <c r="HG300" s="22"/>
      <c r="HH300" s="22"/>
      <c r="HI300" s="22"/>
      <c r="HJ300" s="22"/>
      <c r="HK300" s="22"/>
      <c r="HL300" s="22"/>
      <c r="HM300" s="22"/>
      <c r="HN300" s="22"/>
      <c r="HO300" s="22"/>
      <c r="HP300" s="22"/>
      <c r="HQ300" s="22"/>
      <c r="HR300" s="22"/>
      <c r="HS300" s="22"/>
      <c r="HT300" s="22"/>
      <c r="HU300" s="22"/>
      <c r="HV300" s="22"/>
      <c r="HW300" s="22"/>
      <c r="HX300" s="22"/>
      <c r="HY300" s="22"/>
      <c r="HZ300" s="22"/>
      <c r="IA300" s="22"/>
      <c r="IB300" s="22"/>
      <c r="IC300" s="22"/>
      <c r="ID300" s="22"/>
      <c r="IE300" s="22"/>
      <c r="IF300" s="22"/>
      <c r="IG300" s="22"/>
      <c r="IH300" s="22"/>
      <c r="II300" s="22"/>
      <c r="IJ300" s="22"/>
      <c r="IK300" s="22"/>
      <c r="IL300" s="22"/>
      <c r="IM300" s="22"/>
      <c r="IN300" s="22"/>
      <c r="IO300" s="22"/>
      <c r="IP300" s="22"/>
      <c r="IQ300" s="22"/>
      <c r="IR300" s="22"/>
      <c r="IS300" s="22"/>
      <c r="IT300" s="22"/>
      <c r="IU300" s="22"/>
      <c r="IV300" s="22"/>
      <c r="IW300" s="22"/>
      <c r="IX300" s="22"/>
      <c r="IY300" s="26">
        <f t="shared" si="16"/>
        <v>66</v>
      </c>
      <c r="IZ300" s="56" t="s">
        <v>37</v>
      </c>
      <c r="JA300" s="80">
        <v>1351.44</v>
      </c>
      <c r="JB300" s="81">
        <f t="shared" si="18"/>
        <v>0</v>
      </c>
      <c r="JC300" s="81">
        <v>945.34</v>
      </c>
      <c r="JD300" s="82">
        <f t="shared" si="17"/>
        <v>1351.44</v>
      </c>
      <c r="JE300" s="83"/>
      <c r="JF300" s="83"/>
      <c r="JG300" s="83"/>
      <c r="JH300" s="83"/>
      <c r="JI300" s="83"/>
      <c r="JJ300" s="83"/>
      <c r="JK300" s="83"/>
      <c r="JL300" s="83"/>
      <c r="JM300" s="83"/>
      <c r="JN300" s="83"/>
      <c r="JO300" s="83"/>
      <c r="JP300" s="83"/>
      <c r="JQ300" s="117">
        <f t="shared" si="19"/>
        <v>1.4295808915310892</v>
      </c>
      <c r="JR300" s="5" t="s">
        <v>738</v>
      </c>
    </row>
    <row r="301" spans="1:278" s="5" customFormat="1" ht="12.75" customHeight="1" x14ac:dyDescent="0.25">
      <c r="A301" s="64">
        <v>43461</v>
      </c>
      <c r="B301" s="108" t="s">
        <v>60</v>
      </c>
      <c r="C301" s="52"/>
      <c r="D301" s="52"/>
      <c r="E301" s="53"/>
      <c r="F301" s="53"/>
      <c r="G301" s="53"/>
      <c r="H301" s="53">
        <v>10</v>
      </c>
      <c r="I301" s="53"/>
      <c r="J301" s="53"/>
      <c r="K301" s="53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>
        <v>9</v>
      </c>
      <c r="AW301" s="22"/>
      <c r="AX301" s="22"/>
      <c r="AY301" s="22"/>
      <c r="AZ301" s="22"/>
      <c r="BA301" s="22"/>
      <c r="BB301" s="22"/>
      <c r="BC301" s="22"/>
      <c r="BD301" s="22"/>
      <c r="BE301" s="22"/>
      <c r="BF301" s="22">
        <v>10</v>
      </c>
      <c r="BG301" s="22"/>
      <c r="BH301" s="22"/>
      <c r="BI301" s="22"/>
      <c r="BJ301" s="22">
        <v>10</v>
      </c>
      <c r="BK301" s="22"/>
      <c r="BL301" s="22"/>
      <c r="BM301" s="22"/>
      <c r="BN301" s="22"/>
      <c r="BO301" s="22"/>
      <c r="BP301" s="22"/>
      <c r="BQ301" s="22"/>
      <c r="BR301" s="22"/>
      <c r="BS301" s="22"/>
      <c r="BT301" s="22"/>
      <c r="BU301" s="22">
        <v>30</v>
      </c>
      <c r="BV301" s="22"/>
      <c r="BW301" s="22">
        <v>50</v>
      </c>
      <c r="BX301" s="22"/>
      <c r="BY301" s="22">
        <v>10</v>
      </c>
      <c r="BZ301" s="22"/>
      <c r="CA301" s="22"/>
      <c r="CB301" s="22"/>
      <c r="CC301" s="22"/>
      <c r="CD301" s="22"/>
      <c r="CE301" s="22"/>
      <c r="CF301" s="22"/>
      <c r="CG301" s="22"/>
      <c r="CH301" s="22"/>
      <c r="CI301" s="22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/>
      <c r="DA301" s="22"/>
      <c r="DB301" s="22"/>
      <c r="DC301" s="22"/>
      <c r="DD301" s="22"/>
      <c r="DE301" s="22"/>
      <c r="DF301" s="22"/>
      <c r="DG301" s="22"/>
      <c r="DH301" s="22"/>
      <c r="DI301" s="22"/>
      <c r="DJ301" s="22"/>
      <c r="DK301" s="22"/>
      <c r="DL301" s="22"/>
      <c r="DM301" s="22"/>
      <c r="DN301" s="22"/>
      <c r="DO301" s="22"/>
      <c r="DP301" s="22"/>
      <c r="DQ301" s="22"/>
      <c r="DR301" s="22"/>
      <c r="DS301" s="22"/>
      <c r="DT301" s="22"/>
      <c r="DU301" s="22"/>
      <c r="DV301" s="22">
        <v>60</v>
      </c>
      <c r="DW301" s="22"/>
      <c r="DX301" s="22"/>
      <c r="DY301" s="22"/>
      <c r="DZ301" s="22"/>
      <c r="EA301" s="22"/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/>
      <c r="EY301" s="22"/>
      <c r="EZ301" s="22"/>
      <c r="FA301" s="22"/>
      <c r="FB301" s="22"/>
      <c r="FC301" s="22"/>
      <c r="FD301" s="22"/>
      <c r="FE301" s="22"/>
      <c r="FF301" s="22"/>
      <c r="FG301" s="22"/>
      <c r="FH301" s="22"/>
      <c r="FI301" s="22"/>
      <c r="FJ301" s="22"/>
      <c r="FK301" s="22"/>
      <c r="FL301" s="22"/>
      <c r="FM301" s="22"/>
      <c r="FN301" s="22"/>
      <c r="FO301" s="22"/>
      <c r="FP301" s="22"/>
      <c r="FQ301" s="22"/>
      <c r="FR301" s="22">
        <v>10</v>
      </c>
      <c r="FS301" s="22"/>
      <c r="FT301" s="22">
        <v>30</v>
      </c>
      <c r="FU301" s="22"/>
      <c r="FV301" s="22"/>
      <c r="FW301" s="22">
        <v>30</v>
      </c>
      <c r="FX301" s="22"/>
      <c r="FY301" s="22">
        <v>20</v>
      </c>
      <c r="FZ301" s="22"/>
      <c r="GA301" s="22"/>
      <c r="GB301" s="22"/>
      <c r="GC301" s="22"/>
      <c r="GD301" s="22"/>
      <c r="GE301" s="22"/>
      <c r="GF301" s="22">
        <v>10</v>
      </c>
      <c r="GG301" s="22"/>
      <c r="GH301" s="22"/>
      <c r="GI301" s="22"/>
      <c r="GJ301" s="22"/>
      <c r="GK301" s="22"/>
      <c r="GL301" s="22"/>
      <c r="GM301" s="22"/>
      <c r="GN301" s="22"/>
      <c r="GO301" s="22"/>
      <c r="GP301" s="22"/>
      <c r="GQ301" s="22"/>
      <c r="GR301" s="22">
        <v>34</v>
      </c>
      <c r="GS301" s="22"/>
      <c r="GT301" s="22"/>
      <c r="GU301" s="22"/>
      <c r="GV301" s="22"/>
      <c r="GW301" s="22"/>
      <c r="GX301" s="22"/>
      <c r="GY301" s="22"/>
      <c r="GZ301" s="22"/>
      <c r="HA301" s="22"/>
      <c r="HB301" s="22"/>
      <c r="HC301" s="22"/>
      <c r="HD301" s="22"/>
      <c r="HE301" s="22"/>
      <c r="HF301" s="22"/>
      <c r="HG301" s="22"/>
      <c r="HH301" s="22"/>
      <c r="HI301" s="22"/>
      <c r="HJ301" s="22"/>
      <c r="HK301" s="22"/>
      <c r="HL301" s="22"/>
      <c r="HM301" s="22"/>
      <c r="HN301" s="22"/>
      <c r="HO301" s="22"/>
      <c r="HP301" s="22"/>
      <c r="HQ301" s="22"/>
      <c r="HR301" s="22"/>
      <c r="HS301" s="22"/>
      <c r="HT301" s="22"/>
      <c r="HU301" s="22"/>
      <c r="HV301" s="22"/>
      <c r="HW301" s="22"/>
      <c r="HX301" s="22"/>
      <c r="HY301" s="22"/>
      <c r="HZ301" s="22"/>
      <c r="IA301" s="22"/>
      <c r="IB301" s="22"/>
      <c r="IC301" s="22"/>
      <c r="ID301" s="22"/>
      <c r="IE301" s="22"/>
      <c r="IF301" s="22"/>
      <c r="IG301" s="22"/>
      <c r="IH301" s="22"/>
      <c r="II301" s="22"/>
      <c r="IJ301" s="22"/>
      <c r="IK301" s="22"/>
      <c r="IL301" s="22"/>
      <c r="IM301" s="22"/>
      <c r="IN301" s="22"/>
      <c r="IO301" s="22"/>
      <c r="IP301" s="22"/>
      <c r="IQ301" s="22"/>
      <c r="IR301" s="22"/>
      <c r="IS301" s="22"/>
      <c r="IT301" s="22"/>
      <c r="IU301" s="22"/>
      <c r="IV301" s="22"/>
      <c r="IW301" s="22"/>
      <c r="IX301" s="22"/>
      <c r="IY301" s="26">
        <f t="shared" si="16"/>
        <v>323</v>
      </c>
      <c r="IZ301" s="56" t="s">
        <v>37</v>
      </c>
      <c r="JA301" s="80">
        <v>11291.4</v>
      </c>
      <c r="JB301" s="81">
        <f t="shared" si="18"/>
        <v>0</v>
      </c>
      <c r="JC301" s="81">
        <v>7153.630000000001</v>
      </c>
      <c r="JD301" s="82">
        <f t="shared" si="17"/>
        <v>11291.4</v>
      </c>
      <c r="JE301" s="83"/>
      <c r="JF301" s="83"/>
      <c r="JG301" s="83"/>
      <c r="JH301" s="83"/>
      <c r="JI301" s="83"/>
      <c r="JJ301" s="83"/>
      <c r="JK301" s="83"/>
      <c r="JL301" s="83"/>
      <c r="JM301" s="83"/>
      <c r="JN301" s="83"/>
      <c r="JO301" s="83"/>
      <c r="JP301" s="83"/>
      <c r="JQ301" s="117">
        <f t="shared" si="19"/>
        <v>1.5784154338426781</v>
      </c>
    </row>
    <row r="302" spans="1:278" s="5" customFormat="1" ht="12.75" customHeight="1" x14ac:dyDescent="0.25">
      <c r="A302" s="64">
        <v>43123</v>
      </c>
      <c r="B302" s="109" t="s">
        <v>91</v>
      </c>
      <c r="C302" s="52"/>
      <c r="D302" s="52"/>
      <c r="E302" s="53"/>
      <c r="F302" s="53"/>
      <c r="G302" s="53"/>
      <c r="H302" s="53"/>
      <c r="I302" s="53"/>
      <c r="J302" s="53"/>
      <c r="K302" s="53"/>
      <c r="L302" s="22"/>
      <c r="M302" s="22"/>
      <c r="N302" s="22"/>
      <c r="O302" s="22"/>
      <c r="P302" s="22"/>
      <c r="Q302" s="22">
        <v>8</v>
      </c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>
        <v>2</v>
      </c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  <c r="BK302" s="22"/>
      <c r="BL302" s="22"/>
      <c r="BM302" s="22"/>
      <c r="BN302" s="22"/>
      <c r="BO302" s="22"/>
      <c r="BP302" s="22"/>
      <c r="BQ302" s="22"/>
      <c r="BR302" s="22"/>
      <c r="BS302" s="22"/>
      <c r="BT302" s="22"/>
      <c r="BU302" s="22"/>
      <c r="BV302" s="22"/>
      <c r="BW302" s="22"/>
      <c r="BX302" s="22">
        <v>9</v>
      </c>
      <c r="BY302" s="22"/>
      <c r="BZ302" s="22"/>
      <c r="CA302" s="22"/>
      <c r="CB302" s="22"/>
      <c r="CC302" s="22"/>
      <c r="CD302" s="22"/>
      <c r="CE302" s="22"/>
      <c r="CF302" s="22"/>
      <c r="CG302" s="22"/>
      <c r="CH302" s="22"/>
      <c r="CI302" s="22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/>
      <c r="DA302" s="22"/>
      <c r="DB302" s="22"/>
      <c r="DC302" s="22"/>
      <c r="DD302" s="22"/>
      <c r="DE302" s="22"/>
      <c r="DF302" s="22"/>
      <c r="DG302" s="22"/>
      <c r="DH302" s="22"/>
      <c r="DI302" s="22"/>
      <c r="DJ302" s="22"/>
      <c r="DK302" s="22"/>
      <c r="DL302" s="22"/>
      <c r="DM302" s="22"/>
      <c r="DN302" s="22"/>
      <c r="DO302" s="22"/>
      <c r="DP302" s="22">
        <v>10</v>
      </c>
      <c r="DQ302" s="22"/>
      <c r="DR302" s="22"/>
      <c r="DS302" s="22"/>
      <c r="DT302" s="22"/>
      <c r="DU302" s="22"/>
      <c r="DV302" s="22"/>
      <c r="DW302" s="22"/>
      <c r="DX302" s="22"/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>
        <v>4.5</v>
      </c>
      <c r="EJ302" s="22"/>
      <c r="EK302" s="22"/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/>
      <c r="EY302" s="22"/>
      <c r="EZ302" s="22"/>
      <c r="FA302" s="22"/>
      <c r="FB302" s="22"/>
      <c r="FC302" s="22"/>
      <c r="FD302" s="22"/>
      <c r="FE302" s="22"/>
      <c r="FF302" s="22"/>
      <c r="FG302" s="22"/>
      <c r="FH302" s="22"/>
      <c r="FI302" s="22"/>
      <c r="FJ302" s="22"/>
      <c r="FK302" s="22"/>
      <c r="FL302" s="22"/>
      <c r="FM302" s="22"/>
      <c r="FN302" s="22"/>
      <c r="FO302" s="22"/>
      <c r="FP302" s="22"/>
      <c r="FQ302" s="22"/>
      <c r="FR302" s="22"/>
      <c r="FS302" s="22"/>
      <c r="FT302" s="22"/>
      <c r="FU302" s="22"/>
      <c r="FV302" s="22"/>
      <c r="FW302" s="22"/>
      <c r="FX302" s="22"/>
      <c r="FY302" s="22"/>
      <c r="FZ302" s="22"/>
      <c r="GA302" s="22"/>
      <c r="GB302" s="22"/>
      <c r="GC302" s="22"/>
      <c r="GD302" s="22"/>
      <c r="GE302" s="22"/>
      <c r="GF302" s="22"/>
      <c r="GG302" s="22"/>
      <c r="GH302" s="22"/>
      <c r="GI302" s="22"/>
      <c r="GJ302" s="22"/>
      <c r="GK302" s="22"/>
      <c r="GL302" s="22"/>
      <c r="GM302" s="22"/>
      <c r="GN302" s="22"/>
      <c r="GO302" s="22"/>
      <c r="GP302" s="22"/>
      <c r="GQ302" s="22"/>
      <c r="GR302" s="22"/>
      <c r="GS302" s="22"/>
      <c r="GT302" s="22"/>
      <c r="GU302" s="22"/>
      <c r="GV302" s="22"/>
      <c r="GW302" s="22"/>
      <c r="GX302" s="22"/>
      <c r="GY302" s="22"/>
      <c r="GZ302" s="22"/>
      <c r="HA302" s="22"/>
      <c r="HB302" s="22"/>
      <c r="HC302" s="22"/>
      <c r="HD302" s="22"/>
      <c r="HE302" s="22"/>
      <c r="HF302" s="22"/>
      <c r="HG302" s="22"/>
      <c r="HH302" s="22"/>
      <c r="HI302" s="22"/>
      <c r="HJ302" s="22"/>
      <c r="HK302" s="22"/>
      <c r="HL302" s="22"/>
      <c r="HM302" s="22"/>
      <c r="HN302" s="22"/>
      <c r="HO302" s="22"/>
      <c r="HP302" s="22"/>
      <c r="HQ302" s="22"/>
      <c r="HR302" s="22"/>
      <c r="HS302" s="22"/>
      <c r="HT302" s="22"/>
      <c r="HU302" s="22"/>
      <c r="HV302" s="22"/>
      <c r="HW302" s="22"/>
      <c r="HX302" s="22"/>
      <c r="HY302" s="22"/>
      <c r="HZ302" s="22"/>
      <c r="IA302" s="22"/>
      <c r="IB302" s="22"/>
      <c r="IC302" s="22"/>
      <c r="ID302" s="22"/>
      <c r="IE302" s="22"/>
      <c r="IF302" s="22"/>
      <c r="IG302" s="22"/>
      <c r="IH302" s="22"/>
      <c r="II302" s="22"/>
      <c r="IJ302" s="22"/>
      <c r="IK302" s="22"/>
      <c r="IL302" s="22"/>
      <c r="IM302" s="22"/>
      <c r="IN302" s="22"/>
      <c r="IO302" s="22"/>
      <c r="IP302" s="22"/>
      <c r="IQ302" s="22"/>
      <c r="IR302" s="22"/>
      <c r="IS302" s="22"/>
      <c r="IT302" s="22"/>
      <c r="IU302" s="22"/>
      <c r="IV302" s="22"/>
      <c r="IW302" s="22"/>
      <c r="IX302" s="22"/>
      <c r="IY302" s="26">
        <f t="shared" si="16"/>
        <v>33.5</v>
      </c>
      <c r="IZ302" s="56" t="s">
        <v>37</v>
      </c>
      <c r="JA302" s="80">
        <v>1380.52</v>
      </c>
      <c r="JB302" s="81">
        <f>JE302</f>
        <v>1380.52</v>
      </c>
      <c r="JC302" s="81">
        <v>1020.6650000000001</v>
      </c>
      <c r="JD302" s="82">
        <f t="shared" si="17"/>
        <v>0</v>
      </c>
      <c r="JE302" s="83">
        <v>1380.52</v>
      </c>
      <c r="JF302" s="83"/>
      <c r="JG302" s="83"/>
      <c r="JH302" s="83"/>
      <c r="JI302" s="83"/>
      <c r="JJ302" s="83"/>
      <c r="JK302" s="83"/>
      <c r="JL302" s="83"/>
      <c r="JM302" s="83"/>
      <c r="JN302" s="83"/>
      <c r="JO302" s="83"/>
      <c r="JP302" s="83"/>
      <c r="JQ302" s="40">
        <f t="shared" si="19"/>
        <v>1.352569158342845</v>
      </c>
    </row>
    <row r="303" spans="1:278" s="5" customFormat="1" ht="12.75" customHeight="1" x14ac:dyDescent="0.25">
      <c r="A303" s="64">
        <v>43137</v>
      </c>
      <c r="B303" s="109" t="s">
        <v>91</v>
      </c>
      <c r="C303" s="52"/>
      <c r="D303" s="52"/>
      <c r="E303" s="53"/>
      <c r="F303" s="53"/>
      <c r="G303" s="53"/>
      <c r="H303" s="53"/>
      <c r="I303" s="53"/>
      <c r="J303" s="53"/>
      <c r="K303" s="53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>
        <v>8</v>
      </c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  <c r="BK303" s="22"/>
      <c r="BL303" s="22"/>
      <c r="BM303" s="22"/>
      <c r="BN303" s="22"/>
      <c r="BO303" s="22"/>
      <c r="BP303" s="22"/>
      <c r="BQ303" s="22"/>
      <c r="BR303" s="22">
        <v>10</v>
      </c>
      <c r="BS303" s="22"/>
      <c r="BT303" s="22"/>
      <c r="BU303" s="22"/>
      <c r="BV303" s="22"/>
      <c r="BW303" s="22"/>
      <c r="BX303" s="22"/>
      <c r="BY303" s="22"/>
      <c r="BZ303" s="22"/>
      <c r="CA303" s="22"/>
      <c r="CB303" s="22"/>
      <c r="CC303" s="22"/>
      <c r="CD303" s="22"/>
      <c r="CE303" s="22"/>
      <c r="CF303" s="22"/>
      <c r="CG303" s="22"/>
      <c r="CH303" s="22"/>
      <c r="CI303" s="22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/>
      <c r="DA303" s="22"/>
      <c r="DB303" s="22"/>
      <c r="DC303" s="22"/>
      <c r="DD303" s="22"/>
      <c r="DE303" s="22"/>
      <c r="DF303" s="22"/>
      <c r="DG303" s="22"/>
      <c r="DH303" s="22"/>
      <c r="DI303" s="22"/>
      <c r="DJ303" s="22"/>
      <c r="DK303" s="22">
        <v>5</v>
      </c>
      <c r="DL303" s="22"/>
      <c r="DM303" s="22"/>
      <c r="DN303" s="22"/>
      <c r="DO303" s="22"/>
      <c r="DP303" s="22"/>
      <c r="DQ303" s="22"/>
      <c r="DR303" s="22"/>
      <c r="DS303" s="22"/>
      <c r="DT303" s="22"/>
      <c r="DU303" s="22"/>
      <c r="DV303" s="22"/>
      <c r="DW303" s="22"/>
      <c r="DX303" s="22"/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  <c r="EQ303" s="22"/>
      <c r="ER303" s="22"/>
      <c r="ES303" s="22"/>
      <c r="ET303" s="22"/>
      <c r="EU303" s="22"/>
      <c r="EV303" s="22"/>
      <c r="EW303" s="22"/>
      <c r="EX303" s="22"/>
      <c r="EY303" s="22"/>
      <c r="EZ303" s="22"/>
      <c r="FA303" s="22"/>
      <c r="FB303" s="22"/>
      <c r="FC303" s="22"/>
      <c r="FD303" s="22"/>
      <c r="FE303" s="22"/>
      <c r="FF303" s="22"/>
      <c r="FG303" s="22"/>
      <c r="FH303" s="22"/>
      <c r="FI303" s="22"/>
      <c r="FJ303" s="22"/>
      <c r="FK303" s="22"/>
      <c r="FL303" s="22"/>
      <c r="FM303" s="22"/>
      <c r="FN303" s="22"/>
      <c r="FO303" s="22"/>
      <c r="FP303" s="22"/>
      <c r="FQ303" s="22"/>
      <c r="FR303" s="22"/>
      <c r="FS303" s="22"/>
      <c r="FT303" s="22"/>
      <c r="FU303" s="22"/>
      <c r="FV303" s="22"/>
      <c r="FW303" s="22"/>
      <c r="FX303" s="22"/>
      <c r="FY303" s="22"/>
      <c r="FZ303" s="22"/>
      <c r="GA303" s="22"/>
      <c r="GB303" s="22"/>
      <c r="GC303" s="22"/>
      <c r="GD303" s="22"/>
      <c r="GE303" s="22"/>
      <c r="GF303" s="22"/>
      <c r="GG303" s="22"/>
      <c r="GH303" s="22"/>
      <c r="GI303" s="22"/>
      <c r="GJ303" s="22"/>
      <c r="GK303" s="22"/>
      <c r="GL303" s="22"/>
      <c r="GM303" s="22"/>
      <c r="GN303" s="22"/>
      <c r="GO303" s="22"/>
      <c r="GP303" s="22"/>
      <c r="GQ303" s="22"/>
      <c r="GR303" s="22"/>
      <c r="GS303" s="22"/>
      <c r="GT303" s="22"/>
      <c r="GU303" s="22"/>
      <c r="GV303" s="22"/>
      <c r="GW303" s="22"/>
      <c r="GX303" s="22"/>
      <c r="GY303" s="22"/>
      <c r="GZ303" s="22"/>
      <c r="HA303" s="22"/>
      <c r="HB303" s="22"/>
      <c r="HC303" s="22"/>
      <c r="HD303" s="22"/>
      <c r="HE303" s="22"/>
      <c r="HF303" s="22"/>
      <c r="HG303" s="22"/>
      <c r="HH303" s="22"/>
      <c r="HI303" s="22"/>
      <c r="HJ303" s="22"/>
      <c r="HK303" s="22"/>
      <c r="HL303" s="22"/>
      <c r="HM303" s="22"/>
      <c r="HN303" s="22"/>
      <c r="HO303" s="22"/>
      <c r="HP303" s="22"/>
      <c r="HQ303" s="22"/>
      <c r="HR303" s="22"/>
      <c r="HS303" s="22"/>
      <c r="HT303" s="22"/>
      <c r="HU303" s="22"/>
      <c r="HV303" s="22"/>
      <c r="HW303" s="22"/>
      <c r="HX303" s="22"/>
      <c r="HY303" s="22"/>
      <c r="HZ303" s="22"/>
      <c r="IA303" s="22"/>
      <c r="IB303" s="22"/>
      <c r="IC303" s="22"/>
      <c r="ID303" s="22"/>
      <c r="IE303" s="22"/>
      <c r="IF303" s="22"/>
      <c r="IG303" s="22"/>
      <c r="IH303" s="22"/>
      <c r="II303" s="22"/>
      <c r="IJ303" s="22"/>
      <c r="IK303" s="22"/>
      <c r="IL303" s="22"/>
      <c r="IM303" s="22"/>
      <c r="IN303" s="22"/>
      <c r="IO303" s="22"/>
      <c r="IP303" s="22"/>
      <c r="IQ303" s="22"/>
      <c r="IR303" s="22"/>
      <c r="IS303" s="22"/>
      <c r="IT303" s="22"/>
      <c r="IU303" s="22"/>
      <c r="IV303" s="22"/>
      <c r="IW303" s="22"/>
      <c r="IX303" s="22"/>
      <c r="IY303" s="26">
        <f t="shared" si="16"/>
        <v>23</v>
      </c>
      <c r="IZ303" s="56" t="s">
        <v>37</v>
      </c>
      <c r="JA303" s="80">
        <v>705.19</v>
      </c>
      <c r="JB303" s="81">
        <f>JE303+JF303</f>
        <v>705.19</v>
      </c>
      <c r="JC303" s="81">
        <v>516.56000000000006</v>
      </c>
      <c r="JD303" s="82">
        <f t="shared" si="17"/>
        <v>0</v>
      </c>
      <c r="JE303" s="83">
        <v>705.19</v>
      </c>
      <c r="JF303" s="83"/>
      <c r="JG303" s="83"/>
      <c r="JH303" s="83"/>
      <c r="JI303" s="83"/>
      <c r="JJ303" s="83"/>
      <c r="JK303" s="83"/>
      <c r="JL303" s="83"/>
      <c r="JM303" s="83"/>
      <c r="JN303" s="83"/>
      <c r="JO303" s="83"/>
      <c r="JP303" s="83"/>
      <c r="JQ303" s="40">
        <f t="shared" si="19"/>
        <v>1.3651657116307883</v>
      </c>
    </row>
    <row r="304" spans="1:278" s="5" customFormat="1" ht="12.75" customHeight="1" x14ac:dyDescent="0.25">
      <c r="A304" s="64">
        <v>43171</v>
      </c>
      <c r="B304" s="109" t="s">
        <v>91</v>
      </c>
      <c r="C304" s="52"/>
      <c r="D304" s="52"/>
      <c r="E304" s="53"/>
      <c r="F304" s="53"/>
      <c r="G304" s="53"/>
      <c r="H304" s="53"/>
      <c r="I304" s="53"/>
      <c r="J304" s="53"/>
      <c r="K304" s="53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  <c r="BK304" s="22"/>
      <c r="BL304" s="22"/>
      <c r="BM304" s="22"/>
      <c r="BN304" s="22"/>
      <c r="BO304" s="22"/>
      <c r="BP304" s="22"/>
      <c r="BQ304" s="22"/>
      <c r="BR304" s="22"/>
      <c r="BS304" s="22"/>
      <c r="BT304" s="22"/>
      <c r="BU304" s="22"/>
      <c r="BV304" s="22"/>
      <c r="BW304" s="22"/>
      <c r="BX304" s="22"/>
      <c r="BY304" s="22"/>
      <c r="BZ304" s="22"/>
      <c r="CA304" s="22"/>
      <c r="CB304" s="22"/>
      <c r="CC304" s="22"/>
      <c r="CD304" s="22"/>
      <c r="CE304" s="22"/>
      <c r="CF304" s="22"/>
      <c r="CG304" s="22"/>
      <c r="CH304" s="22"/>
      <c r="CI304" s="22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/>
      <c r="DA304" s="22"/>
      <c r="DB304" s="22"/>
      <c r="DC304" s="22"/>
      <c r="DD304" s="22"/>
      <c r="DE304" s="22"/>
      <c r="DF304" s="22"/>
      <c r="DG304" s="22"/>
      <c r="DH304" s="22"/>
      <c r="DI304" s="22"/>
      <c r="DJ304" s="22"/>
      <c r="DK304" s="22"/>
      <c r="DL304" s="22"/>
      <c r="DM304" s="22"/>
      <c r="DN304" s="22"/>
      <c r="DO304" s="22"/>
      <c r="DP304" s="22"/>
      <c r="DQ304" s="22"/>
      <c r="DR304" s="22"/>
      <c r="DS304" s="22"/>
      <c r="DT304" s="22"/>
      <c r="DU304" s="22"/>
      <c r="DV304" s="22"/>
      <c r="DW304" s="22"/>
      <c r="DX304" s="22"/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>
        <v>9</v>
      </c>
      <c r="EJ304" s="22"/>
      <c r="EK304" s="22"/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/>
      <c r="EY304" s="22"/>
      <c r="EZ304" s="22"/>
      <c r="FA304" s="22"/>
      <c r="FB304" s="22"/>
      <c r="FC304" s="22"/>
      <c r="FD304" s="22"/>
      <c r="FE304" s="22"/>
      <c r="FF304" s="22"/>
      <c r="FG304" s="22"/>
      <c r="FH304" s="22"/>
      <c r="FI304" s="22"/>
      <c r="FJ304" s="22"/>
      <c r="FK304" s="22"/>
      <c r="FL304" s="22"/>
      <c r="FM304" s="22"/>
      <c r="FN304" s="22"/>
      <c r="FO304" s="22"/>
      <c r="FP304" s="22"/>
      <c r="FQ304" s="22"/>
      <c r="FR304" s="22"/>
      <c r="FS304" s="22"/>
      <c r="FT304" s="22"/>
      <c r="FU304" s="22"/>
      <c r="FV304" s="22"/>
      <c r="FW304" s="22"/>
      <c r="FX304" s="22"/>
      <c r="FY304" s="22"/>
      <c r="FZ304" s="22"/>
      <c r="GA304" s="22"/>
      <c r="GB304" s="22"/>
      <c r="GC304" s="22"/>
      <c r="GD304" s="22"/>
      <c r="GE304" s="22"/>
      <c r="GF304" s="22"/>
      <c r="GG304" s="22"/>
      <c r="GH304" s="22"/>
      <c r="GI304" s="22"/>
      <c r="GJ304" s="22"/>
      <c r="GK304" s="22"/>
      <c r="GL304" s="22"/>
      <c r="GM304" s="22"/>
      <c r="GN304" s="22"/>
      <c r="GO304" s="22">
        <v>4</v>
      </c>
      <c r="GP304" s="22"/>
      <c r="GQ304" s="22"/>
      <c r="GR304" s="22"/>
      <c r="GS304" s="22"/>
      <c r="GT304" s="22"/>
      <c r="GU304" s="22"/>
      <c r="GV304" s="22"/>
      <c r="GW304" s="22"/>
      <c r="GX304" s="22"/>
      <c r="GY304" s="22"/>
      <c r="GZ304" s="22"/>
      <c r="HA304" s="22"/>
      <c r="HB304" s="22"/>
      <c r="HC304" s="22"/>
      <c r="HD304" s="22"/>
      <c r="HE304" s="22"/>
      <c r="HF304" s="22"/>
      <c r="HG304" s="22"/>
      <c r="HH304" s="22"/>
      <c r="HI304" s="22"/>
      <c r="HJ304" s="22"/>
      <c r="HK304" s="22"/>
      <c r="HL304" s="22"/>
      <c r="HM304" s="22"/>
      <c r="HN304" s="22"/>
      <c r="HO304" s="22"/>
      <c r="HP304" s="22"/>
      <c r="HQ304" s="22"/>
      <c r="HR304" s="22"/>
      <c r="HS304" s="22"/>
      <c r="HT304" s="22"/>
      <c r="HU304" s="22"/>
      <c r="HV304" s="22"/>
      <c r="HW304" s="22"/>
      <c r="HX304" s="22"/>
      <c r="HY304" s="22"/>
      <c r="HZ304" s="22"/>
      <c r="IA304" s="22"/>
      <c r="IB304" s="22"/>
      <c r="IC304" s="22"/>
      <c r="ID304" s="22"/>
      <c r="IE304" s="22"/>
      <c r="IF304" s="22"/>
      <c r="IG304" s="22"/>
      <c r="IH304" s="22"/>
      <c r="II304" s="22"/>
      <c r="IJ304" s="22"/>
      <c r="IK304" s="22"/>
      <c r="IL304" s="22"/>
      <c r="IM304" s="22"/>
      <c r="IN304" s="22"/>
      <c r="IO304" s="22"/>
      <c r="IP304" s="22"/>
      <c r="IQ304" s="22"/>
      <c r="IR304" s="22"/>
      <c r="IS304" s="22"/>
      <c r="IT304" s="22"/>
      <c r="IU304" s="22"/>
      <c r="IV304" s="22"/>
      <c r="IW304" s="22"/>
      <c r="IX304" s="22"/>
      <c r="IY304" s="26">
        <f t="shared" si="16"/>
        <v>13</v>
      </c>
      <c r="IZ304" s="56" t="s">
        <v>37</v>
      </c>
      <c r="JA304" s="80">
        <v>1085.6199999999999</v>
      </c>
      <c r="JB304" s="81">
        <f>JE304+JF304+JG304</f>
        <v>1085.6199999999999</v>
      </c>
      <c r="JC304" s="81">
        <v>785.72</v>
      </c>
      <c r="JD304" s="82">
        <f t="shared" si="17"/>
        <v>0</v>
      </c>
      <c r="JE304" s="83"/>
      <c r="JF304" s="83"/>
      <c r="JG304" s="83">
        <v>1085.6199999999999</v>
      </c>
      <c r="JH304" s="83"/>
      <c r="JI304" s="83"/>
      <c r="JJ304" s="83"/>
      <c r="JK304" s="83"/>
      <c r="JL304" s="83"/>
      <c r="JM304" s="83"/>
      <c r="JN304" s="83"/>
      <c r="JO304" s="83"/>
      <c r="JP304" s="83"/>
      <c r="JQ304" s="40">
        <f t="shared" si="19"/>
        <v>1.3816881331772131</v>
      </c>
    </row>
    <row r="305" spans="1:278" s="5" customFormat="1" ht="12.75" customHeight="1" x14ac:dyDescent="0.25">
      <c r="A305" s="64">
        <v>43185</v>
      </c>
      <c r="B305" s="109" t="s">
        <v>91</v>
      </c>
      <c r="C305" s="52"/>
      <c r="D305" s="52"/>
      <c r="E305" s="53"/>
      <c r="F305" s="53"/>
      <c r="G305" s="53"/>
      <c r="H305" s="53"/>
      <c r="I305" s="53"/>
      <c r="J305" s="53"/>
      <c r="K305" s="53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  <c r="BK305" s="22"/>
      <c r="BL305" s="22"/>
      <c r="BM305" s="22"/>
      <c r="BN305" s="22"/>
      <c r="BO305" s="22"/>
      <c r="BP305" s="22"/>
      <c r="BQ305" s="22"/>
      <c r="BR305" s="22"/>
      <c r="BS305" s="22"/>
      <c r="BT305" s="22"/>
      <c r="BU305" s="22"/>
      <c r="BV305" s="22"/>
      <c r="BW305" s="22"/>
      <c r="BX305" s="22"/>
      <c r="BY305" s="22"/>
      <c r="BZ305" s="22"/>
      <c r="CA305" s="22"/>
      <c r="CB305" s="22"/>
      <c r="CC305" s="22"/>
      <c r="CD305" s="22"/>
      <c r="CE305" s="22"/>
      <c r="CF305" s="22"/>
      <c r="CG305" s="22"/>
      <c r="CH305" s="22"/>
      <c r="CI305" s="22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/>
      <c r="DA305" s="22"/>
      <c r="DB305" s="22"/>
      <c r="DC305" s="22"/>
      <c r="DD305" s="22"/>
      <c r="DE305" s="22"/>
      <c r="DF305" s="22"/>
      <c r="DG305" s="22"/>
      <c r="DH305" s="22"/>
      <c r="DI305" s="22"/>
      <c r="DJ305" s="22"/>
      <c r="DK305" s="22"/>
      <c r="DL305" s="22"/>
      <c r="DM305" s="22"/>
      <c r="DN305" s="22"/>
      <c r="DO305" s="22"/>
      <c r="DP305" s="22"/>
      <c r="DQ305" s="22"/>
      <c r="DR305" s="22"/>
      <c r="DS305" s="22"/>
      <c r="DT305" s="22"/>
      <c r="DU305" s="22"/>
      <c r="DV305" s="22"/>
      <c r="DW305" s="22"/>
      <c r="DX305" s="22"/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/>
      <c r="EY305" s="22"/>
      <c r="EZ305" s="22"/>
      <c r="FA305" s="22"/>
      <c r="FB305" s="22"/>
      <c r="FC305" s="22"/>
      <c r="FD305" s="22"/>
      <c r="FE305" s="22"/>
      <c r="FF305" s="22"/>
      <c r="FG305" s="22"/>
      <c r="FH305" s="22"/>
      <c r="FI305" s="22"/>
      <c r="FJ305" s="22"/>
      <c r="FK305" s="22"/>
      <c r="FL305" s="22"/>
      <c r="FM305" s="22"/>
      <c r="FN305" s="22"/>
      <c r="FO305" s="22"/>
      <c r="FP305" s="22"/>
      <c r="FQ305" s="22"/>
      <c r="FR305" s="22"/>
      <c r="FS305" s="22"/>
      <c r="FT305" s="22"/>
      <c r="FU305" s="22"/>
      <c r="FV305" s="22"/>
      <c r="FW305" s="22"/>
      <c r="FX305" s="22"/>
      <c r="FY305" s="22"/>
      <c r="FZ305" s="22"/>
      <c r="GA305" s="22"/>
      <c r="GB305" s="22"/>
      <c r="GC305" s="22"/>
      <c r="GD305" s="22"/>
      <c r="GE305" s="22"/>
      <c r="GF305" s="22"/>
      <c r="GG305" s="22"/>
      <c r="GH305" s="22"/>
      <c r="GI305" s="22"/>
      <c r="GJ305" s="22"/>
      <c r="GK305" s="22"/>
      <c r="GL305" s="22"/>
      <c r="GM305" s="22"/>
      <c r="GN305" s="22"/>
      <c r="GO305" s="22"/>
      <c r="GP305" s="22"/>
      <c r="GQ305" s="22">
        <v>6</v>
      </c>
      <c r="GR305" s="22"/>
      <c r="GS305" s="22"/>
      <c r="GT305" s="22"/>
      <c r="GU305" s="22"/>
      <c r="GV305" s="22"/>
      <c r="GW305" s="22"/>
      <c r="GX305" s="22"/>
      <c r="GY305" s="22"/>
      <c r="GZ305" s="22"/>
      <c r="HA305" s="22"/>
      <c r="HB305" s="22"/>
      <c r="HC305" s="22"/>
      <c r="HD305" s="22"/>
      <c r="HE305" s="22"/>
      <c r="HF305" s="22"/>
      <c r="HG305" s="22"/>
      <c r="HH305" s="22"/>
      <c r="HI305" s="22"/>
      <c r="HJ305" s="22"/>
      <c r="HK305" s="22"/>
      <c r="HL305" s="22"/>
      <c r="HM305" s="22"/>
      <c r="HN305" s="22"/>
      <c r="HO305" s="22"/>
      <c r="HP305" s="22"/>
      <c r="HQ305" s="22"/>
      <c r="HR305" s="22"/>
      <c r="HS305" s="22"/>
      <c r="HT305" s="22"/>
      <c r="HU305" s="22"/>
      <c r="HV305" s="22"/>
      <c r="HW305" s="22"/>
      <c r="HX305" s="22"/>
      <c r="HY305" s="22"/>
      <c r="HZ305" s="22"/>
      <c r="IA305" s="22"/>
      <c r="IB305" s="22"/>
      <c r="IC305" s="22"/>
      <c r="ID305" s="22"/>
      <c r="IE305" s="22"/>
      <c r="IF305" s="22"/>
      <c r="IG305" s="22"/>
      <c r="IH305" s="22"/>
      <c r="II305" s="22"/>
      <c r="IJ305" s="22"/>
      <c r="IK305" s="22"/>
      <c r="IL305" s="22"/>
      <c r="IM305" s="22"/>
      <c r="IN305" s="22"/>
      <c r="IO305" s="22"/>
      <c r="IP305" s="22"/>
      <c r="IQ305" s="22"/>
      <c r="IR305" s="22"/>
      <c r="IS305" s="22"/>
      <c r="IT305" s="22"/>
      <c r="IU305" s="22"/>
      <c r="IV305" s="22"/>
      <c r="IW305" s="22"/>
      <c r="IX305" s="22"/>
      <c r="IY305" s="26">
        <f t="shared" si="16"/>
        <v>6</v>
      </c>
      <c r="IZ305" s="56" t="s">
        <v>37</v>
      </c>
      <c r="JA305" s="80">
        <v>199.58</v>
      </c>
      <c r="JB305" s="81">
        <f>JE305+JF305+JG305</f>
        <v>199.58</v>
      </c>
      <c r="JC305" s="81">
        <v>144</v>
      </c>
      <c r="JD305" s="82">
        <f t="shared" si="17"/>
        <v>0</v>
      </c>
      <c r="JE305" s="83"/>
      <c r="JF305" s="83"/>
      <c r="JG305" s="83">
        <v>199.58</v>
      </c>
      <c r="JH305" s="83"/>
      <c r="JI305" s="83"/>
      <c r="JJ305" s="83"/>
      <c r="JK305" s="83"/>
      <c r="JL305" s="83"/>
      <c r="JM305" s="83"/>
      <c r="JN305" s="83"/>
      <c r="JO305" s="83"/>
      <c r="JP305" s="83"/>
      <c r="JQ305" s="40">
        <f t="shared" si="19"/>
        <v>1.3859722222222224</v>
      </c>
    </row>
    <row r="306" spans="1:278" s="5" customFormat="1" ht="12.75" customHeight="1" x14ac:dyDescent="0.25">
      <c r="A306" s="64">
        <v>43199</v>
      </c>
      <c r="B306" s="109" t="s">
        <v>91</v>
      </c>
      <c r="C306" s="52"/>
      <c r="D306" s="52"/>
      <c r="E306" s="53"/>
      <c r="F306" s="53"/>
      <c r="G306" s="53"/>
      <c r="H306" s="53"/>
      <c r="I306" s="53"/>
      <c r="J306" s="53"/>
      <c r="K306" s="53"/>
      <c r="L306" s="22"/>
      <c r="M306" s="22"/>
      <c r="N306" s="22"/>
      <c r="O306" s="22"/>
      <c r="P306" s="22"/>
      <c r="Q306" s="22">
        <v>8</v>
      </c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  <c r="BK306" s="22"/>
      <c r="BL306" s="22"/>
      <c r="BM306" s="22"/>
      <c r="BN306" s="22"/>
      <c r="BO306" s="22"/>
      <c r="BP306" s="22"/>
      <c r="BQ306" s="22"/>
      <c r="BR306" s="22">
        <v>4</v>
      </c>
      <c r="BS306" s="22"/>
      <c r="BT306" s="22"/>
      <c r="BU306" s="22"/>
      <c r="BV306" s="22"/>
      <c r="BW306" s="22"/>
      <c r="BX306" s="22"/>
      <c r="BY306" s="22"/>
      <c r="BZ306" s="22"/>
      <c r="CA306" s="22"/>
      <c r="CB306" s="22"/>
      <c r="CC306" s="22"/>
      <c r="CD306" s="22"/>
      <c r="CE306" s="22"/>
      <c r="CF306" s="22"/>
      <c r="CG306" s="22"/>
      <c r="CH306" s="22"/>
      <c r="CI306" s="22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/>
      <c r="DA306" s="22"/>
      <c r="DB306" s="22"/>
      <c r="DC306" s="22"/>
      <c r="DD306" s="22"/>
      <c r="DE306" s="22"/>
      <c r="DF306" s="22"/>
      <c r="DG306" s="22"/>
      <c r="DH306" s="22"/>
      <c r="DI306" s="22"/>
      <c r="DJ306" s="22"/>
      <c r="DK306" s="22"/>
      <c r="DL306" s="22"/>
      <c r="DM306" s="22"/>
      <c r="DN306" s="22"/>
      <c r="DO306" s="22"/>
      <c r="DP306" s="22"/>
      <c r="DQ306" s="22"/>
      <c r="DR306" s="22"/>
      <c r="DS306" s="22"/>
      <c r="DT306" s="22"/>
      <c r="DU306" s="22"/>
      <c r="DV306" s="22"/>
      <c r="DW306" s="22"/>
      <c r="DX306" s="22"/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/>
      <c r="EY306" s="22"/>
      <c r="EZ306" s="22"/>
      <c r="FA306" s="22"/>
      <c r="FB306" s="22"/>
      <c r="FC306" s="22"/>
      <c r="FD306" s="22"/>
      <c r="FE306" s="22"/>
      <c r="FF306" s="22"/>
      <c r="FG306" s="22"/>
      <c r="FH306" s="22"/>
      <c r="FI306" s="22"/>
      <c r="FJ306" s="22"/>
      <c r="FK306" s="22"/>
      <c r="FL306" s="22"/>
      <c r="FM306" s="22"/>
      <c r="FN306" s="22"/>
      <c r="FO306" s="22"/>
      <c r="FP306" s="22"/>
      <c r="FQ306" s="22"/>
      <c r="FR306" s="22"/>
      <c r="FS306" s="22"/>
      <c r="FT306" s="22"/>
      <c r="FU306" s="22"/>
      <c r="FV306" s="22"/>
      <c r="FW306" s="22"/>
      <c r="FX306" s="22"/>
      <c r="FY306" s="22"/>
      <c r="FZ306" s="22"/>
      <c r="GA306" s="22"/>
      <c r="GB306" s="22"/>
      <c r="GC306" s="22"/>
      <c r="GD306" s="22"/>
      <c r="GE306" s="22"/>
      <c r="GF306" s="22"/>
      <c r="GG306" s="22"/>
      <c r="GH306" s="22"/>
      <c r="GI306" s="22"/>
      <c r="GJ306" s="22"/>
      <c r="GK306" s="22"/>
      <c r="GL306" s="22"/>
      <c r="GM306" s="22"/>
      <c r="GN306" s="22"/>
      <c r="GO306" s="22">
        <v>10</v>
      </c>
      <c r="GP306" s="22"/>
      <c r="GQ306" s="22"/>
      <c r="GR306" s="22"/>
      <c r="GS306" s="22"/>
      <c r="GT306" s="22"/>
      <c r="GU306" s="22"/>
      <c r="GV306" s="22"/>
      <c r="GW306" s="22"/>
      <c r="GX306" s="22"/>
      <c r="GY306" s="22"/>
      <c r="GZ306" s="22"/>
      <c r="HA306" s="22"/>
      <c r="HB306" s="22"/>
      <c r="HC306" s="22"/>
      <c r="HD306" s="22"/>
      <c r="HE306" s="22"/>
      <c r="HF306" s="22"/>
      <c r="HG306" s="22"/>
      <c r="HH306" s="22"/>
      <c r="HI306" s="22"/>
      <c r="HJ306" s="22"/>
      <c r="HK306" s="22"/>
      <c r="HL306" s="22"/>
      <c r="HM306" s="22"/>
      <c r="HN306" s="22"/>
      <c r="HO306" s="22"/>
      <c r="HP306" s="22"/>
      <c r="HQ306" s="22"/>
      <c r="HR306" s="22"/>
      <c r="HS306" s="22"/>
      <c r="HT306" s="22"/>
      <c r="HU306" s="22"/>
      <c r="HV306" s="22"/>
      <c r="HW306" s="22"/>
      <c r="HX306" s="22"/>
      <c r="HY306" s="22"/>
      <c r="HZ306" s="22"/>
      <c r="IA306" s="22"/>
      <c r="IB306" s="22"/>
      <c r="IC306" s="22"/>
      <c r="ID306" s="22"/>
      <c r="IE306" s="22"/>
      <c r="IF306" s="22"/>
      <c r="IG306" s="22"/>
      <c r="IH306" s="22"/>
      <c r="II306" s="22"/>
      <c r="IJ306" s="22"/>
      <c r="IK306" s="22"/>
      <c r="IL306" s="22"/>
      <c r="IM306" s="22"/>
      <c r="IN306" s="22"/>
      <c r="IO306" s="22"/>
      <c r="IP306" s="22"/>
      <c r="IQ306" s="22"/>
      <c r="IR306" s="22"/>
      <c r="IS306" s="22"/>
      <c r="IT306" s="22"/>
      <c r="IU306" s="22"/>
      <c r="IV306" s="22"/>
      <c r="IW306" s="22"/>
      <c r="IX306" s="22"/>
      <c r="IY306" s="26">
        <f t="shared" si="16"/>
        <v>22</v>
      </c>
      <c r="IZ306" s="56" t="s">
        <v>37</v>
      </c>
      <c r="JA306" s="80">
        <v>827.62</v>
      </c>
      <c r="JB306" s="81">
        <f>JE306+JF306+JG306+JH306</f>
        <v>827.62</v>
      </c>
      <c r="JC306" s="81">
        <v>609.22</v>
      </c>
      <c r="JD306" s="82">
        <f t="shared" si="17"/>
        <v>0</v>
      </c>
      <c r="JE306" s="83"/>
      <c r="JF306" s="83"/>
      <c r="JG306" s="83"/>
      <c r="JH306" s="83">
        <v>827.62</v>
      </c>
      <c r="JI306" s="83"/>
      <c r="JJ306" s="83"/>
      <c r="JK306" s="83"/>
      <c r="JL306" s="83"/>
      <c r="JM306" s="83"/>
      <c r="JN306" s="83"/>
      <c r="JO306" s="83"/>
      <c r="JP306" s="83"/>
      <c r="JQ306" s="40">
        <f t="shared" si="19"/>
        <v>1.3584911854502477</v>
      </c>
    </row>
    <row r="307" spans="1:278" s="5" customFormat="1" ht="12.75" customHeight="1" x14ac:dyDescent="0.25">
      <c r="A307" s="64">
        <v>43213</v>
      </c>
      <c r="B307" s="109" t="s">
        <v>91</v>
      </c>
      <c r="C307" s="52"/>
      <c r="D307" s="52"/>
      <c r="E307" s="53"/>
      <c r="F307" s="53"/>
      <c r="G307" s="53"/>
      <c r="H307" s="53"/>
      <c r="I307" s="53"/>
      <c r="J307" s="53"/>
      <c r="K307" s="53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>
        <v>20</v>
      </c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>
        <v>10</v>
      </c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>
        <v>5.5</v>
      </c>
      <c r="FC307" s="22"/>
      <c r="FD307" s="22"/>
      <c r="FE307" s="22"/>
      <c r="FF307" s="22"/>
      <c r="FG307" s="22"/>
      <c r="FH307" s="22"/>
      <c r="FI307" s="22"/>
      <c r="FJ307" s="22"/>
      <c r="FK307" s="22"/>
      <c r="FL307" s="22"/>
      <c r="FM307" s="22"/>
      <c r="FN307" s="22"/>
      <c r="FO307" s="22"/>
      <c r="FP307" s="22"/>
      <c r="FQ307" s="22"/>
      <c r="FR307" s="22"/>
      <c r="FS307" s="22"/>
      <c r="FT307" s="22"/>
      <c r="FU307" s="22"/>
      <c r="FV307" s="22"/>
      <c r="FW307" s="22"/>
      <c r="FX307" s="22"/>
      <c r="FY307" s="22"/>
      <c r="FZ307" s="22"/>
      <c r="GA307" s="22"/>
      <c r="GB307" s="22"/>
      <c r="GC307" s="22"/>
      <c r="GD307" s="22"/>
      <c r="GE307" s="22"/>
      <c r="GF307" s="22"/>
      <c r="GG307" s="22"/>
      <c r="GH307" s="22"/>
      <c r="GI307" s="22"/>
      <c r="GJ307" s="22"/>
      <c r="GK307" s="22"/>
      <c r="GL307" s="22"/>
      <c r="GM307" s="22"/>
      <c r="GN307" s="22"/>
      <c r="GO307" s="22"/>
      <c r="GP307" s="22"/>
      <c r="GQ307" s="22"/>
      <c r="GR307" s="22"/>
      <c r="GS307" s="22"/>
      <c r="GT307" s="22"/>
      <c r="GU307" s="22"/>
      <c r="GV307" s="22"/>
      <c r="GW307" s="22"/>
      <c r="GX307" s="22"/>
      <c r="GY307" s="22"/>
      <c r="GZ307" s="22"/>
      <c r="HA307" s="22"/>
      <c r="HB307" s="22"/>
      <c r="HC307" s="22"/>
      <c r="HD307" s="22"/>
      <c r="HE307" s="22"/>
      <c r="HF307" s="22"/>
      <c r="HG307" s="22"/>
      <c r="HH307" s="22"/>
      <c r="HI307" s="22"/>
      <c r="HJ307" s="22"/>
      <c r="HK307" s="22"/>
      <c r="HL307" s="22"/>
      <c r="HM307" s="22"/>
      <c r="HN307" s="22"/>
      <c r="HO307" s="22"/>
      <c r="HP307" s="22"/>
      <c r="HQ307" s="22"/>
      <c r="HR307" s="22"/>
      <c r="HS307" s="22"/>
      <c r="HT307" s="22"/>
      <c r="HU307" s="22"/>
      <c r="HV307" s="22"/>
      <c r="HW307" s="22"/>
      <c r="HX307" s="22"/>
      <c r="HY307" s="22"/>
      <c r="HZ307" s="22"/>
      <c r="IA307" s="22"/>
      <c r="IB307" s="22"/>
      <c r="IC307" s="22"/>
      <c r="ID307" s="22"/>
      <c r="IE307" s="22"/>
      <c r="IF307" s="22"/>
      <c r="IG307" s="22"/>
      <c r="IH307" s="22"/>
      <c r="II307" s="22"/>
      <c r="IJ307" s="22"/>
      <c r="IK307" s="22"/>
      <c r="IL307" s="22"/>
      <c r="IM307" s="22"/>
      <c r="IN307" s="22"/>
      <c r="IO307" s="22"/>
      <c r="IP307" s="22"/>
      <c r="IQ307" s="22"/>
      <c r="IR307" s="22"/>
      <c r="IS307" s="22"/>
      <c r="IT307" s="22"/>
      <c r="IU307" s="22"/>
      <c r="IV307" s="22"/>
      <c r="IW307" s="22"/>
      <c r="IX307" s="22"/>
      <c r="IY307" s="26">
        <f t="shared" si="16"/>
        <v>35.5</v>
      </c>
      <c r="IZ307" s="56" t="s">
        <v>37</v>
      </c>
      <c r="JA307" s="80">
        <v>1025.52</v>
      </c>
      <c r="JB307" s="81">
        <f>JE307+JF307+JG307+JH307+JI307+JJ307</f>
        <v>1025.52</v>
      </c>
      <c r="JC307" s="81">
        <v>771.71</v>
      </c>
      <c r="JD307" s="82">
        <f t="shared" si="17"/>
        <v>0</v>
      </c>
      <c r="JE307" s="83"/>
      <c r="JF307" s="83"/>
      <c r="JG307" s="83"/>
      <c r="JH307" s="83">
        <v>885.6</v>
      </c>
      <c r="JI307" s="83"/>
      <c r="JJ307" s="83">
        <v>139.91999999999999</v>
      </c>
      <c r="JK307" s="83"/>
      <c r="JL307" s="83"/>
      <c r="JM307" s="83"/>
      <c r="JN307" s="83"/>
      <c r="JO307" s="83"/>
      <c r="JP307" s="83"/>
      <c r="JQ307" s="40">
        <f t="shared" si="19"/>
        <v>1.3288929779321246</v>
      </c>
      <c r="JR307" s="5" t="s">
        <v>410</v>
      </c>
    </row>
    <row r="308" spans="1:278" s="5" customFormat="1" ht="12.75" customHeight="1" x14ac:dyDescent="0.25">
      <c r="A308" s="64">
        <v>43269</v>
      </c>
      <c r="B308" s="109" t="s">
        <v>91</v>
      </c>
      <c r="C308" s="52"/>
      <c r="D308" s="52"/>
      <c r="E308" s="53"/>
      <c r="F308" s="53"/>
      <c r="G308" s="53"/>
      <c r="H308" s="53"/>
      <c r="I308" s="53"/>
      <c r="J308" s="53"/>
      <c r="K308" s="53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>
        <v>10</v>
      </c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>
        <v>10</v>
      </c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>
        <v>10</v>
      </c>
      <c r="DM308" s="22"/>
      <c r="DN308" s="22"/>
      <c r="DO308" s="22"/>
      <c r="DP308" s="22">
        <v>10</v>
      </c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/>
      <c r="FC308" s="22"/>
      <c r="FD308" s="22"/>
      <c r="FE308" s="22"/>
      <c r="FF308" s="22"/>
      <c r="FG308" s="22"/>
      <c r="FH308" s="22"/>
      <c r="FI308" s="22"/>
      <c r="FJ308" s="22"/>
      <c r="FK308" s="22"/>
      <c r="FL308" s="22"/>
      <c r="FM308" s="22"/>
      <c r="FN308" s="22"/>
      <c r="FO308" s="22"/>
      <c r="FP308" s="22"/>
      <c r="FQ308" s="22"/>
      <c r="FR308" s="22"/>
      <c r="FS308" s="22"/>
      <c r="FT308" s="22"/>
      <c r="FU308" s="22"/>
      <c r="FV308" s="22"/>
      <c r="FW308" s="22"/>
      <c r="FX308" s="22"/>
      <c r="FY308" s="22"/>
      <c r="FZ308" s="22"/>
      <c r="GA308" s="22"/>
      <c r="GB308" s="22"/>
      <c r="GC308" s="22"/>
      <c r="GD308" s="22"/>
      <c r="GE308" s="22">
        <v>10</v>
      </c>
      <c r="GF308" s="22"/>
      <c r="GG308" s="22"/>
      <c r="GH308" s="22"/>
      <c r="GI308" s="22"/>
      <c r="GJ308" s="22"/>
      <c r="GK308" s="22"/>
      <c r="GL308" s="22"/>
      <c r="GM308" s="22"/>
      <c r="GN308" s="22"/>
      <c r="GO308" s="22">
        <v>7</v>
      </c>
      <c r="GP308" s="22"/>
      <c r="GQ308" s="22"/>
      <c r="GR308" s="22"/>
      <c r="GS308" s="22"/>
      <c r="GT308" s="22"/>
      <c r="GU308" s="22"/>
      <c r="GV308" s="22"/>
      <c r="GW308" s="22"/>
      <c r="GX308" s="22"/>
      <c r="GY308" s="22"/>
      <c r="GZ308" s="22"/>
      <c r="HA308" s="22"/>
      <c r="HB308" s="22"/>
      <c r="HC308" s="22"/>
      <c r="HD308" s="22"/>
      <c r="HE308" s="22"/>
      <c r="HF308" s="22"/>
      <c r="HG308" s="22"/>
      <c r="HH308" s="22"/>
      <c r="HI308" s="22"/>
      <c r="HJ308" s="22"/>
      <c r="HK308" s="22"/>
      <c r="HL308" s="22"/>
      <c r="HM308" s="22"/>
      <c r="HN308" s="22"/>
      <c r="HO308" s="22"/>
      <c r="HP308" s="22"/>
      <c r="HQ308" s="22"/>
      <c r="HR308" s="22"/>
      <c r="HS308" s="22"/>
      <c r="HT308" s="22"/>
      <c r="HU308" s="22"/>
      <c r="HV308" s="22"/>
      <c r="HW308" s="22"/>
      <c r="HX308" s="22"/>
      <c r="HY308" s="22"/>
      <c r="HZ308" s="22"/>
      <c r="IA308" s="22"/>
      <c r="IB308" s="22"/>
      <c r="IC308" s="22"/>
      <c r="ID308" s="22"/>
      <c r="IE308" s="22"/>
      <c r="IF308" s="22"/>
      <c r="IG308" s="22"/>
      <c r="IH308" s="22"/>
      <c r="II308" s="22"/>
      <c r="IJ308" s="22"/>
      <c r="IK308" s="22"/>
      <c r="IL308" s="22"/>
      <c r="IM308" s="22"/>
      <c r="IN308" s="22"/>
      <c r="IO308" s="22"/>
      <c r="IP308" s="22"/>
      <c r="IQ308" s="22"/>
      <c r="IR308" s="22"/>
      <c r="IS308" s="22"/>
      <c r="IT308" s="22"/>
      <c r="IU308" s="22"/>
      <c r="IV308" s="22"/>
      <c r="IW308" s="22"/>
      <c r="IX308" s="22"/>
      <c r="IY308" s="26">
        <f t="shared" si="16"/>
        <v>57</v>
      </c>
      <c r="IZ308" s="56" t="s">
        <v>37</v>
      </c>
      <c r="JA308" s="80">
        <v>1709.69</v>
      </c>
      <c r="JB308" s="81">
        <f>JE308+JF308+JG308+JH308+JI308+JJ308</f>
        <v>1709.69</v>
      </c>
      <c r="JC308" s="81">
        <v>1264.48</v>
      </c>
      <c r="JD308" s="82">
        <f t="shared" si="17"/>
        <v>0</v>
      </c>
      <c r="JE308" s="83"/>
      <c r="JF308" s="83"/>
      <c r="JG308" s="83"/>
      <c r="JH308" s="83"/>
      <c r="JI308" s="83"/>
      <c r="JJ308" s="83">
        <v>1709.69</v>
      </c>
      <c r="JK308" s="83"/>
      <c r="JL308" s="83"/>
      <c r="JM308" s="83"/>
      <c r="JN308" s="83"/>
      <c r="JO308" s="83"/>
      <c r="JP308" s="83"/>
      <c r="JQ308" s="40">
        <f t="shared" si="19"/>
        <v>1.3520893964317349</v>
      </c>
    </row>
    <row r="309" spans="1:278" s="5" customFormat="1" ht="12.75" customHeight="1" x14ac:dyDescent="0.25">
      <c r="A309" s="64">
        <v>43276</v>
      </c>
      <c r="B309" s="109" t="s">
        <v>91</v>
      </c>
      <c r="C309" s="52"/>
      <c r="D309" s="52"/>
      <c r="E309" s="53"/>
      <c r="F309" s="53"/>
      <c r="G309" s="53"/>
      <c r="H309" s="53"/>
      <c r="I309" s="53"/>
      <c r="J309" s="53"/>
      <c r="K309" s="53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>
        <v>1</v>
      </c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/>
      <c r="FC309" s="22"/>
      <c r="FD309" s="22"/>
      <c r="FE309" s="22"/>
      <c r="FF309" s="22"/>
      <c r="FG309" s="22"/>
      <c r="FH309" s="22"/>
      <c r="FI309" s="22"/>
      <c r="FJ309" s="22"/>
      <c r="FK309" s="22"/>
      <c r="FL309" s="22"/>
      <c r="FM309" s="22"/>
      <c r="FN309" s="22"/>
      <c r="FO309" s="22"/>
      <c r="FP309" s="22"/>
      <c r="FQ309" s="22"/>
      <c r="FR309" s="22"/>
      <c r="FS309" s="22"/>
      <c r="FT309" s="22"/>
      <c r="FU309" s="22"/>
      <c r="FV309" s="22"/>
      <c r="FW309" s="22"/>
      <c r="FX309" s="22"/>
      <c r="FY309" s="22"/>
      <c r="FZ309" s="22"/>
      <c r="GA309" s="22"/>
      <c r="GB309" s="22"/>
      <c r="GC309" s="22"/>
      <c r="GD309" s="22"/>
      <c r="GE309" s="22"/>
      <c r="GF309" s="22"/>
      <c r="GG309" s="22"/>
      <c r="GH309" s="22"/>
      <c r="GI309" s="22"/>
      <c r="GJ309" s="22"/>
      <c r="GK309" s="22"/>
      <c r="GL309" s="22"/>
      <c r="GM309" s="22"/>
      <c r="GN309" s="22"/>
      <c r="GO309" s="22"/>
      <c r="GP309" s="22"/>
      <c r="GQ309" s="22"/>
      <c r="GR309" s="22"/>
      <c r="GS309" s="22"/>
      <c r="GT309" s="22"/>
      <c r="GU309" s="22"/>
      <c r="GV309" s="22"/>
      <c r="GW309" s="22"/>
      <c r="GX309" s="22"/>
      <c r="GY309" s="22"/>
      <c r="GZ309" s="22"/>
      <c r="HA309" s="22"/>
      <c r="HB309" s="22"/>
      <c r="HC309" s="22"/>
      <c r="HD309" s="22"/>
      <c r="HE309" s="22"/>
      <c r="HF309" s="22"/>
      <c r="HG309" s="22"/>
      <c r="HH309" s="22"/>
      <c r="HI309" s="22"/>
      <c r="HJ309" s="22"/>
      <c r="HK309" s="22"/>
      <c r="HL309" s="22"/>
      <c r="HM309" s="22"/>
      <c r="HN309" s="22"/>
      <c r="HO309" s="22"/>
      <c r="HP309" s="22"/>
      <c r="HQ309" s="22"/>
      <c r="HR309" s="22"/>
      <c r="HS309" s="22"/>
      <c r="HT309" s="22"/>
      <c r="HU309" s="22"/>
      <c r="HV309" s="22"/>
      <c r="HW309" s="22"/>
      <c r="HX309" s="22"/>
      <c r="HY309" s="22"/>
      <c r="HZ309" s="22"/>
      <c r="IA309" s="22"/>
      <c r="IB309" s="22"/>
      <c r="IC309" s="22"/>
      <c r="ID309" s="22"/>
      <c r="IE309" s="22"/>
      <c r="IF309" s="22"/>
      <c r="IG309" s="22"/>
      <c r="IH309" s="22"/>
      <c r="II309" s="22"/>
      <c r="IJ309" s="22"/>
      <c r="IK309" s="22"/>
      <c r="IL309" s="22"/>
      <c r="IM309" s="22"/>
      <c r="IN309" s="22"/>
      <c r="IO309" s="22"/>
      <c r="IP309" s="22"/>
      <c r="IQ309" s="22"/>
      <c r="IR309" s="22"/>
      <c r="IS309" s="22"/>
      <c r="IT309" s="22"/>
      <c r="IU309" s="22"/>
      <c r="IV309" s="22"/>
      <c r="IW309" s="22"/>
      <c r="IX309" s="22"/>
      <c r="IY309" s="26">
        <f t="shared" si="16"/>
        <v>1</v>
      </c>
      <c r="IZ309" s="56" t="s">
        <v>37</v>
      </c>
      <c r="JA309" s="80">
        <v>30.24</v>
      </c>
      <c r="JB309" s="81">
        <f>JE309+JF309+JG309+JH309+JI309+JJ309</f>
        <v>30.24</v>
      </c>
      <c r="JC309" s="81">
        <v>22.27</v>
      </c>
      <c r="JD309" s="82">
        <f t="shared" si="17"/>
        <v>0</v>
      </c>
      <c r="JE309" s="83"/>
      <c r="JF309" s="83"/>
      <c r="JG309" s="83"/>
      <c r="JH309" s="83"/>
      <c r="JI309" s="83"/>
      <c r="JJ309" s="83">
        <v>30.24</v>
      </c>
      <c r="JK309" s="83"/>
      <c r="JL309" s="83"/>
      <c r="JM309" s="83"/>
      <c r="JN309" s="83"/>
      <c r="JO309" s="83"/>
      <c r="JP309" s="83"/>
      <c r="JQ309" s="40">
        <f t="shared" si="19"/>
        <v>1.3578805568028738</v>
      </c>
    </row>
    <row r="310" spans="1:278" s="5" customFormat="1" ht="12.75" customHeight="1" x14ac:dyDescent="0.25">
      <c r="A310" s="64">
        <v>43312</v>
      </c>
      <c r="B310" s="109" t="s">
        <v>91</v>
      </c>
      <c r="C310" s="52"/>
      <c r="D310" s="52"/>
      <c r="E310" s="53"/>
      <c r="F310" s="53"/>
      <c r="G310" s="53"/>
      <c r="H310" s="53"/>
      <c r="I310" s="53"/>
      <c r="J310" s="53"/>
      <c r="K310" s="53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  <c r="BK310" s="22"/>
      <c r="BL310" s="22"/>
      <c r="BM310" s="22"/>
      <c r="BN310" s="22"/>
      <c r="BO310" s="22"/>
      <c r="BP310" s="22"/>
      <c r="BQ310" s="22"/>
      <c r="BR310" s="22"/>
      <c r="BS310" s="22"/>
      <c r="BT310" s="22"/>
      <c r="BU310" s="22"/>
      <c r="BV310" s="22"/>
      <c r="BW310" s="22"/>
      <c r="BX310" s="22"/>
      <c r="BY310" s="22"/>
      <c r="BZ310" s="22"/>
      <c r="CA310" s="22"/>
      <c r="CB310" s="22"/>
      <c r="CC310" s="22"/>
      <c r="CD310" s="22"/>
      <c r="CE310" s="22"/>
      <c r="CF310" s="22"/>
      <c r="CG310" s="22"/>
      <c r="CH310" s="22"/>
      <c r="CI310" s="22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/>
      <c r="DA310" s="22"/>
      <c r="DB310" s="22"/>
      <c r="DC310" s="22"/>
      <c r="DD310" s="22"/>
      <c r="DE310" s="22"/>
      <c r="DF310" s="22"/>
      <c r="DG310" s="22"/>
      <c r="DH310" s="22"/>
      <c r="DI310" s="22"/>
      <c r="DJ310" s="22"/>
      <c r="DK310" s="22"/>
      <c r="DL310" s="22"/>
      <c r="DM310" s="22"/>
      <c r="DN310" s="22"/>
      <c r="DO310" s="22"/>
      <c r="DP310" s="22"/>
      <c r="DQ310" s="22"/>
      <c r="DR310" s="22"/>
      <c r="DS310" s="22"/>
      <c r="DT310" s="22"/>
      <c r="DU310" s="22"/>
      <c r="DV310" s="22"/>
      <c r="DW310" s="22"/>
      <c r="DX310" s="22">
        <v>1</v>
      </c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/>
      <c r="EW310" s="22"/>
      <c r="EX310" s="22"/>
      <c r="EY310" s="22"/>
      <c r="EZ310" s="22"/>
      <c r="FA310" s="22"/>
      <c r="FB310" s="22"/>
      <c r="FC310" s="22"/>
      <c r="FD310" s="22"/>
      <c r="FE310" s="22"/>
      <c r="FF310" s="22"/>
      <c r="FG310" s="22"/>
      <c r="FH310" s="22"/>
      <c r="FI310" s="22"/>
      <c r="FJ310" s="22"/>
      <c r="FK310" s="22"/>
      <c r="FL310" s="22"/>
      <c r="FM310" s="22"/>
      <c r="FN310" s="22"/>
      <c r="FO310" s="22"/>
      <c r="FP310" s="22"/>
      <c r="FQ310" s="22"/>
      <c r="FR310" s="22"/>
      <c r="FS310" s="22"/>
      <c r="FT310" s="22"/>
      <c r="FU310" s="22"/>
      <c r="FV310" s="22"/>
      <c r="FW310" s="22"/>
      <c r="FX310" s="22"/>
      <c r="FY310" s="22"/>
      <c r="FZ310" s="22"/>
      <c r="GA310" s="22"/>
      <c r="GB310" s="22"/>
      <c r="GC310" s="22"/>
      <c r="GD310" s="22"/>
      <c r="GE310" s="22"/>
      <c r="GF310" s="22"/>
      <c r="GG310" s="22"/>
      <c r="GH310" s="22"/>
      <c r="GI310" s="22"/>
      <c r="GJ310" s="22"/>
      <c r="GK310" s="22"/>
      <c r="GL310" s="22"/>
      <c r="GM310" s="22"/>
      <c r="GN310" s="22"/>
      <c r="GO310" s="22"/>
      <c r="GP310" s="22"/>
      <c r="GQ310" s="22"/>
      <c r="GR310" s="22"/>
      <c r="GS310" s="22"/>
      <c r="GT310" s="22"/>
      <c r="GU310" s="22"/>
      <c r="GV310" s="22"/>
      <c r="GW310" s="22"/>
      <c r="GX310" s="22"/>
      <c r="GY310" s="22"/>
      <c r="GZ310" s="22"/>
      <c r="HA310" s="22"/>
      <c r="HB310" s="22"/>
      <c r="HC310" s="22"/>
      <c r="HD310" s="22"/>
      <c r="HE310" s="22"/>
      <c r="HF310" s="22"/>
      <c r="HG310" s="22"/>
      <c r="HH310" s="22"/>
      <c r="HI310" s="22"/>
      <c r="HJ310" s="22"/>
      <c r="HK310" s="22"/>
      <c r="HL310" s="22"/>
      <c r="HM310" s="22"/>
      <c r="HN310" s="22"/>
      <c r="HO310" s="22"/>
      <c r="HP310" s="22"/>
      <c r="HQ310" s="22"/>
      <c r="HR310" s="22"/>
      <c r="HS310" s="22"/>
      <c r="HT310" s="22"/>
      <c r="HU310" s="22"/>
      <c r="HV310" s="22"/>
      <c r="HW310" s="22"/>
      <c r="HX310" s="22"/>
      <c r="HY310" s="22"/>
      <c r="HZ310" s="22"/>
      <c r="IA310" s="22"/>
      <c r="IB310" s="22"/>
      <c r="IC310" s="22"/>
      <c r="ID310" s="22"/>
      <c r="IE310" s="22"/>
      <c r="IF310" s="22"/>
      <c r="IG310" s="22"/>
      <c r="IH310" s="22"/>
      <c r="II310" s="22"/>
      <c r="IJ310" s="22"/>
      <c r="IK310" s="22"/>
      <c r="IL310" s="22"/>
      <c r="IM310" s="22"/>
      <c r="IN310" s="22"/>
      <c r="IO310" s="22"/>
      <c r="IP310" s="22"/>
      <c r="IQ310" s="22"/>
      <c r="IR310" s="22"/>
      <c r="IS310" s="22"/>
      <c r="IT310" s="22"/>
      <c r="IU310" s="22"/>
      <c r="IV310" s="22"/>
      <c r="IW310" s="22"/>
      <c r="IX310" s="22"/>
      <c r="IY310" s="26">
        <f t="shared" si="16"/>
        <v>1</v>
      </c>
      <c r="IZ310" s="56" t="s">
        <v>37</v>
      </c>
      <c r="JA310" s="80">
        <v>30.24</v>
      </c>
      <c r="JB310" s="81">
        <f>JE310+JF310+JG310+JH310+JI310+JJ310+JK310</f>
        <v>30.24</v>
      </c>
      <c r="JC310" s="81">
        <v>22.16</v>
      </c>
      <c r="JD310" s="82">
        <f t="shared" si="17"/>
        <v>0</v>
      </c>
      <c r="JE310" s="83"/>
      <c r="JF310" s="83"/>
      <c r="JG310" s="83"/>
      <c r="JH310" s="83"/>
      <c r="JI310" s="83"/>
      <c r="JJ310" s="83"/>
      <c r="JK310" s="83">
        <v>30.24</v>
      </c>
      <c r="JL310" s="83"/>
      <c r="JM310" s="83"/>
      <c r="JN310" s="83"/>
      <c r="JO310" s="83"/>
      <c r="JP310" s="83"/>
      <c r="JQ310" s="40">
        <f t="shared" si="19"/>
        <v>1.3646209386281587</v>
      </c>
    </row>
    <row r="311" spans="1:278" s="5" customFormat="1" ht="12.75" customHeight="1" x14ac:dyDescent="0.25">
      <c r="A311" s="64">
        <v>43319</v>
      </c>
      <c r="B311" s="109" t="s">
        <v>91</v>
      </c>
      <c r="C311" s="52"/>
      <c r="D311" s="52"/>
      <c r="E311" s="53"/>
      <c r="F311" s="53"/>
      <c r="G311" s="53"/>
      <c r="H311" s="53"/>
      <c r="I311" s="53"/>
      <c r="J311" s="53"/>
      <c r="K311" s="53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  <c r="BK311" s="22"/>
      <c r="BL311" s="22"/>
      <c r="BM311" s="22"/>
      <c r="BN311" s="22"/>
      <c r="BO311" s="22"/>
      <c r="BP311" s="22"/>
      <c r="BQ311" s="22"/>
      <c r="BR311" s="22">
        <v>10</v>
      </c>
      <c r="BS311" s="22"/>
      <c r="BT311" s="22"/>
      <c r="BU311" s="22"/>
      <c r="BV311" s="22"/>
      <c r="BW311" s="22"/>
      <c r="BX311" s="22"/>
      <c r="BY311" s="22"/>
      <c r="BZ311" s="22"/>
      <c r="CA311" s="22"/>
      <c r="CB311" s="22"/>
      <c r="CC311" s="22"/>
      <c r="CD311" s="22"/>
      <c r="CE311" s="22"/>
      <c r="CF311" s="22"/>
      <c r="CG311" s="22"/>
      <c r="CH311" s="22"/>
      <c r="CI311" s="22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/>
      <c r="DA311" s="22"/>
      <c r="DB311" s="22"/>
      <c r="DC311" s="22"/>
      <c r="DD311" s="22"/>
      <c r="DE311" s="22"/>
      <c r="DF311" s="22"/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/>
      <c r="DR311" s="22"/>
      <c r="DS311" s="22"/>
      <c r="DT311" s="22"/>
      <c r="DU311" s="22"/>
      <c r="DV311" s="22"/>
      <c r="DW311" s="22"/>
      <c r="DX311" s="22"/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/>
      <c r="EY311" s="22"/>
      <c r="EZ311" s="22"/>
      <c r="FA311" s="22"/>
      <c r="FB311" s="22">
        <v>11</v>
      </c>
      <c r="FC311" s="22"/>
      <c r="FD311" s="22"/>
      <c r="FE311" s="22"/>
      <c r="FF311" s="22"/>
      <c r="FG311" s="22"/>
      <c r="FH311" s="22"/>
      <c r="FI311" s="22"/>
      <c r="FJ311" s="22"/>
      <c r="FK311" s="22"/>
      <c r="FL311" s="22"/>
      <c r="FM311" s="22"/>
      <c r="FN311" s="22"/>
      <c r="FO311" s="22"/>
      <c r="FP311" s="22"/>
      <c r="FQ311" s="22"/>
      <c r="FR311" s="22"/>
      <c r="FS311" s="22"/>
      <c r="FT311" s="22"/>
      <c r="FU311" s="22"/>
      <c r="FV311" s="22"/>
      <c r="FW311" s="22"/>
      <c r="FX311" s="22"/>
      <c r="FY311" s="22"/>
      <c r="FZ311" s="22"/>
      <c r="GA311" s="22"/>
      <c r="GB311" s="22"/>
      <c r="GC311" s="22"/>
      <c r="GD311" s="22"/>
      <c r="GE311" s="22"/>
      <c r="GF311" s="22"/>
      <c r="GG311" s="22"/>
      <c r="GH311" s="22"/>
      <c r="GI311" s="22"/>
      <c r="GJ311" s="22"/>
      <c r="GK311" s="22"/>
      <c r="GL311" s="22"/>
      <c r="GM311" s="22"/>
      <c r="GN311" s="22"/>
      <c r="GO311" s="22"/>
      <c r="GP311" s="22"/>
      <c r="GQ311" s="22"/>
      <c r="GR311" s="22"/>
      <c r="GS311" s="22"/>
      <c r="GT311" s="22"/>
      <c r="GU311" s="22"/>
      <c r="GV311" s="22"/>
      <c r="GW311" s="22"/>
      <c r="GX311" s="22"/>
      <c r="GY311" s="22"/>
      <c r="GZ311" s="22"/>
      <c r="HA311" s="22"/>
      <c r="HB311" s="22"/>
      <c r="HC311" s="22"/>
      <c r="HD311" s="22"/>
      <c r="HE311" s="22"/>
      <c r="HF311" s="22"/>
      <c r="HG311" s="22"/>
      <c r="HH311" s="22"/>
      <c r="HI311" s="22"/>
      <c r="HJ311" s="22"/>
      <c r="HK311" s="22"/>
      <c r="HL311" s="22"/>
      <c r="HM311" s="22"/>
      <c r="HN311" s="22"/>
      <c r="HO311" s="22"/>
      <c r="HP311" s="22"/>
      <c r="HQ311" s="22"/>
      <c r="HR311" s="22"/>
      <c r="HS311" s="22"/>
      <c r="HT311" s="22"/>
      <c r="HU311" s="22"/>
      <c r="HV311" s="22"/>
      <c r="HW311" s="22"/>
      <c r="HX311" s="22"/>
      <c r="HY311" s="22"/>
      <c r="HZ311" s="22"/>
      <c r="IA311" s="22"/>
      <c r="IB311" s="22"/>
      <c r="IC311" s="22"/>
      <c r="ID311" s="22"/>
      <c r="IE311" s="22"/>
      <c r="IF311" s="22"/>
      <c r="IG311" s="22"/>
      <c r="IH311" s="22"/>
      <c r="II311" s="22"/>
      <c r="IJ311" s="22"/>
      <c r="IK311" s="22"/>
      <c r="IL311" s="22"/>
      <c r="IM311" s="22"/>
      <c r="IN311" s="22"/>
      <c r="IO311" s="22"/>
      <c r="IP311" s="22"/>
      <c r="IQ311" s="22"/>
      <c r="IR311" s="22"/>
      <c r="IS311" s="22"/>
      <c r="IT311" s="22"/>
      <c r="IU311" s="22"/>
      <c r="IV311" s="22"/>
      <c r="IW311" s="22"/>
      <c r="IX311" s="22"/>
      <c r="IY311" s="26">
        <f t="shared" si="16"/>
        <v>21</v>
      </c>
      <c r="IZ311" s="56" t="s">
        <v>37</v>
      </c>
      <c r="JA311" s="80">
        <v>566.02</v>
      </c>
      <c r="JB311" s="81">
        <f>JE311+JF311+JG311+JH311+JI311+JJ311+JK311+JL311</f>
        <v>566.02</v>
      </c>
      <c r="JC311" s="81">
        <v>423.36</v>
      </c>
      <c r="JD311" s="82">
        <f t="shared" si="17"/>
        <v>0</v>
      </c>
      <c r="JE311" s="83"/>
      <c r="JF311" s="83"/>
      <c r="JG311" s="83"/>
      <c r="JH311" s="83"/>
      <c r="JI311" s="83"/>
      <c r="JJ311" s="83"/>
      <c r="JK311" s="83">
        <v>266.64</v>
      </c>
      <c r="JL311" s="83">
        <v>299.38</v>
      </c>
      <c r="JM311" s="83"/>
      <c r="JN311" s="83"/>
      <c r="JO311" s="83"/>
      <c r="JP311" s="83"/>
      <c r="JQ311" s="40">
        <f t="shared" si="19"/>
        <v>1.3369708994708993</v>
      </c>
    </row>
    <row r="312" spans="1:278" s="5" customFormat="1" ht="12.75" customHeight="1" x14ac:dyDescent="0.25">
      <c r="A312" s="64">
        <v>43346</v>
      </c>
      <c r="B312" s="109" t="s">
        <v>91</v>
      </c>
      <c r="C312" s="52"/>
      <c r="D312" s="52"/>
      <c r="E312" s="53"/>
      <c r="F312" s="53"/>
      <c r="G312" s="53"/>
      <c r="H312" s="53"/>
      <c r="I312" s="53"/>
      <c r="J312" s="53"/>
      <c r="K312" s="53"/>
      <c r="L312" s="22"/>
      <c r="M312" s="22"/>
      <c r="N312" s="22"/>
      <c r="O312" s="22"/>
      <c r="P312" s="22"/>
      <c r="Q312" s="22">
        <v>8</v>
      </c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>
        <v>10</v>
      </c>
      <c r="BD312" s="22"/>
      <c r="BE312" s="22"/>
      <c r="BF312" s="22"/>
      <c r="BG312" s="22"/>
      <c r="BH312" s="22"/>
      <c r="BI312" s="22"/>
      <c r="BJ312" s="22"/>
      <c r="BK312" s="22"/>
      <c r="BL312" s="22"/>
      <c r="BM312" s="22"/>
      <c r="BN312" s="22"/>
      <c r="BO312" s="22"/>
      <c r="BP312" s="22"/>
      <c r="BQ312" s="22"/>
      <c r="BR312" s="22"/>
      <c r="BS312" s="22"/>
      <c r="BT312" s="22"/>
      <c r="BU312" s="22"/>
      <c r="BV312" s="22"/>
      <c r="BW312" s="22"/>
      <c r="BX312" s="22"/>
      <c r="BY312" s="22"/>
      <c r="BZ312" s="22"/>
      <c r="CA312" s="22"/>
      <c r="CB312" s="22"/>
      <c r="CC312" s="22"/>
      <c r="CD312" s="22"/>
      <c r="CE312" s="22"/>
      <c r="CF312" s="22"/>
      <c r="CG312" s="22"/>
      <c r="CH312" s="22"/>
      <c r="CI312" s="22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/>
      <c r="DA312" s="22"/>
      <c r="DB312" s="22"/>
      <c r="DC312" s="22"/>
      <c r="DD312" s="22"/>
      <c r="DE312" s="22"/>
      <c r="DF312" s="22"/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/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/>
      <c r="EW312" s="22">
        <v>10</v>
      </c>
      <c r="EX312" s="22"/>
      <c r="EY312" s="22"/>
      <c r="EZ312" s="22"/>
      <c r="FA312" s="22"/>
      <c r="FB312" s="22">
        <v>11</v>
      </c>
      <c r="FC312" s="22"/>
      <c r="FD312" s="22"/>
      <c r="FE312" s="22"/>
      <c r="FF312" s="22"/>
      <c r="FG312" s="22"/>
      <c r="FH312" s="22"/>
      <c r="FI312" s="22"/>
      <c r="FJ312" s="22"/>
      <c r="FK312" s="22"/>
      <c r="FL312" s="22"/>
      <c r="FM312" s="22"/>
      <c r="FN312" s="22"/>
      <c r="FO312" s="22"/>
      <c r="FP312" s="22"/>
      <c r="FQ312" s="22"/>
      <c r="FR312" s="22"/>
      <c r="FS312" s="22"/>
      <c r="FT312" s="22"/>
      <c r="FU312" s="22"/>
      <c r="FV312" s="22"/>
      <c r="FW312" s="22"/>
      <c r="FX312" s="22"/>
      <c r="FY312" s="22"/>
      <c r="FZ312" s="22"/>
      <c r="GA312" s="22"/>
      <c r="GB312" s="22"/>
      <c r="GC312" s="22"/>
      <c r="GD312" s="22"/>
      <c r="GE312" s="22"/>
      <c r="GF312" s="22"/>
      <c r="GG312" s="22"/>
      <c r="GH312" s="22"/>
      <c r="GI312" s="22"/>
      <c r="GJ312" s="22"/>
      <c r="GK312" s="22"/>
      <c r="GL312" s="22"/>
      <c r="GM312" s="22"/>
      <c r="GN312" s="22"/>
      <c r="GO312" s="22"/>
      <c r="GP312" s="22"/>
      <c r="GQ312" s="22"/>
      <c r="GR312" s="22"/>
      <c r="GS312" s="22"/>
      <c r="GT312" s="22"/>
      <c r="GU312" s="22"/>
      <c r="GV312" s="22"/>
      <c r="GW312" s="22"/>
      <c r="GX312" s="22"/>
      <c r="GY312" s="22"/>
      <c r="GZ312" s="22"/>
      <c r="HA312" s="22"/>
      <c r="HB312" s="22"/>
      <c r="HC312" s="22"/>
      <c r="HD312" s="22"/>
      <c r="HE312" s="22"/>
      <c r="HF312" s="22"/>
      <c r="HG312" s="22"/>
      <c r="HH312" s="22"/>
      <c r="HI312" s="22"/>
      <c r="HJ312" s="22"/>
      <c r="HK312" s="22"/>
      <c r="HL312" s="22"/>
      <c r="HM312" s="22"/>
      <c r="HN312" s="22"/>
      <c r="HO312" s="22"/>
      <c r="HP312" s="22"/>
      <c r="HQ312" s="22"/>
      <c r="HR312" s="22"/>
      <c r="HS312" s="22"/>
      <c r="HT312" s="22"/>
      <c r="HU312" s="22"/>
      <c r="HV312" s="22"/>
      <c r="HW312" s="22"/>
      <c r="HX312" s="22"/>
      <c r="HY312" s="22"/>
      <c r="HZ312" s="22"/>
      <c r="IA312" s="22"/>
      <c r="IB312" s="22"/>
      <c r="IC312" s="22"/>
      <c r="ID312" s="22"/>
      <c r="IE312" s="22"/>
      <c r="IF312" s="22"/>
      <c r="IG312" s="22"/>
      <c r="IH312" s="22"/>
      <c r="II312" s="22"/>
      <c r="IJ312" s="22"/>
      <c r="IK312" s="22"/>
      <c r="IL312" s="22"/>
      <c r="IM312" s="22"/>
      <c r="IN312" s="22"/>
      <c r="IO312" s="22"/>
      <c r="IP312" s="22"/>
      <c r="IQ312" s="22"/>
      <c r="IR312" s="22"/>
      <c r="IS312" s="22"/>
      <c r="IT312" s="22"/>
      <c r="IU312" s="22"/>
      <c r="IV312" s="22"/>
      <c r="IW312" s="22"/>
      <c r="IX312" s="22"/>
      <c r="IY312" s="26">
        <f t="shared" si="16"/>
        <v>39</v>
      </c>
      <c r="IZ312" s="56" t="s">
        <v>37</v>
      </c>
      <c r="JA312" s="80">
        <v>1320.82</v>
      </c>
      <c r="JB312" s="81">
        <f>JE312+JF312+JG312+JH312+JI312+JJ312+JK312+JL312+JM312</f>
        <v>1320.82</v>
      </c>
      <c r="JC312" s="81">
        <v>1087.2</v>
      </c>
      <c r="JD312" s="82">
        <f t="shared" si="17"/>
        <v>0</v>
      </c>
      <c r="JE312" s="83"/>
      <c r="JF312" s="83"/>
      <c r="JG312" s="83"/>
      <c r="JH312" s="83"/>
      <c r="JI312" s="83"/>
      <c r="JJ312" s="83"/>
      <c r="JK312" s="83"/>
      <c r="JL312" s="83">
        <v>1320.82</v>
      </c>
      <c r="JM312" s="83"/>
      <c r="JN312" s="83"/>
      <c r="JO312" s="83"/>
      <c r="JP312" s="83"/>
      <c r="JQ312" s="117">
        <f t="shared" si="19"/>
        <v>1.2148822663723324</v>
      </c>
    </row>
    <row r="313" spans="1:278" s="5" customFormat="1" ht="12.75" customHeight="1" x14ac:dyDescent="0.25">
      <c r="A313" s="64">
        <v>43364</v>
      </c>
      <c r="B313" s="109" t="s">
        <v>91</v>
      </c>
      <c r="C313" s="52"/>
      <c r="D313" s="52"/>
      <c r="E313" s="53"/>
      <c r="F313" s="53"/>
      <c r="G313" s="53"/>
      <c r="H313" s="53"/>
      <c r="I313" s="53"/>
      <c r="J313" s="53"/>
      <c r="K313" s="53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>
        <v>10</v>
      </c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/>
      <c r="EY313" s="22"/>
      <c r="EZ313" s="22"/>
      <c r="FA313" s="22"/>
      <c r="FB313" s="22"/>
      <c r="FC313" s="22"/>
      <c r="FD313" s="22"/>
      <c r="FE313" s="22"/>
      <c r="FF313" s="22"/>
      <c r="FG313" s="22"/>
      <c r="FH313" s="22"/>
      <c r="FI313" s="22"/>
      <c r="FJ313" s="22"/>
      <c r="FK313" s="22"/>
      <c r="FL313" s="22"/>
      <c r="FM313" s="22"/>
      <c r="FN313" s="22"/>
      <c r="FO313" s="22"/>
      <c r="FP313" s="22"/>
      <c r="FQ313" s="22"/>
      <c r="FR313" s="22"/>
      <c r="FS313" s="22"/>
      <c r="FT313" s="22"/>
      <c r="FU313" s="22"/>
      <c r="FV313" s="22"/>
      <c r="FW313" s="22"/>
      <c r="FX313" s="22"/>
      <c r="FY313" s="22"/>
      <c r="FZ313" s="22"/>
      <c r="GA313" s="22"/>
      <c r="GB313" s="22"/>
      <c r="GC313" s="22"/>
      <c r="GD313" s="22"/>
      <c r="GE313" s="22"/>
      <c r="GF313" s="22"/>
      <c r="GG313" s="22"/>
      <c r="GH313" s="22"/>
      <c r="GI313" s="22"/>
      <c r="GJ313" s="22"/>
      <c r="GK313" s="22"/>
      <c r="GL313" s="22"/>
      <c r="GM313" s="22"/>
      <c r="GN313" s="22"/>
      <c r="GO313" s="22"/>
      <c r="GP313" s="22"/>
      <c r="GQ313" s="22"/>
      <c r="GR313" s="22"/>
      <c r="GS313" s="22"/>
      <c r="GT313" s="22"/>
      <c r="GU313" s="22"/>
      <c r="GV313" s="22"/>
      <c r="GW313" s="22"/>
      <c r="GX313" s="22"/>
      <c r="GY313" s="22"/>
      <c r="GZ313" s="22"/>
      <c r="HA313" s="22"/>
      <c r="HB313" s="22"/>
      <c r="HC313" s="22"/>
      <c r="HD313" s="22"/>
      <c r="HE313" s="22"/>
      <c r="HF313" s="22"/>
      <c r="HG313" s="22"/>
      <c r="HH313" s="22"/>
      <c r="HI313" s="22"/>
      <c r="HJ313" s="22"/>
      <c r="HK313" s="22"/>
      <c r="HL313" s="22"/>
      <c r="HM313" s="22"/>
      <c r="HN313" s="22"/>
      <c r="HO313" s="22"/>
      <c r="HP313" s="22"/>
      <c r="HQ313" s="22"/>
      <c r="HR313" s="22"/>
      <c r="HS313" s="22"/>
      <c r="HT313" s="22"/>
      <c r="HU313" s="22"/>
      <c r="HV313" s="22"/>
      <c r="HW313" s="22"/>
      <c r="HX313" s="22"/>
      <c r="HY313" s="22"/>
      <c r="HZ313" s="22"/>
      <c r="IA313" s="22"/>
      <c r="IB313" s="22"/>
      <c r="IC313" s="22"/>
      <c r="ID313" s="22"/>
      <c r="IE313" s="22"/>
      <c r="IF313" s="22"/>
      <c r="IG313" s="22"/>
      <c r="IH313" s="22"/>
      <c r="II313" s="22"/>
      <c r="IJ313" s="22"/>
      <c r="IK313" s="22"/>
      <c r="IL313" s="22"/>
      <c r="IM313" s="22"/>
      <c r="IN313" s="22"/>
      <c r="IO313" s="22"/>
      <c r="IP313" s="22"/>
      <c r="IQ313" s="22"/>
      <c r="IR313" s="22"/>
      <c r="IS313" s="22"/>
      <c r="IT313" s="22"/>
      <c r="IU313" s="22"/>
      <c r="IV313" s="22"/>
      <c r="IW313" s="22"/>
      <c r="IX313" s="22"/>
      <c r="IY313" s="26">
        <f t="shared" si="16"/>
        <v>10</v>
      </c>
      <c r="IZ313" s="56" t="s">
        <v>37</v>
      </c>
      <c r="JA313" s="80">
        <v>272.16000000000003</v>
      </c>
      <c r="JB313" s="81">
        <f>JE313+JF313+JG313+JH313+JI313+JJ313+JK313+JL313+JM313</f>
        <v>272.16000000000003</v>
      </c>
      <c r="JC313" s="81">
        <v>214.60000000000002</v>
      </c>
      <c r="JD313" s="82">
        <f t="shared" si="17"/>
        <v>0</v>
      </c>
      <c r="JE313" s="83"/>
      <c r="JF313" s="83"/>
      <c r="JG313" s="83"/>
      <c r="JH313" s="83"/>
      <c r="JI313" s="83"/>
      <c r="JJ313" s="83"/>
      <c r="JK313" s="83"/>
      <c r="JL313" s="83">
        <v>272.16000000000003</v>
      </c>
      <c r="JM313" s="83"/>
      <c r="JN313" s="83"/>
      <c r="JO313" s="83"/>
      <c r="JP313" s="83"/>
      <c r="JQ313" s="117">
        <f t="shared" si="19"/>
        <v>1.268219944082013</v>
      </c>
    </row>
    <row r="314" spans="1:278" s="5" customFormat="1" ht="12.75" customHeight="1" x14ac:dyDescent="0.25">
      <c r="A314" s="64">
        <v>43383</v>
      </c>
      <c r="B314" s="109" t="s">
        <v>91</v>
      </c>
      <c r="C314" s="52"/>
      <c r="D314" s="52"/>
      <c r="E314" s="53"/>
      <c r="F314" s="53"/>
      <c r="G314" s="53"/>
      <c r="H314" s="53"/>
      <c r="I314" s="53"/>
      <c r="J314" s="53"/>
      <c r="K314" s="53"/>
      <c r="L314" s="22"/>
      <c r="M314" s="22"/>
      <c r="N314" s="22"/>
      <c r="O314" s="22"/>
      <c r="P314" s="22"/>
      <c r="Q314" s="22">
        <v>8</v>
      </c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>
        <v>10</v>
      </c>
      <c r="BD314" s="22"/>
      <c r="BE314" s="22"/>
      <c r="BF314" s="22"/>
      <c r="BG314" s="22"/>
      <c r="BH314" s="22"/>
      <c r="BI314" s="22"/>
      <c r="BJ314" s="22"/>
      <c r="BK314" s="22"/>
      <c r="BL314" s="22"/>
      <c r="BM314" s="22"/>
      <c r="BN314" s="22"/>
      <c r="BO314" s="22"/>
      <c r="BP314" s="22"/>
      <c r="BQ314" s="22"/>
      <c r="BR314" s="22"/>
      <c r="BS314" s="22"/>
      <c r="BT314" s="22"/>
      <c r="BU314" s="22"/>
      <c r="BV314" s="22"/>
      <c r="BW314" s="22"/>
      <c r="BX314" s="22"/>
      <c r="BY314" s="22"/>
      <c r="BZ314" s="22"/>
      <c r="CA314" s="22"/>
      <c r="CB314" s="22"/>
      <c r="CC314" s="22"/>
      <c r="CD314" s="22"/>
      <c r="CE314" s="22"/>
      <c r="CF314" s="22"/>
      <c r="CG314" s="22"/>
      <c r="CH314" s="22"/>
      <c r="CI314" s="22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/>
      <c r="DA314" s="22"/>
      <c r="DB314" s="22"/>
      <c r="DC314" s="22"/>
      <c r="DD314" s="22"/>
      <c r="DE314" s="22"/>
      <c r="DF314" s="22"/>
      <c r="DG314" s="22"/>
      <c r="DH314" s="22"/>
      <c r="DI314" s="22"/>
      <c r="DJ314" s="22"/>
      <c r="DK314" s="22"/>
      <c r="DL314" s="22"/>
      <c r="DM314" s="22"/>
      <c r="DN314" s="22"/>
      <c r="DO314" s="22"/>
      <c r="DP314" s="22"/>
      <c r="DQ314" s="22"/>
      <c r="DR314" s="22"/>
      <c r="DS314" s="22"/>
      <c r="DT314" s="22"/>
      <c r="DU314" s="22"/>
      <c r="DV314" s="22"/>
      <c r="DW314" s="22"/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/>
      <c r="EY314" s="22"/>
      <c r="EZ314" s="22"/>
      <c r="FA314" s="22"/>
      <c r="FB314" s="22">
        <v>11</v>
      </c>
      <c r="FC314" s="22"/>
      <c r="FD314" s="22"/>
      <c r="FE314" s="22"/>
      <c r="FF314" s="22"/>
      <c r="FG314" s="22"/>
      <c r="FH314" s="22"/>
      <c r="FI314" s="22"/>
      <c r="FJ314" s="22"/>
      <c r="FK314" s="22"/>
      <c r="FL314" s="22"/>
      <c r="FM314" s="22"/>
      <c r="FN314" s="22"/>
      <c r="FO314" s="22"/>
      <c r="FP314" s="22"/>
      <c r="FQ314" s="22"/>
      <c r="FR314" s="22"/>
      <c r="FS314" s="22"/>
      <c r="FT314" s="22"/>
      <c r="FU314" s="22"/>
      <c r="FV314" s="22"/>
      <c r="FW314" s="22"/>
      <c r="FX314" s="22"/>
      <c r="FY314" s="22"/>
      <c r="FZ314" s="22"/>
      <c r="GA314" s="22"/>
      <c r="GB314" s="22"/>
      <c r="GC314" s="22"/>
      <c r="GD314" s="22"/>
      <c r="GE314" s="22"/>
      <c r="GF314" s="22"/>
      <c r="GG314" s="22"/>
      <c r="GH314" s="22"/>
      <c r="GI314" s="22"/>
      <c r="GJ314" s="22"/>
      <c r="GK314" s="22"/>
      <c r="GL314" s="22"/>
      <c r="GM314" s="22"/>
      <c r="GN314" s="22"/>
      <c r="GO314" s="22"/>
      <c r="GP314" s="22"/>
      <c r="GQ314" s="22"/>
      <c r="GR314" s="22"/>
      <c r="GS314" s="22"/>
      <c r="GT314" s="22"/>
      <c r="GU314" s="22"/>
      <c r="GV314" s="22"/>
      <c r="GW314" s="22"/>
      <c r="GX314" s="22"/>
      <c r="GY314" s="22"/>
      <c r="GZ314" s="22"/>
      <c r="HA314" s="22"/>
      <c r="HB314" s="22"/>
      <c r="HC314" s="22"/>
      <c r="HD314" s="22"/>
      <c r="HE314" s="22"/>
      <c r="HF314" s="22"/>
      <c r="HG314" s="22"/>
      <c r="HH314" s="22"/>
      <c r="HI314" s="22"/>
      <c r="HJ314" s="22"/>
      <c r="HK314" s="22"/>
      <c r="HL314" s="22"/>
      <c r="HM314" s="22"/>
      <c r="HN314" s="22"/>
      <c r="HO314" s="22"/>
      <c r="HP314" s="22"/>
      <c r="HQ314" s="22"/>
      <c r="HR314" s="22"/>
      <c r="HS314" s="22"/>
      <c r="HT314" s="22"/>
      <c r="HU314" s="22"/>
      <c r="HV314" s="22"/>
      <c r="HW314" s="22"/>
      <c r="HX314" s="22"/>
      <c r="HY314" s="22"/>
      <c r="HZ314" s="22"/>
      <c r="IA314" s="22"/>
      <c r="IB314" s="22"/>
      <c r="IC314" s="22"/>
      <c r="ID314" s="22"/>
      <c r="IE314" s="22"/>
      <c r="IF314" s="22"/>
      <c r="IG314" s="22"/>
      <c r="IH314" s="22"/>
      <c r="II314" s="22"/>
      <c r="IJ314" s="22"/>
      <c r="IK314" s="22"/>
      <c r="IL314" s="22"/>
      <c r="IM314" s="22"/>
      <c r="IN314" s="22"/>
      <c r="IO314" s="22"/>
      <c r="IP314" s="22"/>
      <c r="IQ314" s="22"/>
      <c r="IR314" s="22"/>
      <c r="IS314" s="22"/>
      <c r="IT314" s="22"/>
      <c r="IU314" s="22"/>
      <c r="IV314" s="22"/>
      <c r="IW314" s="22"/>
      <c r="IX314" s="22"/>
      <c r="IY314" s="26">
        <f t="shared" si="16"/>
        <v>29</v>
      </c>
      <c r="IZ314" s="56" t="s">
        <v>37</v>
      </c>
      <c r="JA314" s="80">
        <v>1171.98</v>
      </c>
      <c r="JB314" s="81">
        <f>JE314+JF314+JG314+JH314+JI314+JJ314+JK314+JL314+JM314+JN314</f>
        <v>1171.98</v>
      </c>
      <c r="JC314" s="81">
        <v>808.26</v>
      </c>
      <c r="JD314" s="82">
        <f t="shared" si="17"/>
        <v>0</v>
      </c>
      <c r="JE314" s="83"/>
      <c r="JF314" s="83"/>
      <c r="JG314" s="83"/>
      <c r="JH314" s="83"/>
      <c r="JI314" s="83"/>
      <c r="JJ314" s="83"/>
      <c r="JK314" s="83"/>
      <c r="JL314" s="83"/>
      <c r="JM314" s="83"/>
      <c r="JN314" s="83">
        <v>1171.98</v>
      </c>
      <c r="JO314" s="83"/>
      <c r="JP314" s="83"/>
      <c r="JQ314" s="117">
        <f t="shared" si="19"/>
        <v>1.4500037116769358</v>
      </c>
    </row>
    <row r="315" spans="1:278" s="5" customFormat="1" ht="11.25" customHeight="1" x14ac:dyDescent="0.25">
      <c r="A315" s="64">
        <v>43403</v>
      </c>
      <c r="B315" s="109" t="s">
        <v>91</v>
      </c>
      <c r="C315" s="52"/>
      <c r="D315" s="52"/>
      <c r="E315" s="53"/>
      <c r="F315" s="53"/>
      <c r="G315" s="53"/>
      <c r="H315" s="53"/>
      <c r="I315" s="53"/>
      <c r="J315" s="53"/>
      <c r="K315" s="53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  <c r="BK315" s="22"/>
      <c r="BL315" s="22"/>
      <c r="BM315" s="22"/>
      <c r="BN315" s="22"/>
      <c r="BO315" s="22"/>
      <c r="BP315" s="22"/>
      <c r="BQ315" s="22"/>
      <c r="BR315" s="22"/>
      <c r="BS315" s="22"/>
      <c r="BT315" s="22"/>
      <c r="BU315" s="22"/>
      <c r="BV315" s="22"/>
      <c r="BW315" s="22"/>
      <c r="BX315" s="22"/>
      <c r="BY315" s="22"/>
      <c r="BZ315" s="22"/>
      <c r="CA315" s="22"/>
      <c r="CB315" s="22"/>
      <c r="CC315" s="22"/>
      <c r="CD315" s="22"/>
      <c r="CE315" s="22"/>
      <c r="CF315" s="22"/>
      <c r="CG315" s="22"/>
      <c r="CH315" s="22"/>
      <c r="CI315" s="22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/>
      <c r="DA315" s="22"/>
      <c r="DB315" s="22"/>
      <c r="DC315" s="22"/>
      <c r="DD315" s="22"/>
      <c r="DE315" s="22"/>
      <c r="DF315" s="22"/>
      <c r="DG315" s="22"/>
      <c r="DH315" s="22"/>
      <c r="DI315" s="22"/>
      <c r="DJ315" s="22"/>
      <c r="DK315" s="22"/>
      <c r="DL315" s="22"/>
      <c r="DM315" s="22"/>
      <c r="DN315" s="22"/>
      <c r="DO315" s="22"/>
      <c r="DP315" s="22"/>
      <c r="DQ315" s="22"/>
      <c r="DR315" s="22"/>
      <c r="DS315" s="22"/>
      <c r="DT315" s="22"/>
      <c r="DU315" s="22"/>
      <c r="DV315" s="22"/>
      <c r="DW315" s="22"/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>
        <v>2</v>
      </c>
      <c r="EO315" s="22"/>
      <c r="EP315" s="22"/>
      <c r="EQ315" s="22"/>
      <c r="ER315" s="22"/>
      <c r="ES315" s="22"/>
      <c r="ET315" s="22"/>
      <c r="EU315" s="22"/>
      <c r="EV315" s="22"/>
      <c r="EW315" s="22"/>
      <c r="EX315" s="22"/>
      <c r="EY315" s="22"/>
      <c r="EZ315" s="22"/>
      <c r="FA315" s="22"/>
      <c r="FB315" s="22"/>
      <c r="FC315" s="22"/>
      <c r="FD315" s="22"/>
      <c r="FE315" s="22"/>
      <c r="FF315" s="22"/>
      <c r="FG315" s="22"/>
      <c r="FH315" s="22"/>
      <c r="FI315" s="22"/>
      <c r="FJ315" s="22"/>
      <c r="FK315" s="22"/>
      <c r="FL315" s="22"/>
      <c r="FM315" s="22"/>
      <c r="FN315" s="22"/>
      <c r="FO315" s="22"/>
      <c r="FP315" s="22"/>
      <c r="FQ315" s="22"/>
      <c r="FR315" s="22"/>
      <c r="FS315" s="22"/>
      <c r="FT315" s="22"/>
      <c r="FU315" s="22"/>
      <c r="FV315" s="22"/>
      <c r="FW315" s="22"/>
      <c r="FX315" s="22"/>
      <c r="FY315" s="22"/>
      <c r="FZ315" s="22"/>
      <c r="GA315" s="22"/>
      <c r="GB315" s="22"/>
      <c r="GC315" s="22"/>
      <c r="GD315" s="22"/>
      <c r="GE315" s="22"/>
      <c r="GF315" s="22"/>
      <c r="GG315" s="22"/>
      <c r="GH315" s="22"/>
      <c r="GI315" s="22"/>
      <c r="GJ315" s="22"/>
      <c r="GK315" s="22"/>
      <c r="GL315" s="22"/>
      <c r="GM315" s="22"/>
      <c r="GN315" s="22"/>
      <c r="GO315" s="22"/>
      <c r="GP315" s="22"/>
      <c r="GQ315" s="22"/>
      <c r="GR315" s="22"/>
      <c r="GS315" s="22"/>
      <c r="GT315" s="22"/>
      <c r="GU315" s="22"/>
      <c r="GV315" s="22"/>
      <c r="GW315" s="22"/>
      <c r="GX315" s="22"/>
      <c r="GY315" s="22"/>
      <c r="GZ315" s="22"/>
      <c r="HA315" s="22"/>
      <c r="HB315" s="22"/>
      <c r="HC315" s="22"/>
      <c r="HD315" s="22"/>
      <c r="HE315" s="22"/>
      <c r="HF315" s="22"/>
      <c r="HG315" s="22"/>
      <c r="HH315" s="22"/>
      <c r="HI315" s="22"/>
      <c r="HJ315" s="22"/>
      <c r="HK315" s="22"/>
      <c r="HL315" s="22"/>
      <c r="HM315" s="22"/>
      <c r="HN315" s="22"/>
      <c r="HO315" s="22"/>
      <c r="HP315" s="22"/>
      <c r="HQ315" s="22"/>
      <c r="HR315" s="22"/>
      <c r="HS315" s="22"/>
      <c r="HT315" s="22"/>
      <c r="HU315" s="22"/>
      <c r="HV315" s="22"/>
      <c r="HW315" s="22"/>
      <c r="HX315" s="22"/>
      <c r="HY315" s="22"/>
      <c r="HZ315" s="22"/>
      <c r="IA315" s="22"/>
      <c r="IB315" s="22"/>
      <c r="IC315" s="22"/>
      <c r="ID315" s="22"/>
      <c r="IE315" s="22"/>
      <c r="IF315" s="22"/>
      <c r="IG315" s="22"/>
      <c r="IH315" s="22"/>
      <c r="II315" s="22"/>
      <c r="IJ315" s="22"/>
      <c r="IK315" s="22"/>
      <c r="IL315" s="22"/>
      <c r="IM315" s="22"/>
      <c r="IN315" s="22"/>
      <c r="IO315" s="22"/>
      <c r="IP315" s="22"/>
      <c r="IQ315" s="22"/>
      <c r="IR315" s="22"/>
      <c r="IS315" s="22"/>
      <c r="IT315" s="22"/>
      <c r="IU315" s="22"/>
      <c r="IV315" s="22"/>
      <c r="IW315" s="22"/>
      <c r="IX315" s="22"/>
      <c r="IY315" s="26">
        <f t="shared" si="16"/>
        <v>2</v>
      </c>
      <c r="IZ315" s="56" t="s">
        <v>37</v>
      </c>
      <c r="JA315" s="80">
        <v>66.53</v>
      </c>
      <c r="JB315" s="81">
        <f>JE315+JF315+JG315+JH315+JI315+JJ315+JK315+JL315+JM315+JN315</f>
        <v>66.53</v>
      </c>
      <c r="JC315" s="81">
        <v>36.96</v>
      </c>
      <c r="JD315" s="82">
        <f t="shared" si="17"/>
        <v>0</v>
      </c>
      <c r="JE315" s="83"/>
      <c r="JF315" s="83"/>
      <c r="JG315" s="83"/>
      <c r="JH315" s="83"/>
      <c r="JI315" s="83"/>
      <c r="JJ315" s="83"/>
      <c r="JK315" s="83"/>
      <c r="JL315" s="83"/>
      <c r="JM315" s="83"/>
      <c r="JN315" s="83">
        <v>66.53</v>
      </c>
      <c r="JO315" s="83"/>
      <c r="JP315" s="83"/>
      <c r="JQ315" s="117">
        <f t="shared" si="19"/>
        <v>1.8000541125541125</v>
      </c>
    </row>
    <row r="316" spans="1:278" s="5" customFormat="1" ht="12.75" customHeight="1" x14ac:dyDescent="0.25">
      <c r="A316" s="64">
        <v>43410</v>
      </c>
      <c r="B316" s="109" t="s">
        <v>91</v>
      </c>
      <c r="C316" s="52"/>
      <c r="D316" s="52"/>
      <c r="E316" s="53"/>
      <c r="F316" s="53"/>
      <c r="G316" s="53"/>
      <c r="H316" s="53"/>
      <c r="I316" s="53"/>
      <c r="J316" s="53"/>
      <c r="K316" s="53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  <c r="BK316" s="22"/>
      <c r="BL316" s="22"/>
      <c r="BM316" s="22"/>
      <c r="BN316" s="22"/>
      <c r="BO316" s="22"/>
      <c r="BP316" s="22"/>
      <c r="BQ316" s="22"/>
      <c r="BR316" s="22"/>
      <c r="BS316" s="22"/>
      <c r="BT316" s="22"/>
      <c r="BU316" s="22"/>
      <c r="BV316" s="22"/>
      <c r="BW316" s="22"/>
      <c r="BX316" s="22">
        <v>9</v>
      </c>
      <c r="BY316" s="22"/>
      <c r="BZ316" s="22"/>
      <c r="CA316" s="22"/>
      <c r="CB316" s="22"/>
      <c r="CC316" s="22"/>
      <c r="CD316" s="22"/>
      <c r="CE316" s="22"/>
      <c r="CF316" s="22"/>
      <c r="CG316" s="22"/>
      <c r="CH316" s="22"/>
      <c r="CI316" s="22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/>
      <c r="DA316" s="22"/>
      <c r="DB316" s="22"/>
      <c r="DC316" s="22"/>
      <c r="DD316" s="22"/>
      <c r="DE316" s="22"/>
      <c r="DF316" s="22"/>
      <c r="DG316" s="22"/>
      <c r="DH316" s="22"/>
      <c r="DI316" s="22"/>
      <c r="DJ316" s="22"/>
      <c r="DK316" s="22">
        <v>10</v>
      </c>
      <c r="DL316" s="22"/>
      <c r="DM316" s="22"/>
      <c r="DN316" s="22"/>
      <c r="DO316" s="22"/>
      <c r="DP316" s="22"/>
      <c r="DQ316" s="22"/>
      <c r="DR316" s="22"/>
      <c r="DS316" s="22"/>
      <c r="DT316" s="22"/>
      <c r="DU316" s="22"/>
      <c r="DV316" s="22"/>
      <c r="DW316" s="22"/>
      <c r="DX316" s="22"/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2"/>
      <c r="EX316" s="22"/>
      <c r="EY316" s="22"/>
      <c r="EZ316" s="22"/>
      <c r="FA316" s="22"/>
      <c r="FB316" s="22"/>
      <c r="FC316" s="22"/>
      <c r="FD316" s="22"/>
      <c r="FE316" s="22"/>
      <c r="FF316" s="22"/>
      <c r="FG316" s="22"/>
      <c r="FH316" s="22"/>
      <c r="FI316" s="22"/>
      <c r="FJ316" s="22"/>
      <c r="FK316" s="22"/>
      <c r="FL316" s="22"/>
      <c r="FM316" s="22"/>
      <c r="FN316" s="22"/>
      <c r="FO316" s="22"/>
      <c r="FP316" s="22"/>
      <c r="FQ316" s="22"/>
      <c r="FR316" s="22"/>
      <c r="FS316" s="22"/>
      <c r="FT316" s="22"/>
      <c r="FU316" s="22"/>
      <c r="FV316" s="22"/>
      <c r="FW316" s="22"/>
      <c r="FX316" s="22"/>
      <c r="FY316" s="22"/>
      <c r="FZ316" s="22"/>
      <c r="GA316" s="22"/>
      <c r="GB316" s="22"/>
      <c r="GC316" s="22"/>
      <c r="GD316" s="22"/>
      <c r="GE316" s="22"/>
      <c r="GF316" s="22"/>
      <c r="GG316" s="22"/>
      <c r="GH316" s="22"/>
      <c r="GI316" s="22"/>
      <c r="GJ316" s="22"/>
      <c r="GK316" s="22"/>
      <c r="GL316" s="22"/>
      <c r="GM316" s="22"/>
      <c r="GN316" s="22"/>
      <c r="GO316" s="22"/>
      <c r="GP316" s="22"/>
      <c r="GQ316" s="22"/>
      <c r="GR316" s="22"/>
      <c r="GS316" s="22"/>
      <c r="GT316" s="22"/>
      <c r="GU316" s="22"/>
      <c r="GV316" s="22"/>
      <c r="GW316" s="22"/>
      <c r="GX316" s="22"/>
      <c r="GY316" s="22"/>
      <c r="GZ316" s="22"/>
      <c r="HA316" s="22"/>
      <c r="HB316" s="22"/>
      <c r="HC316" s="22"/>
      <c r="HD316" s="22"/>
      <c r="HE316" s="22"/>
      <c r="HF316" s="22"/>
      <c r="HG316" s="22"/>
      <c r="HH316" s="22"/>
      <c r="HI316" s="22"/>
      <c r="HJ316" s="22"/>
      <c r="HK316" s="22"/>
      <c r="HL316" s="22"/>
      <c r="HM316" s="22"/>
      <c r="HN316" s="22"/>
      <c r="HO316" s="22"/>
      <c r="HP316" s="22"/>
      <c r="HQ316" s="22"/>
      <c r="HR316" s="22"/>
      <c r="HS316" s="22"/>
      <c r="HT316" s="22"/>
      <c r="HU316" s="22"/>
      <c r="HV316" s="22"/>
      <c r="HW316" s="22"/>
      <c r="HX316" s="22"/>
      <c r="HY316" s="22"/>
      <c r="HZ316" s="22"/>
      <c r="IA316" s="22"/>
      <c r="IB316" s="22"/>
      <c r="IC316" s="22"/>
      <c r="ID316" s="22"/>
      <c r="IE316" s="22"/>
      <c r="IF316" s="22"/>
      <c r="IG316" s="22"/>
      <c r="IH316" s="22"/>
      <c r="II316" s="22"/>
      <c r="IJ316" s="22"/>
      <c r="IK316" s="22"/>
      <c r="IL316" s="22"/>
      <c r="IM316" s="22"/>
      <c r="IN316" s="22"/>
      <c r="IO316" s="22"/>
      <c r="IP316" s="22"/>
      <c r="IQ316" s="22"/>
      <c r="IR316" s="22"/>
      <c r="IS316" s="22"/>
      <c r="IT316" s="22"/>
      <c r="IU316" s="22"/>
      <c r="IV316" s="22"/>
      <c r="IW316" s="22"/>
      <c r="IX316" s="22"/>
      <c r="IY316" s="26">
        <f t="shared" si="16"/>
        <v>19</v>
      </c>
      <c r="IZ316" s="56" t="s">
        <v>37</v>
      </c>
      <c r="JA316" s="80">
        <v>602.1</v>
      </c>
      <c r="JB316" s="81">
        <f>JE316+JF316+JG316+JH316+JI316+JJ316+JK316+JL316+JM316+JN316+JO316</f>
        <v>602.1</v>
      </c>
      <c r="JC316" s="81">
        <v>335.09000000000003</v>
      </c>
      <c r="JD316" s="82">
        <f t="shared" si="17"/>
        <v>0</v>
      </c>
      <c r="JE316" s="83"/>
      <c r="JF316" s="83"/>
      <c r="JG316" s="83"/>
      <c r="JH316" s="83"/>
      <c r="JI316" s="83"/>
      <c r="JJ316" s="83"/>
      <c r="JK316" s="83"/>
      <c r="JL316" s="83"/>
      <c r="JM316" s="83"/>
      <c r="JN316" s="83"/>
      <c r="JO316" s="83">
        <v>602.1</v>
      </c>
      <c r="JP316" s="83"/>
      <c r="JQ316" s="117">
        <f t="shared" si="19"/>
        <v>1.796830702199409</v>
      </c>
    </row>
    <row r="317" spans="1:278" s="5" customFormat="1" ht="12.75" customHeight="1" x14ac:dyDescent="0.25">
      <c r="A317" s="64">
        <v>43419</v>
      </c>
      <c r="B317" s="109" t="s">
        <v>91</v>
      </c>
      <c r="C317" s="52"/>
      <c r="D317" s="52"/>
      <c r="E317" s="53"/>
      <c r="F317" s="53"/>
      <c r="G317" s="53"/>
      <c r="H317" s="53"/>
      <c r="I317" s="53"/>
      <c r="J317" s="53"/>
      <c r="K317" s="53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  <c r="BK317" s="22"/>
      <c r="BL317" s="22"/>
      <c r="BM317" s="22"/>
      <c r="BN317" s="22"/>
      <c r="BO317" s="22"/>
      <c r="BP317" s="22"/>
      <c r="BQ317" s="22"/>
      <c r="BR317" s="22"/>
      <c r="BS317" s="22"/>
      <c r="BT317" s="22"/>
      <c r="BU317" s="22"/>
      <c r="BV317" s="22"/>
      <c r="BW317" s="22"/>
      <c r="BX317" s="22"/>
      <c r="BY317" s="22"/>
      <c r="BZ317" s="22"/>
      <c r="CA317" s="22"/>
      <c r="CB317" s="22"/>
      <c r="CC317" s="22"/>
      <c r="CD317" s="22"/>
      <c r="CE317" s="22"/>
      <c r="CF317" s="22"/>
      <c r="CG317" s="22"/>
      <c r="CH317" s="22"/>
      <c r="CI317" s="22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/>
      <c r="DA317" s="22"/>
      <c r="DB317" s="22"/>
      <c r="DC317" s="22"/>
      <c r="DD317" s="22"/>
      <c r="DE317" s="22"/>
      <c r="DF317" s="22"/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/>
      <c r="DX317" s="22"/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>
        <v>9</v>
      </c>
      <c r="EJ317" s="22"/>
      <c r="EK317" s="22"/>
      <c r="EL317" s="22"/>
      <c r="EM317" s="22"/>
      <c r="EN317" s="22">
        <v>10</v>
      </c>
      <c r="EO317" s="22"/>
      <c r="EP317" s="22"/>
      <c r="EQ317" s="22"/>
      <c r="ER317" s="22"/>
      <c r="ES317" s="22"/>
      <c r="ET317" s="22"/>
      <c r="EU317" s="22"/>
      <c r="EV317" s="22"/>
      <c r="EW317" s="22"/>
      <c r="EX317" s="22"/>
      <c r="EY317" s="22"/>
      <c r="EZ317" s="22"/>
      <c r="FA317" s="22"/>
      <c r="FB317" s="22"/>
      <c r="FC317" s="22"/>
      <c r="FD317" s="22"/>
      <c r="FE317" s="22"/>
      <c r="FF317" s="22"/>
      <c r="FG317" s="22"/>
      <c r="FH317" s="22"/>
      <c r="FI317" s="22"/>
      <c r="FJ317" s="22"/>
      <c r="FK317" s="22"/>
      <c r="FL317" s="22"/>
      <c r="FM317" s="22"/>
      <c r="FN317" s="22"/>
      <c r="FO317" s="22"/>
      <c r="FP317" s="22"/>
      <c r="FQ317" s="22"/>
      <c r="FR317" s="22"/>
      <c r="FS317" s="22"/>
      <c r="FT317" s="22"/>
      <c r="FU317" s="22"/>
      <c r="FV317" s="22"/>
      <c r="FW317" s="22"/>
      <c r="FX317" s="22"/>
      <c r="FY317" s="22"/>
      <c r="FZ317" s="22"/>
      <c r="GA317" s="22"/>
      <c r="GB317" s="22"/>
      <c r="GC317" s="22"/>
      <c r="GD317" s="22"/>
      <c r="GE317" s="22"/>
      <c r="GF317" s="22"/>
      <c r="GG317" s="22"/>
      <c r="GH317" s="22"/>
      <c r="GI317" s="22"/>
      <c r="GJ317" s="22"/>
      <c r="GK317" s="22"/>
      <c r="GL317" s="22"/>
      <c r="GM317" s="22"/>
      <c r="GN317" s="22"/>
      <c r="GO317" s="22"/>
      <c r="GP317" s="22"/>
      <c r="GQ317" s="22"/>
      <c r="GR317" s="22"/>
      <c r="GS317" s="22"/>
      <c r="GT317" s="22"/>
      <c r="GU317" s="22"/>
      <c r="GV317" s="22"/>
      <c r="GW317" s="22"/>
      <c r="GX317" s="22"/>
      <c r="GY317" s="22"/>
      <c r="GZ317" s="22"/>
      <c r="HA317" s="22"/>
      <c r="HB317" s="22"/>
      <c r="HC317" s="22"/>
      <c r="HD317" s="22"/>
      <c r="HE317" s="22"/>
      <c r="HF317" s="22"/>
      <c r="HG317" s="22"/>
      <c r="HH317" s="22"/>
      <c r="HI317" s="22"/>
      <c r="HJ317" s="22"/>
      <c r="HK317" s="22"/>
      <c r="HL317" s="22"/>
      <c r="HM317" s="22"/>
      <c r="HN317" s="22"/>
      <c r="HO317" s="22"/>
      <c r="HP317" s="22"/>
      <c r="HQ317" s="22"/>
      <c r="HR317" s="22"/>
      <c r="HS317" s="22"/>
      <c r="HT317" s="22"/>
      <c r="HU317" s="22"/>
      <c r="HV317" s="22"/>
      <c r="HW317" s="22"/>
      <c r="HX317" s="22"/>
      <c r="HY317" s="22"/>
      <c r="HZ317" s="22"/>
      <c r="IA317" s="22"/>
      <c r="IB317" s="22"/>
      <c r="IC317" s="22"/>
      <c r="ID317" s="22"/>
      <c r="IE317" s="22"/>
      <c r="IF317" s="22"/>
      <c r="IG317" s="22"/>
      <c r="IH317" s="22"/>
      <c r="II317" s="22"/>
      <c r="IJ317" s="22"/>
      <c r="IK317" s="22"/>
      <c r="IL317" s="22"/>
      <c r="IM317" s="22"/>
      <c r="IN317" s="22"/>
      <c r="IO317" s="22"/>
      <c r="IP317" s="22"/>
      <c r="IQ317" s="22"/>
      <c r="IR317" s="22"/>
      <c r="IS317" s="22"/>
      <c r="IT317" s="22"/>
      <c r="IU317" s="22"/>
      <c r="IV317" s="22"/>
      <c r="IW317" s="22"/>
      <c r="IX317" s="22"/>
      <c r="IY317" s="26">
        <f t="shared" si="16"/>
        <v>19</v>
      </c>
      <c r="IZ317" s="56" t="s">
        <v>37</v>
      </c>
      <c r="JA317" s="80">
        <v>1463.03</v>
      </c>
      <c r="JB317" s="81">
        <f>JE317+JF317+JG317+JH317+JI317+JJ317+JK317+JL317+JM317+JN317+JO317</f>
        <v>1463.03</v>
      </c>
      <c r="JC317" s="81">
        <v>921.11</v>
      </c>
      <c r="JD317" s="82">
        <f t="shared" si="17"/>
        <v>0</v>
      </c>
      <c r="JE317" s="83"/>
      <c r="JF317" s="83"/>
      <c r="JG317" s="83"/>
      <c r="JH317" s="83"/>
      <c r="JI317" s="83"/>
      <c r="JJ317" s="83"/>
      <c r="JK317" s="83"/>
      <c r="JL317" s="83"/>
      <c r="JM317" s="83"/>
      <c r="JN317" s="83"/>
      <c r="JO317" s="83">
        <v>1463.03</v>
      </c>
      <c r="JP317" s="83"/>
      <c r="JQ317" s="117">
        <f t="shared" si="19"/>
        <v>1.5883336409332218</v>
      </c>
    </row>
    <row r="318" spans="1:278" s="5" customFormat="1" ht="12.75" customHeight="1" x14ac:dyDescent="0.25">
      <c r="A318" s="64">
        <v>43437</v>
      </c>
      <c r="B318" s="109" t="s">
        <v>91</v>
      </c>
      <c r="C318" s="52"/>
      <c r="D318" s="52"/>
      <c r="E318" s="53"/>
      <c r="F318" s="53"/>
      <c r="G318" s="53"/>
      <c r="H318" s="53"/>
      <c r="I318" s="53"/>
      <c r="J318" s="53"/>
      <c r="K318" s="53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  <c r="BK318" s="22"/>
      <c r="BL318" s="22"/>
      <c r="BM318" s="22"/>
      <c r="BN318" s="22"/>
      <c r="BO318" s="22"/>
      <c r="BP318" s="22"/>
      <c r="BQ318" s="22"/>
      <c r="BR318" s="22"/>
      <c r="BS318" s="22"/>
      <c r="BT318" s="22"/>
      <c r="BU318" s="22"/>
      <c r="BV318" s="22"/>
      <c r="BW318" s="22"/>
      <c r="BX318" s="22"/>
      <c r="BY318" s="22"/>
      <c r="BZ318" s="22"/>
      <c r="CA318" s="22"/>
      <c r="CB318" s="22"/>
      <c r="CC318" s="22"/>
      <c r="CD318" s="22"/>
      <c r="CE318" s="22"/>
      <c r="CF318" s="22"/>
      <c r="CG318" s="22"/>
      <c r="CH318" s="22"/>
      <c r="CI318" s="22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/>
      <c r="DA318" s="22"/>
      <c r="DB318" s="22"/>
      <c r="DC318" s="22"/>
      <c r="DD318" s="22"/>
      <c r="DE318" s="22"/>
      <c r="DF318" s="22">
        <v>8</v>
      </c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/>
      <c r="DX318" s="22"/>
      <c r="DY318" s="22"/>
      <c r="DZ318" s="22"/>
      <c r="EA318" s="22"/>
      <c r="EB318" s="22"/>
      <c r="EC318" s="22"/>
      <c r="ED318" s="22"/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2"/>
      <c r="EX318" s="22"/>
      <c r="EY318" s="22"/>
      <c r="EZ318" s="22"/>
      <c r="FA318" s="22"/>
      <c r="FB318" s="22"/>
      <c r="FC318" s="22"/>
      <c r="FD318" s="22"/>
      <c r="FE318" s="22"/>
      <c r="FF318" s="22"/>
      <c r="FG318" s="22"/>
      <c r="FH318" s="22"/>
      <c r="FI318" s="22"/>
      <c r="FJ318" s="22"/>
      <c r="FK318" s="22"/>
      <c r="FL318" s="22"/>
      <c r="FM318" s="22"/>
      <c r="FN318" s="22"/>
      <c r="FO318" s="22"/>
      <c r="FP318" s="22"/>
      <c r="FQ318" s="22"/>
      <c r="FR318" s="22"/>
      <c r="FS318" s="22"/>
      <c r="FT318" s="22"/>
      <c r="FU318" s="22"/>
      <c r="FV318" s="22"/>
      <c r="FW318" s="22"/>
      <c r="FX318" s="22"/>
      <c r="FY318" s="22"/>
      <c r="FZ318" s="22"/>
      <c r="GA318" s="22"/>
      <c r="GB318" s="22"/>
      <c r="GC318" s="22"/>
      <c r="GD318" s="22"/>
      <c r="GE318" s="22"/>
      <c r="GF318" s="22"/>
      <c r="GG318" s="22"/>
      <c r="GH318" s="22"/>
      <c r="GI318" s="22"/>
      <c r="GJ318" s="22"/>
      <c r="GK318" s="22"/>
      <c r="GL318" s="22"/>
      <c r="GM318" s="22"/>
      <c r="GN318" s="22"/>
      <c r="GO318" s="22"/>
      <c r="GP318" s="22"/>
      <c r="GQ318" s="22"/>
      <c r="GR318" s="22"/>
      <c r="GS318" s="22"/>
      <c r="GT318" s="22"/>
      <c r="GU318" s="22"/>
      <c r="GV318" s="22"/>
      <c r="GW318" s="22"/>
      <c r="GX318" s="22"/>
      <c r="GY318" s="22"/>
      <c r="GZ318" s="22"/>
      <c r="HA318" s="22"/>
      <c r="HB318" s="22"/>
      <c r="HC318" s="22"/>
      <c r="HD318" s="22"/>
      <c r="HE318" s="22"/>
      <c r="HF318" s="22"/>
      <c r="HG318" s="22"/>
      <c r="HH318" s="22"/>
      <c r="HI318" s="22"/>
      <c r="HJ318" s="22"/>
      <c r="HK318" s="22"/>
      <c r="HL318" s="22"/>
      <c r="HM318" s="22"/>
      <c r="HN318" s="22"/>
      <c r="HO318" s="22"/>
      <c r="HP318" s="22"/>
      <c r="HQ318" s="22"/>
      <c r="HR318" s="22"/>
      <c r="HS318" s="22"/>
      <c r="HT318" s="22"/>
      <c r="HU318" s="22"/>
      <c r="HV318" s="22"/>
      <c r="HW318" s="22"/>
      <c r="HX318" s="22"/>
      <c r="HY318" s="22"/>
      <c r="HZ318" s="22"/>
      <c r="IA318" s="22"/>
      <c r="IB318" s="22"/>
      <c r="IC318" s="22"/>
      <c r="ID318" s="22"/>
      <c r="IE318" s="22"/>
      <c r="IF318" s="22"/>
      <c r="IG318" s="22"/>
      <c r="IH318" s="22"/>
      <c r="II318" s="22"/>
      <c r="IJ318" s="22"/>
      <c r="IK318" s="22"/>
      <c r="IL318" s="22"/>
      <c r="IM318" s="22"/>
      <c r="IN318" s="22"/>
      <c r="IO318" s="22"/>
      <c r="IP318" s="22"/>
      <c r="IQ318" s="22"/>
      <c r="IR318" s="22"/>
      <c r="IS318" s="22"/>
      <c r="IT318" s="22"/>
      <c r="IU318" s="22"/>
      <c r="IV318" s="22"/>
      <c r="IW318" s="22"/>
      <c r="IX318" s="22"/>
      <c r="IY318" s="26">
        <f t="shared" si="16"/>
        <v>8</v>
      </c>
      <c r="IZ318" s="56" t="s">
        <v>37</v>
      </c>
      <c r="JA318" s="80">
        <v>307.58</v>
      </c>
      <c r="JB318" s="81">
        <f>JE318+JF318+JG318+JH318+JI318+JJ318+JK318+JL318+JM318+JN318+JO318+JP318</f>
        <v>307.58</v>
      </c>
      <c r="JC318" s="81">
        <v>202.56</v>
      </c>
      <c r="JD318" s="82">
        <f t="shared" si="17"/>
        <v>0</v>
      </c>
      <c r="JE318" s="83"/>
      <c r="JF318" s="83"/>
      <c r="JG318" s="83"/>
      <c r="JH318" s="83"/>
      <c r="JI318" s="83"/>
      <c r="JJ318" s="83"/>
      <c r="JK318" s="83"/>
      <c r="JL318" s="83"/>
      <c r="JM318" s="83"/>
      <c r="JN318" s="83"/>
      <c r="JO318" s="83">
        <v>307.58</v>
      </c>
      <c r="JP318" s="83"/>
      <c r="JQ318" s="117">
        <f t="shared" si="19"/>
        <v>1.5184636650868877</v>
      </c>
    </row>
    <row r="319" spans="1:278" s="5" customFormat="1" ht="12.75" customHeight="1" x14ac:dyDescent="0.25">
      <c r="A319" s="64">
        <v>43444</v>
      </c>
      <c r="B319" s="109" t="s">
        <v>91</v>
      </c>
      <c r="C319" s="52"/>
      <c r="D319" s="52"/>
      <c r="E319" s="53"/>
      <c r="F319" s="53"/>
      <c r="G319" s="53"/>
      <c r="H319" s="53"/>
      <c r="I319" s="53"/>
      <c r="J319" s="53"/>
      <c r="K319" s="53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  <c r="BK319" s="22"/>
      <c r="BL319" s="22"/>
      <c r="BM319" s="22"/>
      <c r="BN319" s="22"/>
      <c r="BO319" s="22"/>
      <c r="BP319" s="22"/>
      <c r="BQ319" s="22"/>
      <c r="BR319" s="22"/>
      <c r="BS319" s="22"/>
      <c r="BT319" s="22"/>
      <c r="BU319" s="22"/>
      <c r="BV319" s="22"/>
      <c r="BW319" s="22"/>
      <c r="BX319" s="22"/>
      <c r="BY319" s="22"/>
      <c r="BZ319" s="22"/>
      <c r="CA319" s="22"/>
      <c r="CB319" s="22"/>
      <c r="CC319" s="22"/>
      <c r="CD319" s="22"/>
      <c r="CE319" s="22"/>
      <c r="CF319" s="22"/>
      <c r="CG319" s="22"/>
      <c r="CH319" s="22"/>
      <c r="CI319" s="22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/>
      <c r="DA319" s="22"/>
      <c r="DB319" s="22"/>
      <c r="DC319" s="22"/>
      <c r="DD319" s="22"/>
      <c r="DE319" s="22"/>
      <c r="DF319" s="22"/>
      <c r="DG319" s="22"/>
      <c r="DH319" s="22"/>
      <c r="DI319" s="22"/>
      <c r="DJ319" s="22"/>
      <c r="DK319" s="22"/>
      <c r="DL319" s="22"/>
      <c r="DM319" s="22"/>
      <c r="DN319" s="22"/>
      <c r="DO319" s="22"/>
      <c r="DP319" s="22">
        <v>10</v>
      </c>
      <c r="DQ319" s="22"/>
      <c r="DR319" s="22"/>
      <c r="DS319" s="22"/>
      <c r="DT319" s="22"/>
      <c r="DU319" s="22"/>
      <c r="DV319" s="22"/>
      <c r="DW319" s="22"/>
      <c r="DX319" s="22"/>
      <c r="DY319" s="22"/>
      <c r="DZ319" s="22"/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/>
      <c r="EW319" s="22"/>
      <c r="EX319" s="22"/>
      <c r="EY319" s="22"/>
      <c r="EZ319" s="22"/>
      <c r="FA319" s="22"/>
      <c r="FB319" s="22"/>
      <c r="FC319" s="22"/>
      <c r="FD319" s="22"/>
      <c r="FE319" s="22"/>
      <c r="FF319" s="22"/>
      <c r="FG319" s="22"/>
      <c r="FH319" s="22"/>
      <c r="FI319" s="22"/>
      <c r="FJ319" s="22"/>
      <c r="FK319" s="22"/>
      <c r="FL319" s="22"/>
      <c r="FM319" s="22"/>
      <c r="FN319" s="22"/>
      <c r="FO319" s="22"/>
      <c r="FP319" s="22"/>
      <c r="FQ319" s="22"/>
      <c r="FR319" s="22"/>
      <c r="FS319" s="22"/>
      <c r="FT319" s="22"/>
      <c r="FU319" s="22"/>
      <c r="FV319" s="22"/>
      <c r="FW319" s="22"/>
      <c r="FX319" s="22"/>
      <c r="FY319" s="22"/>
      <c r="FZ319" s="22"/>
      <c r="GA319" s="22"/>
      <c r="GB319" s="22"/>
      <c r="GC319" s="22"/>
      <c r="GD319" s="22"/>
      <c r="GE319" s="22"/>
      <c r="GF319" s="22"/>
      <c r="GG319" s="22"/>
      <c r="GH319" s="22"/>
      <c r="GI319" s="22"/>
      <c r="GJ319" s="22"/>
      <c r="GK319" s="22"/>
      <c r="GL319" s="22"/>
      <c r="GM319" s="22"/>
      <c r="GN319" s="22"/>
      <c r="GO319" s="22">
        <v>10</v>
      </c>
      <c r="GP319" s="22"/>
      <c r="GQ319" s="22"/>
      <c r="GR319" s="22"/>
      <c r="GS319" s="22"/>
      <c r="GT319" s="22"/>
      <c r="GU319" s="22"/>
      <c r="GV319" s="22"/>
      <c r="GW319" s="22"/>
      <c r="GX319" s="22"/>
      <c r="GY319" s="22"/>
      <c r="GZ319" s="22"/>
      <c r="HA319" s="22"/>
      <c r="HB319" s="22"/>
      <c r="HC319" s="22"/>
      <c r="HD319" s="22"/>
      <c r="HE319" s="22"/>
      <c r="HF319" s="22"/>
      <c r="HG319" s="22"/>
      <c r="HH319" s="22"/>
      <c r="HI319" s="22"/>
      <c r="HJ319" s="22"/>
      <c r="HK319" s="22"/>
      <c r="HL319" s="22"/>
      <c r="HM319" s="22"/>
      <c r="HN319" s="22"/>
      <c r="HO319" s="22"/>
      <c r="HP319" s="22"/>
      <c r="HQ319" s="22"/>
      <c r="HR319" s="22"/>
      <c r="HS319" s="22"/>
      <c r="HT319" s="22"/>
      <c r="HU319" s="22"/>
      <c r="HV319" s="22"/>
      <c r="HW319" s="22"/>
      <c r="HX319" s="22"/>
      <c r="HY319" s="22"/>
      <c r="HZ319" s="22"/>
      <c r="IA319" s="22"/>
      <c r="IB319" s="22"/>
      <c r="IC319" s="22"/>
      <c r="ID319" s="22"/>
      <c r="IE319" s="22"/>
      <c r="IF319" s="22"/>
      <c r="IG319" s="22"/>
      <c r="IH319" s="22"/>
      <c r="II319" s="22"/>
      <c r="IJ319" s="22"/>
      <c r="IK319" s="22"/>
      <c r="IL319" s="22"/>
      <c r="IM319" s="22"/>
      <c r="IN319" s="22"/>
      <c r="IO319" s="22"/>
      <c r="IP319" s="22"/>
      <c r="IQ319" s="22"/>
      <c r="IR319" s="22"/>
      <c r="IS319" s="22"/>
      <c r="IT319" s="22"/>
      <c r="IU319" s="22"/>
      <c r="IV319" s="22"/>
      <c r="IW319" s="22"/>
      <c r="IX319" s="22"/>
      <c r="IY319" s="26">
        <f t="shared" si="16"/>
        <v>20</v>
      </c>
      <c r="IZ319" s="56" t="s">
        <v>37</v>
      </c>
      <c r="JA319" s="80">
        <v>572.88</v>
      </c>
      <c r="JB319" s="81">
        <f>JE319+JF319+JG319+JH319+JI319+JJ319+JK319+JL319+JM319+JN319+JO319+JP319</f>
        <v>572.88</v>
      </c>
      <c r="JC319" s="81">
        <v>384.70000000000005</v>
      </c>
      <c r="JD319" s="82">
        <f t="shared" si="17"/>
        <v>0</v>
      </c>
      <c r="JE319" s="83"/>
      <c r="JF319" s="83"/>
      <c r="JG319" s="83"/>
      <c r="JH319" s="83"/>
      <c r="JI319" s="83"/>
      <c r="JJ319" s="83"/>
      <c r="JK319" s="83"/>
      <c r="JL319" s="83"/>
      <c r="JM319" s="83"/>
      <c r="JN319" s="83"/>
      <c r="JO319" s="83"/>
      <c r="JP319" s="83">
        <f>365.88+207</f>
        <v>572.88</v>
      </c>
      <c r="JQ319" s="117">
        <f t="shared" si="19"/>
        <v>1.4891603847153625</v>
      </c>
    </row>
    <row r="320" spans="1:278" s="5" customFormat="1" ht="12.75" customHeight="1" x14ac:dyDescent="0.25">
      <c r="A320" s="64">
        <v>43452</v>
      </c>
      <c r="B320" s="109" t="s">
        <v>91</v>
      </c>
      <c r="C320" s="52"/>
      <c r="D320" s="52"/>
      <c r="E320" s="53"/>
      <c r="F320" s="53"/>
      <c r="G320" s="53"/>
      <c r="H320" s="53"/>
      <c r="I320" s="53"/>
      <c r="J320" s="53"/>
      <c r="K320" s="53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>
        <v>10</v>
      </c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  <c r="BK320" s="22"/>
      <c r="BL320" s="22"/>
      <c r="BM320" s="22"/>
      <c r="BN320" s="22"/>
      <c r="BO320" s="22"/>
      <c r="BP320" s="22"/>
      <c r="BQ320" s="22"/>
      <c r="BR320" s="22"/>
      <c r="BS320" s="22"/>
      <c r="BT320" s="22">
        <v>10</v>
      </c>
      <c r="BU320" s="22"/>
      <c r="BV320" s="22"/>
      <c r="BW320" s="22"/>
      <c r="BX320" s="22"/>
      <c r="BY320" s="22"/>
      <c r="BZ320" s="22"/>
      <c r="CA320" s="22"/>
      <c r="CB320" s="22"/>
      <c r="CC320" s="22"/>
      <c r="CD320" s="22"/>
      <c r="CE320" s="22"/>
      <c r="CF320" s="22"/>
      <c r="CG320" s="22"/>
      <c r="CH320" s="22"/>
      <c r="CI320" s="22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/>
      <c r="DA320" s="22"/>
      <c r="DB320" s="22"/>
      <c r="DC320" s="22"/>
      <c r="DD320" s="22"/>
      <c r="DE320" s="22"/>
      <c r="DF320" s="22"/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/>
      <c r="DR320" s="22"/>
      <c r="DS320" s="22"/>
      <c r="DT320" s="22"/>
      <c r="DU320" s="22"/>
      <c r="DV320" s="22"/>
      <c r="DW320" s="22"/>
      <c r="DX320" s="22"/>
      <c r="DY320" s="22"/>
      <c r="DZ320" s="22"/>
      <c r="EA320" s="22"/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/>
      <c r="EW320" s="22"/>
      <c r="EX320" s="22"/>
      <c r="EY320" s="22"/>
      <c r="EZ320" s="22"/>
      <c r="FA320" s="22"/>
      <c r="FB320" s="22"/>
      <c r="FC320" s="22"/>
      <c r="FD320" s="22"/>
      <c r="FE320" s="22"/>
      <c r="FF320" s="22"/>
      <c r="FG320" s="22"/>
      <c r="FH320" s="22"/>
      <c r="FI320" s="22"/>
      <c r="FJ320" s="22"/>
      <c r="FK320" s="22"/>
      <c r="FL320" s="22"/>
      <c r="FM320" s="22"/>
      <c r="FN320" s="22"/>
      <c r="FO320" s="22"/>
      <c r="FP320" s="22"/>
      <c r="FQ320" s="22"/>
      <c r="FR320" s="22"/>
      <c r="FS320" s="22"/>
      <c r="FT320" s="22"/>
      <c r="FU320" s="22"/>
      <c r="FV320" s="22"/>
      <c r="FW320" s="22"/>
      <c r="FX320" s="22"/>
      <c r="FY320" s="22"/>
      <c r="FZ320" s="22"/>
      <c r="GA320" s="22"/>
      <c r="GB320" s="22"/>
      <c r="GC320" s="22"/>
      <c r="GD320" s="22"/>
      <c r="GE320" s="22">
        <v>10</v>
      </c>
      <c r="GF320" s="22"/>
      <c r="GG320" s="22"/>
      <c r="GH320" s="22"/>
      <c r="GI320" s="22"/>
      <c r="GJ320" s="22"/>
      <c r="GK320" s="22"/>
      <c r="GL320" s="22"/>
      <c r="GM320" s="22"/>
      <c r="GN320" s="22"/>
      <c r="GO320" s="22"/>
      <c r="GP320" s="22"/>
      <c r="GQ320" s="22"/>
      <c r="GR320" s="22"/>
      <c r="GS320" s="22"/>
      <c r="GT320" s="22"/>
      <c r="GU320" s="22"/>
      <c r="GV320" s="22"/>
      <c r="GW320" s="22"/>
      <c r="GX320" s="22"/>
      <c r="GY320" s="22"/>
      <c r="GZ320" s="22"/>
      <c r="HA320" s="22"/>
      <c r="HB320" s="22"/>
      <c r="HC320" s="22"/>
      <c r="HD320" s="22"/>
      <c r="HE320" s="22"/>
      <c r="HF320" s="22"/>
      <c r="HG320" s="22"/>
      <c r="HH320" s="22"/>
      <c r="HI320" s="22"/>
      <c r="HJ320" s="22"/>
      <c r="HK320" s="22"/>
      <c r="HL320" s="22"/>
      <c r="HM320" s="22"/>
      <c r="HN320" s="22"/>
      <c r="HO320" s="22"/>
      <c r="HP320" s="22"/>
      <c r="HQ320" s="22"/>
      <c r="HR320" s="22"/>
      <c r="HS320" s="22"/>
      <c r="HT320" s="22"/>
      <c r="HU320" s="22"/>
      <c r="HV320" s="22"/>
      <c r="HW320" s="22"/>
      <c r="HX320" s="22"/>
      <c r="HY320" s="22"/>
      <c r="HZ320" s="22"/>
      <c r="IA320" s="22"/>
      <c r="IB320" s="22"/>
      <c r="IC320" s="22"/>
      <c r="ID320" s="22"/>
      <c r="IE320" s="22"/>
      <c r="IF320" s="22"/>
      <c r="IG320" s="22"/>
      <c r="IH320" s="22"/>
      <c r="II320" s="22"/>
      <c r="IJ320" s="22"/>
      <c r="IK320" s="22"/>
      <c r="IL320" s="22"/>
      <c r="IM320" s="22"/>
      <c r="IN320" s="22"/>
      <c r="IO320" s="22"/>
      <c r="IP320" s="22"/>
      <c r="IQ320" s="22"/>
      <c r="IR320" s="22"/>
      <c r="IS320" s="22"/>
      <c r="IT320" s="22"/>
      <c r="IU320" s="22"/>
      <c r="IV320" s="22"/>
      <c r="IW320" s="22"/>
      <c r="IX320" s="22"/>
      <c r="IY320" s="26">
        <f t="shared" si="16"/>
        <v>30</v>
      </c>
      <c r="IZ320" s="56" t="s">
        <v>37</v>
      </c>
      <c r="JA320" s="80">
        <v>968.4</v>
      </c>
      <c r="JB320" s="81">
        <f>JE320+JF320+JG320+JH320+JI320+JJ320+JK320+JL320+JM320+JN320+JO320+JP320</f>
        <v>968.4</v>
      </c>
      <c r="JC320" s="81">
        <v>604.4</v>
      </c>
      <c r="JD320" s="82">
        <f t="shared" si="17"/>
        <v>0</v>
      </c>
      <c r="JE320" s="83"/>
      <c r="JF320" s="83"/>
      <c r="JG320" s="83"/>
      <c r="JH320" s="83"/>
      <c r="JI320" s="83"/>
      <c r="JJ320" s="83"/>
      <c r="JK320" s="83"/>
      <c r="JL320" s="83"/>
      <c r="JM320" s="83"/>
      <c r="JN320" s="83"/>
      <c r="JO320" s="83"/>
      <c r="JP320" s="83">
        <v>968.4</v>
      </c>
      <c r="JQ320" s="117">
        <f t="shared" si="19"/>
        <v>1.6022501654533421</v>
      </c>
    </row>
    <row r="321" spans="1:278" s="5" customFormat="1" ht="12.75" customHeight="1" x14ac:dyDescent="0.25">
      <c r="A321" s="64">
        <v>43462</v>
      </c>
      <c r="B321" s="109" t="s">
        <v>91</v>
      </c>
      <c r="C321" s="52"/>
      <c r="D321" s="52"/>
      <c r="E321" s="53"/>
      <c r="F321" s="53"/>
      <c r="G321" s="53"/>
      <c r="H321" s="53"/>
      <c r="I321" s="53"/>
      <c r="J321" s="53"/>
      <c r="K321" s="53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  <c r="BK321" s="22"/>
      <c r="BL321" s="22"/>
      <c r="BM321" s="22"/>
      <c r="BN321" s="22"/>
      <c r="BO321" s="22"/>
      <c r="BP321" s="22"/>
      <c r="BQ321" s="22"/>
      <c r="BR321" s="22"/>
      <c r="BS321" s="22"/>
      <c r="BT321" s="22"/>
      <c r="BU321" s="22"/>
      <c r="BV321" s="22"/>
      <c r="BW321" s="22"/>
      <c r="BX321" s="22">
        <v>9</v>
      </c>
      <c r="BY321" s="22"/>
      <c r="BZ321" s="22"/>
      <c r="CA321" s="22"/>
      <c r="CB321" s="22"/>
      <c r="CC321" s="22"/>
      <c r="CD321" s="22"/>
      <c r="CE321" s="22"/>
      <c r="CF321" s="22"/>
      <c r="CG321" s="22"/>
      <c r="CH321" s="22"/>
      <c r="CI321" s="22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/>
      <c r="DA321" s="22"/>
      <c r="DB321" s="22"/>
      <c r="DC321" s="22"/>
      <c r="DD321" s="22"/>
      <c r="DE321" s="22"/>
      <c r="DF321" s="22"/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/>
      <c r="DR321" s="22"/>
      <c r="DS321" s="22"/>
      <c r="DT321" s="22"/>
      <c r="DU321" s="22"/>
      <c r="DV321" s="22"/>
      <c r="DW321" s="22"/>
      <c r="DX321" s="22"/>
      <c r="DY321" s="22"/>
      <c r="DZ321" s="22"/>
      <c r="EA321" s="22"/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2"/>
      <c r="EX321" s="22"/>
      <c r="EY321" s="22"/>
      <c r="EZ321" s="22"/>
      <c r="FA321" s="22"/>
      <c r="FB321" s="22"/>
      <c r="FC321" s="22"/>
      <c r="FD321" s="22"/>
      <c r="FE321" s="22"/>
      <c r="FF321" s="22"/>
      <c r="FG321" s="22"/>
      <c r="FH321" s="22"/>
      <c r="FI321" s="22"/>
      <c r="FJ321" s="22"/>
      <c r="FK321" s="22"/>
      <c r="FL321" s="22"/>
      <c r="FM321" s="22"/>
      <c r="FN321" s="22"/>
      <c r="FO321" s="22"/>
      <c r="FP321" s="22"/>
      <c r="FQ321" s="22"/>
      <c r="FR321" s="22"/>
      <c r="FS321" s="22"/>
      <c r="FT321" s="22"/>
      <c r="FU321" s="22"/>
      <c r="FV321" s="22"/>
      <c r="FW321" s="22"/>
      <c r="FX321" s="22"/>
      <c r="FY321" s="22"/>
      <c r="FZ321" s="22"/>
      <c r="GA321" s="22"/>
      <c r="GB321" s="22"/>
      <c r="GC321" s="22"/>
      <c r="GD321" s="22"/>
      <c r="GE321" s="22"/>
      <c r="GF321" s="22"/>
      <c r="GG321" s="22"/>
      <c r="GH321" s="22"/>
      <c r="GI321" s="22"/>
      <c r="GJ321" s="22"/>
      <c r="GK321" s="22"/>
      <c r="GL321" s="22"/>
      <c r="GM321" s="22"/>
      <c r="GN321" s="22"/>
      <c r="GO321" s="22">
        <v>10</v>
      </c>
      <c r="GP321" s="22"/>
      <c r="GQ321" s="22"/>
      <c r="GR321" s="22"/>
      <c r="GS321" s="22"/>
      <c r="GT321" s="22"/>
      <c r="GU321" s="22"/>
      <c r="GV321" s="22"/>
      <c r="GW321" s="22"/>
      <c r="GX321" s="22"/>
      <c r="GY321" s="22"/>
      <c r="GZ321" s="22"/>
      <c r="HA321" s="22"/>
      <c r="HB321" s="22"/>
      <c r="HC321" s="22"/>
      <c r="HD321" s="22"/>
      <c r="HE321" s="22"/>
      <c r="HF321" s="22"/>
      <c r="HG321" s="22"/>
      <c r="HH321" s="22"/>
      <c r="HI321" s="22"/>
      <c r="HJ321" s="22"/>
      <c r="HK321" s="22"/>
      <c r="HL321" s="22"/>
      <c r="HM321" s="22"/>
      <c r="HN321" s="22"/>
      <c r="HO321" s="22"/>
      <c r="HP321" s="22"/>
      <c r="HQ321" s="22"/>
      <c r="HR321" s="22"/>
      <c r="HS321" s="22"/>
      <c r="HT321" s="22"/>
      <c r="HU321" s="22"/>
      <c r="HV321" s="22"/>
      <c r="HW321" s="22"/>
      <c r="HX321" s="22"/>
      <c r="HY321" s="22"/>
      <c r="HZ321" s="22"/>
      <c r="IA321" s="22"/>
      <c r="IB321" s="22"/>
      <c r="IC321" s="22"/>
      <c r="ID321" s="22"/>
      <c r="IE321" s="22"/>
      <c r="IF321" s="22"/>
      <c r="IG321" s="22"/>
      <c r="IH321" s="22"/>
      <c r="II321" s="22"/>
      <c r="IJ321" s="22"/>
      <c r="IK321" s="22"/>
      <c r="IL321" s="22"/>
      <c r="IM321" s="22"/>
      <c r="IN321" s="22"/>
      <c r="IO321" s="22"/>
      <c r="IP321" s="22"/>
      <c r="IQ321" s="22"/>
      <c r="IR321" s="22"/>
      <c r="IS321" s="22"/>
      <c r="IT321" s="22"/>
      <c r="IU321" s="22"/>
      <c r="IV321" s="22"/>
      <c r="IW321" s="22"/>
      <c r="IX321" s="22"/>
      <c r="IY321" s="26">
        <f t="shared" si="16"/>
        <v>19</v>
      </c>
      <c r="IZ321" s="56" t="s">
        <v>37</v>
      </c>
      <c r="JA321" s="80">
        <v>635.34</v>
      </c>
      <c r="JB321" s="81">
        <f>JE321+JF321+JG321+JH321+JI321+JJ321+JK321+JL321+JM321+JN321+JO321+JP321</f>
        <v>635.34</v>
      </c>
      <c r="JC321" s="81">
        <v>372.53</v>
      </c>
      <c r="JD321" s="82">
        <f t="shared" si="17"/>
        <v>0</v>
      </c>
      <c r="JE321" s="83"/>
      <c r="JF321" s="83"/>
      <c r="JG321" s="83"/>
      <c r="JH321" s="83"/>
      <c r="JI321" s="83"/>
      <c r="JJ321" s="83"/>
      <c r="JK321" s="83"/>
      <c r="JL321" s="83"/>
      <c r="JM321" s="83"/>
      <c r="JN321" s="83"/>
      <c r="JO321" s="83"/>
      <c r="JP321" s="83">
        <v>635.34</v>
      </c>
      <c r="JQ321" s="117">
        <f t="shared" si="19"/>
        <v>1.7054733846938503</v>
      </c>
    </row>
    <row r="322" spans="1:278" s="5" customFormat="1" ht="12.75" customHeight="1" x14ac:dyDescent="0.25">
      <c r="A322" s="64">
        <v>43138</v>
      </c>
      <c r="B322" s="109" t="s">
        <v>170</v>
      </c>
      <c r="C322" s="52"/>
      <c r="D322" s="52"/>
      <c r="E322" s="53"/>
      <c r="F322" s="53"/>
      <c r="G322" s="53"/>
      <c r="H322" s="53"/>
      <c r="I322" s="53"/>
      <c r="J322" s="53"/>
      <c r="K322" s="53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  <c r="BK322" s="22"/>
      <c r="BL322" s="22"/>
      <c r="BM322" s="22"/>
      <c r="BN322" s="22"/>
      <c r="BO322" s="22"/>
      <c r="BP322" s="22"/>
      <c r="BQ322" s="22"/>
      <c r="BR322" s="22"/>
      <c r="BS322" s="22"/>
      <c r="BT322" s="22"/>
      <c r="BU322" s="22"/>
      <c r="BV322" s="22"/>
      <c r="BW322" s="22"/>
      <c r="BX322" s="22"/>
      <c r="BY322" s="22"/>
      <c r="BZ322" s="22"/>
      <c r="CA322" s="22"/>
      <c r="CB322" s="22"/>
      <c r="CC322" s="22"/>
      <c r="CD322" s="22"/>
      <c r="CE322" s="22"/>
      <c r="CF322" s="22"/>
      <c r="CG322" s="22"/>
      <c r="CH322" s="22"/>
      <c r="CI322" s="22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/>
      <c r="DA322" s="22"/>
      <c r="DB322" s="22"/>
      <c r="DC322" s="22"/>
      <c r="DD322" s="22"/>
      <c r="DE322" s="22"/>
      <c r="DF322" s="22"/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/>
      <c r="DR322" s="22"/>
      <c r="DS322" s="22"/>
      <c r="DT322" s="22"/>
      <c r="DU322" s="22"/>
      <c r="DV322" s="22"/>
      <c r="DW322" s="22"/>
      <c r="DX322" s="22"/>
      <c r="DY322" s="22"/>
      <c r="DZ322" s="22"/>
      <c r="EA322" s="22"/>
      <c r="EB322" s="22"/>
      <c r="EC322" s="22"/>
      <c r="ED322" s="22"/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2"/>
      <c r="EX322" s="22"/>
      <c r="EY322" s="22"/>
      <c r="EZ322" s="22"/>
      <c r="FA322" s="22"/>
      <c r="FB322" s="22"/>
      <c r="FC322" s="22"/>
      <c r="FD322" s="22"/>
      <c r="FE322" s="22"/>
      <c r="FF322" s="22"/>
      <c r="FG322" s="22"/>
      <c r="FH322" s="22"/>
      <c r="FI322" s="22"/>
      <c r="FJ322" s="22"/>
      <c r="FK322" s="22"/>
      <c r="FL322" s="22"/>
      <c r="FM322" s="22"/>
      <c r="FN322" s="22"/>
      <c r="FO322" s="22"/>
      <c r="FP322" s="22"/>
      <c r="FQ322" s="22"/>
      <c r="FR322" s="22"/>
      <c r="FS322" s="22"/>
      <c r="FT322" s="22"/>
      <c r="FU322" s="22"/>
      <c r="FV322" s="22"/>
      <c r="FW322" s="22"/>
      <c r="FX322" s="22"/>
      <c r="FY322" s="22"/>
      <c r="FZ322" s="22"/>
      <c r="GA322" s="22"/>
      <c r="GB322" s="22"/>
      <c r="GC322" s="22"/>
      <c r="GD322" s="22"/>
      <c r="GE322" s="22"/>
      <c r="GF322" s="22"/>
      <c r="GG322" s="22"/>
      <c r="GH322" s="22"/>
      <c r="GI322" s="22"/>
      <c r="GJ322" s="22"/>
      <c r="GK322" s="22"/>
      <c r="GL322" s="22"/>
      <c r="GM322" s="22"/>
      <c r="GN322" s="22"/>
      <c r="GO322" s="22"/>
      <c r="GP322" s="22"/>
      <c r="GQ322" s="22"/>
      <c r="GR322" s="22"/>
      <c r="GS322" s="22"/>
      <c r="GT322" s="22"/>
      <c r="GU322" s="22"/>
      <c r="GV322" s="22"/>
      <c r="GW322" s="22">
        <v>9</v>
      </c>
      <c r="GX322" s="22"/>
      <c r="GY322" s="22"/>
      <c r="GZ322" s="22"/>
      <c r="HA322" s="22"/>
      <c r="HB322" s="22"/>
      <c r="HC322" s="22"/>
      <c r="HD322" s="22"/>
      <c r="HE322" s="22"/>
      <c r="HF322" s="22"/>
      <c r="HG322" s="22"/>
      <c r="HH322" s="22"/>
      <c r="HI322" s="22"/>
      <c r="HJ322" s="22"/>
      <c r="HK322" s="22"/>
      <c r="HL322" s="22"/>
      <c r="HM322" s="22"/>
      <c r="HN322" s="22"/>
      <c r="HO322" s="22"/>
      <c r="HP322" s="22"/>
      <c r="HQ322" s="22"/>
      <c r="HR322" s="22"/>
      <c r="HS322" s="22"/>
      <c r="HT322" s="22"/>
      <c r="HU322" s="22"/>
      <c r="HV322" s="22"/>
      <c r="HW322" s="22"/>
      <c r="HX322" s="22"/>
      <c r="HY322" s="22"/>
      <c r="HZ322" s="22"/>
      <c r="IA322" s="22"/>
      <c r="IB322" s="22"/>
      <c r="IC322" s="22"/>
      <c r="ID322" s="22"/>
      <c r="IE322" s="22"/>
      <c r="IF322" s="22"/>
      <c r="IG322" s="22"/>
      <c r="IH322" s="22"/>
      <c r="II322" s="22"/>
      <c r="IJ322" s="22"/>
      <c r="IK322" s="22"/>
      <c r="IL322" s="22"/>
      <c r="IM322" s="22"/>
      <c r="IN322" s="22"/>
      <c r="IO322" s="22"/>
      <c r="IP322" s="22"/>
      <c r="IQ322" s="22"/>
      <c r="IR322" s="22"/>
      <c r="IS322" s="22"/>
      <c r="IT322" s="22"/>
      <c r="IU322" s="22"/>
      <c r="IV322" s="22"/>
      <c r="IW322" s="22"/>
      <c r="IX322" s="22"/>
      <c r="IY322" s="26">
        <f t="shared" ref="IY322:IY385" si="20">SUBTOTAL(9,C322:IX322)</f>
        <v>9</v>
      </c>
      <c r="IZ322" s="56" t="s">
        <v>37</v>
      </c>
      <c r="JA322" s="80">
        <v>528.77</v>
      </c>
      <c r="JB322" s="81">
        <f>JE322+JF322+JG322+JH322</f>
        <v>528.77</v>
      </c>
      <c r="JC322" s="81">
        <v>343.89</v>
      </c>
      <c r="JD322" s="82">
        <f t="shared" ref="JD322:JD385" si="21">JA322-JB322</f>
        <v>0</v>
      </c>
      <c r="JE322" s="83"/>
      <c r="JF322" s="83"/>
      <c r="JG322" s="83"/>
      <c r="JH322" s="83">
        <v>528.77</v>
      </c>
      <c r="JI322" s="83"/>
      <c r="JJ322" s="83"/>
      <c r="JK322" s="83"/>
      <c r="JL322" s="83"/>
      <c r="JM322" s="83"/>
      <c r="JN322" s="83"/>
      <c r="JO322" s="83"/>
      <c r="JP322" s="83"/>
      <c r="JQ322" s="40">
        <f t="shared" si="19"/>
        <v>1.5376137718456484</v>
      </c>
      <c r="JR322" s="5" t="s">
        <v>341</v>
      </c>
    </row>
    <row r="323" spans="1:278" s="5" customFormat="1" ht="12.75" customHeight="1" x14ac:dyDescent="0.25">
      <c r="A323" s="64">
        <v>43209</v>
      </c>
      <c r="B323" s="109" t="s">
        <v>170</v>
      </c>
      <c r="C323" s="52"/>
      <c r="D323" s="52"/>
      <c r="E323" s="53"/>
      <c r="F323" s="53"/>
      <c r="G323" s="53"/>
      <c r="H323" s="53"/>
      <c r="I323" s="53"/>
      <c r="J323" s="53"/>
      <c r="K323" s="53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  <c r="BK323" s="22"/>
      <c r="BL323" s="22"/>
      <c r="BM323" s="22"/>
      <c r="BN323" s="22"/>
      <c r="BO323" s="22"/>
      <c r="BP323" s="22"/>
      <c r="BQ323" s="22"/>
      <c r="BR323" s="22"/>
      <c r="BS323" s="22"/>
      <c r="BT323" s="22"/>
      <c r="BU323" s="22"/>
      <c r="BV323" s="22"/>
      <c r="BW323" s="22"/>
      <c r="BX323" s="22"/>
      <c r="BY323" s="22"/>
      <c r="BZ323" s="22"/>
      <c r="CA323" s="22"/>
      <c r="CB323" s="22"/>
      <c r="CC323" s="22"/>
      <c r="CD323" s="22"/>
      <c r="CE323" s="22"/>
      <c r="CF323" s="22"/>
      <c r="CG323" s="22"/>
      <c r="CH323" s="22"/>
      <c r="CI323" s="22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/>
      <c r="DA323" s="22"/>
      <c r="DB323" s="22"/>
      <c r="DC323" s="22"/>
      <c r="DD323" s="22"/>
      <c r="DE323" s="22"/>
      <c r="DF323" s="22"/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/>
      <c r="DS323" s="22"/>
      <c r="DT323" s="22"/>
      <c r="DU323" s="22"/>
      <c r="DV323" s="22"/>
      <c r="DW323" s="22"/>
      <c r="DX323" s="22"/>
      <c r="DY323" s="22"/>
      <c r="DZ323" s="22"/>
      <c r="EA323" s="22"/>
      <c r="EB323" s="22"/>
      <c r="EC323" s="22"/>
      <c r="ED323" s="22"/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2"/>
      <c r="EX323" s="22"/>
      <c r="EY323" s="22"/>
      <c r="EZ323" s="22"/>
      <c r="FA323" s="22"/>
      <c r="FB323" s="22"/>
      <c r="FC323" s="22"/>
      <c r="FD323" s="22"/>
      <c r="FE323" s="22"/>
      <c r="FF323" s="22"/>
      <c r="FG323" s="22"/>
      <c r="FH323" s="22"/>
      <c r="FI323" s="22"/>
      <c r="FJ323" s="22"/>
      <c r="FK323" s="22"/>
      <c r="FL323" s="22"/>
      <c r="FM323" s="22"/>
      <c r="FN323" s="22"/>
      <c r="FO323" s="22"/>
      <c r="FP323" s="22"/>
      <c r="FQ323" s="22"/>
      <c r="FR323" s="22"/>
      <c r="FS323" s="22"/>
      <c r="FT323" s="22"/>
      <c r="FU323" s="22"/>
      <c r="FV323" s="22"/>
      <c r="FW323" s="22"/>
      <c r="FX323" s="22"/>
      <c r="FY323" s="22"/>
      <c r="FZ323" s="22"/>
      <c r="GA323" s="22"/>
      <c r="GB323" s="22"/>
      <c r="GC323" s="22"/>
      <c r="GD323" s="22"/>
      <c r="GE323" s="22"/>
      <c r="GF323" s="22"/>
      <c r="GG323" s="22"/>
      <c r="GH323" s="22"/>
      <c r="GI323" s="22"/>
      <c r="GJ323" s="22"/>
      <c r="GK323" s="22"/>
      <c r="GL323" s="22"/>
      <c r="GM323" s="22"/>
      <c r="GN323" s="22"/>
      <c r="GO323" s="22"/>
      <c r="GP323" s="22"/>
      <c r="GQ323" s="22"/>
      <c r="GR323" s="22"/>
      <c r="GS323" s="22"/>
      <c r="GT323" s="22"/>
      <c r="GU323" s="22"/>
      <c r="GV323" s="22"/>
      <c r="GW323" s="22">
        <v>16.2</v>
      </c>
      <c r="GX323" s="22"/>
      <c r="GY323" s="22"/>
      <c r="GZ323" s="22"/>
      <c r="HA323" s="22"/>
      <c r="HB323" s="22"/>
      <c r="HC323" s="22"/>
      <c r="HD323" s="22"/>
      <c r="HE323" s="22"/>
      <c r="HF323" s="22"/>
      <c r="HG323" s="22"/>
      <c r="HH323" s="22"/>
      <c r="HI323" s="22"/>
      <c r="HJ323" s="22"/>
      <c r="HK323" s="22"/>
      <c r="HL323" s="22"/>
      <c r="HM323" s="22"/>
      <c r="HN323" s="22"/>
      <c r="HO323" s="22"/>
      <c r="HP323" s="22"/>
      <c r="HQ323" s="22"/>
      <c r="HR323" s="22"/>
      <c r="HS323" s="22"/>
      <c r="HT323" s="22"/>
      <c r="HU323" s="22"/>
      <c r="HV323" s="22"/>
      <c r="HW323" s="22"/>
      <c r="HX323" s="22"/>
      <c r="HY323" s="22"/>
      <c r="HZ323" s="22"/>
      <c r="IA323" s="22"/>
      <c r="IB323" s="22"/>
      <c r="IC323" s="22"/>
      <c r="ID323" s="22"/>
      <c r="IE323" s="22"/>
      <c r="IF323" s="22"/>
      <c r="IG323" s="22"/>
      <c r="IH323" s="22"/>
      <c r="II323" s="22"/>
      <c r="IJ323" s="22"/>
      <c r="IK323" s="22"/>
      <c r="IL323" s="22"/>
      <c r="IM323" s="22"/>
      <c r="IN323" s="22"/>
      <c r="IO323" s="22"/>
      <c r="IP323" s="22"/>
      <c r="IQ323" s="22"/>
      <c r="IR323" s="22"/>
      <c r="IS323" s="22"/>
      <c r="IT323" s="22"/>
      <c r="IU323" s="22"/>
      <c r="IV323" s="22"/>
      <c r="IW323" s="22"/>
      <c r="IX323" s="22"/>
      <c r="IY323" s="26">
        <f t="shared" si="20"/>
        <v>16.2</v>
      </c>
      <c r="IZ323" s="56" t="s">
        <v>37</v>
      </c>
      <c r="JA323" s="80">
        <v>951.78</v>
      </c>
      <c r="JB323" s="81">
        <f>JE323+JF323+JG323+JH323+JI323+JJ323+JK323</f>
        <v>951.78</v>
      </c>
      <c r="JC323" s="81">
        <v>600.85800000000006</v>
      </c>
      <c r="JD323" s="82">
        <f t="shared" si="21"/>
        <v>0</v>
      </c>
      <c r="JE323" s="83"/>
      <c r="JF323" s="83"/>
      <c r="JG323" s="83"/>
      <c r="JH323" s="83"/>
      <c r="JI323" s="83">
        <v>100</v>
      </c>
      <c r="JJ323" s="83"/>
      <c r="JK323" s="83">
        <v>851.78</v>
      </c>
      <c r="JL323" s="83"/>
      <c r="JM323" s="83"/>
      <c r="JN323" s="83"/>
      <c r="JO323" s="83"/>
      <c r="JP323" s="83"/>
      <c r="JQ323" s="40">
        <f t="shared" si="19"/>
        <v>1.584034830192824</v>
      </c>
      <c r="JR323" s="5" t="s">
        <v>509</v>
      </c>
    </row>
    <row r="324" spans="1:278" s="5" customFormat="1" ht="12.75" customHeight="1" x14ac:dyDescent="0.25">
      <c r="A324" s="64">
        <v>43300</v>
      </c>
      <c r="B324" s="109" t="s">
        <v>170</v>
      </c>
      <c r="C324" s="52"/>
      <c r="D324" s="52"/>
      <c r="E324" s="53"/>
      <c r="F324" s="53"/>
      <c r="G324" s="53"/>
      <c r="H324" s="53"/>
      <c r="I324" s="53"/>
      <c r="J324" s="53"/>
      <c r="K324" s="53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  <c r="BK324" s="22"/>
      <c r="BL324" s="22"/>
      <c r="BM324" s="22"/>
      <c r="BN324" s="22"/>
      <c r="BO324" s="22"/>
      <c r="BP324" s="22"/>
      <c r="BQ324" s="22"/>
      <c r="BR324" s="22"/>
      <c r="BS324" s="22"/>
      <c r="BT324" s="22"/>
      <c r="BU324" s="22"/>
      <c r="BV324" s="22"/>
      <c r="BW324" s="22"/>
      <c r="BX324" s="22"/>
      <c r="BY324" s="22"/>
      <c r="BZ324" s="22"/>
      <c r="CA324" s="22"/>
      <c r="CB324" s="22"/>
      <c r="CC324" s="22"/>
      <c r="CD324" s="22"/>
      <c r="CE324" s="22"/>
      <c r="CF324" s="22"/>
      <c r="CG324" s="22"/>
      <c r="CH324" s="22"/>
      <c r="CI324" s="22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/>
      <c r="DA324" s="22"/>
      <c r="DB324" s="22"/>
      <c r="DC324" s="22"/>
      <c r="DD324" s="22"/>
      <c r="DE324" s="22"/>
      <c r="DF324" s="22"/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/>
      <c r="DU324" s="22"/>
      <c r="DV324" s="22"/>
      <c r="DW324" s="22"/>
      <c r="DX324" s="22"/>
      <c r="DY324" s="22"/>
      <c r="DZ324" s="22"/>
      <c r="EA324" s="22"/>
      <c r="EB324" s="22"/>
      <c r="EC324" s="22"/>
      <c r="ED324" s="22"/>
      <c r="EE324" s="22"/>
      <c r="EF324" s="22"/>
      <c r="EG324" s="22"/>
      <c r="EH324" s="22"/>
      <c r="EI324" s="22"/>
      <c r="EJ324" s="22"/>
      <c r="EK324" s="22"/>
      <c r="EL324" s="22"/>
      <c r="EM324" s="22"/>
      <c r="EN324" s="22"/>
      <c r="EO324" s="22"/>
      <c r="EP324" s="22"/>
      <c r="EQ324" s="22"/>
      <c r="ER324" s="22"/>
      <c r="ES324" s="22"/>
      <c r="ET324" s="22"/>
      <c r="EU324" s="22"/>
      <c r="EV324" s="22"/>
      <c r="EW324" s="22"/>
      <c r="EX324" s="22"/>
      <c r="EY324" s="22"/>
      <c r="EZ324" s="22"/>
      <c r="FA324" s="22"/>
      <c r="FB324" s="22"/>
      <c r="FC324" s="22"/>
      <c r="FD324" s="22"/>
      <c r="FE324" s="22"/>
      <c r="FF324" s="22"/>
      <c r="FG324" s="22"/>
      <c r="FH324" s="22"/>
      <c r="FI324" s="22"/>
      <c r="FJ324" s="22"/>
      <c r="FK324" s="22"/>
      <c r="FL324" s="22"/>
      <c r="FM324" s="22"/>
      <c r="FN324" s="22"/>
      <c r="FO324" s="22"/>
      <c r="FP324" s="22"/>
      <c r="FQ324" s="22"/>
      <c r="FR324" s="22"/>
      <c r="FS324" s="22"/>
      <c r="FT324" s="22"/>
      <c r="FU324" s="22"/>
      <c r="FV324" s="22"/>
      <c r="FW324" s="22"/>
      <c r="FX324" s="22"/>
      <c r="FY324" s="22"/>
      <c r="FZ324" s="22"/>
      <c r="GA324" s="22"/>
      <c r="GB324" s="22"/>
      <c r="GC324" s="22"/>
      <c r="GD324" s="22"/>
      <c r="GE324" s="22"/>
      <c r="GF324" s="22"/>
      <c r="GG324" s="22"/>
      <c r="GH324" s="22"/>
      <c r="GI324" s="22"/>
      <c r="GJ324" s="22"/>
      <c r="GK324" s="22"/>
      <c r="GL324" s="22"/>
      <c r="GM324" s="22"/>
      <c r="GN324" s="22"/>
      <c r="GO324" s="22"/>
      <c r="GP324" s="22"/>
      <c r="GQ324" s="22"/>
      <c r="GR324" s="22"/>
      <c r="GS324" s="22"/>
      <c r="GT324" s="22"/>
      <c r="GU324" s="22"/>
      <c r="GV324" s="22"/>
      <c r="GW324" s="22">
        <v>18</v>
      </c>
      <c r="GX324" s="22"/>
      <c r="GY324" s="22"/>
      <c r="GZ324" s="22"/>
      <c r="HA324" s="22"/>
      <c r="HB324" s="22"/>
      <c r="HC324" s="22"/>
      <c r="HD324" s="22"/>
      <c r="HE324" s="22"/>
      <c r="HF324" s="22"/>
      <c r="HG324" s="22"/>
      <c r="HH324" s="22"/>
      <c r="HI324" s="22"/>
      <c r="HJ324" s="22"/>
      <c r="HK324" s="22"/>
      <c r="HL324" s="22"/>
      <c r="HM324" s="22"/>
      <c r="HN324" s="22"/>
      <c r="HO324" s="22"/>
      <c r="HP324" s="22"/>
      <c r="HQ324" s="22"/>
      <c r="HR324" s="22"/>
      <c r="HS324" s="22"/>
      <c r="HT324" s="22"/>
      <c r="HU324" s="22"/>
      <c r="HV324" s="22"/>
      <c r="HW324" s="22"/>
      <c r="HX324" s="22"/>
      <c r="HY324" s="22"/>
      <c r="HZ324" s="22"/>
      <c r="IA324" s="22"/>
      <c r="IB324" s="22"/>
      <c r="IC324" s="22"/>
      <c r="ID324" s="22"/>
      <c r="IE324" s="22"/>
      <c r="IF324" s="22"/>
      <c r="IG324" s="22"/>
      <c r="IH324" s="22"/>
      <c r="II324" s="22"/>
      <c r="IJ324" s="22"/>
      <c r="IK324" s="22"/>
      <c r="IL324" s="22"/>
      <c r="IM324" s="22"/>
      <c r="IN324" s="22"/>
      <c r="IO324" s="22"/>
      <c r="IP324" s="22"/>
      <c r="IQ324" s="22"/>
      <c r="IR324" s="22"/>
      <c r="IS324" s="22"/>
      <c r="IT324" s="22"/>
      <c r="IU324" s="22"/>
      <c r="IV324" s="22"/>
      <c r="IW324" s="22"/>
      <c r="IX324" s="22"/>
      <c r="IY324" s="26">
        <f t="shared" si="20"/>
        <v>18</v>
      </c>
      <c r="IZ324" s="56" t="s">
        <v>37</v>
      </c>
      <c r="JA324" s="80">
        <v>1057.54</v>
      </c>
      <c r="JB324" s="81">
        <f>JE324+JF324+JG324+JH324+JI324+JJ324+JK324+JL324+JM324+JN324</f>
        <v>1057.54</v>
      </c>
      <c r="JC324" s="81">
        <v>689.22</v>
      </c>
      <c r="JD324" s="82">
        <f t="shared" si="21"/>
        <v>0</v>
      </c>
      <c r="JE324" s="83"/>
      <c r="JF324" s="83"/>
      <c r="JG324" s="83"/>
      <c r="JH324" s="83"/>
      <c r="JI324" s="83"/>
      <c r="JJ324" s="83"/>
      <c r="JK324" s="83"/>
      <c r="JL324" s="83"/>
      <c r="JM324" s="83"/>
      <c r="JN324" s="83">
        <v>1057.54</v>
      </c>
      <c r="JO324" s="83"/>
      <c r="JP324" s="83"/>
      <c r="JQ324" s="40">
        <f t="shared" si="19"/>
        <v>1.534401207161719</v>
      </c>
      <c r="JR324" s="5" t="s">
        <v>612</v>
      </c>
    </row>
    <row r="325" spans="1:278" s="5" customFormat="1" ht="12.75" customHeight="1" x14ac:dyDescent="0.25">
      <c r="A325" s="64">
        <v>43328</v>
      </c>
      <c r="B325" s="109" t="s">
        <v>170</v>
      </c>
      <c r="C325" s="52"/>
      <c r="D325" s="52"/>
      <c r="E325" s="53"/>
      <c r="F325" s="53"/>
      <c r="G325" s="53"/>
      <c r="H325" s="53"/>
      <c r="I325" s="53"/>
      <c r="J325" s="53"/>
      <c r="K325" s="53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  <c r="BK325" s="22"/>
      <c r="BL325" s="22"/>
      <c r="BM325" s="22"/>
      <c r="BN325" s="22"/>
      <c r="BO325" s="22"/>
      <c r="BP325" s="22"/>
      <c r="BQ325" s="22"/>
      <c r="BR325" s="22"/>
      <c r="BS325" s="22"/>
      <c r="BT325" s="22"/>
      <c r="BU325" s="22"/>
      <c r="BV325" s="22"/>
      <c r="BW325" s="22"/>
      <c r="BX325" s="22"/>
      <c r="BY325" s="22"/>
      <c r="BZ325" s="22"/>
      <c r="CA325" s="22"/>
      <c r="CB325" s="22"/>
      <c r="CC325" s="22"/>
      <c r="CD325" s="22"/>
      <c r="CE325" s="22"/>
      <c r="CF325" s="22"/>
      <c r="CG325" s="22"/>
      <c r="CH325" s="22"/>
      <c r="CI325" s="22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/>
      <c r="DA325" s="22"/>
      <c r="DB325" s="22"/>
      <c r="DC325" s="22"/>
      <c r="DD325" s="22"/>
      <c r="DE325" s="22"/>
      <c r="DF325" s="22"/>
      <c r="DG325" s="22"/>
      <c r="DH325" s="22"/>
      <c r="DI325" s="22"/>
      <c r="DJ325" s="22"/>
      <c r="DK325" s="22"/>
      <c r="DL325" s="22"/>
      <c r="DM325" s="22"/>
      <c r="DN325" s="22"/>
      <c r="DO325" s="22"/>
      <c r="DP325" s="22"/>
      <c r="DQ325" s="22"/>
      <c r="DR325" s="22"/>
      <c r="DS325" s="22"/>
      <c r="DT325" s="22"/>
      <c r="DU325" s="22">
        <v>5</v>
      </c>
      <c r="DV325" s="22"/>
      <c r="DW325" s="22"/>
      <c r="DX325" s="22"/>
      <c r="DY325" s="22"/>
      <c r="DZ325" s="22"/>
      <c r="EA325" s="22"/>
      <c r="EB325" s="22"/>
      <c r="EC325" s="22"/>
      <c r="ED325" s="22"/>
      <c r="EE325" s="22"/>
      <c r="EF325" s="22"/>
      <c r="EG325" s="22"/>
      <c r="EH325" s="22"/>
      <c r="EI325" s="22"/>
      <c r="EJ325" s="22"/>
      <c r="EK325" s="22"/>
      <c r="EL325" s="22"/>
      <c r="EM325" s="22"/>
      <c r="EN325" s="22"/>
      <c r="EO325" s="22"/>
      <c r="EP325" s="22"/>
      <c r="EQ325" s="22"/>
      <c r="ER325" s="22"/>
      <c r="ES325" s="22"/>
      <c r="ET325" s="22"/>
      <c r="EU325" s="22"/>
      <c r="EV325" s="22"/>
      <c r="EW325" s="22"/>
      <c r="EX325" s="22"/>
      <c r="EY325" s="22"/>
      <c r="EZ325" s="22"/>
      <c r="FA325" s="22"/>
      <c r="FB325" s="22"/>
      <c r="FC325" s="22"/>
      <c r="FD325" s="22"/>
      <c r="FE325" s="22"/>
      <c r="FF325" s="22"/>
      <c r="FG325" s="22"/>
      <c r="FH325" s="22"/>
      <c r="FI325" s="22"/>
      <c r="FJ325" s="22"/>
      <c r="FK325" s="22"/>
      <c r="FL325" s="22"/>
      <c r="FM325" s="22"/>
      <c r="FN325" s="22"/>
      <c r="FO325" s="22"/>
      <c r="FP325" s="22"/>
      <c r="FQ325" s="22"/>
      <c r="FR325" s="22"/>
      <c r="FS325" s="22"/>
      <c r="FT325" s="22"/>
      <c r="FU325" s="22"/>
      <c r="FV325" s="22"/>
      <c r="FW325" s="22"/>
      <c r="FX325" s="22"/>
      <c r="FY325" s="22"/>
      <c r="FZ325" s="22"/>
      <c r="GA325" s="22"/>
      <c r="GB325" s="22"/>
      <c r="GC325" s="22"/>
      <c r="GD325" s="22"/>
      <c r="GE325" s="22"/>
      <c r="GF325" s="22"/>
      <c r="GG325" s="22"/>
      <c r="GH325" s="22"/>
      <c r="GI325" s="22"/>
      <c r="GJ325" s="22"/>
      <c r="GK325" s="22"/>
      <c r="GL325" s="22"/>
      <c r="GM325" s="22"/>
      <c r="GN325" s="22"/>
      <c r="GO325" s="22"/>
      <c r="GP325" s="22"/>
      <c r="GQ325" s="22"/>
      <c r="GR325" s="22"/>
      <c r="GS325" s="22"/>
      <c r="GT325" s="22"/>
      <c r="GU325" s="22"/>
      <c r="GV325" s="22"/>
      <c r="GW325" s="22">
        <v>9</v>
      </c>
      <c r="GX325" s="22"/>
      <c r="GY325" s="22"/>
      <c r="GZ325" s="22"/>
      <c r="HA325" s="22"/>
      <c r="HB325" s="22"/>
      <c r="HC325" s="22"/>
      <c r="HD325" s="22"/>
      <c r="HE325" s="22"/>
      <c r="HF325" s="22"/>
      <c r="HG325" s="22"/>
      <c r="HH325" s="22"/>
      <c r="HI325" s="22"/>
      <c r="HJ325" s="22"/>
      <c r="HK325" s="22"/>
      <c r="HL325" s="22"/>
      <c r="HM325" s="22"/>
      <c r="HN325" s="22"/>
      <c r="HO325" s="22"/>
      <c r="HP325" s="22"/>
      <c r="HQ325" s="22"/>
      <c r="HR325" s="22"/>
      <c r="HS325" s="22"/>
      <c r="HT325" s="22"/>
      <c r="HU325" s="22"/>
      <c r="HV325" s="22"/>
      <c r="HW325" s="22"/>
      <c r="HX325" s="22"/>
      <c r="HY325" s="22"/>
      <c r="HZ325" s="22"/>
      <c r="IA325" s="22"/>
      <c r="IB325" s="22"/>
      <c r="IC325" s="22"/>
      <c r="ID325" s="22"/>
      <c r="IE325" s="22"/>
      <c r="IF325" s="22"/>
      <c r="IG325" s="22"/>
      <c r="IH325" s="22"/>
      <c r="II325" s="22"/>
      <c r="IJ325" s="22"/>
      <c r="IK325" s="22"/>
      <c r="IL325" s="22"/>
      <c r="IM325" s="22"/>
      <c r="IN325" s="22"/>
      <c r="IO325" s="22"/>
      <c r="IP325" s="22"/>
      <c r="IQ325" s="22"/>
      <c r="IR325" s="22"/>
      <c r="IS325" s="22"/>
      <c r="IT325" s="22"/>
      <c r="IU325" s="22"/>
      <c r="IV325" s="22"/>
      <c r="IW325" s="22"/>
      <c r="IX325" s="22"/>
      <c r="IY325" s="26">
        <f t="shared" si="20"/>
        <v>14</v>
      </c>
      <c r="IZ325" s="56" t="s">
        <v>37</v>
      </c>
      <c r="JA325" s="80">
        <v>736.13</v>
      </c>
      <c r="JB325" s="81">
        <f>JE325+JF325+JG325+JH325+JI325+JJ325+JK325+JL325+JM325+JN325</f>
        <v>736.13</v>
      </c>
      <c r="JC325" s="81">
        <v>483.08000000000004</v>
      </c>
      <c r="JD325" s="82">
        <f t="shared" si="21"/>
        <v>0</v>
      </c>
      <c r="JE325" s="83"/>
      <c r="JF325" s="83"/>
      <c r="JG325" s="83"/>
      <c r="JH325" s="83"/>
      <c r="JI325" s="83"/>
      <c r="JJ325" s="83"/>
      <c r="JK325" s="83"/>
      <c r="JL325" s="83"/>
      <c r="JM325" s="83"/>
      <c r="JN325" s="83">
        <v>736.13</v>
      </c>
      <c r="JO325" s="83"/>
      <c r="JP325" s="83"/>
      <c r="JQ325" s="40">
        <f t="shared" si="19"/>
        <v>1.5238262813612651</v>
      </c>
      <c r="JR325" s="5" t="s">
        <v>554</v>
      </c>
    </row>
    <row r="326" spans="1:278" s="5" customFormat="1" ht="12.75" customHeight="1" x14ac:dyDescent="0.25">
      <c r="A326" s="64">
        <v>43382</v>
      </c>
      <c r="B326" s="109" t="s">
        <v>170</v>
      </c>
      <c r="C326" s="52"/>
      <c r="D326" s="52"/>
      <c r="E326" s="53"/>
      <c r="F326" s="53"/>
      <c r="G326" s="53"/>
      <c r="H326" s="53"/>
      <c r="I326" s="53"/>
      <c r="J326" s="53"/>
      <c r="K326" s="53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  <c r="BK326" s="22"/>
      <c r="BL326" s="22"/>
      <c r="BM326" s="22"/>
      <c r="BN326" s="22"/>
      <c r="BO326" s="22"/>
      <c r="BP326" s="22"/>
      <c r="BQ326" s="22"/>
      <c r="BR326" s="22"/>
      <c r="BS326" s="22"/>
      <c r="BT326" s="22"/>
      <c r="BU326" s="22"/>
      <c r="BV326" s="22"/>
      <c r="BW326" s="22"/>
      <c r="BX326" s="22"/>
      <c r="BY326" s="22"/>
      <c r="BZ326" s="22"/>
      <c r="CA326" s="22"/>
      <c r="CB326" s="22"/>
      <c r="CC326" s="22"/>
      <c r="CD326" s="22"/>
      <c r="CE326" s="22"/>
      <c r="CF326" s="22"/>
      <c r="CG326" s="22"/>
      <c r="CH326" s="22"/>
      <c r="CI326" s="22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/>
      <c r="DA326" s="22"/>
      <c r="DB326" s="22"/>
      <c r="DC326" s="22"/>
      <c r="DD326" s="22"/>
      <c r="DE326" s="22"/>
      <c r="DF326" s="22"/>
      <c r="DG326" s="22"/>
      <c r="DH326" s="22"/>
      <c r="DI326" s="22"/>
      <c r="DJ326" s="22"/>
      <c r="DK326" s="22"/>
      <c r="DL326" s="22"/>
      <c r="DM326" s="22"/>
      <c r="DN326" s="22"/>
      <c r="DO326" s="22"/>
      <c r="DP326" s="22"/>
      <c r="DQ326" s="22"/>
      <c r="DR326" s="22"/>
      <c r="DS326" s="22"/>
      <c r="DT326" s="22"/>
      <c r="DU326" s="22"/>
      <c r="DV326" s="22"/>
      <c r="DW326" s="22"/>
      <c r="DX326" s="22"/>
      <c r="DY326" s="22"/>
      <c r="DZ326" s="22"/>
      <c r="EA326" s="22"/>
      <c r="EB326" s="22"/>
      <c r="EC326" s="22"/>
      <c r="ED326" s="22"/>
      <c r="EE326" s="22"/>
      <c r="EF326" s="22"/>
      <c r="EG326" s="22"/>
      <c r="EH326" s="22"/>
      <c r="EI326" s="22"/>
      <c r="EJ326" s="22"/>
      <c r="EK326" s="22"/>
      <c r="EL326" s="22"/>
      <c r="EM326" s="22"/>
      <c r="EN326" s="22"/>
      <c r="EO326" s="22"/>
      <c r="EP326" s="22"/>
      <c r="EQ326" s="22"/>
      <c r="ER326" s="22"/>
      <c r="ES326" s="22"/>
      <c r="ET326" s="22"/>
      <c r="EU326" s="22"/>
      <c r="EV326" s="22"/>
      <c r="EW326" s="22"/>
      <c r="EX326" s="22"/>
      <c r="EY326" s="22"/>
      <c r="EZ326" s="22"/>
      <c r="FA326" s="22"/>
      <c r="FB326" s="22"/>
      <c r="FC326" s="22"/>
      <c r="FD326" s="22"/>
      <c r="FE326" s="22"/>
      <c r="FF326" s="22"/>
      <c r="FG326" s="22"/>
      <c r="FH326" s="22"/>
      <c r="FI326" s="22"/>
      <c r="FJ326" s="22"/>
      <c r="FK326" s="22"/>
      <c r="FL326" s="22"/>
      <c r="FM326" s="22"/>
      <c r="FN326" s="22"/>
      <c r="FO326" s="22"/>
      <c r="FP326" s="22"/>
      <c r="FQ326" s="22"/>
      <c r="FR326" s="22"/>
      <c r="FS326" s="22"/>
      <c r="FT326" s="22"/>
      <c r="FU326" s="22"/>
      <c r="FV326" s="22"/>
      <c r="FW326" s="22"/>
      <c r="FX326" s="22"/>
      <c r="FY326" s="22"/>
      <c r="FZ326" s="22"/>
      <c r="GA326" s="22"/>
      <c r="GB326" s="22"/>
      <c r="GC326" s="22"/>
      <c r="GD326" s="22"/>
      <c r="GE326" s="22"/>
      <c r="GF326" s="22"/>
      <c r="GG326" s="22"/>
      <c r="GH326" s="22"/>
      <c r="GI326" s="22"/>
      <c r="GJ326" s="22"/>
      <c r="GK326" s="22"/>
      <c r="GL326" s="22"/>
      <c r="GM326" s="22"/>
      <c r="GN326" s="22"/>
      <c r="GO326" s="22"/>
      <c r="GP326" s="22"/>
      <c r="GQ326" s="22"/>
      <c r="GR326" s="22"/>
      <c r="GS326" s="22"/>
      <c r="GT326" s="22"/>
      <c r="GU326" s="22"/>
      <c r="GV326" s="22"/>
      <c r="GW326" s="22">
        <v>18</v>
      </c>
      <c r="GX326" s="22"/>
      <c r="GY326" s="22"/>
      <c r="GZ326" s="22"/>
      <c r="HA326" s="22"/>
      <c r="HB326" s="22"/>
      <c r="HC326" s="22"/>
      <c r="HD326" s="22"/>
      <c r="HE326" s="22"/>
      <c r="HF326" s="22"/>
      <c r="HG326" s="22"/>
      <c r="HH326" s="22"/>
      <c r="HI326" s="22"/>
      <c r="HJ326" s="22"/>
      <c r="HK326" s="22"/>
      <c r="HL326" s="22"/>
      <c r="HM326" s="22"/>
      <c r="HN326" s="22"/>
      <c r="HO326" s="22"/>
      <c r="HP326" s="22"/>
      <c r="HQ326" s="22"/>
      <c r="HR326" s="22"/>
      <c r="HS326" s="22"/>
      <c r="HT326" s="22"/>
      <c r="HU326" s="22"/>
      <c r="HV326" s="22"/>
      <c r="HW326" s="22"/>
      <c r="HX326" s="22"/>
      <c r="HY326" s="22"/>
      <c r="HZ326" s="22"/>
      <c r="IA326" s="22"/>
      <c r="IB326" s="22"/>
      <c r="IC326" s="22"/>
      <c r="ID326" s="22"/>
      <c r="IE326" s="22"/>
      <c r="IF326" s="22"/>
      <c r="IG326" s="22"/>
      <c r="IH326" s="22"/>
      <c r="II326" s="22"/>
      <c r="IJ326" s="22"/>
      <c r="IK326" s="22"/>
      <c r="IL326" s="22"/>
      <c r="IM326" s="22"/>
      <c r="IN326" s="22"/>
      <c r="IO326" s="22"/>
      <c r="IP326" s="22"/>
      <c r="IQ326" s="22"/>
      <c r="IR326" s="22"/>
      <c r="IS326" s="22"/>
      <c r="IT326" s="22"/>
      <c r="IU326" s="22"/>
      <c r="IV326" s="22"/>
      <c r="IW326" s="22"/>
      <c r="IX326" s="22"/>
      <c r="IY326" s="26">
        <f t="shared" si="20"/>
        <v>18</v>
      </c>
      <c r="IZ326" s="56" t="s">
        <v>37</v>
      </c>
      <c r="JA326" s="80">
        <v>1057.54</v>
      </c>
      <c r="JB326" s="81">
        <f>JE326+JF326+JG326+JH326+JI326+JJ326+JK326+JL326+JM326+JN326+JO326+JP326</f>
        <v>1057.54</v>
      </c>
      <c r="JC326" s="81">
        <v>729.72</v>
      </c>
      <c r="JD326" s="82">
        <f t="shared" si="21"/>
        <v>0</v>
      </c>
      <c r="JE326" s="83"/>
      <c r="JF326" s="83"/>
      <c r="JG326" s="83"/>
      <c r="JH326" s="83"/>
      <c r="JI326" s="83"/>
      <c r="JJ326" s="83"/>
      <c r="JK326" s="83"/>
      <c r="JL326" s="83"/>
      <c r="JM326" s="83"/>
      <c r="JN326" s="83"/>
      <c r="JO326" s="83"/>
      <c r="JP326" s="83">
        <v>1057.54</v>
      </c>
      <c r="JQ326" s="117">
        <f t="shared" si="19"/>
        <v>1.4492408046922105</v>
      </c>
      <c r="JR326" s="5" t="s">
        <v>712</v>
      </c>
    </row>
    <row r="327" spans="1:278" s="5" customFormat="1" ht="12.75" customHeight="1" x14ac:dyDescent="0.25">
      <c r="A327" s="64">
        <v>43448</v>
      </c>
      <c r="B327" s="109" t="s">
        <v>170</v>
      </c>
      <c r="C327" s="52"/>
      <c r="D327" s="52"/>
      <c r="E327" s="53"/>
      <c r="F327" s="53"/>
      <c r="G327" s="53"/>
      <c r="H327" s="53"/>
      <c r="I327" s="53"/>
      <c r="J327" s="53"/>
      <c r="K327" s="53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  <c r="BK327" s="22"/>
      <c r="BL327" s="22"/>
      <c r="BM327" s="22"/>
      <c r="BN327" s="22"/>
      <c r="BO327" s="22"/>
      <c r="BP327" s="22"/>
      <c r="BQ327" s="22"/>
      <c r="BR327" s="22"/>
      <c r="BS327" s="22"/>
      <c r="BT327" s="22"/>
      <c r="BU327" s="22"/>
      <c r="BV327" s="22"/>
      <c r="BW327" s="22"/>
      <c r="BX327" s="22"/>
      <c r="BY327" s="22"/>
      <c r="BZ327" s="22"/>
      <c r="CA327" s="22"/>
      <c r="CB327" s="22"/>
      <c r="CC327" s="22"/>
      <c r="CD327" s="22"/>
      <c r="CE327" s="22"/>
      <c r="CF327" s="22"/>
      <c r="CG327" s="22"/>
      <c r="CH327" s="22"/>
      <c r="CI327" s="22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/>
      <c r="DA327" s="22"/>
      <c r="DB327" s="22"/>
      <c r="DC327" s="22"/>
      <c r="DD327" s="22"/>
      <c r="DE327" s="22"/>
      <c r="DF327" s="22"/>
      <c r="DG327" s="22"/>
      <c r="DH327" s="22"/>
      <c r="DI327" s="22"/>
      <c r="DJ327" s="22"/>
      <c r="DK327" s="22"/>
      <c r="DL327" s="22"/>
      <c r="DM327" s="22"/>
      <c r="DN327" s="22"/>
      <c r="DO327" s="22"/>
      <c r="DP327" s="22"/>
      <c r="DQ327" s="22"/>
      <c r="DR327" s="22"/>
      <c r="DS327" s="22"/>
      <c r="DT327" s="22"/>
      <c r="DU327" s="22"/>
      <c r="DV327" s="22"/>
      <c r="DW327" s="22"/>
      <c r="DX327" s="22"/>
      <c r="DY327" s="22"/>
      <c r="DZ327" s="22"/>
      <c r="EA327" s="22"/>
      <c r="EB327" s="22"/>
      <c r="EC327" s="22"/>
      <c r="ED327" s="22"/>
      <c r="EE327" s="22"/>
      <c r="EF327" s="22"/>
      <c r="EG327" s="22"/>
      <c r="EH327" s="22"/>
      <c r="EI327" s="22"/>
      <c r="EJ327" s="22"/>
      <c r="EK327" s="22"/>
      <c r="EL327" s="22"/>
      <c r="EM327" s="22"/>
      <c r="EN327" s="22"/>
      <c r="EO327" s="22"/>
      <c r="EP327" s="22"/>
      <c r="EQ327" s="22"/>
      <c r="ER327" s="22">
        <v>2.7</v>
      </c>
      <c r="ES327" s="22"/>
      <c r="ET327" s="22"/>
      <c r="EU327" s="22"/>
      <c r="EV327" s="22"/>
      <c r="EW327" s="22"/>
      <c r="EX327" s="22"/>
      <c r="EY327" s="22"/>
      <c r="EZ327" s="22"/>
      <c r="FA327" s="22"/>
      <c r="FB327" s="22"/>
      <c r="FC327" s="22"/>
      <c r="FD327" s="22"/>
      <c r="FE327" s="22"/>
      <c r="FF327" s="22"/>
      <c r="FG327" s="22"/>
      <c r="FH327" s="22"/>
      <c r="FI327" s="22"/>
      <c r="FJ327" s="22"/>
      <c r="FK327" s="22"/>
      <c r="FL327" s="22"/>
      <c r="FM327" s="22"/>
      <c r="FN327" s="22"/>
      <c r="FO327" s="22"/>
      <c r="FP327" s="22"/>
      <c r="FQ327" s="22"/>
      <c r="FR327" s="22"/>
      <c r="FS327" s="22"/>
      <c r="FT327" s="22"/>
      <c r="FU327" s="22"/>
      <c r="FV327" s="22"/>
      <c r="FW327" s="22"/>
      <c r="FX327" s="22"/>
      <c r="FY327" s="22"/>
      <c r="FZ327" s="22"/>
      <c r="GA327" s="22"/>
      <c r="GB327" s="22"/>
      <c r="GC327" s="22"/>
      <c r="GD327" s="22"/>
      <c r="GE327" s="22"/>
      <c r="GF327" s="22"/>
      <c r="GG327" s="22"/>
      <c r="GH327" s="22"/>
      <c r="GI327" s="22"/>
      <c r="GJ327" s="22"/>
      <c r="GK327" s="22"/>
      <c r="GL327" s="22"/>
      <c r="GM327" s="22"/>
      <c r="GN327" s="22"/>
      <c r="GO327" s="22"/>
      <c r="GP327" s="22"/>
      <c r="GQ327" s="22"/>
      <c r="GR327" s="22"/>
      <c r="GS327" s="22"/>
      <c r="GT327" s="22"/>
      <c r="GU327" s="22"/>
      <c r="GV327" s="22"/>
      <c r="GW327" s="22">
        <v>9</v>
      </c>
      <c r="GX327" s="22"/>
      <c r="GY327" s="22"/>
      <c r="GZ327" s="22"/>
      <c r="HA327" s="22"/>
      <c r="HB327" s="22"/>
      <c r="HC327" s="22"/>
      <c r="HD327" s="22"/>
      <c r="HE327" s="22"/>
      <c r="HF327" s="22"/>
      <c r="HG327" s="22"/>
      <c r="HH327" s="22"/>
      <c r="HI327" s="22"/>
      <c r="HJ327" s="22"/>
      <c r="HK327" s="22"/>
      <c r="HL327" s="22"/>
      <c r="HM327" s="22"/>
      <c r="HN327" s="22"/>
      <c r="HO327" s="22"/>
      <c r="HP327" s="22"/>
      <c r="HQ327" s="22"/>
      <c r="HR327" s="22"/>
      <c r="HS327" s="22"/>
      <c r="HT327" s="22"/>
      <c r="HU327" s="22"/>
      <c r="HV327" s="22"/>
      <c r="HW327" s="22"/>
      <c r="HX327" s="22"/>
      <c r="HY327" s="22"/>
      <c r="HZ327" s="22"/>
      <c r="IA327" s="22"/>
      <c r="IB327" s="22"/>
      <c r="IC327" s="22"/>
      <c r="ID327" s="22"/>
      <c r="IE327" s="22"/>
      <c r="IF327" s="22"/>
      <c r="IG327" s="22"/>
      <c r="IH327" s="22"/>
      <c r="II327" s="22"/>
      <c r="IJ327" s="22"/>
      <c r="IK327" s="22"/>
      <c r="IL327" s="22"/>
      <c r="IM327" s="22"/>
      <c r="IN327" s="22"/>
      <c r="IO327" s="22"/>
      <c r="IP327" s="22"/>
      <c r="IQ327" s="22"/>
      <c r="IR327" s="22"/>
      <c r="IS327" s="22"/>
      <c r="IT327" s="22"/>
      <c r="IU327" s="22"/>
      <c r="IV327" s="22"/>
      <c r="IW327" s="22"/>
      <c r="IX327" s="22"/>
      <c r="IY327" s="26">
        <f t="shared" si="20"/>
        <v>11.7</v>
      </c>
      <c r="IZ327" s="56" t="s">
        <v>37</v>
      </c>
      <c r="JA327" s="80">
        <v>608.61</v>
      </c>
      <c r="JB327" s="81">
        <f>JE327+JF327+JG327+JH327+JI327+JJ327+JK327+JL327+JM327+JN327+JO327+JP327</f>
        <v>0</v>
      </c>
      <c r="JC327" s="81">
        <v>353.93400000000003</v>
      </c>
      <c r="JD327" s="82">
        <f t="shared" si="21"/>
        <v>608.61</v>
      </c>
      <c r="JE327" s="83"/>
      <c r="JF327" s="83"/>
      <c r="JG327" s="83"/>
      <c r="JH327" s="83"/>
      <c r="JI327" s="83"/>
      <c r="JJ327" s="83"/>
      <c r="JK327" s="83"/>
      <c r="JL327" s="83"/>
      <c r="JM327" s="83"/>
      <c r="JN327" s="83"/>
      <c r="JO327" s="83"/>
      <c r="JP327" s="83"/>
      <c r="JQ327" s="117">
        <f t="shared" si="19"/>
        <v>1.719557883673227</v>
      </c>
      <c r="JR327" s="5" t="s">
        <v>727</v>
      </c>
    </row>
    <row r="328" spans="1:278" s="5" customFormat="1" ht="12.75" customHeight="1" x14ac:dyDescent="0.25">
      <c r="A328" s="64">
        <v>43175</v>
      </c>
      <c r="B328" s="108" t="s">
        <v>335</v>
      </c>
      <c r="C328" s="52"/>
      <c r="D328" s="52"/>
      <c r="E328" s="53"/>
      <c r="F328" s="53"/>
      <c r="G328" s="53"/>
      <c r="H328" s="53"/>
      <c r="I328" s="53"/>
      <c r="J328" s="53"/>
      <c r="K328" s="53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>
        <v>10</v>
      </c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  <c r="BK328" s="22"/>
      <c r="BL328" s="22"/>
      <c r="BM328" s="22"/>
      <c r="BN328" s="22"/>
      <c r="BO328" s="22"/>
      <c r="BP328" s="22"/>
      <c r="BQ328" s="22"/>
      <c r="BR328" s="22"/>
      <c r="BS328" s="22"/>
      <c r="BT328" s="22"/>
      <c r="BU328" s="22"/>
      <c r="BV328" s="22"/>
      <c r="BW328" s="22"/>
      <c r="BX328" s="22"/>
      <c r="BY328" s="22"/>
      <c r="BZ328" s="22"/>
      <c r="CA328" s="22"/>
      <c r="CB328" s="22"/>
      <c r="CC328" s="22"/>
      <c r="CD328" s="22"/>
      <c r="CE328" s="22"/>
      <c r="CF328" s="22"/>
      <c r="CG328" s="22"/>
      <c r="CH328" s="22"/>
      <c r="CI328" s="22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/>
      <c r="DA328" s="22"/>
      <c r="DB328" s="22"/>
      <c r="DC328" s="22"/>
      <c r="DD328" s="22"/>
      <c r="DE328" s="22"/>
      <c r="DF328" s="22"/>
      <c r="DG328" s="22"/>
      <c r="DH328" s="22"/>
      <c r="DI328" s="22"/>
      <c r="DJ328" s="22"/>
      <c r="DK328" s="22"/>
      <c r="DL328" s="22"/>
      <c r="DM328" s="22"/>
      <c r="DN328" s="22"/>
      <c r="DO328" s="22"/>
      <c r="DP328" s="22"/>
      <c r="DQ328" s="22"/>
      <c r="DR328" s="22"/>
      <c r="DS328" s="22"/>
      <c r="DT328" s="22"/>
      <c r="DU328" s="22"/>
      <c r="DV328" s="22"/>
      <c r="DW328" s="22"/>
      <c r="DX328" s="22"/>
      <c r="DY328" s="22"/>
      <c r="DZ328" s="22"/>
      <c r="EA328" s="22"/>
      <c r="EB328" s="22"/>
      <c r="EC328" s="22"/>
      <c r="ED328" s="22"/>
      <c r="EE328" s="22"/>
      <c r="EF328" s="22"/>
      <c r="EG328" s="22"/>
      <c r="EH328" s="22"/>
      <c r="EI328" s="22"/>
      <c r="EJ328" s="22"/>
      <c r="EK328" s="22"/>
      <c r="EL328" s="22"/>
      <c r="EM328" s="22"/>
      <c r="EN328" s="22"/>
      <c r="EO328" s="22"/>
      <c r="EP328" s="22"/>
      <c r="EQ328" s="22"/>
      <c r="ER328" s="22"/>
      <c r="ES328" s="22"/>
      <c r="ET328" s="22"/>
      <c r="EU328" s="22"/>
      <c r="EV328" s="22"/>
      <c r="EW328" s="22"/>
      <c r="EX328" s="22"/>
      <c r="EY328" s="22"/>
      <c r="EZ328" s="22"/>
      <c r="FA328" s="22"/>
      <c r="FB328" s="22"/>
      <c r="FC328" s="22"/>
      <c r="FD328" s="22"/>
      <c r="FE328" s="22"/>
      <c r="FF328" s="22"/>
      <c r="FG328" s="22"/>
      <c r="FH328" s="22"/>
      <c r="FI328" s="22"/>
      <c r="FJ328" s="22"/>
      <c r="FK328" s="22"/>
      <c r="FL328" s="22"/>
      <c r="FM328" s="22"/>
      <c r="FN328" s="22"/>
      <c r="FO328" s="22"/>
      <c r="FP328" s="22"/>
      <c r="FQ328" s="22"/>
      <c r="FR328" s="22"/>
      <c r="FS328" s="22"/>
      <c r="FT328" s="22"/>
      <c r="FU328" s="22"/>
      <c r="FV328" s="22"/>
      <c r="FW328" s="22"/>
      <c r="FX328" s="22"/>
      <c r="FY328" s="22"/>
      <c r="FZ328" s="22"/>
      <c r="GA328" s="22"/>
      <c r="GB328" s="22"/>
      <c r="GC328" s="22"/>
      <c r="GD328" s="22"/>
      <c r="GE328" s="22"/>
      <c r="GF328" s="22"/>
      <c r="GG328" s="22"/>
      <c r="GH328" s="22"/>
      <c r="GI328" s="22"/>
      <c r="GJ328" s="22"/>
      <c r="GK328" s="22"/>
      <c r="GL328" s="22"/>
      <c r="GM328" s="22"/>
      <c r="GN328" s="22"/>
      <c r="GO328" s="22"/>
      <c r="GP328" s="22"/>
      <c r="GQ328" s="22"/>
      <c r="GR328" s="22"/>
      <c r="GS328" s="22"/>
      <c r="GT328" s="22"/>
      <c r="GU328" s="22"/>
      <c r="GV328" s="22"/>
      <c r="GW328" s="22"/>
      <c r="GX328" s="22"/>
      <c r="GY328" s="22"/>
      <c r="GZ328" s="22"/>
      <c r="HA328" s="22"/>
      <c r="HB328" s="22"/>
      <c r="HC328" s="22"/>
      <c r="HD328" s="22"/>
      <c r="HE328" s="22"/>
      <c r="HF328" s="22"/>
      <c r="HG328" s="22"/>
      <c r="HH328" s="22"/>
      <c r="HI328" s="22"/>
      <c r="HJ328" s="22"/>
      <c r="HK328" s="22"/>
      <c r="HL328" s="22"/>
      <c r="HM328" s="22"/>
      <c r="HN328" s="22"/>
      <c r="HO328" s="22"/>
      <c r="HP328" s="22"/>
      <c r="HQ328" s="22"/>
      <c r="HR328" s="22"/>
      <c r="HS328" s="22"/>
      <c r="HT328" s="22"/>
      <c r="HU328" s="22"/>
      <c r="HV328" s="22"/>
      <c r="HW328" s="22"/>
      <c r="HX328" s="22"/>
      <c r="HY328" s="22"/>
      <c r="HZ328" s="22"/>
      <c r="IA328" s="22"/>
      <c r="IB328" s="22"/>
      <c r="IC328" s="22"/>
      <c r="ID328" s="22"/>
      <c r="IE328" s="22"/>
      <c r="IF328" s="22"/>
      <c r="IG328" s="22"/>
      <c r="IH328" s="22"/>
      <c r="II328" s="22"/>
      <c r="IJ328" s="22"/>
      <c r="IK328" s="22"/>
      <c r="IL328" s="22"/>
      <c r="IM328" s="22"/>
      <c r="IN328" s="22"/>
      <c r="IO328" s="22"/>
      <c r="IP328" s="22"/>
      <c r="IQ328" s="22"/>
      <c r="IR328" s="22"/>
      <c r="IS328" s="22"/>
      <c r="IT328" s="22"/>
      <c r="IU328" s="22"/>
      <c r="IV328" s="22"/>
      <c r="IW328" s="22"/>
      <c r="IX328" s="22"/>
      <c r="IY328" s="26">
        <f t="shared" si="20"/>
        <v>10</v>
      </c>
      <c r="IZ328" s="56" t="s">
        <v>37</v>
      </c>
      <c r="JA328" s="80">
        <v>207.36</v>
      </c>
      <c r="JB328" s="81">
        <f>JE328+JF328+JG328+JH328</f>
        <v>207.36</v>
      </c>
      <c r="JC328" s="81">
        <v>133.6</v>
      </c>
      <c r="JD328" s="82">
        <f t="shared" si="21"/>
        <v>0</v>
      </c>
      <c r="JE328" s="83"/>
      <c r="JF328" s="83"/>
      <c r="JG328" s="83"/>
      <c r="JH328" s="83">
        <v>207.36</v>
      </c>
      <c r="JI328" s="83"/>
      <c r="JJ328" s="83"/>
      <c r="JK328" s="83"/>
      <c r="JL328" s="83"/>
      <c r="JM328" s="83"/>
      <c r="JN328" s="83"/>
      <c r="JO328" s="83"/>
      <c r="JP328" s="83"/>
      <c r="JQ328" s="40">
        <f t="shared" si="19"/>
        <v>1.5520958083832337</v>
      </c>
      <c r="JR328" s="5" t="s">
        <v>358</v>
      </c>
    </row>
    <row r="329" spans="1:278" s="5" customFormat="1" ht="12.75" customHeight="1" x14ac:dyDescent="0.25">
      <c r="A329" s="64">
        <v>43186</v>
      </c>
      <c r="B329" s="108" t="s">
        <v>335</v>
      </c>
      <c r="C329" s="52"/>
      <c r="D329" s="52"/>
      <c r="E329" s="53"/>
      <c r="F329" s="53"/>
      <c r="G329" s="53"/>
      <c r="H329" s="53"/>
      <c r="I329" s="53"/>
      <c r="J329" s="53"/>
      <c r="K329" s="53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  <c r="BK329" s="22"/>
      <c r="BL329" s="22"/>
      <c r="BM329" s="22"/>
      <c r="BN329" s="22"/>
      <c r="BO329" s="22"/>
      <c r="BP329" s="22"/>
      <c r="BQ329" s="22"/>
      <c r="BR329" s="22"/>
      <c r="BS329" s="22"/>
      <c r="BT329" s="22"/>
      <c r="BU329" s="22"/>
      <c r="BV329" s="22"/>
      <c r="BW329" s="22"/>
      <c r="BX329" s="22"/>
      <c r="BY329" s="22"/>
      <c r="BZ329" s="22"/>
      <c r="CA329" s="22"/>
      <c r="CB329" s="22"/>
      <c r="CC329" s="22"/>
      <c r="CD329" s="22"/>
      <c r="CE329" s="22"/>
      <c r="CF329" s="22"/>
      <c r="CG329" s="22"/>
      <c r="CH329" s="22"/>
      <c r="CI329" s="22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/>
      <c r="DA329" s="22"/>
      <c r="DB329" s="22"/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/>
      <c r="DR329" s="22"/>
      <c r="DS329" s="22"/>
      <c r="DT329" s="22"/>
      <c r="DU329" s="22"/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/>
      <c r="EK329" s="22"/>
      <c r="EL329" s="22"/>
      <c r="EM329" s="22"/>
      <c r="EN329" s="22"/>
      <c r="EO329" s="22"/>
      <c r="EP329" s="22"/>
      <c r="EQ329" s="22"/>
      <c r="ER329" s="22"/>
      <c r="ES329" s="22"/>
      <c r="ET329" s="22"/>
      <c r="EU329" s="22"/>
      <c r="EV329" s="22"/>
      <c r="EW329" s="22"/>
      <c r="EX329" s="22"/>
      <c r="EY329" s="22"/>
      <c r="EZ329" s="22"/>
      <c r="FA329" s="22"/>
      <c r="FB329" s="22"/>
      <c r="FC329" s="22"/>
      <c r="FD329" s="22"/>
      <c r="FE329" s="22"/>
      <c r="FF329" s="22"/>
      <c r="FG329" s="22"/>
      <c r="FH329" s="22"/>
      <c r="FI329" s="22"/>
      <c r="FJ329" s="22"/>
      <c r="FK329" s="22"/>
      <c r="FL329" s="22"/>
      <c r="FM329" s="22"/>
      <c r="FN329" s="22"/>
      <c r="FO329" s="22"/>
      <c r="FP329" s="22"/>
      <c r="FQ329" s="22"/>
      <c r="FR329" s="22"/>
      <c r="FS329" s="22"/>
      <c r="FT329" s="22"/>
      <c r="FU329" s="22"/>
      <c r="FV329" s="22"/>
      <c r="FW329" s="22"/>
      <c r="FX329" s="22"/>
      <c r="FY329" s="22"/>
      <c r="FZ329" s="22"/>
      <c r="GA329" s="22"/>
      <c r="GB329" s="22"/>
      <c r="GC329" s="22"/>
      <c r="GD329" s="22">
        <v>10</v>
      </c>
      <c r="GE329" s="22"/>
      <c r="GF329" s="22"/>
      <c r="GG329" s="22"/>
      <c r="GH329" s="22"/>
      <c r="GI329" s="22"/>
      <c r="GJ329" s="22"/>
      <c r="GK329" s="22"/>
      <c r="GL329" s="22"/>
      <c r="GM329" s="22"/>
      <c r="GN329" s="22"/>
      <c r="GO329" s="22"/>
      <c r="GP329" s="22"/>
      <c r="GQ329" s="22"/>
      <c r="GR329" s="22"/>
      <c r="GS329" s="22"/>
      <c r="GT329" s="22"/>
      <c r="GU329" s="22"/>
      <c r="GV329" s="22"/>
      <c r="GW329" s="22"/>
      <c r="GX329" s="22"/>
      <c r="GY329" s="22"/>
      <c r="GZ329" s="22"/>
      <c r="HA329" s="22"/>
      <c r="HB329" s="22"/>
      <c r="HC329" s="22"/>
      <c r="HD329" s="22"/>
      <c r="HE329" s="22"/>
      <c r="HF329" s="22"/>
      <c r="HG329" s="22"/>
      <c r="HH329" s="22"/>
      <c r="HI329" s="22"/>
      <c r="HJ329" s="22"/>
      <c r="HK329" s="22"/>
      <c r="HL329" s="22"/>
      <c r="HM329" s="22"/>
      <c r="HN329" s="22"/>
      <c r="HO329" s="22"/>
      <c r="HP329" s="22"/>
      <c r="HQ329" s="22"/>
      <c r="HR329" s="22"/>
      <c r="HS329" s="22"/>
      <c r="HT329" s="22"/>
      <c r="HU329" s="22"/>
      <c r="HV329" s="22"/>
      <c r="HW329" s="22"/>
      <c r="HX329" s="22"/>
      <c r="HY329" s="22"/>
      <c r="HZ329" s="22"/>
      <c r="IA329" s="22"/>
      <c r="IB329" s="22"/>
      <c r="IC329" s="22"/>
      <c r="ID329" s="22"/>
      <c r="IE329" s="22"/>
      <c r="IF329" s="22"/>
      <c r="IG329" s="22"/>
      <c r="IH329" s="22"/>
      <c r="II329" s="22"/>
      <c r="IJ329" s="22"/>
      <c r="IK329" s="22"/>
      <c r="IL329" s="22"/>
      <c r="IM329" s="22"/>
      <c r="IN329" s="22"/>
      <c r="IO329" s="22"/>
      <c r="IP329" s="22"/>
      <c r="IQ329" s="22"/>
      <c r="IR329" s="22"/>
      <c r="IS329" s="22"/>
      <c r="IT329" s="22"/>
      <c r="IU329" s="22"/>
      <c r="IV329" s="22"/>
      <c r="IW329" s="22"/>
      <c r="IX329" s="22"/>
      <c r="IY329" s="26">
        <f t="shared" si="20"/>
        <v>10</v>
      </c>
      <c r="IZ329" s="56" t="s">
        <v>37</v>
      </c>
      <c r="JA329" s="80">
        <v>311.04000000000002</v>
      </c>
      <c r="JB329" s="81">
        <f>JE329+JF329+JG329+JH329</f>
        <v>311.04000000000002</v>
      </c>
      <c r="JC329" s="81">
        <v>196.4</v>
      </c>
      <c r="JD329" s="82">
        <f t="shared" si="21"/>
        <v>0</v>
      </c>
      <c r="JE329" s="83"/>
      <c r="JF329" s="83"/>
      <c r="JG329" s="83"/>
      <c r="JH329" s="83">
        <v>311.04000000000002</v>
      </c>
      <c r="JI329" s="83"/>
      <c r="JJ329" s="83"/>
      <c r="JK329" s="83"/>
      <c r="JL329" s="83"/>
      <c r="JM329" s="83"/>
      <c r="JN329" s="83"/>
      <c r="JO329" s="83"/>
      <c r="JP329" s="83"/>
      <c r="JQ329" s="40">
        <f t="shared" si="19"/>
        <v>1.5837067209775968</v>
      </c>
      <c r="JR329" s="5" t="s">
        <v>342</v>
      </c>
    </row>
    <row r="330" spans="1:278" s="5" customFormat="1" ht="12.75" customHeight="1" x14ac:dyDescent="0.25">
      <c r="A330" s="64">
        <v>43242</v>
      </c>
      <c r="B330" s="108" t="s">
        <v>335</v>
      </c>
      <c r="C330" s="52"/>
      <c r="D330" s="52"/>
      <c r="E330" s="53"/>
      <c r="F330" s="53"/>
      <c r="G330" s="53"/>
      <c r="H330" s="53"/>
      <c r="I330" s="53"/>
      <c r="J330" s="53"/>
      <c r="K330" s="53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>
        <v>10</v>
      </c>
      <c r="AK330" s="22"/>
      <c r="AL330" s="22"/>
      <c r="AM330" s="22">
        <v>10</v>
      </c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  <c r="BK330" s="22"/>
      <c r="BL330" s="22"/>
      <c r="BM330" s="22"/>
      <c r="BN330" s="22"/>
      <c r="BO330" s="22"/>
      <c r="BP330" s="22"/>
      <c r="BQ330" s="22"/>
      <c r="BR330" s="22"/>
      <c r="BS330" s="22"/>
      <c r="BT330" s="22"/>
      <c r="BU330" s="22"/>
      <c r="BV330" s="22"/>
      <c r="BW330" s="22"/>
      <c r="BX330" s="22"/>
      <c r="BY330" s="22"/>
      <c r="BZ330" s="22"/>
      <c r="CA330" s="22"/>
      <c r="CB330" s="22"/>
      <c r="CC330" s="22"/>
      <c r="CD330" s="22"/>
      <c r="CE330" s="22"/>
      <c r="CF330" s="22"/>
      <c r="CG330" s="22"/>
      <c r="CH330" s="22"/>
      <c r="CI330" s="22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2"/>
      <c r="DA330" s="22"/>
      <c r="DB330" s="22"/>
      <c r="DC330" s="22"/>
      <c r="DD330" s="22"/>
      <c r="DE330" s="22"/>
      <c r="DF330" s="22"/>
      <c r="DG330" s="22"/>
      <c r="DH330" s="22"/>
      <c r="DI330" s="22"/>
      <c r="DJ330" s="22"/>
      <c r="DK330" s="22"/>
      <c r="DL330" s="22"/>
      <c r="DM330" s="22"/>
      <c r="DN330" s="22"/>
      <c r="DO330" s="22"/>
      <c r="DP330" s="22"/>
      <c r="DQ330" s="22"/>
      <c r="DR330" s="22"/>
      <c r="DS330" s="22"/>
      <c r="DT330" s="22"/>
      <c r="DU330" s="22"/>
      <c r="DV330" s="22"/>
      <c r="DW330" s="22"/>
      <c r="DX330" s="22"/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/>
      <c r="EK330" s="22"/>
      <c r="EL330" s="22"/>
      <c r="EM330" s="22"/>
      <c r="EN330" s="22"/>
      <c r="EO330" s="22"/>
      <c r="EP330" s="22"/>
      <c r="EQ330" s="22"/>
      <c r="ER330" s="22"/>
      <c r="ES330" s="22"/>
      <c r="ET330" s="22"/>
      <c r="EU330" s="22"/>
      <c r="EV330" s="22"/>
      <c r="EW330" s="22"/>
      <c r="EX330" s="22"/>
      <c r="EY330" s="22"/>
      <c r="EZ330" s="22"/>
      <c r="FA330" s="22"/>
      <c r="FB330" s="22"/>
      <c r="FC330" s="22"/>
      <c r="FD330" s="22"/>
      <c r="FE330" s="22"/>
      <c r="FF330" s="22"/>
      <c r="FG330" s="22"/>
      <c r="FH330" s="22"/>
      <c r="FI330" s="22"/>
      <c r="FJ330" s="22"/>
      <c r="FK330" s="22"/>
      <c r="FL330" s="22"/>
      <c r="FM330" s="22"/>
      <c r="FN330" s="22"/>
      <c r="FO330" s="22"/>
      <c r="FP330" s="22"/>
      <c r="FQ330" s="22"/>
      <c r="FR330" s="22"/>
      <c r="FS330" s="22"/>
      <c r="FT330" s="22"/>
      <c r="FU330" s="22"/>
      <c r="FV330" s="22"/>
      <c r="FW330" s="22"/>
      <c r="FX330" s="22"/>
      <c r="FY330" s="22"/>
      <c r="FZ330" s="22"/>
      <c r="GA330" s="22"/>
      <c r="GB330" s="22"/>
      <c r="GC330" s="22"/>
      <c r="GD330" s="22"/>
      <c r="GE330" s="22"/>
      <c r="GF330" s="22"/>
      <c r="GG330" s="22"/>
      <c r="GH330" s="22"/>
      <c r="GI330" s="22"/>
      <c r="GJ330" s="22"/>
      <c r="GK330" s="22"/>
      <c r="GL330" s="22"/>
      <c r="GM330" s="22"/>
      <c r="GN330" s="22"/>
      <c r="GO330" s="22"/>
      <c r="GP330" s="22"/>
      <c r="GQ330" s="22"/>
      <c r="GR330" s="22"/>
      <c r="GS330" s="22"/>
      <c r="GT330" s="22"/>
      <c r="GU330" s="22">
        <v>5</v>
      </c>
      <c r="GV330" s="22"/>
      <c r="GW330" s="22"/>
      <c r="GX330" s="22"/>
      <c r="GY330" s="22"/>
      <c r="GZ330" s="22"/>
      <c r="HA330" s="22"/>
      <c r="HB330" s="22"/>
      <c r="HC330" s="22"/>
      <c r="HD330" s="22"/>
      <c r="HE330" s="22"/>
      <c r="HF330" s="22"/>
      <c r="HG330" s="22"/>
      <c r="HH330" s="22"/>
      <c r="HI330" s="22"/>
      <c r="HJ330" s="22"/>
      <c r="HK330" s="22"/>
      <c r="HL330" s="22"/>
      <c r="HM330" s="22"/>
      <c r="HN330" s="22"/>
      <c r="HO330" s="22"/>
      <c r="HP330" s="22"/>
      <c r="HQ330" s="22"/>
      <c r="HR330" s="22"/>
      <c r="HS330" s="22"/>
      <c r="HT330" s="22"/>
      <c r="HU330" s="22"/>
      <c r="HV330" s="22"/>
      <c r="HW330" s="22"/>
      <c r="HX330" s="22"/>
      <c r="HY330" s="22"/>
      <c r="HZ330" s="22"/>
      <c r="IA330" s="22"/>
      <c r="IB330" s="22"/>
      <c r="IC330" s="22"/>
      <c r="ID330" s="22"/>
      <c r="IE330" s="22"/>
      <c r="IF330" s="22"/>
      <c r="IG330" s="22"/>
      <c r="IH330" s="22"/>
      <c r="II330" s="22"/>
      <c r="IJ330" s="22"/>
      <c r="IK330" s="22"/>
      <c r="IL330" s="22"/>
      <c r="IM330" s="22"/>
      <c r="IN330" s="22"/>
      <c r="IO330" s="22"/>
      <c r="IP330" s="22"/>
      <c r="IQ330" s="22"/>
      <c r="IR330" s="22"/>
      <c r="IS330" s="22"/>
      <c r="IT330" s="22"/>
      <c r="IU330" s="22"/>
      <c r="IV330" s="22"/>
      <c r="IW330" s="22"/>
      <c r="IX330" s="22"/>
      <c r="IY330" s="26">
        <f t="shared" si="20"/>
        <v>25</v>
      </c>
      <c r="IZ330" s="56" t="s">
        <v>37</v>
      </c>
      <c r="JA330" s="80">
        <v>885.12</v>
      </c>
      <c r="JB330" s="81">
        <f>JE330+JF330+JG330+JH330+JI330</f>
        <v>885.12</v>
      </c>
      <c r="JC330" s="81">
        <v>382.75</v>
      </c>
      <c r="JD330" s="82">
        <f t="shared" si="21"/>
        <v>0</v>
      </c>
      <c r="JE330" s="83"/>
      <c r="JF330" s="83"/>
      <c r="JG330" s="83"/>
      <c r="JH330" s="83"/>
      <c r="JI330" s="83">
        <v>885.12</v>
      </c>
      <c r="JJ330" s="83"/>
      <c r="JK330" s="83"/>
      <c r="JL330" s="83"/>
      <c r="JM330" s="83"/>
      <c r="JN330" s="83"/>
      <c r="JO330" s="83"/>
      <c r="JP330" s="83"/>
      <c r="JQ330" s="40">
        <f t="shared" si="19"/>
        <v>2.312527759634226</v>
      </c>
    </row>
    <row r="331" spans="1:278" s="5" customFormat="1" ht="12.75" customHeight="1" x14ac:dyDescent="0.25">
      <c r="A331" s="64">
        <v>43266</v>
      </c>
      <c r="B331" s="108" t="s">
        <v>335</v>
      </c>
      <c r="C331" s="52"/>
      <c r="D331" s="52"/>
      <c r="E331" s="53"/>
      <c r="F331" s="53"/>
      <c r="G331" s="53"/>
      <c r="H331" s="53"/>
      <c r="I331" s="53"/>
      <c r="J331" s="53"/>
      <c r="K331" s="53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  <c r="BK331" s="22"/>
      <c r="BL331" s="22"/>
      <c r="BM331" s="22"/>
      <c r="BN331" s="22"/>
      <c r="BO331" s="22"/>
      <c r="BP331" s="22"/>
      <c r="BQ331" s="22"/>
      <c r="BR331" s="22"/>
      <c r="BS331" s="22"/>
      <c r="BT331" s="22"/>
      <c r="BU331" s="22"/>
      <c r="BV331" s="22"/>
      <c r="BW331" s="22"/>
      <c r="BX331" s="22"/>
      <c r="BY331" s="22">
        <v>10</v>
      </c>
      <c r="BZ331" s="22"/>
      <c r="CA331" s="22"/>
      <c r="CB331" s="22"/>
      <c r="CC331" s="22"/>
      <c r="CD331" s="22"/>
      <c r="CE331" s="22"/>
      <c r="CF331" s="22"/>
      <c r="CG331" s="22"/>
      <c r="CH331" s="22"/>
      <c r="CI331" s="22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/>
      <c r="DA331" s="22"/>
      <c r="DB331" s="22"/>
      <c r="DC331" s="22"/>
      <c r="DD331" s="22"/>
      <c r="DE331" s="22"/>
      <c r="DF331" s="22"/>
      <c r="DG331" s="22"/>
      <c r="DH331" s="22"/>
      <c r="DI331" s="22"/>
      <c r="DJ331" s="22"/>
      <c r="DK331" s="22"/>
      <c r="DL331" s="22"/>
      <c r="DM331" s="22"/>
      <c r="DN331" s="22"/>
      <c r="DO331" s="22"/>
      <c r="DP331" s="22"/>
      <c r="DQ331" s="22"/>
      <c r="DR331" s="22"/>
      <c r="DS331" s="22"/>
      <c r="DT331" s="22"/>
      <c r="DU331" s="22"/>
      <c r="DV331" s="22"/>
      <c r="DW331" s="22"/>
      <c r="DX331" s="22"/>
      <c r="DY331" s="22"/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/>
      <c r="EK331" s="22"/>
      <c r="EL331" s="22"/>
      <c r="EM331" s="22"/>
      <c r="EN331" s="22"/>
      <c r="EO331" s="22"/>
      <c r="EP331" s="22"/>
      <c r="EQ331" s="22"/>
      <c r="ER331" s="22"/>
      <c r="ES331" s="22"/>
      <c r="ET331" s="22"/>
      <c r="EU331" s="22"/>
      <c r="EV331" s="22"/>
      <c r="EW331" s="22"/>
      <c r="EX331" s="22"/>
      <c r="EY331" s="22"/>
      <c r="EZ331" s="22"/>
      <c r="FA331" s="22"/>
      <c r="FB331" s="22"/>
      <c r="FC331" s="22"/>
      <c r="FD331" s="22"/>
      <c r="FE331" s="22"/>
      <c r="FF331" s="22"/>
      <c r="FG331" s="22"/>
      <c r="FH331" s="22"/>
      <c r="FI331" s="22"/>
      <c r="FJ331" s="22"/>
      <c r="FK331" s="22"/>
      <c r="FL331" s="22"/>
      <c r="FM331" s="22"/>
      <c r="FN331" s="22"/>
      <c r="FO331" s="22"/>
      <c r="FP331" s="22"/>
      <c r="FQ331" s="22"/>
      <c r="FR331" s="22"/>
      <c r="FS331" s="22"/>
      <c r="FT331" s="22"/>
      <c r="FU331" s="22"/>
      <c r="FV331" s="22"/>
      <c r="FW331" s="22"/>
      <c r="FX331" s="22"/>
      <c r="FY331" s="22"/>
      <c r="FZ331" s="22"/>
      <c r="GA331" s="22"/>
      <c r="GB331" s="22"/>
      <c r="GC331" s="22"/>
      <c r="GD331" s="22"/>
      <c r="GE331" s="22"/>
      <c r="GF331" s="22"/>
      <c r="GG331" s="22"/>
      <c r="GH331" s="22"/>
      <c r="GI331" s="22"/>
      <c r="GJ331" s="22"/>
      <c r="GK331" s="22"/>
      <c r="GL331" s="22"/>
      <c r="GM331" s="22"/>
      <c r="GN331" s="22"/>
      <c r="GO331" s="22"/>
      <c r="GP331" s="22"/>
      <c r="GQ331" s="22"/>
      <c r="GR331" s="22"/>
      <c r="GS331" s="22"/>
      <c r="GT331" s="22"/>
      <c r="GU331" s="22"/>
      <c r="GV331" s="22"/>
      <c r="GW331" s="22"/>
      <c r="GX331" s="22"/>
      <c r="GY331" s="22"/>
      <c r="GZ331" s="22"/>
      <c r="HA331" s="22"/>
      <c r="HB331" s="22"/>
      <c r="HC331" s="22"/>
      <c r="HD331" s="22"/>
      <c r="HE331" s="22"/>
      <c r="HF331" s="22"/>
      <c r="HG331" s="22"/>
      <c r="HH331" s="22"/>
      <c r="HI331" s="22"/>
      <c r="HJ331" s="22"/>
      <c r="HK331" s="22"/>
      <c r="HL331" s="22"/>
      <c r="HM331" s="22"/>
      <c r="HN331" s="22"/>
      <c r="HO331" s="22"/>
      <c r="HP331" s="22"/>
      <c r="HQ331" s="22"/>
      <c r="HR331" s="22"/>
      <c r="HS331" s="22"/>
      <c r="HT331" s="22"/>
      <c r="HU331" s="22"/>
      <c r="HV331" s="22"/>
      <c r="HW331" s="22"/>
      <c r="HX331" s="22"/>
      <c r="HY331" s="22"/>
      <c r="HZ331" s="22"/>
      <c r="IA331" s="22"/>
      <c r="IB331" s="22"/>
      <c r="IC331" s="22"/>
      <c r="ID331" s="22"/>
      <c r="IE331" s="22"/>
      <c r="IF331" s="22"/>
      <c r="IG331" s="22"/>
      <c r="IH331" s="22"/>
      <c r="II331" s="22"/>
      <c r="IJ331" s="22"/>
      <c r="IK331" s="22"/>
      <c r="IL331" s="22"/>
      <c r="IM331" s="22"/>
      <c r="IN331" s="22"/>
      <c r="IO331" s="22"/>
      <c r="IP331" s="22"/>
      <c r="IQ331" s="22"/>
      <c r="IR331" s="22"/>
      <c r="IS331" s="22"/>
      <c r="IT331" s="22"/>
      <c r="IU331" s="22"/>
      <c r="IV331" s="22"/>
      <c r="IW331" s="22"/>
      <c r="IX331" s="22"/>
      <c r="IY331" s="26">
        <f t="shared" si="20"/>
        <v>10</v>
      </c>
      <c r="IZ331" s="56" t="s">
        <v>37</v>
      </c>
      <c r="JA331" s="80">
        <v>288</v>
      </c>
      <c r="JB331" s="81">
        <f>JE331+JF331+JG331+JH331+JI331+JJ331+JK331</f>
        <v>288</v>
      </c>
      <c r="JC331" s="81">
        <v>186</v>
      </c>
      <c r="JD331" s="82">
        <f t="shared" si="21"/>
        <v>0</v>
      </c>
      <c r="JE331" s="83"/>
      <c r="JF331" s="83"/>
      <c r="JG331" s="83"/>
      <c r="JH331" s="83"/>
      <c r="JI331" s="83"/>
      <c r="JJ331" s="83"/>
      <c r="JK331" s="83">
        <v>288</v>
      </c>
      <c r="JL331" s="83"/>
      <c r="JM331" s="83"/>
      <c r="JN331" s="83"/>
      <c r="JO331" s="83"/>
      <c r="JP331" s="83"/>
      <c r="JQ331" s="40">
        <f t="shared" si="19"/>
        <v>1.5483870967741935</v>
      </c>
      <c r="JR331" s="5" t="s">
        <v>518</v>
      </c>
    </row>
    <row r="332" spans="1:278" s="5" customFormat="1" ht="12.75" customHeight="1" x14ac:dyDescent="0.25">
      <c r="A332" s="64">
        <v>43278</v>
      </c>
      <c r="B332" s="108" t="s">
        <v>335</v>
      </c>
      <c r="C332" s="52"/>
      <c r="D332" s="52"/>
      <c r="E332" s="53"/>
      <c r="F332" s="53"/>
      <c r="G332" s="53"/>
      <c r="H332" s="53"/>
      <c r="I332" s="53"/>
      <c r="J332" s="53"/>
      <c r="K332" s="53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  <c r="BK332" s="22"/>
      <c r="BL332" s="22"/>
      <c r="BM332" s="22"/>
      <c r="BN332" s="22"/>
      <c r="BO332" s="22"/>
      <c r="BP332" s="22"/>
      <c r="BQ332" s="22"/>
      <c r="BR332" s="22"/>
      <c r="BS332" s="22"/>
      <c r="BT332" s="22"/>
      <c r="BU332" s="22"/>
      <c r="BV332" s="22"/>
      <c r="BW332" s="22"/>
      <c r="BX332" s="22"/>
      <c r="BY332" s="22"/>
      <c r="BZ332" s="22"/>
      <c r="CA332" s="22"/>
      <c r="CB332" s="22"/>
      <c r="CC332" s="22"/>
      <c r="CD332" s="22"/>
      <c r="CE332" s="22"/>
      <c r="CF332" s="22"/>
      <c r="CG332" s="22"/>
      <c r="CH332" s="22"/>
      <c r="CI332" s="22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/>
      <c r="DA332" s="22"/>
      <c r="DB332" s="22"/>
      <c r="DC332" s="22"/>
      <c r="DD332" s="22"/>
      <c r="DE332" s="22"/>
      <c r="DF332" s="22"/>
      <c r="DG332" s="22"/>
      <c r="DH332" s="22"/>
      <c r="DI332" s="22"/>
      <c r="DJ332" s="22"/>
      <c r="DK332" s="22"/>
      <c r="DL332" s="22"/>
      <c r="DM332" s="22">
        <v>9</v>
      </c>
      <c r="DN332" s="22"/>
      <c r="DO332" s="22"/>
      <c r="DP332" s="22"/>
      <c r="DQ332" s="22"/>
      <c r="DR332" s="22"/>
      <c r="DS332" s="22"/>
      <c r="DT332" s="22"/>
      <c r="DU332" s="22"/>
      <c r="DV332" s="22"/>
      <c r="DW332" s="22"/>
      <c r="DX332" s="22"/>
      <c r="DY332" s="22"/>
      <c r="DZ332" s="22"/>
      <c r="EA332" s="22"/>
      <c r="EB332" s="22"/>
      <c r="EC332" s="22"/>
      <c r="ED332" s="22"/>
      <c r="EE332" s="22"/>
      <c r="EF332" s="22"/>
      <c r="EG332" s="22"/>
      <c r="EH332" s="22"/>
      <c r="EI332" s="22"/>
      <c r="EJ332" s="22"/>
      <c r="EK332" s="22"/>
      <c r="EL332" s="22"/>
      <c r="EM332" s="22"/>
      <c r="EN332" s="22"/>
      <c r="EO332" s="22"/>
      <c r="EP332" s="22"/>
      <c r="EQ332" s="22"/>
      <c r="ER332" s="22"/>
      <c r="ES332" s="22"/>
      <c r="ET332" s="22"/>
      <c r="EU332" s="22"/>
      <c r="EV332" s="22"/>
      <c r="EW332" s="22"/>
      <c r="EX332" s="22"/>
      <c r="EY332" s="22"/>
      <c r="EZ332" s="22"/>
      <c r="FA332" s="22"/>
      <c r="FB332" s="22"/>
      <c r="FC332" s="22"/>
      <c r="FD332" s="22"/>
      <c r="FE332" s="22"/>
      <c r="FF332" s="22"/>
      <c r="FG332" s="22"/>
      <c r="FH332" s="22"/>
      <c r="FI332" s="22"/>
      <c r="FJ332" s="22"/>
      <c r="FK332" s="22"/>
      <c r="FL332" s="22"/>
      <c r="FM332" s="22"/>
      <c r="FN332" s="22"/>
      <c r="FO332" s="22"/>
      <c r="FP332" s="22"/>
      <c r="FQ332" s="22"/>
      <c r="FR332" s="22"/>
      <c r="FS332" s="22"/>
      <c r="FT332" s="22"/>
      <c r="FU332" s="22"/>
      <c r="FV332" s="22"/>
      <c r="FW332" s="22"/>
      <c r="FX332" s="22"/>
      <c r="FY332" s="22"/>
      <c r="FZ332" s="22"/>
      <c r="GA332" s="22"/>
      <c r="GB332" s="22"/>
      <c r="GC332" s="22"/>
      <c r="GD332" s="22"/>
      <c r="GE332" s="22"/>
      <c r="GF332" s="22"/>
      <c r="GG332" s="22"/>
      <c r="GH332" s="22"/>
      <c r="GI332" s="22"/>
      <c r="GJ332" s="22"/>
      <c r="GK332" s="22"/>
      <c r="GL332" s="22"/>
      <c r="GM332" s="22"/>
      <c r="GN332" s="22"/>
      <c r="GO332" s="22"/>
      <c r="GP332" s="22"/>
      <c r="GQ332" s="22"/>
      <c r="GR332" s="22"/>
      <c r="GS332" s="22"/>
      <c r="GT332" s="22"/>
      <c r="GU332" s="22"/>
      <c r="GV332" s="22"/>
      <c r="GW332" s="22"/>
      <c r="GX332" s="22"/>
      <c r="GY332" s="22"/>
      <c r="GZ332" s="22"/>
      <c r="HA332" s="22"/>
      <c r="HB332" s="22"/>
      <c r="HC332" s="22"/>
      <c r="HD332" s="22"/>
      <c r="HE332" s="22"/>
      <c r="HF332" s="22"/>
      <c r="HG332" s="22"/>
      <c r="HH332" s="22"/>
      <c r="HI332" s="22"/>
      <c r="HJ332" s="22"/>
      <c r="HK332" s="22"/>
      <c r="HL332" s="22"/>
      <c r="HM332" s="22"/>
      <c r="HN332" s="22"/>
      <c r="HO332" s="22"/>
      <c r="HP332" s="22"/>
      <c r="HQ332" s="22"/>
      <c r="HR332" s="22"/>
      <c r="HS332" s="22"/>
      <c r="HT332" s="22"/>
      <c r="HU332" s="22"/>
      <c r="HV332" s="22"/>
      <c r="HW332" s="22"/>
      <c r="HX332" s="22"/>
      <c r="HY332" s="22"/>
      <c r="HZ332" s="22"/>
      <c r="IA332" s="22"/>
      <c r="IB332" s="22"/>
      <c r="IC332" s="22"/>
      <c r="ID332" s="22"/>
      <c r="IE332" s="22"/>
      <c r="IF332" s="22"/>
      <c r="IG332" s="22"/>
      <c r="IH332" s="22"/>
      <c r="II332" s="22"/>
      <c r="IJ332" s="22"/>
      <c r="IK332" s="22"/>
      <c r="IL332" s="22"/>
      <c r="IM332" s="22"/>
      <c r="IN332" s="22"/>
      <c r="IO332" s="22"/>
      <c r="IP332" s="22"/>
      <c r="IQ332" s="22"/>
      <c r="IR332" s="22"/>
      <c r="IS332" s="22"/>
      <c r="IT332" s="22"/>
      <c r="IU332" s="22"/>
      <c r="IV332" s="22"/>
      <c r="IW332" s="22"/>
      <c r="IX332" s="22"/>
      <c r="IY332" s="26">
        <f t="shared" si="20"/>
        <v>9</v>
      </c>
      <c r="IZ332" s="56" t="s">
        <v>37</v>
      </c>
      <c r="JA332" s="80">
        <v>279.94</v>
      </c>
      <c r="JB332" s="81">
        <f>JE332+JF332+JG332+JH332+JI332+JJ332+JK332+JL332</f>
        <v>279.94</v>
      </c>
      <c r="JC332" s="81">
        <v>181.62</v>
      </c>
      <c r="JD332" s="82">
        <f t="shared" si="21"/>
        <v>0</v>
      </c>
      <c r="JE332" s="83"/>
      <c r="JF332" s="83"/>
      <c r="JG332" s="83"/>
      <c r="JH332" s="83"/>
      <c r="JI332" s="83"/>
      <c r="JJ332" s="83"/>
      <c r="JK332" s="83"/>
      <c r="JL332" s="83">
        <v>279.94</v>
      </c>
      <c r="JM332" s="83"/>
      <c r="JN332" s="83"/>
      <c r="JO332" s="83"/>
      <c r="JP332" s="83"/>
      <c r="JQ332" s="40">
        <f t="shared" si="19"/>
        <v>1.54135007157802</v>
      </c>
      <c r="JR332" s="5" t="s">
        <v>534</v>
      </c>
    </row>
    <row r="333" spans="1:278" s="5" customFormat="1" ht="12.75" customHeight="1" x14ac:dyDescent="0.25">
      <c r="A333" s="64">
        <v>43431</v>
      </c>
      <c r="B333" s="108" t="s">
        <v>335</v>
      </c>
      <c r="C333" s="52"/>
      <c r="D333" s="52"/>
      <c r="E333" s="53"/>
      <c r="F333" s="53"/>
      <c r="G333" s="53"/>
      <c r="H333" s="53"/>
      <c r="I333" s="53"/>
      <c r="J333" s="53"/>
      <c r="K333" s="53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  <c r="BK333" s="22"/>
      <c r="BL333" s="22"/>
      <c r="BM333" s="22"/>
      <c r="BN333" s="22"/>
      <c r="BO333" s="22"/>
      <c r="BP333" s="22"/>
      <c r="BQ333" s="22"/>
      <c r="BR333" s="22"/>
      <c r="BS333" s="22"/>
      <c r="BT333" s="22"/>
      <c r="BU333" s="22">
        <v>1</v>
      </c>
      <c r="BV333" s="22"/>
      <c r="BW333" s="22"/>
      <c r="BX333" s="22"/>
      <c r="BY333" s="22"/>
      <c r="BZ333" s="22"/>
      <c r="CA333" s="22"/>
      <c r="CB333" s="22"/>
      <c r="CC333" s="22"/>
      <c r="CD333" s="22"/>
      <c r="CE333" s="22"/>
      <c r="CF333" s="22"/>
      <c r="CG333" s="22"/>
      <c r="CH333" s="22"/>
      <c r="CI333" s="22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/>
      <c r="DA333" s="22"/>
      <c r="DB333" s="22"/>
      <c r="DC333" s="22"/>
      <c r="DD333" s="22"/>
      <c r="DE333" s="22"/>
      <c r="DF333" s="22"/>
      <c r="DG333" s="22"/>
      <c r="DH333" s="22"/>
      <c r="DI333" s="22"/>
      <c r="DJ333" s="22"/>
      <c r="DK333" s="22"/>
      <c r="DL333" s="22"/>
      <c r="DM333" s="22"/>
      <c r="DN333" s="22"/>
      <c r="DO333" s="22"/>
      <c r="DP333" s="22"/>
      <c r="DQ333" s="22"/>
      <c r="DR333" s="22"/>
      <c r="DS333" s="22"/>
      <c r="DT333" s="22"/>
      <c r="DU333" s="22"/>
      <c r="DV333" s="22"/>
      <c r="DW333" s="22"/>
      <c r="DX333" s="22"/>
      <c r="DY333" s="22"/>
      <c r="DZ333" s="22"/>
      <c r="EA333" s="22"/>
      <c r="EB333" s="22"/>
      <c r="EC333" s="22"/>
      <c r="ED333" s="22"/>
      <c r="EE333" s="22"/>
      <c r="EF333" s="22"/>
      <c r="EG333" s="22"/>
      <c r="EH333" s="22"/>
      <c r="EI333" s="22"/>
      <c r="EJ333" s="22"/>
      <c r="EK333" s="22"/>
      <c r="EL333" s="22"/>
      <c r="EM333" s="22"/>
      <c r="EN333" s="22"/>
      <c r="EO333" s="22"/>
      <c r="EP333" s="22"/>
      <c r="EQ333" s="22"/>
      <c r="ER333" s="22"/>
      <c r="ES333" s="22"/>
      <c r="ET333" s="22"/>
      <c r="EU333" s="22"/>
      <c r="EV333" s="22"/>
      <c r="EW333" s="22"/>
      <c r="EX333" s="22"/>
      <c r="EY333" s="22"/>
      <c r="EZ333" s="22"/>
      <c r="FA333" s="22"/>
      <c r="FB333" s="22"/>
      <c r="FC333" s="22"/>
      <c r="FD333" s="22"/>
      <c r="FE333" s="22"/>
      <c r="FF333" s="22"/>
      <c r="FG333" s="22"/>
      <c r="FH333" s="22"/>
      <c r="FI333" s="22"/>
      <c r="FJ333" s="22"/>
      <c r="FK333" s="22"/>
      <c r="FL333" s="22"/>
      <c r="FM333" s="22"/>
      <c r="FN333" s="22"/>
      <c r="FO333" s="22"/>
      <c r="FP333" s="22"/>
      <c r="FQ333" s="22"/>
      <c r="FR333" s="22"/>
      <c r="FS333" s="22"/>
      <c r="FT333" s="22"/>
      <c r="FU333" s="22"/>
      <c r="FV333" s="22"/>
      <c r="FW333" s="22"/>
      <c r="FX333" s="22"/>
      <c r="FY333" s="22"/>
      <c r="FZ333" s="22"/>
      <c r="GA333" s="22"/>
      <c r="GB333" s="22"/>
      <c r="GC333" s="22"/>
      <c r="GD333" s="22"/>
      <c r="GE333" s="22"/>
      <c r="GF333" s="22"/>
      <c r="GG333" s="22"/>
      <c r="GH333" s="22"/>
      <c r="GI333" s="22"/>
      <c r="GJ333" s="22"/>
      <c r="GK333" s="22"/>
      <c r="GL333" s="22"/>
      <c r="GM333" s="22"/>
      <c r="GN333" s="22"/>
      <c r="GO333" s="22"/>
      <c r="GP333" s="22"/>
      <c r="GQ333" s="22"/>
      <c r="GR333" s="22"/>
      <c r="GS333" s="22"/>
      <c r="GT333" s="22"/>
      <c r="GU333" s="22"/>
      <c r="GV333" s="22">
        <v>2</v>
      </c>
      <c r="GW333" s="22"/>
      <c r="GX333" s="22"/>
      <c r="GY333" s="22"/>
      <c r="GZ333" s="22"/>
      <c r="HA333" s="22"/>
      <c r="HB333" s="22"/>
      <c r="HC333" s="22"/>
      <c r="HD333" s="22"/>
      <c r="HE333" s="22"/>
      <c r="HF333" s="22"/>
      <c r="HG333" s="22"/>
      <c r="HH333" s="22"/>
      <c r="HI333" s="22"/>
      <c r="HJ333" s="22"/>
      <c r="HK333" s="22"/>
      <c r="HL333" s="22"/>
      <c r="HM333" s="22"/>
      <c r="HN333" s="22"/>
      <c r="HO333" s="22"/>
      <c r="HP333" s="22"/>
      <c r="HQ333" s="22"/>
      <c r="HR333" s="22"/>
      <c r="HS333" s="22"/>
      <c r="HT333" s="22"/>
      <c r="HU333" s="22"/>
      <c r="HV333" s="22"/>
      <c r="HW333" s="22"/>
      <c r="HX333" s="22"/>
      <c r="HY333" s="22"/>
      <c r="HZ333" s="22"/>
      <c r="IA333" s="22"/>
      <c r="IB333" s="22"/>
      <c r="IC333" s="22"/>
      <c r="ID333" s="22"/>
      <c r="IE333" s="22"/>
      <c r="IF333" s="22"/>
      <c r="IG333" s="22"/>
      <c r="IH333" s="22"/>
      <c r="II333" s="22"/>
      <c r="IJ333" s="22"/>
      <c r="IK333" s="22"/>
      <c r="IL333" s="22"/>
      <c r="IM333" s="22"/>
      <c r="IN333" s="22"/>
      <c r="IO333" s="22"/>
      <c r="IP333" s="22"/>
      <c r="IQ333" s="22"/>
      <c r="IR333" s="22"/>
      <c r="IS333" s="22"/>
      <c r="IT333" s="22"/>
      <c r="IU333" s="22"/>
      <c r="IV333" s="22"/>
      <c r="IW333" s="22"/>
      <c r="IX333" s="22"/>
      <c r="IY333" s="26">
        <f t="shared" si="20"/>
        <v>3</v>
      </c>
      <c r="IZ333" s="56" t="s">
        <v>37</v>
      </c>
      <c r="JA333" s="80">
        <v>224.72</v>
      </c>
      <c r="JB333" s="81">
        <f>JE333+JF333+JG333+JH333+JI333+JJ333+JK333+JL333+JM333+JN333+JO333+JP333</f>
        <v>0</v>
      </c>
      <c r="JC333" s="81">
        <v>129.41</v>
      </c>
      <c r="JD333" s="82">
        <f t="shared" si="21"/>
        <v>224.72</v>
      </c>
      <c r="JE333" s="83"/>
      <c r="JF333" s="83"/>
      <c r="JG333" s="83"/>
      <c r="JH333" s="83"/>
      <c r="JI333" s="83"/>
      <c r="JJ333" s="83"/>
      <c r="JK333" s="83"/>
      <c r="JL333" s="83"/>
      <c r="JM333" s="83"/>
      <c r="JN333" s="83"/>
      <c r="JO333" s="83"/>
      <c r="JP333" s="83"/>
      <c r="JQ333" s="117">
        <f t="shared" si="19"/>
        <v>1.7364964067691833</v>
      </c>
      <c r="JR333" s="5" t="s">
        <v>689</v>
      </c>
    </row>
    <row r="334" spans="1:278" s="5" customFormat="1" ht="12.75" customHeight="1" x14ac:dyDescent="0.25">
      <c r="A334" s="64">
        <v>43150</v>
      </c>
      <c r="B334" s="110" t="s">
        <v>67</v>
      </c>
      <c r="C334" s="52"/>
      <c r="D334" s="52"/>
      <c r="E334" s="53"/>
      <c r="F334" s="53"/>
      <c r="G334" s="53"/>
      <c r="H334" s="53"/>
      <c r="I334" s="53"/>
      <c r="J334" s="53"/>
      <c r="K334" s="53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>
        <v>18</v>
      </c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>
        <v>451</v>
      </c>
      <c r="CN334" s="22"/>
      <c r="CO334" s="22"/>
      <c r="CP334" s="22">
        <v>20</v>
      </c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/>
      <c r="EY334" s="22"/>
      <c r="EZ334" s="22"/>
      <c r="FA334" s="22"/>
      <c r="FB334" s="22"/>
      <c r="FC334" s="22"/>
      <c r="FD334" s="22"/>
      <c r="FE334" s="22"/>
      <c r="FF334" s="22"/>
      <c r="FG334" s="22"/>
      <c r="FH334" s="22"/>
      <c r="FI334" s="22"/>
      <c r="FJ334" s="22"/>
      <c r="FK334" s="22"/>
      <c r="FL334" s="22"/>
      <c r="FM334" s="22"/>
      <c r="FN334" s="22"/>
      <c r="FO334" s="22"/>
      <c r="FP334" s="22"/>
      <c r="FQ334" s="22"/>
      <c r="FR334" s="22"/>
      <c r="FS334" s="22"/>
      <c r="FT334" s="22"/>
      <c r="FU334" s="22"/>
      <c r="FV334" s="22"/>
      <c r="FW334" s="22"/>
      <c r="FX334" s="22"/>
      <c r="FY334" s="22"/>
      <c r="FZ334" s="22"/>
      <c r="GA334" s="22"/>
      <c r="GB334" s="22"/>
      <c r="GC334" s="22"/>
      <c r="GD334" s="22"/>
      <c r="GE334" s="22"/>
      <c r="GF334" s="22"/>
      <c r="GG334" s="22"/>
      <c r="GH334" s="22"/>
      <c r="GI334" s="22"/>
      <c r="GJ334" s="22"/>
      <c r="GK334" s="22"/>
      <c r="GL334" s="22"/>
      <c r="GM334" s="22"/>
      <c r="GN334" s="22"/>
      <c r="GO334" s="22"/>
      <c r="GP334" s="22"/>
      <c r="GQ334" s="22"/>
      <c r="GR334" s="22"/>
      <c r="GS334" s="22"/>
      <c r="GT334" s="22"/>
      <c r="GU334" s="22"/>
      <c r="GV334" s="22"/>
      <c r="GW334" s="22"/>
      <c r="GX334" s="22"/>
      <c r="GY334" s="22"/>
      <c r="GZ334" s="22"/>
      <c r="HA334" s="22"/>
      <c r="HB334" s="22"/>
      <c r="HC334" s="22"/>
      <c r="HD334" s="22"/>
      <c r="HE334" s="22"/>
      <c r="HF334" s="22"/>
      <c r="HG334" s="22"/>
      <c r="HH334" s="22"/>
      <c r="HI334" s="22"/>
      <c r="HJ334" s="22"/>
      <c r="HK334" s="22"/>
      <c r="HL334" s="22"/>
      <c r="HM334" s="22"/>
      <c r="HN334" s="22"/>
      <c r="HO334" s="22"/>
      <c r="HP334" s="22"/>
      <c r="HQ334" s="22"/>
      <c r="HR334" s="22"/>
      <c r="HS334" s="22"/>
      <c r="HT334" s="22"/>
      <c r="HU334" s="22"/>
      <c r="HV334" s="22"/>
      <c r="HW334" s="22"/>
      <c r="HX334" s="22"/>
      <c r="HY334" s="22"/>
      <c r="HZ334" s="22"/>
      <c r="IA334" s="22"/>
      <c r="IB334" s="22"/>
      <c r="IC334" s="22"/>
      <c r="ID334" s="22"/>
      <c r="IE334" s="22"/>
      <c r="IF334" s="22"/>
      <c r="IG334" s="22"/>
      <c r="IH334" s="22"/>
      <c r="II334" s="22"/>
      <c r="IJ334" s="22"/>
      <c r="IK334" s="22"/>
      <c r="IL334" s="22"/>
      <c r="IM334" s="22"/>
      <c r="IN334" s="22"/>
      <c r="IO334" s="22"/>
      <c r="IP334" s="22"/>
      <c r="IQ334" s="22"/>
      <c r="IR334" s="22"/>
      <c r="IS334" s="22"/>
      <c r="IT334" s="22"/>
      <c r="IU334" s="22"/>
      <c r="IV334" s="22"/>
      <c r="IW334" s="22"/>
      <c r="IX334" s="22"/>
      <c r="IY334" s="26">
        <f t="shared" si="20"/>
        <v>489</v>
      </c>
      <c r="IZ334" s="56" t="s">
        <v>37</v>
      </c>
      <c r="JA334" s="80">
        <v>11267.99</v>
      </c>
      <c r="JB334" s="81">
        <f>JE334+JF334+JG334+JH334+JI334</f>
        <v>11267.99</v>
      </c>
      <c r="JC334" s="81">
        <v>6575.0400000000009</v>
      </c>
      <c r="JD334" s="82">
        <f t="shared" si="21"/>
        <v>0</v>
      </c>
      <c r="JE334" s="83"/>
      <c r="JF334" s="83"/>
      <c r="JG334" s="83"/>
      <c r="JH334" s="83">
        <v>2000</v>
      </c>
      <c r="JI334" s="83">
        <v>9267.99</v>
      </c>
      <c r="JJ334" s="83"/>
      <c r="JK334" s="83"/>
      <c r="JL334" s="83"/>
      <c r="JM334" s="83"/>
      <c r="JN334" s="83"/>
      <c r="JO334" s="83"/>
      <c r="JP334" s="83"/>
      <c r="JQ334" s="40">
        <f t="shared" si="19"/>
        <v>1.713752311773008</v>
      </c>
      <c r="JR334" s="67" t="s">
        <v>366</v>
      </c>
    </row>
    <row r="335" spans="1:278" s="5" customFormat="1" ht="12.75" customHeight="1" x14ac:dyDescent="0.25">
      <c r="A335" s="64">
        <v>43213</v>
      </c>
      <c r="B335" s="110" t="s">
        <v>67</v>
      </c>
      <c r="C335" s="52"/>
      <c r="D335" s="52"/>
      <c r="E335" s="53"/>
      <c r="F335" s="53"/>
      <c r="G335" s="53"/>
      <c r="H335" s="53"/>
      <c r="I335" s="53"/>
      <c r="J335" s="53"/>
      <c r="K335" s="53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>
        <v>27</v>
      </c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>
        <v>363</v>
      </c>
      <c r="CN335" s="22"/>
      <c r="CO335" s="22"/>
      <c r="CP335" s="22">
        <v>80</v>
      </c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/>
      <c r="EY335" s="22"/>
      <c r="EZ335" s="22"/>
      <c r="FA335" s="22"/>
      <c r="FB335" s="22"/>
      <c r="FC335" s="22"/>
      <c r="FD335" s="22"/>
      <c r="FE335" s="22"/>
      <c r="FF335" s="22"/>
      <c r="FG335" s="22"/>
      <c r="FH335" s="22"/>
      <c r="FI335" s="22"/>
      <c r="FJ335" s="22"/>
      <c r="FK335" s="22"/>
      <c r="FL335" s="22"/>
      <c r="FM335" s="22"/>
      <c r="FN335" s="22"/>
      <c r="FO335" s="22"/>
      <c r="FP335" s="22"/>
      <c r="FQ335" s="22"/>
      <c r="FR335" s="22"/>
      <c r="FS335" s="22"/>
      <c r="FT335" s="22"/>
      <c r="FU335" s="22"/>
      <c r="FV335" s="22"/>
      <c r="FW335" s="22"/>
      <c r="FX335" s="22"/>
      <c r="FY335" s="22"/>
      <c r="FZ335" s="22"/>
      <c r="GA335" s="22"/>
      <c r="GB335" s="22"/>
      <c r="GC335" s="22"/>
      <c r="GD335" s="22"/>
      <c r="GE335" s="22"/>
      <c r="GF335" s="22"/>
      <c r="GG335" s="22"/>
      <c r="GH335" s="22"/>
      <c r="GI335" s="22"/>
      <c r="GJ335" s="22"/>
      <c r="GK335" s="22"/>
      <c r="GL335" s="22"/>
      <c r="GM335" s="22"/>
      <c r="GN335" s="22"/>
      <c r="GO335" s="22"/>
      <c r="GP335" s="22"/>
      <c r="GQ335" s="22"/>
      <c r="GR335" s="22"/>
      <c r="GS335" s="22"/>
      <c r="GT335" s="22"/>
      <c r="GU335" s="22"/>
      <c r="GV335" s="22"/>
      <c r="GW335" s="22"/>
      <c r="GX335" s="22"/>
      <c r="GY335" s="22"/>
      <c r="GZ335" s="22"/>
      <c r="HA335" s="22"/>
      <c r="HB335" s="22"/>
      <c r="HC335" s="22"/>
      <c r="HD335" s="22"/>
      <c r="HE335" s="22"/>
      <c r="HF335" s="22"/>
      <c r="HG335" s="22"/>
      <c r="HH335" s="22"/>
      <c r="HI335" s="22"/>
      <c r="HJ335" s="22"/>
      <c r="HK335" s="22"/>
      <c r="HL335" s="22"/>
      <c r="HM335" s="22"/>
      <c r="HN335" s="22"/>
      <c r="HO335" s="22"/>
      <c r="HP335" s="22"/>
      <c r="HQ335" s="22"/>
      <c r="HR335" s="22"/>
      <c r="HS335" s="22"/>
      <c r="HT335" s="22"/>
      <c r="HU335" s="22"/>
      <c r="HV335" s="22"/>
      <c r="HW335" s="22"/>
      <c r="HX335" s="22"/>
      <c r="HY335" s="22"/>
      <c r="HZ335" s="22"/>
      <c r="IA335" s="22"/>
      <c r="IB335" s="22"/>
      <c r="IC335" s="22"/>
      <c r="ID335" s="22"/>
      <c r="IE335" s="22"/>
      <c r="IF335" s="22"/>
      <c r="IG335" s="22"/>
      <c r="IH335" s="22"/>
      <c r="II335" s="22"/>
      <c r="IJ335" s="22"/>
      <c r="IK335" s="22"/>
      <c r="IL335" s="22"/>
      <c r="IM335" s="22"/>
      <c r="IN335" s="22"/>
      <c r="IO335" s="22"/>
      <c r="IP335" s="22"/>
      <c r="IQ335" s="22"/>
      <c r="IR335" s="22"/>
      <c r="IS335" s="22"/>
      <c r="IT335" s="22"/>
      <c r="IU335" s="22"/>
      <c r="IV335" s="22"/>
      <c r="IW335" s="22"/>
      <c r="IX335" s="22"/>
      <c r="IY335" s="26">
        <f t="shared" si="20"/>
        <v>470</v>
      </c>
      <c r="IZ335" s="56" t="s">
        <v>37</v>
      </c>
      <c r="JA335" s="80">
        <v>11668.48</v>
      </c>
      <c r="JB335" s="81">
        <f>JE335+JF335+JG335+JH335+JI335+JJ335</f>
        <v>11668.48</v>
      </c>
      <c r="JC335" s="81">
        <v>6693.2900000000009</v>
      </c>
      <c r="JD335" s="82">
        <f t="shared" si="21"/>
        <v>0</v>
      </c>
      <c r="JE335" s="83"/>
      <c r="JF335" s="83"/>
      <c r="JG335" s="83"/>
      <c r="JH335" s="83"/>
      <c r="JI335" s="83"/>
      <c r="JJ335" s="83">
        <f>6000+5668.48</f>
        <v>11668.48</v>
      </c>
      <c r="JK335" s="83"/>
      <c r="JL335" s="83"/>
      <c r="JM335" s="83"/>
      <c r="JN335" s="83"/>
      <c r="JO335" s="83"/>
      <c r="JP335" s="83"/>
      <c r="JQ335" s="40">
        <f t="shared" si="19"/>
        <v>1.7433100911509882</v>
      </c>
      <c r="JR335" s="5" t="s">
        <v>446</v>
      </c>
    </row>
    <row r="336" spans="1:278" s="5" customFormat="1" ht="12.75" customHeight="1" x14ac:dyDescent="0.25">
      <c r="A336" s="64">
        <v>43217</v>
      </c>
      <c r="B336" s="110" t="s">
        <v>67</v>
      </c>
      <c r="C336" s="52"/>
      <c r="D336" s="52"/>
      <c r="E336" s="53"/>
      <c r="F336" s="53"/>
      <c r="G336" s="53"/>
      <c r="H336" s="53"/>
      <c r="I336" s="53"/>
      <c r="J336" s="53"/>
      <c r="K336" s="53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  <c r="BK336" s="22"/>
      <c r="BL336" s="22"/>
      <c r="BM336" s="22"/>
      <c r="BN336" s="22"/>
      <c r="BO336" s="22"/>
      <c r="BP336" s="22"/>
      <c r="BQ336" s="22"/>
      <c r="BR336" s="22"/>
      <c r="BS336" s="22"/>
      <c r="BT336" s="22"/>
      <c r="BU336" s="22"/>
      <c r="BV336" s="22"/>
      <c r="BW336" s="22"/>
      <c r="BX336" s="22"/>
      <c r="BY336" s="22"/>
      <c r="BZ336" s="22"/>
      <c r="CA336" s="22"/>
      <c r="CB336" s="22"/>
      <c r="CC336" s="22"/>
      <c r="CD336" s="22"/>
      <c r="CE336" s="22"/>
      <c r="CF336" s="22"/>
      <c r="CG336" s="22"/>
      <c r="CH336" s="22"/>
      <c r="CI336" s="22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/>
      <c r="DA336" s="22"/>
      <c r="DB336" s="22"/>
      <c r="DC336" s="22"/>
      <c r="DD336" s="22"/>
      <c r="DE336" s="22"/>
      <c r="DF336" s="22"/>
      <c r="DG336" s="22"/>
      <c r="DH336" s="22"/>
      <c r="DI336" s="22"/>
      <c r="DJ336" s="22"/>
      <c r="DK336" s="22"/>
      <c r="DL336" s="22"/>
      <c r="DM336" s="22"/>
      <c r="DN336" s="22"/>
      <c r="DO336" s="22"/>
      <c r="DP336" s="22"/>
      <c r="DQ336" s="22"/>
      <c r="DR336" s="22"/>
      <c r="DS336" s="22"/>
      <c r="DT336" s="22"/>
      <c r="DU336" s="22"/>
      <c r="DV336" s="22"/>
      <c r="DW336" s="22"/>
      <c r="DX336" s="22"/>
      <c r="DY336" s="22"/>
      <c r="DZ336" s="22"/>
      <c r="EA336" s="22"/>
      <c r="EB336" s="22"/>
      <c r="EC336" s="22"/>
      <c r="ED336" s="22"/>
      <c r="EE336" s="22"/>
      <c r="EF336" s="22"/>
      <c r="EG336" s="22"/>
      <c r="EH336" s="22"/>
      <c r="EI336" s="22"/>
      <c r="EJ336" s="22"/>
      <c r="EK336" s="22"/>
      <c r="EL336" s="22"/>
      <c r="EM336" s="22"/>
      <c r="EN336" s="22"/>
      <c r="EO336" s="22"/>
      <c r="EP336" s="22"/>
      <c r="EQ336" s="22"/>
      <c r="ER336" s="22"/>
      <c r="ES336" s="22"/>
      <c r="ET336" s="22"/>
      <c r="EU336" s="22"/>
      <c r="EV336" s="22"/>
      <c r="EW336" s="22"/>
      <c r="EX336" s="22"/>
      <c r="EY336" s="22"/>
      <c r="EZ336" s="22"/>
      <c r="FA336" s="22"/>
      <c r="FB336" s="22"/>
      <c r="FC336" s="22"/>
      <c r="FD336" s="22"/>
      <c r="FE336" s="22"/>
      <c r="FF336" s="22"/>
      <c r="FG336" s="22"/>
      <c r="FH336" s="22"/>
      <c r="FI336" s="22"/>
      <c r="FJ336" s="22"/>
      <c r="FK336" s="22"/>
      <c r="FL336" s="22"/>
      <c r="FM336" s="22"/>
      <c r="FN336" s="22"/>
      <c r="FO336" s="22"/>
      <c r="FP336" s="22"/>
      <c r="FQ336" s="22"/>
      <c r="FR336" s="22"/>
      <c r="FS336" s="22"/>
      <c r="FT336" s="22"/>
      <c r="FU336" s="22"/>
      <c r="FV336" s="22"/>
      <c r="FW336" s="22"/>
      <c r="FX336" s="22"/>
      <c r="FY336" s="22"/>
      <c r="FZ336" s="22"/>
      <c r="GA336" s="22"/>
      <c r="GB336" s="22"/>
      <c r="GC336" s="22"/>
      <c r="GD336" s="22"/>
      <c r="GE336" s="22"/>
      <c r="GF336" s="22"/>
      <c r="GG336" s="22"/>
      <c r="GH336" s="22"/>
      <c r="GI336" s="22"/>
      <c r="GJ336" s="22"/>
      <c r="GK336" s="22"/>
      <c r="GL336" s="22"/>
      <c r="GM336" s="22"/>
      <c r="GN336" s="22"/>
      <c r="GO336" s="22"/>
      <c r="GP336" s="22"/>
      <c r="GQ336" s="22"/>
      <c r="GR336" s="22"/>
      <c r="GS336" s="22"/>
      <c r="GT336" s="22"/>
      <c r="GU336" s="22"/>
      <c r="GV336" s="22"/>
      <c r="GW336" s="22"/>
      <c r="GX336" s="22"/>
      <c r="GY336" s="22"/>
      <c r="GZ336" s="22"/>
      <c r="HA336" s="22"/>
      <c r="HB336" s="22"/>
      <c r="HC336" s="22"/>
      <c r="HD336" s="22"/>
      <c r="HE336" s="22"/>
      <c r="HF336" s="22"/>
      <c r="HG336" s="22"/>
      <c r="HH336" s="22"/>
      <c r="HI336" s="22"/>
      <c r="HJ336" s="22"/>
      <c r="HK336" s="22"/>
      <c r="HL336" s="22"/>
      <c r="HM336" s="22"/>
      <c r="HN336" s="22"/>
      <c r="HO336" s="22"/>
      <c r="HP336" s="22"/>
      <c r="HQ336" s="22"/>
      <c r="HR336" s="22"/>
      <c r="HS336" s="22"/>
      <c r="HT336" s="22"/>
      <c r="HU336" s="22"/>
      <c r="HV336" s="22"/>
      <c r="HW336" s="22"/>
      <c r="HX336" s="22"/>
      <c r="HY336" s="22"/>
      <c r="HZ336" s="22"/>
      <c r="IA336" s="22"/>
      <c r="IB336" s="22"/>
      <c r="IC336" s="22"/>
      <c r="ID336" s="22"/>
      <c r="IE336" s="22"/>
      <c r="IF336" s="22"/>
      <c r="IG336" s="22"/>
      <c r="IH336" s="22"/>
      <c r="II336" s="22"/>
      <c r="IJ336" s="22"/>
      <c r="IK336" s="22"/>
      <c r="IL336" s="22"/>
      <c r="IM336" s="22"/>
      <c r="IN336" s="22"/>
      <c r="IO336" s="22"/>
      <c r="IP336" s="22"/>
      <c r="IQ336" s="22"/>
      <c r="IR336" s="22"/>
      <c r="IS336" s="22"/>
      <c r="IT336" s="22"/>
      <c r="IU336" s="22"/>
      <c r="IV336" s="22">
        <v>25</v>
      </c>
      <c r="IW336" s="22"/>
      <c r="IX336" s="22"/>
      <c r="IY336" s="26">
        <f t="shared" si="20"/>
        <v>25</v>
      </c>
      <c r="IZ336" s="56" t="s">
        <v>223</v>
      </c>
      <c r="JA336" s="80">
        <v>1131</v>
      </c>
      <c r="JB336" s="81">
        <f>JE336+JF336+JG336+JH336+JI336+JJ336</f>
        <v>1131</v>
      </c>
      <c r="JC336" s="81">
        <v>620.5</v>
      </c>
      <c r="JD336" s="82">
        <f t="shared" si="21"/>
        <v>0</v>
      </c>
      <c r="JE336" s="83"/>
      <c r="JF336" s="83"/>
      <c r="JG336" s="83"/>
      <c r="JH336" s="83"/>
      <c r="JI336" s="83"/>
      <c r="JJ336" s="83">
        <v>1131</v>
      </c>
      <c r="JK336" s="83"/>
      <c r="JL336" s="83"/>
      <c r="JM336" s="83"/>
      <c r="JN336" s="83"/>
      <c r="JO336" s="83"/>
      <c r="JP336" s="83"/>
      <c r="JQ336" s="40">
        <f t="shared" si="19"/>
        <v>1.8227236099919419</v>
      </c>
    </row>
    <row r="337" spans="1:278" s="5" customFormat="1" ht="12.75" customHeight="1" x14ac:dyDescent="0.25">
      <c r="A337" s="64">
        <v>43269</v>
      </c>
      <c r="B337" s="110" t="s">
        <v>67</v>
      </c>
      <c r="C337" s="52"/>
      <c r="D337" s="52"/>
      <c r="E337" s="53"/>
      <c r="F337" s="53"/>
      <c r="G337" s="53"/>
      <c r="H337" s="53"/>
      <c r="I337" s="53"/>
      <c r="J337" s="53"/>
      <c r="K337" s="53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>
        <v>45</v>
      </c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  <c r="BK337" s="22"/>
      <c r="BL337" s="22"/>
      <c r="BM337" s="22"/>
      <c r="BN337" s="22"/>
      <c r="BO337" s="22"/>
      <c r="BP337" s="22"/>
      <c r="BQ337" s="22"/>
      <c r="BR337" s="22"/>
      <c r="BS337" s="22"/>
      <c r="BT337" s="22"/>
      <c r="BU337" s="22"/>
      <c r="BV337" s="22"/>
      <c r="BW337" s="22"/>
      <c r="BX337" s="22"/>
      <c r="BY337" s="22"/>
      <c r="BZ337" s="22"/>
      <c r="CA337" s="22"/>
      <c r="CB337" s="22"/>
      <c r="CC337" s="22"/>
      <c r="CD337" s="22"/>
      <c r="CE337" s="22"/>
      <c r="CF337" s="22"/>
      <c r="CG337" s="22"/>
      <c r="CH337" s="22"/>
      <c r="CI337" s="22"/>
      <c r="CJ337" s="22"/>
      <c r="CK337" s="22"/>
      <c r="CL337" s="22"/>
      <c r="CM337" s="22">
        <v>495</v>
      </c>
      <c r="CN337" s="22"/>
      <c r="CO337" s="22"/>
      <c r="CP337" s="22">
        <v>100</v>
      </c>
      <c r="CQ337" s="22"/>
      <c r="CR337" s="22"/>
      <c r="CS337" s="22"/>
      <c r="CT337" s="22"/>
      <c r="CU337" s="22"/>
      <c r="CV337" s="22"/>
      <c r="CW337" s="22"/>
      <c r="CX337" s="22"/>
      <c r="CY337" s="22"/>
      <c r="CZ337" s="22"/>
      <c r="DA337" s="22"/>
      <c r="DB337" s="22"/>
      <c r="DC337" s="22"/>
      <c r="DD337" s="22"/>
      <c r="DE337" s="22"/>
      <c r="DF337" s="22"/>
      <c r="DG337" s="22"/>
      <c r="DH337" s="22"/>
      <c r="DI337" s="22"/>
      <c r="DJ337" s="22"/>
      <c r="DK337" s="22"/>
      <c r="DL337" s="22"/>
      <c r="DM337" s="22"/>
      <c r="DN337" s="22"/>
      <c r="DO337" s="22"/>
      <c r="DP337" s="22"/>
      <c r="DQ337" s="22"/>
      <c r="DR337" s="22"/>
      <c r="DS337" s="22"/>
      <c r="DT337" s="22"/>
      <c r="DU337" s="22"/>
      <c r="DV337" s="22"/>
      <c r="DW337" s="22"/>
      <c r="DX337" s="22"/>
      <c r="DY337" s="22"/>
      <c r="DZ337" s="22"/>
      <c r="EA337" s="22"/>
      <c r="EB337" s="22"/>
      <c r="EC337" s="22"/>
      <c r="ED337" s="22"/>
      <c r="EE337" s="22"/>
      <c r="EF337" s="22"/>
      <c r="EG337" s="22"/>
      <c r="EH337" s="22"/>
      <c r="EI337" s="22"/>
      <c r="EJ337" s="22"/>
      <c r="EK337" s="22"/>
      <c r="EL337" s="22"/>
      <c r="EM337" s="22"/>
      <c r="EN337" s="22"/>
      <c r="EO337" s="22"/>
      <c r="EP337" s="22"/>
      <c r="EQ337" s="22"/>
      <c r="ER337" s="22"/>
      <c r="ES337" s="22"/>
      <c r="ET337" s="22"/>
      <c r="EU337" s="22"/>
      <c r="EV337" s="22"/>
      <c r="EW337" s="22"/>
      <c r="EX337" s="22"/>
      <c r="EY337" s="22"/>
      <c r="EZ337" s="22"/>
      <c r="FA337" s="22"/>
      <c r="FB337" s="22"/>
      <c r="FC337" s="22"/>
      <c r="FD337" s="22"/>
      <c r="FE337" s="22"/>
      <c r="FF337" s="22"/>
      <c r="FG337" s="22"/>
      <c r="FH337" s="22"/>
      <c r="FI337" s="22"/>
      <c r="FJ337" s="22"/>
      <c r="FK337" s="22"/>
      <c r="FL337" s="22"/>
      <c r="FM337" s="22"/>
      <c r="FN337" s="22"/>
      <c r="FO337" s="22"/>
      <c r="FP337" s="22"/>
      <c r="FQ337" s="22"/>
      <c r="FR337" s="22"/>
      <c r="FS337" s="22"/>
      <c r="FT337" s="22"/>
      <c r="FU337" s="22"/>
      <c r="FV337" s="22"/>
      <c r="FW337" s="22"/>
      <c r="FX337" s="22"/>
      <c r="FY337" s="22"/>
      <c r="FZ337" s="22"/>
      <c r="GA337" s="22"/>
      <c r="GB337" s="22"/>
      <c r="GC337" s="22"/>
      <c r="GD337" s="22"/>
      <c r="GE337" s="22"/>
      <c r="GF337" s="22"/>
      <c r="GG337" s="22"/>
      <c r="GH337" s="22"/>
      <c r="GI337" s="22"/>
      <c r="GJ337" s="22"/>
      <c r="GK337" s="22"/>
      <c r="GL337" s="22"/>
      <c r="GM337" s="22"/>
      <c r="GN337" s="22"/>
      <c r="GO337" s="22"/>
      <c r="GP337" s="22"/>
      <c r="GQ337" s="22"/>
      <c r="GR337" s="22"/>
      <c r="GS337" s="22"/>
      <c r="GT337" s="22"/>
      <c r="GU337" s="22"/>
      <c r="GV337" s="22"/>
      <c r="GW337" s="22"/>
      <c r="GX337" s="22"/>
      <c r="GY337" s="22"/>
      <c r="GZ337" s="22"/>
      <c r="HA337" s="22"/>
      <c r="HB337" s="22"/>
      <c r="HC337" s="22"/>
      <c r="HD337" s="22"/>
      <c r="HE337" s="22"/>
      <c r="HF337" s="22"/>
      <c r="HG337" s="22"/>
      <c r="HH337" s="22"/>
      <c r="HI337" s="22"/>
      <c r="HJ337" s="22"/>
      <c r="HK337" s="22"/>
      <c r="HL337" s="22"/>
      <c r="HM337" s="22"/>
      <c r="HN337" s="22"/>
      <c r="HO337" s="22"/>
      <c r="HP337" s="22"/>
      <c r="HQ337" s="22"/>
      <c r="HR337" s="22"/>
      <c r="HS337" s="22"/>
      <c r="HT337" s="22"/>
      <c r="HU337" s="22"/>
      <c r="HV337" s="22"/>
      <c r="HW337" s="22"/>
      <c r="HX337" s="22"/>
      <c r="HY337" s="22"/>
      <c r="HZ337" s="22"/>
      <c r="IA337" s="22"/>
      <c r="IB337" s="22"/>
      <c r="IC337" s="22"/>
      <c r="ID337" s="22"/>
      <c r="IE337" s="22"/>
      <c r="IF337" s="22"/>
      <c r="IG337" s="22"/>
      <c r="IH337" s="22"/>
      <c r="II337" s="22"/>
      <c r="IJ337" s="22"/>
      <c r="IK337" s="22"/>
      <c r="IL337" s="22"/>
      <c r="IM337" s="22"/>
      <c r="IN337" s="22"/>
      <c r="IO337" s="22"/>
      <c r="IP337" s="22"/>
      <c r="IQ337" s="22"/>
      <c r="IR337" s="22"/>
      <c r="IS337" s="22"/>
      <c r="IT337" s="22"/>
      <c r="IU337" s="22"/>
      <c r="IV337" s="22"/>
      <c r="IW337" s="22"/>
      <c r="IX337" s="22"/>
      <c r="IY337" s="26">
        <f t="shared" si="20"/>
        <v>640</v>
      </c>
      <c r="IZ337" s="56" t="s">
        <v>37</v>
      </c>
      <c r="JA337" s="80">
        <v>15833.28</v>
      </c>
      <c r="JB337" s="81">
        <f>JE337+JF337+JG337+JH337+JI337+JJ337+JK337+JL337</f>
        <v>15833.279999999999</v>
      </c>
      <c r="JC337" s="81">
        <v>9095.5500000000011</v>
      </c>
      <c r="JD337" s="82">
        <f t="shared" si="21"/>
        <v>0</v>
      </c>
      <c r="JE337" s="83"/>
      <c r="JF337" s="83"/>
      <c r="JG337" s="83"/>
      <c r="JH337" s="83"/>
      <c r="JI337" s="83"/>
      <c r="JJ337" s="83"/>
      <c r="JK337" s="83"/>
      <c r="JL337" s="83">
        <f>8000+7833.28</f>
        <v>15833.279999999999</v>
      </c>
      <c r="JM337" s="83"/>
      <c r="JN337" s="83"/>
      <c r="JO337" s="83"/>
      <c r="JP337" s="83"/>
      <c r="JQ337" s="40">
        <f t="shared" si="19"/>
        <v>1.7407721358246613</v>
      </c>
    </row>
    <row r="338" spans="1:278" s="5" customFormat="1" ht="12.75" customHeight="1" x14ac:dyDescent="0.25">
      <c r="A338" s="64">
        <v>43294</v>
      </c>
      <c r="B338" s="110" t="s">
        <v>67</v>
      </c>
      <c r="C338" s="52"/>
      <c r="D338" s="52"/>
      <c r="E338" s="53"/>
      <c r="F338" s="53"/>
      <c r="G338" s="53"/>
      <c r="H338" s="53"/>
      <c r="I338" s="53"/>
      <c r="J338" s="53"/>
      <c r="K338" s="53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>
        <v>36</v>
      </c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  <c r="BK338" s="22"/>
      <c r="BL338" s="22"/>
      <c r="BM338" s="22"/>
      <c r="BN338" s="22"/>
      <c r="BO338" s="22"/>
      <c r="BP338" s="22"/>
      <c r="BQ338" s="22"/>
      <c r="BR338" s="22"/>
      <c r="BS338" s="22"/>
      <c r="BT338" s="22"/>
      <c r="BU338" s="22"/>
      <c r="BV338" s="22"/>
      <c r="BW338" s="22"/>
      <c r="BX338" s="22"/>
      <c r="BY338" s="22"/>
      <c r="BZ338" s="22"/>
      <c r="CA338" s="22"/>
      <c r="CB338" s="22"/>
      <c r="CC338" s="22"/>
      <c r="CD338" s="22"/>
      <c r="CE338" s="22"/>
      <c r="CF338" s="22"/>
      <c r="CG338" s="22"/>
      <c r="CH338" s="22"/>
      <c r="CI338" s="22"/>
      <c r="CJ338" s="22"/>
      <c r="CK338" s="22"/>
      <c r="CL338" s="22"/>
      <c r="CM338" s="22">
        <v>407</v>
      </c>
      <c r="CN338" s="22"/>
      <c r="CO338" s="22"/>
      <c r="CP338" s="22">
        <v>100</v>
      </c>
      <c r="CQ338" s="22"/>
      <c r="CR338" s="22"/>
      <c r="CS338" s="22"/>
      <c r="CT338" s="22"/>
      <c r="CU338" s="22"/>
      <c r="CV338" s="22"/>
      <c r="CW338" s="22"/>
      <c r="CX338" s="22"/>
      <c r="CY338" s="22"/>
      <c r="CZ338" s="22"/>
      <c r="DA338" s="22"/>
      <c r="DB338" s="22"/>
      <c r="DC338" s="22"/>
      <c r="DD338" s="22"/>
      <c r="DE338" s="22"/>
      <c r="DF338" s="22"/>
      <c r="DG338" s="22"/>
      <c r="DH338" s="22"/>
      <c r="DI338" s="22"/>
      <c r="DJ338" s="22"/>
      <c r="DK338" s="22"/>
      <c r="DL338" s="22"/>
      <c r="DM338" s="22"/>
      <c r="DN338" s="22"/>
      <c r="DO338" s="22"/>
      <c r="DP338" s="22"/>
      <c r="DQ338" s="22"/>
      <c r="DR338" s="22"/>
      <c r="DS338" s="22"/>
      <c r="DT338" s="22"/>
      <c r="DU338" s="22"/>
      <c r="DV338" s="22"/>
      <c r="DW338" s="22"/>
      <c r="DX338" s="22"/>
      <c r="DY338" s="22"/>
      <c r="DZ338" s="22"/>
      <c r="EA338" s="22"/>
      <c r="EB338" s="22"/>
      <c r="EC338" s="22"/>
      <c r="ED338" s="22"/>
      <c r="EE338" s="22"/>
      <c r="EF338" s="22"/>
      <c r="EG338" s="22"/>
      <c r="EH338" s="22"/>
      <c r="EI338" s="22"/>
      <c r="EJ338" s="22"/>
      <c r="EK338" s="22"/>
      <c r="EL338" s="22"/>
      <c r="EM338" s="22"/>
      <c r="EN338" s="22"/>
      <c r="EO338" s="22"/>
      <c r="EP338" s="22"/>
      <c r="EQ338" s="22"/>
      <c r="ER338" s="22"/>
      <c r="ES338" s="22"/>
      <c r="ET338" s="22"/>
      <c r="EU338" s="22"/>
      <c r="EV338" s="22"/>
      <c r="EW338" s="22"/>
      <c r="EX338" s="22"/>
      <c r="EY338" s="22"/>
      <c r="EZ338" s="22"/>
      <c r="FA338" s="22"/>
      <c r="FB338" s="22"/>
      <c r="FC338" s="22"/>
      <c r="FD338" s="22"/>
      <c r="FE338" s="22"/>
      <c r="FF338" s="22"/>
      <c r="FG338" s="22"/>
      <c r="FH338" s="22"/>
      <c r="FI338" s="22"/>
      <c r="FJ338" s="22"/>
      <c r="FK338" s="22"/>
      <c r="FL338" s="22"/>
      <c r="FM338" s="22"/>
      <c r="FN338" s="22"/>
      <c r="FO338" s="22"/>
      <c r="FP338" s="22"/>
      <c r="FQ338" s="22"/>
      <c r="FR338" s="22"/>
      <c r="FS338" s="22"/>
      <c r="FT338" s="22"/>
      <c r="FU338" s="22"/>
      <c r="FV338" s="22"/>
      <c r="FW338" s="22"/>
      <c r="FX338" s="22"/>
      <c r="FY338" s="22"/>
      <c r="FZ338" s="22"/>
      <c r="GA338" s="22"/>
      <c r="GB338" s="22"/>
      <c r="GC338" s="22"/>
      <c r="GD338" s="22"/>
      <c r="GE338" s="22"/>
      <c r="GF338" s="22"/>
      <c r="GG338" s="22"/>
      <c r="GH338" s="22"/>
      <c r="GI338" s="22"/>
      <c r="GJ338" s="22"/>
      <c r="GK338" s="22"/>
      <c r="GL338" s="22"/>
      <c r="GM338" s="22"/>
      <c r="GN338" s="22"/>
      <c r="GO338" s="22"/>
      <c r="GP338" s="22"/>
      <c r="GQ338" s="22"/>
      <c r="GR338" s="22"/>
      <c r="GS338" s="22"/>
      <c r="GT338" s="22"/>
      <c r="GU338" s="22"/>
      <c r="GV338" s="22"/>
      <c r="GW338" s="22"/>
      <c r="GX338" s="22"/>
      <c r="GY338" s="22"/>
      <c r="GZ338" s="22"/>
      <c r="HA338" s="22"/>
      <c r="HB338" s="22"/>
      <c r="HC338" s="22"/>
      <c r="HD338" s="22"/>
      <c r="HE338" s="22"/>
      <c r="HF338" s="22"/>
      <c r="HG338" s="22"/>
      <c r="HH338" s="22"/>
      <c r="HI338" s="22"/>
      <c r="HJ338" s="22"/>
      <c r="HK338" s="22"/>
      <c r="HL338" s="22"/>
      <c r="HM338" s="22"/>
      <c r="HN338" s="22"/>
      <c r="HO338" s="22"/>
      <c r="HP338" s="22"/>
      <c r="HQ338" s="22"/>
      <c r="HR338" s="22"/>
      <c r="HS338" s="22"/>
      <c r="HT338" s="22"/>
      <c r="HU338" s="22"/>
      <c r="HV338" s="22"/>
      <c r="HW338" s="22"/>
      <c r="HX338" s="22"/>
      <c r="HY338" s="22"/>
      <c r="HZ338" s="22"/>
      <c r="IA338" s="22"/>
      <c r="IB338" s="22"/>
      <c r="IC338" s="22"/>
      <c r="ID338" s="22"/>
      <c r="IE338" s="22"/>
      <c r="IF338" s="22"/>
      <c r="IG338" s="22"/>
      <c r="IH338" s="22"/>
      <c r="II338" s="22"/>
      <c r="IJ338" s="22"/>
      <c r="IK338" s="22"/>
      <c r="IL338" s="22"/>
      <c r="IM338" s="22"/>
      <c r="IN338" s="22"/>
      <c r="IO338" s="22"/>
      <c r="IP338" s="22"/>
      <c r="IQ338" s="22"/>
      <c r="IR338" s="22"/>
      <c r="IS338" s="22"/>
      <c r="IT338" s="22"/>
      <c r="IU338" s="22"/>
      <c r="IV338" s="22"/>
      <c r="IW338" s="22"/>
      <c r="IX338" s="22"/>
      <c r="IY338" s="26">
        <f t="shared" si="20"/>
        <v>543</v>
      </c>
      <c r="IZ338" s="56" t="s">
        <v>37</v>
      </c>
      <c r="JA338" s="80">
        <v>13343.31</v>
      </c>
      <c r="JB338" s="81">
        <f>JE338+JF338+JG338+JH338+JI338+JJ338+JK338+JL338</f>
        <v>13343.31</v>
      </c>
      <c r="JC338" s="81">
        <v>7654.59</v>
      </c>
      <c r="JD338" s="82">
        <f t="shared" si="21"/>
        <v>0</v>
      </c>
      <c r="JE338" s="83"/>
      <c r="JF338" s="83"/>
      <c r="JG338" s="83"/>
      <c r="JH338" s="83"/>
      <c r="JI338" s="83"/>
      <c r="JJ338" s="83"/>
      <c r="JK338" s="83"/>
      <c r="JL338" s="83">
        <v>13343.31</v>
      </c>
      <c r="JM338" s="83"/>
      <c r="JN338" s="83"/>
      <c r="JO338" s="83"/>
      <c r="JP338" s="83"/>
      <c r="JQ338" s="40">
        <f t="shared" si="19"/>
        <v>1.7431776228380618</v>
      </c>
    </row>
    <row r="339" spans="1:278" s="5" customFormat="1" ht="12.75" customHeight="1" x14ac:dyDescent="0.25">
      <c r="A339" s="64">
        <v>43306</v>
      </c>
      <c r="B339" s="110" t="s">
        <v>67</v>
      </c>
      <c r="C339" s="52"/>
      <c r="D339" s="52"/>
      <c r="E339" s="53"/>
      <c r="F339" s="53"/>
      <c r="G339" s="53"/>
      <c r="H339" s="53"/>
      <c r="I339" s="53"/>
      <c r="J339" s="53"/>
      <c r="K339" s="53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  <c r="BK339" s="22"/>
      <c r="BL339" s="22"/>
      <c r="BM339" s="22"/>
      <c r="BN339" s="22"/>
      <c r="BO339" s="22"/>
      <c r="BP339" s="22"/>
      <c r="BQ339" s="22"/>
      <c r="BR339" s="22"/>
      <c r="BS339" s="22"/>
      <c r="BT339" s="22"/>
      <c r="BU339" s="22"/>
      <c r="BV339" s="22"/>
      <c r="BW339" s="22"/>
      <c r="BX339" s="22"/>
      <c r="BY339" s="22"/>
      <c r="BZ339" s="22"/>
      <c r="CA339" s="22"/>
      <c r="CB339" s="22"/>
      <c r="CC339" s="22"/>
      <c r="CD339" s="22"/>
      <c r="CE339" s="22"/>
      <c r="CF339" s="22"/>
      <c r="CG339" s="22"/>
      <c r="CH339" s="22"/>
      <c r="CI339" s="22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/>
      <c r="DA339" s="22"/>
      <c r="DB339" s="22"/>
      <c r="DC339" s="22"/>
      <c r="DD339" s="22"/>
      <c r="DE339" s="22"/>
      <c r="DF339" s="22"/>
      <c r="DG339" s="22"/>
      <c r="DH339" s="22"/>
      <c r="DI339" s="22"/>
      <c r="DJ339" s="22"/>
      <c r="DK339" s="22"/>
      <c r="DL339" s="22"/>
      <c r="DM339" s="22"/>
      <c r="DN339" s="22"/>
      <c r="DO339" s="22"/>
      <c r="DP339" s="22"/>
      <c r="DQ339" s="22"/>
      <c r="DR339" s="22"/>
      <c r="DS339" s="22"/>
      <c r="DT339" s="22"/>
      <c r="DU339" s="22"/>
      <c r="DV339" s="22"/>
      <c r="DW339" s="22"/>
      <c r="DX339" s="22"/>
      <c r="DY339" s="22"/>
      <c r="DZ339" s="22"/>
      <c r="EA339" s="22"/>
      <c r="EB339" s="22"/>
      <c r="EC339" s="22"/>
      <c r="ED339" s="22"/>
      <c r="EE339" s="22"/>
      <c r="EF339" s="22"/>
      <c r="EG339" s="22"/>
      <c r="EH339" s="22"/>
      <c r="EI339" s="22"/>
      <c r="EJ339" s="22"/>
      <c r="EK339" s="22"/>
      <c r="EL339" s="22"/>
      <c r="EM339" s="22"/>
      <c r="EN339" s="22"/>
      <c r="EO339" s="22"/>
      <c r="EP339" s="22"/>
      <c r="EQ339" s="22"/>
      <c r="ER339" s="22"/>
      <c r="ES339" s="22"/>
      <c r="ET339" s="22"/>
      <c r="EU339" s="22"/>
      <c r="EV339" s="22"/>
      <c r="EW339" s="22"/>
      <c r="EX339" s="22"/>
      <c r="EY339" s="22"/>
      <c r="EZ339" s="22"/>
      <c r="FA339" s="22"/>
      <c r="FB339" s="22"/>
      <c r="FC339" s="22"/>
      <c r="FD339" s="22"/>
      <c r="FE339" s="22"/>
      <c r="FF339" s="22"/>
      <c r="FG339" s="22"/>
      <c r="FH339" s="22"/>
      <c r="FI339" s="22"/>
      <c r="FJ339" s="22"/>
      <c r="FK339" s="22"/>
      <c r="FL339" s="22"/>
      <c r="FM339" s="22"/>
      <c r="FN339" s="22"/>
      <c r="FO339" s="22"/>
      <c r="FP339" s="22"/>
      <c r="FQ339" s="22"/>
      <c r="FR339" s="22"/>
      <c r="FS339" s="22"/>
      <c r="FT339" s="22"/>
      <c r="FU339" s="22"/>
      <c r="FV339" s="22"/>
      <c r="FW339" s="22"/>
      <c r="FX339" s="22"/>
      <c r="FY339" s="22"/>
      <c r="FZ339" s="22"/>
      <c r="GA339" s="22"/>
      <c r="GB339" s="22"/>
      <c r="GC339" s="22"/>
      <c r="GD339" s="22"/>
      <c r="GE339" s="22"/>
      <c r="GF339" s="22"/>
      <c r="GG339" s="22"/>
      <c r="GH339" s="22"/>
      <c r="GI339" s="22"/>
      <c r="GJ339" s="22"/>
      <c r="GK339" s="22"/>
      <c r="GL339" s="22"/>
      <c r="GM339" s="22"/>
      <c r="GN339" s="22"/>
      <c r="GO339" s="22"/>
      <c r="GP339" s="22"/>
      <c r="GQ339" s="22"/>
      <c r="GR339" s="22"/>
      <c r="GS339" s="22"/>
      <c r="GT339" s="22"/>
      <c r="GU339" s="22"/>
      <c r="GV339" s="22"/>
      <c r="GW339" s="22"/>
      <c r="GX339" s="22"/>
      <c r="GY339" s="22"/>
      <c r="GZ339" s="22"/>
      <c r="HA339" s="22"/>
      <c r="HB339" s="22"/>
      <c r="HC339" s="22"/>
      <c r="HD339" s="22"/>
      <c r="HE339" s="22"/>
      <c r="HF339" s="22"/>
      <c r="HG339" s="22"/>
      <c r="HH339" s="22"/>
      <c r="HI339" s="22"/>
      <c r="HJ339" s="22"/>
      <c r="HK339" s="22"/>
      <c r="HL339" s="22"/>
      <c r="HM339" s="22"/>
      <c r="HN339" s="22"/>
      <c r="HO339" s="22"/>
      <c r="HP339" s="22"/>
      <c r="HQ339" s="22"/>
      <c r="HR339" s="22"/>
      <c r="HS339" s="22"/>
      <c r="HT339" s="22"/>
      <c r="HU339" s="22"/>
      <c r="HV339" s="22"/>
      <c r="HW339" s="22"/>
      <c r="HX339" s="22"/>
      <c r="HY339" s="22"/>
      <c r="HZ339" s="22"/>
      <c r="IA339" s="22"/>
      <c r="IB339" s="22"/>
      <c r="IC339" s="22"/>
      <c r="ID339" s="22"/>
      <c r="IE339" s="22"/>
      <c r="IF339" s="22"/>
      <c r="IG339" s="22"/>
      <c r="IH339" s="22"/>
      <c r="II339" s="22"/>
      <c r="IJ339" s="22"/>
      <c r="IK339" s="22"/>
      <c r="IL339" s="22"/>
      <c r="IM339" s="22"/>
      <c r="IN339" s="22"/>
      <c r="IO339" s="22"/>
      <c r="IP339" s="22"/>
      <c r="IQ339" s="22"/>
      <c r="IR339" s="22"/>
      <c r="IS339" s="22"/>
      <c r="IT339" s="22"/>
      <c r="IU339" s="22"/>
      <c r="IV339" s="22">
        <v>25</v>
      </c>
      <c r="IW339" s="22"/>
      <c r="IX339" s="22"/>
      <c r="IY339" s="26">
        <f t="shared" si="20"/>
        <v>25</v>
      </c>
      <c r="IZ339" s="56" t="s">
        <v>223</v>
      </c>
      <c r="JA339" s="80">
        <v>1119.9000000000001</v>
      </c>
      <c r="JB339" s="81">
        <f>JE339+JF339+JG339+JH339+JI339+JJ339+JK339+JL339+JM339</f>
        <v>1119.9000000000001</v>
      </c>
      <c r="JC339" s="81">
        <v>597</v>
      </c>
      <c r="JD339" s="82">
        <f t="shared" si="21"/>
        <v>0</v>
      </c>
      <c r="JE339" s="83"/>
      <c r="JF339" s="83"/>
      <c r="JG339" s="83"/>
      <c r="JH339" s="83"/>
      <c r="JI339" s="83"/>
      <c r="JJ339" s="83"/>
      <c r="JK339" s="83"/>
      <c r="JL339" s="83"/>
      <c r="JM339" s="83">
        <v>1119.9000000000001</v>
      </c>
      <c r="JN339" s="83"/>
      <c r="JO339" s="83"/>
      <c r="JP339" s="83"/>
      <c r="JQ339" s="40">
        <f t="shared" si="19"/>
        <v>1.8758793969849248</v>
      </c>
    </row>
    <row r="340" spans="1:278" s="5" customFormat="1" ht="12.75" customHeight="1" x14ac:dyDescent="0.25">
      <c r="A340" s="64">
        <v>43451</v>
      </c>
      <c r="B340" s="108" t="s">
        <v>67</v>
      </c>
      <c r="C340" s="52"/>
      <c r="D340" s="52"/>
      <c r="E340" s="53"/>
      <c r="F340" s="53"/>
      <c r="G340" s="53"/>
      <c r="H340" s="53"/>
      <c r="I340" s="53"/>
      <c r="J340" s="53"/>
      <c r="K340" s="53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  <c r="BK340" s="22"/>
      <c r="BL340" s="22"/>
      <c r="BM340" s="22"/>
      <c r="BN340" s="22"/>
      <c r="BO340" s="22"/>
      <c r="BP340" s="22"/>
      <c r="BQ340" s="22"/>
      <c r="BR340" s="22"/>
      <c r="BS340" s="22"/>
      <c r="BT340" s="22"/>
      <c r="BU340" s="22"/>
      <c r="BV340" s="22"/>
      <c r="BW340" s="22"/>
      <c r="BX340" s="22"/>
      <c r="BY340" s="22"/>
      <c r="BZ340" s="22"/>
      <c r="CA340" s="22"/>
      <c r="CB340" s="22"/>
      <c r="CC340" s="22"/>
      <c r="CD340" s="22"/>
      <c r="CE340" s="22"/>
      <c r="CF340" s="22"/>
      <c r="CG340" s="22"/>
      <c r="CH340" s="22"/>
      <c r="CI340" s="22"/>
      <c r="CJ340" s="22"/>
      <c r="CK340" s="22"/>
      <c r="CL340" s="22"/>
      <c r="CM340" s="22">
        <v>352</v>
      </c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/>
      <c r="DA340" s="22"/>
      <c r="DB340" s="22"/>
      <c r="DC340" s="22"/>
      <c r="DD340" s="22"/>
      <c r="DE340" s="22"/>
      <c r="DF340" s="22"/>
      <c r="DG340" s="22"/>
      <c r="DH340" s="22"/>
      <c r="DI340" s="22"/>
      <c r="DJ340" s="22"/>
      <c r="DK340" s="22"/>
      <c r="DL340" s="22"/>
      <c r="DM340" s="22"/>
      <c r="DN340" s="22"/>
      <c r="DO340" s="22"/>
      <c r="DP340" s="22"/>
      <c r="DQ340" s="22"/>
      <c r="DR340" s="22"/>
      <c r="DS340" s="22"/>
      <c r="DT340" s="22"/>
      <c r="DU340" s="22"/>
      <c r="DV340" s="22"/>
      <c r="DW340" s="22"/>
      <c r="DX340" s="22"/>
      <c r="DY340" s="22"/>
      <c r="DZ340" s="22"/>
      <c r="EA340" s="22"/>
      <c r="EB340" s="22"/>
      <c r="EC340" s="22"/>
      <c r="ED340" s="22"/>
      <c r="EE340" s="22"/>
      <c r="EF340" s="22"/>
      <c r="EG340" s="22"/>
      <c r="EH340" s="22"/>
      <c r="EI340" s="22"/>
      <c r="EJ340" s="22"/>
      <c r="EK340" s="22"/>
      <c r="EL340" s="22"/>
      <c r="EM340" s="22"/>
      <c r="EN340" s="22"/>
      <c r="EO340" s="22"/>
      <c r="EP340" s="22"/>
      <c r="EQ340" s="22"/>
      <c r="ER340" s="22"/>
      <c r="ES340" s="22"/>
      <c r="ET340" s="22"/>
      <c r="EU340" s="22"/>
      <c r="EV340" s="22"/>
      <c r="EW340" s="22"/>
      <c r="EX340" s="22"/>
      <c r="EY340" s="22"/>
      <c r="EZ340" s="22"/>
      <c r="FA340" s="22"/>
      <c r="FB340" s="22"/>
      <c r="FC340" s="22"/>
      <c r="FD340" s="22"/>
      <c r="FE340" s="22"/>
      <c r="FF340" s="22"/>
      <c r="FG340" s="22"/>
      <c r="FH340" s="22"/>
      <c r="FI340" s="22"/>
      <c r="FJ340" s="22"/>
      <c r="FK340" s="22"/>
      <c r="FL340" s="22"/>
      <c r="FM340" s="22"/>
      <c r="FN340" s="22"/>
      <c r="FO340" s="22"/>
      <c r="FP340" s="22"/>
      <c r="FQ340" s="22"/>
      <c r="FR340" s="22"/>
      <c r="FS340" s="22"/>
      <c r="FT340" s="22"/>
      <c r="FU340" s="22"/>
      <c r="FV340" s="22"/>
      <c r="FW340" s="22"/>
      <c r="FX340" s="22"/>
      <c r="FY340" s="22"/>
      <c r="FZ340" s="22"/>
      <c r="GA340" s="22"/>
      <c r="GB340" s="22"/>
      <c r="GC340" s="22"/>
      <c r="GD340" s="22"/>
      <c r="GE340" s="22"/>
      <c r="GF340" s="22"/>
      <c r="GG340" s="22"/>
      <c r="GH340" s="22"/>
      <c r="GI340" s="22"/>
      <c r="GJ340" s="22"/>
      <c r="GK340" s="22"/>
      <c r="GL340" s="22"/>
      <c r="GM340" s="22"/>
      <c r="GN340" s="22"/>
      <c r="GO340" s="22"/>
      <c r="GP340" s="22"/>
      <c r="GQ340" s="22"/>
      <c r="GR340" s="22"/>
      <c r="GS340" s="22"/>
      <c r="GT340" s="22"/>
      <c r="GU340" s="22"/>
      <c r="GV340" s="22"/>
      <c r="GW340" s="22"/>
      <c r="GX340" s="22"/>
      <c r="GY340" s="22"/>
      <c r="GZ340" s="22"/>
      <c r="HA340" s="22"/>
      <c r="HB340" s="22"/>
      <c r="HC340" s="22"/>
      <c r="HD340" s="22"/>
      <c r="HE340" s="22"/>
      <c r="HF340" s="22"/>
      <c r="HG340" s="22"/>
      <c r="HH340" s="22"/>
      <c r="HI340" s="22"/>
      <c r="HJ340" s="22"/>
      <c r="HK340" s="22"/>
      <c r="HL340" s="22"/>
      <c r="HM340" s="22"/>
      <c r="HN340" s="22"/>
      <c r="HO340" s="22"/>
      <c r="HP340" s="22"/>
      <c r="HQ340" s="22"/>
      <c r="HR340" s="22"/>
      <c r="HS340" s="22"/>
      <c r="HT340" s="22"/>
      <c r="HU340" s="22"/>
      <c r="HV340" s="22"/>
      <c r="HW340" s="22"/>
      <c r="HX340" s="22"/>
      <c r="HY340" s="22"/>
      <c r="HZ340" s="22"/>
      <c r="IA340" s="22"/>
      <c r="IB340" s="22"/>
      <c r="IC340" s="22"/>
      <c r="ID340" s="22"/>
      <c r="IE340" s="22"/>
      <c r="IF340" s="22"/>
      <c r="IG340" s="22"/>
      <c r="IH340" s="22"/>
      <c r="II340" s="22"/>
      <c r="IJ340" s="22"/>
      <c r="IK340" s="22"/>
      <c r="IL340" s="22"/>
      <c r="IM340" s="22"/>
      <c r="IN340" s="22"/>
      <c r="IO340" s="22"/>
      <c r="IP340" s="22"/>
      <c r="IQ340" s="22"/>
      <c r="IR340" s="22"/>
      <c r="IS340" s="22"/>
      <c r="IT340" s="22"/>
      <c r="IU340" s="22"/>
      <c r="IV340" s="22"/>
      <c r="IW340" s="22"/>
      <c r="IX340" s="22"/>
      <c r="IY340" s="26">
        <f t="shared" si="20"/>
        <v>352</v>
      </c>
      <c r="IZ340" s="56" t="s">
        <v>37</v>
      </c>
      <c r="JA340" s="80">
        <v>8566.27</v>
      </c>
      <c r="JB340" s="81">
        <f>JE340+JF340+JG340+JH340+JI340+JJ340+JK340+JL340+JM340+JN340+JO340+JP340</f>
        <v>0</v>
      </c>
      <c r="JC340" s="81">
        <v>4178.24</v>
      </c>
      <c r="JD340" s="82">
        <f t="shared" si="21"/>
        <v>8566.27</v>
      </c>
      <c r="JE340" s="83"/>
      <c r="JF340" s="83"/>
      <c r="JG340" s="83"/>
      <c r="JH340" s="83"/>
      <c r="JI340" s="83"/>
      <c r="JJ340" s="83"/>
      <c r="JK340" s="83"/>
      <c r="JL340" s="83"/>
      <c r="JM340" s="83"/>
      <c r="JN340" s="83"/>
      <c r="JO340" s="83"/>
      <c r="JP340" s="83"/>
      <c r="JQ340" s="117">
        <f t="shared" si="19"/>
        <v>2.0502101363253429</v>
      </c>
      <c r="JR340" s="5" t="s">
        <v>740</v>
      </c>
    </row>
    <row r="341" spans="1:278" s="5" customFormat="1" ht="12.75" customHeight="1" x14ac:dyDescent="0.25">
      <c r="A341" s="64">
        <v>43123</v>
      </c>
      <c r="B341" s="63" t="s">
        <v>282</v>
      </c>
      <c r="C341" s="52"/>
      <c r="D341" s="52"/>
      <c r="E341" s="53"/>
      <c r="F341" s="53"/>
      <c r="G341" s="53"/>
      <c r="H341" s="53"/>
      <c r="I341" s="53"/>
      <c r="J341" s="53"/>
      <c r="K341" s="53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  <c r="BK341" s="22"/>
      <c r="BL341" s="22"/>
      <c r="BM341" s="22"/>
      <c r="BN341" s="22"/>
      <c r="BO341" s="22"/>
      <c r="BP341" s="22"/>
      <c r="BQ341" s="22"/>
      <c r="BR341" s="22"/>
      <c r="BS341" s="22"/>
      <c r="BT341" s="22"/>
      <c r="BU341" s="22"/>
      <c r="BV341" s="22"/>
      <c r="BW341" s="22"/>
      <c r="BX341" s="22"/>
      <c r="BY341" s="22"/>
      <c r="BZ341" s="22"/>
      <c r="CA341" s="22"/>
      <c r="CB341" s="22"/>
      <c r="CC341" s="22"/>
      <c r="CD341" s="22"/>
      <c r="CE341" s="22"/>
      <c r="CF341" s="22"/>
      <c r="CG341" s="22"/>
      <c r="CH341" s="22"/>
      <c r="CI341" s="22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/>
      <c r="DA341" s="22"/>
      <c r="DB341" s="22"/>
      <c r="DC341" s="22"/>
      <c r="DD341" s="22"/>
      <c r="DE341" s="22"/>
      <c r="DF341" s="22"/>
      <c r="DG341" s="22"/>
      <c r="DH341" s="22"/>
      <c r="DI341" s="22"/>
      <c r="DJ341" s="22"/>
      <c r="DK341" s="22"/>
      <c r="DL341" s="22"/>
      <c r="DM341" s="22"/>
      <c r="DN341" s="22"/>
      <c r="DO341" s="22"/>
      <c r="DP341" s="22"/>
      <c r="DQ341" s="22"/>
      <c r="DR341" s="22"/>
      <c r="DS341" s="22"/>
      <c r="DT341" s="22"/>
      <c r="DU341" s="22"/>
      <c r="DV341" s="22"/>
      <c r="DW341" s="22"/>
      <c r="DX341" s="22"/>
      <c r="DY341" s="22"/>
      <c r="DZ341" s="22"/>
      <c r="EA341" s="22"/>
      <c r="EB341" s="22"/>
      <c r="EC341" s="22"/>
      <c r="ED341" s="22"/>
      <c r="EE341" s="22"/>
      <c r="EF341" s="22"/>
      <c r="EG341" s="22"/>
      <c r="EH341" s="22"/>
      <c r="EI341" s="22"/>
      <c r="EJ341" s="22"/>
      <c r="EK341" s="22"/>
      <c r="EL341" s="22"/>
      <c r="EM341" s="22"/>
      <c r="EN341" s="22"/>
      <c r="EO341" s="22"/>
      <c r="EP341" s="22"/>
      <c r="EQ341" s="22"/>
      <c r="ER341" s="22"/>
      <c r="ES341" s="22"/>
      <c r="ET341" s="22"/>
      <c r="EU341" s="22"/>
      <c r="EV341" s="22"/>
      <c r="EW341" s="22"/>
      <c r="EX341" s="22"/>
      <c r="EY341" s="22"/>
      <c r="EZ341" s="22">
        <v>3</v>
      </c>
      <c r="FA341" s="22"/>
      <c r="FB341" s="22"/>
      <c r="FC341" s="22"/>
      <c r="FD341" s="22"/>
      <c r="FE341" s="22"/>
      <c r="FF341" s="22"/>
      <c r="FG341" s="22"/>
      <c r="FH341" s="22"/>
      <c r="FI341" s="22"/>
      <c r="FJ341" s="22"/>
      <c r="FK341" s="22"/>
      <c r="FL341" s="22"/>
      <c r="FM341" s="22"/>
      <c r="FN341" s="22"/>
      <c r="FO341" s="22"/>
      <c r="FP341" s="22"/>
      <c r="FQ341" s="22"/>
      <c r="FR341" s="22"/>
      <c r="FS341" s="22"/>
      <c r="FT341" s="22"/>
      <c r="FU341" s="22"/>
      <c r="FV341" s="22"/>
      <c r="FW341" s="22"/>
      <c r="FX341" s="22"/>
      <c r="FY341" s="22"/>
      <c r="FZ341" s="22"/>
      <c r="GA341" s="22"/>
      <c r="GB341" s="22"/>
      <c r="GC341" s="22"/>
      <c r="GD341" s="22"/>
      <c r="GE341" s="22"/>
      <c r="GF341" s="22"/>
      <c r="GG341" s="22"/>
      <c r="GH341" s="22"/>
      <c r="GI341" s="22"/>
      <c r="GJ341" s="22"/>
      <c r="GK341" s="22"/>
      <c r="GL341" s="22"/>
      <c r="GM341" s="22"/>
      <c r="GN341" s="22"/>
      <c r="GO341" s="22"/>
      <c r="GP341" s="22"/>
      <c r="GQ341" s="22"/>
      <c r="GR341" s="22"/>
      <c r="GS341" s="22"/>
      <c r="GT341" s="22"/>
      <c r="GU341" s="22"/>
      <c r="GV341" s="22"/>
      <c r="GW341" s="22"/>
      <c r="GX341" s="22"/>
      <c r="GY341" s="22"/>
      <c r="GZ341" s="22"/>
      <c r="HA341" s="22"/>
      <c r="HB341" s="22"/>
      <c r="HC341" s="22"/>
      <c r="HD341" s="22"/>
      <c r="HE341" s="22"/>
      <c r="HF341" s="22"/>
      <c r="HG341" s="22"/>
      <c r="HH341" s="22"/>
      <c r="HI341" s="22"/>
      <c r="HJ341" s="22"/>
      <c r="HK341" s="22"/>
      <c r="HL341" s="22"/>
      <c r="HM341" s="22"/>
      <c r="HN341" s="22"/>
      <c r="HO341" s="22"/>
      <c r="HP341" s="22"/>
      <c r="HQ341" s="22"/>
      <c r="HR341" s="22"/>
      <c r="HS341" s="22"/>
      <c r="HT341" s="22"/>
      <c r="HU341" s="22"/>
      <c r="HV341" s="22"/>
      <c r="HW341" s="22"/>
      <c r="HX341" s="22"/>
      <c r="HY341" s="22"/>
      <c r="HZ341" s="22"/>
      <c r="IA341" s="22"/>
      <c r="IB341" s="22"/>
      <c r="IC341" s="22"/>
      <c r="ID341" s="22"/>
      <c r="IE341" s="22"/>
      <c r="IF341" s="22"/>
      <c r="IG341" s="22"/>
      <c r="IH341" s="22"/>
      <c r="II341" s="22"/>
      <c r="IJ341" s="22"/>
      <c r="IK341" s="22"/>
      <c r="IL341" s="22"/>
      <c r="IM341" s="22"/>
      <c r="IN341" s="22"/>
      <c r="IO341" s="22"/>
      <c r="IP341" s="22"/>
      <c r="IQ341" s="22"/>
      <c r="IR341" s="22"/>
      <c r="IS341" s="22"/>
      <c r="IT341" s="22"/>
      <c r="IU341" s="22"/>
      <c r="IV341" s="22"/>
      <c r="IW341" s="22"/>
      <c r="IX341" s="22"/>
      <c r="IY341" s="26">
        <f t="shared" si="20"/>
        <v>3</v>
      </c>
      <c r="IZ341" s="56" t="s">
        <v>37</v>
      </c>
      <c r="JA341" s="80">
        <v>82.94</v>
      </c>
      <c r="JB341" s="81">
        <f>JE341</f>
        <v>82.94</v>
      </c>
      <c r="JC341" s="81">
        <v>53.429999999999993</v>
      </c>
      <c r="JD341" s="82">
        <f t="shared" si="21"/>
        <v>0</v>
      </c>
      <c r="JE341" s="83">
        <v>82.94</v>
      </c>
      <c r="JF341" s="83"/>
      <c r="JG341" s="83"/>
      <c r="JH341" s="83"/>
      <c r="JI341" s="83"/>
      <c r="JJ341" s="83"/>
      <c r="JK341" s="83"/>
      <c r="JL341" s="83"/>
      <c r="JM341" s="83"/>
      <c r="JN341" s="83"/>
      <c r="JO341" s="83"/>
      <c r="JP341" s="83"/>
      <c r="JQ341" s="40">
        <f t="shared" si="19"/>
        <v>1.5523114355231145</v>
      </c>
    </row>
    <row r="342" spans="1:278" s="5" customFormat="1" ht="12.75" customHeight="1" x14ac:dyDescent="0.25">
      <c r="A342" s="64">
        <v>43129</v>
      </c>
      <c r="B342" s="63" t="s">
        <v>282</v>
      </c>
      <c r="C342" s="52"/>
      <c r="D342" s="52"/>
      <c r="E342" s="53"/>
      <c r="F342" s="53"/>
      <c r="G342" s="53"/>
      <c r="H342" s="53"/>
      <c r="I342" s="53"/>
      <c r="J342" s="53"/>
      <c r="K342" s="53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  <c r="BK342" s="22"/>
      <c r="BL342" s="22"/>
      <c r="BM342" s="22"/>
      <c r="BN342" s="22"/>
      <c r="BO342" s="22"/>
      <c r="BP342" s="22"/>
      <c r="BQ342" s="22"/>
      <c r="BR342" s="22"/>
      <c r="BS342" s="22"/>
      <c r="BT342" s="22"/>
      <c r="BU342" s="22"/>
      <c r="BV342" s="22"/>
      <c r="BW342" s="22"/>
      <c r="BX342" s="22"/>
      <c r="BY342" s="22"/>
      <c r="BZ342" s="22"/>
      <c r="CA342" s="22"/>
      <c r="CB342" s="22"/>
      <c r="CC342" s="22"/>
      <c r="CD342" s="22"/>
      <c r="CE342" s="22"/>
      <c r="CF342" s="22"/>
      <c r="CG342" s="22"/>
      <c r="CH342" s="22"/>
      <c r="CI342" s="22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/>
      <c r="DA342" s="22"/>
      <c r="DB342" s="22"/>
      <c r="DC342" s="22"/>
      <c r="DD342" s="22"/>
      <c r="DE342" s="22"/>
      <c r="DF342" s="22"/>
      <c r="DG342" s="22"/>
      <c r="DH342" s="22"/>
      <c r="DI342" s="22"/>
      <c r="DJ342" s="22"/>
      <c r="DK342" s="22"/>
      <c r="DL342" s="22"/>
      <c r="DM342" s="22"/>
      <c r="DN342" s="22"/>
      <c r="DO342" s="22"/>
      <c r="DP342" s="22"/>
      <c r="DQ342" s="22"/>
      <c r="DR342" s="22"/>
      <c r="DS342" s="22"/>
      <c r="DT342" s="22"/>
      <c r="DU342" s="22"/>
      <c r="DV342" s="22"/>
      <c r="DW342" s="22"/>
      <c r="DX342" s="22"/>
      <c r="DY342" s="22"/>
      <c r="DZ342" s="22"/>
      <c r="EA342" s="22"/>
      <c r="EB342" s="22"/>
      <c r="EC342" s="22"/>
      <c r="ED342" s="22"/>
      <c r="EE342" s="22"/>
      <c r="EF342" s="22"/>
      <c r="EG342" s="22"/>
      <c r="EH342" s="22"/>
      <c r="EI342" s="22"/>
      <c r="EJ342" s="22"/>
      <c r="EK342" s="22"/>
      <c r="EL342" s="22"/>
      <c r="EM342" s="22"/>
      <c r="EN342" s="22"/>
      <c r="EO342" s="22"/>
      <c r="EP342" s="22"/>
      <c r="EQ342" s="22"/>
      <c r="ER342" s="22"/>
      <c r="ES342" s="22"/>
      <c r="ET342" s="22"/>
      <c r="EU342" s="22"/>
      <c r="EV342" s="22"/>
      <c r="EW342" s="22"/>
      <c r="EX342" s="22"/>
      <c r="EY342" s="22"/>
      <c r="EZ342" s="22"/>
      <c r="FA342" s="22"/>
      <c r="FB342" s="22"/>
      <c r="FC342" s="22"/>
      <c r="FD342" s="22"/>
      <c r="FE342" s="22"/>
      <c r="FF342" s="22"/>
      <c r="FG342" s="22"/>
      <c r="FH342" s="22"/>
      <c r="FI342" s="22"/>
      <c r="FJ342" s="22"/>
      <c r="FK342" s="22"/>
      <c r="FL342" s="22"/>
      <c r="FM342" s="22"/>
      <c r="FN342" s="22"/>
      <c r="FO342" s="22"/>
      <c r="FP342" s="22"/>
      <c r="FQ342" s="22"/>
      <c r="FR342" s="22"/>
      <c r="FS342" s="22"/>
      <c r="FT342" s="22"/>
      <c r="FU342" s="22"/>
      <c r="FV342" s="22"/>
      <c r="FW342" s="22"/>
      <c r="FX342" s="22"/>
      <c r="FY342" s="22"/>
      <c r="FZ342" s="22"/>
      <c r="GA342" s="22"/>
      <c r="GB342" s="22"/>
      <c r="GC342" s="22"/>
      <c r="GD342" s="22"/>
      <c r="GE342" s="22"/>
      <c r="GF342" s="22"/>
      <c r="GG342" s="22"/>
      <c r="GH342" s="22"/>
      <c r="GI342" s="22"/>
      <c r="GJ342" s="22"/>
      <c r="GK342" s="22"/>
      <c r="GL342" s="22"/>
      <c r="GM342" s="22"/>
      <c r="GN342" s="22"/>
      <c r="GO342" s="22"/>
      <c r="GP342" s="22"/>
      <c r="GQ342" s="22"/>
      <c r="GR342" s="22"/>
      <c r="GS342" s="22"/>
      <c r="GT342" s="22"/>
      <c r="GU342" s="22"/>
      <c r="GV342" s="22"/>
      <c r="GW342" s="22"/>
      <c r="GX342" s="22"/>
      <c r="GY342" s="22"/>
      <c r="GZ342" s="22"/>
      <c r="HA342" s="22"/>
      <c r="HB342" s="22"/>
      <c r="HC342" s="22"/>
      <c r="HD342" s="22"/>
      <c r="HE342" s="22"/>
      <c r="HF342" s="22"/>
      <c r="HG342" s="22"/>
      <c r="HH342" s="22"/>
      <c r="HI342" s="22"/>
      <c r="HJ342" s="22"/>
      <c r="HK342" s="22"/>
      <c r="HL342" s="22"/>
      <c r="HM342" s="22"/>
      <c r="HN342" s="22"/>
      <c r="HO342" s="22"/>
      <c r="HP342" s="22"/>
      <c r="HQ342" s="22"/>
      <c r="HR342" s="22"/>
      <c r="HS342" s="22"/>
      <c r="HT342" s="22"/>
      <c r="HU342" s="22"/>
      <c r="HV342" s="22"/>
      <c r="HW342" s="22"/>
      <c r="HX342" s="22"/>
      <c r="HY342" s="22"/>
      <c r="HZ342" s="22"/>
      <c r="IA342" s="22"/>
      <c r="IB342" s="22"/>
      <c r="IC342" s="22"/>
      <c r="ID342" s="22">
        <v>11</v>
      </c>
      <c r="IE342" s="22"/>
      <c r="IF342" s="22"/>
      <c r="IG342" s="22"/>
      <c r="IH342" s="22"/>
      <c r="II342" s="22"/>
      <c r="IJ342" s="22"/>
      <c r="IK342" s="22"/>
      <c r="IL342" s="22"/>
      <c r="IM342" s="22"/>
      <c r="IN342" s="22"/>
      <c r="IO342" s="22"/>
      <c r="IP342" s="22"/>
      <c r="IQ342" s="22"/>
      <c r="IR342" s="22"/>
      <c r="IS342" s="22"/>
      <c r="IT342" s="22"/>
      <c r="IU342" s="22"/>
      <c r="IV342" s="22"/>
      <c r="IW342" s="22"/>
      <c r="IX342" s="22"/>
      <c r="IY342" s="26">
        <f t="shared" si="20"/>
        <v>11</v>
      </c>
      <c r="IZ342" s="56" t="s">
        <v>37</v>
      </c>
      <c r="JA342" s="80">
        <v>114.05</v>
      </c>
      <c r="JB342" s="81">
        <f>JE342+JF342</f>
        <v>114.05</v>
      </c>
      <c r="JC342" s="81">
        <v>74.91</v>
      </c>
      <c r="JD342" s="82">
        <f t="shared" si="21"/>
        <v>0</v>
      </c>
      <c r="JE342" s="83"/>
      <c r="JF342" s="83">
        <v>114.05</v>
      </c>
      <c r="JG342" s="83"/>
      <c r="JH342" s="83"/>
      <c r="JI342" s="83"/>
      <c r="JJ342" s="83"/>
      <c r="JK342" s="83"/>
      <c r="JL342" s="83"/>
      <c r="JM342" s="83"/>
      <c r="JN342" s="83"/>
      <c r="JO342" s="83"/>
      <c r="JP342" s="83"/>
      <c r="JQ342" s="40">
        <f t="shared" si="19"/>
        <v>1.5224936590575358</v>
      </c>
    </row>
    <row r="343" spans="1:278" s="5" customFormat="1" ht="12.75" customHeight="1" x14ac:dyDescent="0.25">
      <c r="A343" s="64">
        <v>43360</v>
      </c>
      <c r="B343" s="108" t="s">
        <v>587</v>
      </c>
      <c r="C343" s="52"/>
      <c r="D343" s="52"/>
      <c r="E343" s="53"/>
      <c r="F343" s="53"/>
      <c r="G343" s="53"/>
      <c r="H343" s="53"/>
      <c r="I343" s="53"/>
      <c r="J343" s="53"/>
      <c r="K343" s="53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  <c r="BK343" s="22"/>
      <c r="BL343" s="22"/>
      <c r="BM343" s="22"/>
      <c r="BN343" s="22"/>
      <c r="BO343" s="22"/>
      <c r="BP343" s="22"/>
      <c r="BQ343" s="22"/>
      <c r="BR343" s="22"/>
      <c r="BS343" s="22"/>
      <c r="BT343" s="22"/>
      <c r="BU343" s="22"/>
      <c r="BV343" s="22"/>
      <c r="BW343" s="22"/>
      <c r="BX343" s="22"/>
      <c r="BY343" s="22"/>
      <c r="BZ343" s="22"/>
      <c r="CA343" s="22"/>
      <c r="CB343" s="22"/>
      <c r="CC343" s="22"/>
      <c r="CD343" s="22"/>
      <c r="CE343" s="22"/>
      <c r="CF343" s="22"/>
      <c r="CG343" s="22"/>
      <c r="CH343" s="22"/>
      <c r="CI343" s="22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/>
      <c r="DA343" s="22"/>
      <c r="DB343" s="22"/>
      <c r="DC343" s="22"/>
      <c r="DD343" s="22"/>
      <c r="DE343" s="22"/>
      <c r="DF343" s="22"/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/>
      <c r="DX343" s="22"/>
      <c r="DY343" s="22"/>
      <c r="DZ343" s="22"/>
      <c r="EA343" s="22"/>
      <c r="EB343" s="22"/>
      <c r="EC343" s="22"/>
      <c r="ED343" s="22"/>
      <c r="EE343" s="22"/>
      <c r="EF343" s="22"/>
      <c r="EG343" s="22"/>
      <c r="EH343" s="22"/>
      <c r="EI343" s="22"/>
      <c r="EJ343" s="22"/>
      <c r="EK343" s="22">
        <v>1</v>
      </c>
      <c r="EL343" s="22"/>
      <c r="EM343" s="22"/>
      <c r="EN343" s="22"/>
      <c r="EO343" s="22"/>
      <c r="EP343" s="22"/>
      <c r="EQ343" s="22"/>
      <c r="ER343" s="22"/>
      <c r="ES343" s="22"/>
      <c r="ET343" s="22"/>
      <c r="EU343" s="22"/>
      <c r="EV343" s="22"/>
      <c r="EW343" s="22"/>
      <c r="EX343" s="22"/>
      <c r="EY343" s="22"/>
      <c r="EZ343" s="22"/>
      <c r="FA343" s="22"/>
      <c r="FB343" s="22"/>
      <c r="FC343" s="22"/>
      <c r="FD343" s="22"/>
      <c r="FE343" s="22"/>
      <c r="FF343" s="22"/>
      <c r="FG343" s="22"/>
      <c r="FH343" s="22"/>
      <c r="FI343" s="22"/>
      <c r="FJ343" s="22"/>
      <c r="FK343" s="22"/>
      <c r="FL343" s="22"/>
      <c r="FM343" s="22"/>
      <c r="FN343" s="22"/>
      <c r="FO343" s="22"/>
      <c r="FP343" s="22"/>
      <c r="FQ343" s="22"/>
      <c r="FR343" s="22"/>
      <c r="FS343" s="22"/>
      <c r="FT343" s="22"/>
      <c r="FU343" s="22"/>
      <c r="FV343" s="22"/>
      <c r="FW343" s="22"/>
      <c r="FX343" s="22"/>
      <c r="FY343" s="22"/>
      <c r="FZ343" s="22"/>
      <c r="GA343" s="22"/>
      <c r="GB343" s="22"/>
      <c r="GC343" s="22"/>
      <c r="GD343" s="22"/>
      <c r="GE343" s="22"/>
      <c r="GF343" s="22"/>
      <c r="GG343" s="22"/>
      <c r="GH343" s="22"/>
      <c r="GI343" s="22"/>
      <c r="GJ343" s="22"/>
      <c r="GK343" s="22"/>
      <c r="GL343" s="22"/>
      <c r="GM343" s="22"/>
      <c r="GN343" s="22"/>
      <c r="GO343" s="22"/>
      <c r="GP343" s="22"/>
      <c r="GQ343" s="22"/>
      <c r="GR343" s="22"/>
      <c r="GS343" s="22"/>
      <c r="GT343" s="22"/>
      <c r="GU343" s="22"/>
      <c r="GV343" s="22"/>
      <c r="GW343" s="22"/>
      <c r="GX343" s="22"/>
      <c r="GY343" s="22"/>
      <c r="GZ343" s="22"/>
      <c r="HA343" s="22"/>
      <c r="HB343" s="22"/>
      <c r="HC343" s="22"/>
      <c r="HD343" s="22"/>
      <c r="HE343" s="22"/>
      <c r="HF343" s="22"/>
      <c r="HG343" s="22"/>
      <c r="HH343" s="22"/>
      <c r="HI343" s="22"/>
      <c r="HJ343" s="22"/>
      <c r="HK343" s="22"/>
      <c r="HL343" s="22"/>
      <c r="HM343" s="22"/>
      <c r="HN343" s="22"/>
      <c r="HO343" s="22"/>
      <c r="HP343" s="22"/>
      <c r="HQ343" s="22"/>
      <c r="HR343" s="22"/>
      <c r="HS343" s="22"/>
      <c r="HT343" s="22"/>
      <c r="HU343" s="22"/>
      <c r="HV343" s="22"/>
      <c r="HW343" s="22"/>
      <c r="HX343" s="22"/>
      <c r="HY343" s="22"/>
      <c r="HZ343" s="22"/>
      <c r="IA343" s="22"/>
      <c r="IB343" s="22"/>
      <c r="IC343" s="22"/>
      <c r="ID343" s="22"/>
      <c r="IE343" s="22"/>
      <c r="IF343" s="22"/>
      <c r="IG343" s="22"/>
      <c r="IH343" s="22"/>
      <c r="II343" s="22"/>
      <c r="IJ343" s="22"/>
      <c r="IK343" s="22"/>
      <c r="IL343" s="22"/>
      <c r="IM343" s="22"/>
      <c r="IN343" s="22"/>
      <c r="IO343" s="22"/>
      <c r="IP343" s="22"/>
      <c r="IQ343" s="22"/>
      <c r="IR343" s="22"/>
      <c r="IS343" s="22"/>
      <c r="IT343" s="22"/>
      <c r="IU343" s="22"/>
      <c r="IV343" s="22"/>
      <c r="IW343" s="22"/>
      <c r="IX343" s="22"/>
      <c r="IY343" s="26">
        <f t="shared" si="20"/>
        <v>1</v>
      </c>
      <c r="IZ343" s="56" t="s">
        <v>37</v>
      </c>
      <c r="JA343" s="80">
        <v>30</v>
      </c>
      <c r="JB343" s="81">
        <f>JE343+JF343+JG343+JH343+JI343+JJ343+JK343+JL343+JM343</f>
        <v>30</v>
      </c>
      <c r="JC343" s="81">
        <v>58.39</v>
      </c>
      <c r="JD343" s="82">
        <f t="shared" si="21"/>
        <v>0</v>
      </c>
      <c r="JE343" s="83"/>
      <c r="JF343" s="83"/>
      <c r="JG343" s="83"/>
      <c r="JH343" s="83"/>
      <c r="JI343" s="83"/>
      <c r="JJ343" s="83"/>
      <c r="JK343" s="83"/>
      <c r="JL343" s="83"/>
      <c r="JM343" s="83">
        <v>30</v>
      </c>
      <c r="JN343" s="83"/>
      <c r="JO343" s="83"/>
      <c r="JP343" s="83"/>
      <c r="JQ343" s="117">
        <f t="shared" si="19"/>
        <v>0.51378660729576986</v>
      </c>
    </row>
    <row r="344" spans="1:278" s="5" customFormat="1" ht="12.75" customHeight="1" x14ac:dyDescent="0.25">
      <c r="A344" s="64">
        <v>43430</v>
      </c>
      <c r="B344" s="109" t="s">
        <v>587</v>
      </c>
      <c r="C344" s="52"/>
      <c r="D344" s="52"/>
      <c r="E344" s="53"/>
      <c r="F344" s="53"/>
      <c r="G344" s="53"/>
      <c r="H344" s="53"/>
      <c r="I344" s="53"/>
      <c r="J344" s="53"/>
      <c r="K344" s="53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  <c r="BK344" s="22"/>
      <c r="BL344" s="22"/>
      <c r="BM344" s="22"/>
      <c r="BN344" s="22"/>
      <c r="BO344" s="22"/>
      <c r="BP344" s="22"/>
      <c r="BQ344" s="22"/>
      <c r="BR344" s="22"/>
      <c r="BS344" s="22"/>
      <c r="BT344" s="22"/>
      <c r="BU344" s="22"/>
      <c r="BV344" s="22"/>
      <c r="BW344" s="22"/>
      <c r="BX344" s="22"/>
      <c r="BY344" s="22"/>
      <c r="BZ344" s="22"/>
      <c r="CA344" s="22"/>
      <c r="CB344" s="22"/>
      <c r="CC344" s="22"/>
      <c r="CD344" s="22"/>
      <c r="CE344" s="22"/>
      <c r="CF344" s="22"/>
      <c r="CG344" s="22"/>
      <c r="CH344" s="22"/>
      <c r="CI344" s="22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>
        <v>1</v>
      </c>
      <c r="CV344" s="22"/>
      <c r="CW344" s="22"/>
      <c r="CX344" s="22"/>
      <c r="CY344" s="22"/>
      <c r="CZ344" s="22"/>
      <c r="DA344" s="22"/>
      <c r="DB344" s="22"/>
      <c r="DC344" s="22"/>
      <c r="DD344" s="22"/>
      <c r="DE344" s="22"/>
      <c r="DF344" s="22"/>
      <c r="DG344" s="22"/>
      <c r="DH344" s="22"/>
      <c r="DI344" s="22"/>
      <c r="DJ344" s="22"/>
      <c r="DK344" s="22"/>
      <c r="DL344" s="22"/>
      <c r="DM344" s="22"/>
      <c r="DN344" s="22"/>
      <c r="DO344" s="22"/>
      <c r="DP344" s="22"/>
      <c r="DQ344" s="22"/>
      <c r="DR344" s="22"/>
      <c r="DS344" s="22"/>
      <c r="DT344" s="22"/>
      <c r="DU344" s="22"/>
      <c r="DV344" s="22"/>
      <c r="DW344" s="22"/>
      <c r="DX344" s="22"/>
      <c r="DY344" s="22"/>
      <c r="DZ344" s="22"/>
      <c r="EA344" s="22"/>
      <c r="EB344" s="22"/>
      <c r="EC344" s="22"/>
      <c r="ED344" s="22"/>
      <c r="EE344" s="22"/>
      <c r="EF344" s="22"/>
      <c r="EG344" s="22"/>
      <c r="EH344" s="22"/>
      <c r="EI344" s="22"/>
      <c r="EJ344" s="22"/>
      <c r="EK344" s="22"/>
      <c r="EL344" s="22"/>
      <c r="EM344" s="22"/>
      <c r="EN344" s="22"/>
      <c r="EO344" s="22"/>
      <c r="EP344" s="22"/>
      <c r="EQ344" s="22"/>
      <c r="ER344" s="22"/>
      <c r="ES344" s="22"/>
      <c r="ET344" s="22"/>
      <c r="EU344" s="22"/>
      <c r="EV344" s="22"/>
      <c r="EW344" s="22"/>
      <c r="EX344" s="22"/>
      <c r="EY344" s="22"/>
      <c r="EZ344" s="22"/>
      <c r="FA344" s="22"/>
      <c r="FB344" s="22"/>
      <c r="FC344" s="22"/>
      <c r="FD344" s="22"/>
      <c r="FE344" s="22"/>
      <c r="FF344" s="22"/>
      <c r="FG344" s="22"/>
      <c r="FH344" s="22"/>
      <c r="FI344" s="22"/>
      <c r="FJ344" s="22"/>
      <c r="FK344" s="22"/>
      <c r="FL344" s="22"/>
      <c r="FM344" s="22"/>
      <c r="FN344" s="22"/>
      <c r="FO344" s="22"/>
      <c r="FP344" s="22"/>
      <c r="FQ344" s="22"/>
      <c r="FR344" s="22"/>
      <c r="FS344" s="22"/>
      <c r="FT344" s="22"/>
      <c r="FU344" s="22"/>
      <c r="FV344" s="22"/>
      <c r="FW344" s="22"/>
      <c r="FX344" s="22"/>
      <c r="FY344" s="22"/>
      <c r="FZ344" s="22"/>
      <c r="GA344" s="22"/>
      <c r="GB344" s="22"/>
      <c r="GC344" s="22"/>
      <c r="GD344" s="22"/>
      <c r="GE344" s="22"/>
      <c r="GF344" s="22"/>
      <c r="GG344" s="22"/>
      <c r="GH344" s="22"/>
      <c r="GI344" s="22"/>
      <c r="GJ344" s="22"/>
      <c r="GK344" s="22"/>
      <c r="GL344" s="22"/>
      <c r="GM344" s="22"/>
      <c r="GN344" s="22"/>
      <c r="GO344" s="22"/>
      <c r="GP344" s="22"/>
      <c r="GQ344" s="22"/>
      <c r="GR344" s="22"/>
      <c r="GS344" s="22"/>
      <c r="GT344" s="22"/>
      <c r="GU344" s="22"/>
      <c r="GV344" s="22"/>
      <c r="GW344" s="22"/>
      <c r="GX344" s="22"/>
      <c r="GY344" s="22"/>
      <c r="GZ344" s="22"/>
      <c r="HA344" s="22"/>
      <c r="HB344" s="22"/>
      <c r="HC344" s="22"/>
      <c r="HD344" s="22"/>
      <c r="HE344" s="22"/>
      <c r="HF344" s="22"/>
      <c r="HG344" s="22"/>
      <c r="HH344" s="22"/>
      <c r="HI344" s="22"/>
      <c r="HJ344" s="22"/>
      <c r="HK344" s="22"/>
      <c r="HL344" s="22"/>
      <c r="HM344" s="22"/>
      <c r="HN344" s="22"/>
      <c r="HO344" s="22"/>
      <c r="HP344" s="22"/>
      <c r="HQ344" s="22"/>
      <c r="HR344" s="22"/>
      <c r="HS344" s="22"/>
      <c r="HT344" s="22"/>
      <c r="HU344" s="22"/>
      <c r="HV344" s="22"/>
      <c r="HW344" s="22"/>
      <c r="HX344" s="22"/>
      <c r="HY344" s="22"/>
      <c r="HZ344" s="22"/>
      <c r="IA344" s="22"/>
      <c r="IB344" s="22"/>
      <c r="IC344" s="22"/>
      <c r="ID344" s="22"/>
      <c r="IE344" s="22"/>
      <c r="IF344" s="22"/>
      <c r="IG344" s="22"/>
      <c r="IH344" s="22"/>
      <c r="II344" s="22"/>
      <c r="IJ344" s="22"/>
      <c r="IK344" s="22"/>
      <c r="IL344" s="22"/>
      <c r="IM344" s="22"/>
      <c r="IN344" s="22"/>
      <c r="IO344" s="22"/>
      <c r="IP344" s="22"/>
      <c r="IQ344" s="22"/>
      <c r="IR344" s="22"/>
      <c r="IS344" s="22"/>
      <c r="IT344" s="22"/>
      <c r="IU344" s="22"/>
      <c r="IV344" s="22"/>
      <c r="IW344" s="22"/>
      <c r="IX344" s="22"/>
      <c r="IY344" s="26">
        <f t="shared" si="20"/>
        <v>1</v>
      </c>
      <c r="IZ344" s="56" t="s">
        <v>37</v>
      </c>
      <c r="JA344" s="80">
        <v>30</v>
      </c>
      <c r="JB344" s="81">
        <f>JE344+JF344+JG344+JH344+JI344+JJ344+JK344+JL344+JM344+JN344+JO344</f>
        <v>30</v>
      </c>
      <c r="JC344" s="81">
        <v>51.19</v>
      </c>
      <c r="JD344" s="82">
        <f t="shared" si="21"/>
        <v>0</v>
      </c>
      <c r="JE344" s="83"/>
      <c r="JF344" s="83"/>
      <c r="JG344" s="83"/>
      <c r="JH344" s="83"/>
      <c r="JI344" s="83"/>
      <c r="JJ344" s="83"/>
      <c r="JK344" s="83"/>
      <c r="JL344" s="83"/>
      <c r="JM344" s="83"/>
      <c r="JN344" s="83"/>
      <c r="JO344" s="83">
        <v>30</v>
      </c>
      <c r="JP344" s="83"/>
      <c r="JQ344" s="117">
        <f t="shared" si="19"/>
        <v>0.58605196327407705</v>
      </c>
    </row>
    <row r="345" spans="1:278" s="5" customFormat="1" ht="12.75" customHeight="1" x14ac:dyDescent="0.25">
      <c r="A345" s="64">
        <v>43216</v>
      </c>
      <c r="B345" s="108" t="s">
        <v>367</v>
      </c>
      <c r="C345" s="52"/>
      <c r="D345" s="52"/>
      <c r="E345" s="53"/>
      <c r="F345" s="53"/>
      <c r="G345" s="53"/>
      <c r="H345" s="53"/>
      <c r="I345" s="53"/>
      <c r="J345" s="53"/>
      <c r="K345" s="53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>
        <v>11</v>
      </c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  <c r="BK345" s="22"/>
      <c r="BL345" s="22"/>
      <c r="BM345" s="22"/>
      <c r="BN345" s="22"/>
      <c r="BO345" s="22"/>
      <c r="BP345" s="22"/>
      <c r="BQ345" s="22"/>
      <c r="BR345" s="22"/>
      <c r="BS345" s="22"/>
      <c r="BT345" s="22"/>
      <c r="BU345" s="22"/>
      <c r="BV345" s="22"/>
      <c r="BW345" s="22"/>
      <c r="BX345" s="22"/>
      <c r="BY345" s="22"/>
      <c r="BZ345" s="22"/>
      <c r="CA345" s="22"/>
      <c r="CB345" s="22"/>
      <c r="CC345" s="22"/>
      <c r="CD345" s="22"/>
      <c r="CE345" s="22"/>
      <c r="CF345" s="22"/>
      <c r="CG345" s="22"/>
      <c r="CH345" s="22"/>
      <c r="CI345" s="22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/>
      <c r="DA345" s="22"/>
      <c r="DB345" s="22"/>
      <c r="DC345" s="22"/>
      <c r="DD345" s="22"/>
      <c r="DE345" s="22"/>
      <c r="DF345" s="22"/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/>
      <c r="DR345" s="22"/>
      <c r="DS345" s="22"/>
      <c r="DT345" s="22"/>
      <c r="DU345" s="22"/>
      <c r="DV345" s="22"/>
      <c r="DW345" s="22"/>
      <c r="DX345" s="22"/>
      <c r="DY345" s="22"/>
      <c r="DZ345" s="22"/>
      <c r="EA345" s="22"/>
      <c r="EB345" s="22"/>
      <c r="EC345" s="22"/>
      <c r="ED345" s="22"/>
      <c r="EE345" s="22"/>
      <c r="EF345" s="22"/>
      <c r="EG345" s="22"/>
      <c r="EH345" s="22"/>
      <c r="EI345" s="22"/>
      <c r="EJ345" s="22"/>
      <c r="EK345" s="22"/>
      <c r="EL345" s="22"/>
      <c r="EM345" s="22"/>
      <c r="EN345" s="22"/>
      <c r="EO345" s="22"/>
      <c r="EP345" s="22"/>
      <c r="EQ345" s="22"/>
      <c r="ER345" s="22"/>
      <c r="ES345" s="22"/>
      <c r="ET345" s="22"/>
      <c r="EU345" s="22"/>
      <c r="EV345" s="22"/>
      <c r="EW345" s="22"/>
      <c r="EX345" s="22"/>
      <c r="EY345" s="22"/>
      <c r="EZ345" s="22"/>
      <c r="FA345" s="22"/>
      <c r="FB345" s="22"/>
      <c r="FC345" s="22"/>
      <c r="FD345" s="22"/>
      <c r="FE345" s="22"/>
      <c r="FF345" s="22"/>
      <c r="FG345" s="22"/>
      <c r="FH345" s="22"/>
      <c r="FI345" s="22"/>
      <c r="FJ345" s="22"/>
      <c r="FK345" s="22"/>
      <c r="FL345" s="22"/>
      <c r="FM345" s="22"/>
      <c r="FN345" s="22"/>
      <c r="FO345" s="22"/>
      <c r="FP345" s="22"/>
      <c r="FQ345" s="22"/>
      <c r="FR345" s="22"/>
      <c r="FS345" s="22"/>
      <c r="FT345" s="22"/>
      <c r="FU345" s="22"/>
      <c r="FV345" s="22"/>
      <c r="FW345" s="22"/>
      <c r="FX345" s="22"/>
      <c r="FY345" s="22"/>
      <c r="FZ345" s="22"/>
      <c r="GA345" s="22"/>
      <c r="GB345" s="22"/>
      <c r="GC345" s="22"/>
      <c r="GD345" s="22"/>
      <c r="GE345" s="22"/>
      <c r="GF345" s="22"/>
      <c r="GG345" s="22"/>
      <c r="GH345" s="22"/>
      <c r="GI345" s="22"/>
      <c r="GJ345" s="22"/>
      <c r="GK345" s="22"/>
      <c r="GL345" s="22"/>
      <c r="GM345" s="22"/>
      <c r="GN345" s="22"/>
      <c r="GO345" s="22"/>
      <c r="GP345" s="22"/>
      <c r="GQ345" s="22"/>
      <c r="GR345" s="22"/>
      <c r="GS345" s="22"/>
      <c r="GT345" s="22"/>
      <c r="GU345" s="22"/>
      <c r="GV345" s="22"/>
      <c r="GW345" s="22"/>
      <c r="GX345" s="22"/>
      <c r="GY345" s="22"/>
      <c r="GZ345" s="22"/>
      <c r="HA345" s="22"/>
      <c r="HB345" s="22"/>
      <c r="HC345" s="22"/>
      <c r="HD345" s="22"/>
      <c r="HE345" s="22"/>
      <c r="HF345" s="22"/>
      <c r="HG345" s="22"/>
      <c r="HH345" s="22"/>
      <c r="HI345" s="22"/>
      <c r="HJ345" s="22"/>
      <c r="HK345" s="22"/>
      <c r="HL345" s="22"/>
      <c r="HM345" s="22"/>
      <c r="HN345" s="22"/>
      <c r="HO345" s="22"/>
      <c r="HP345" s="22"/>
      <c r="HQ345" s="22"/>
      <c r="HR345" s="22"/>
      <c r="HS345" s="22"/>
      <c r="HT345" s="22"/>
      <c r="HU345" s="22"/>
      <c r="HV345" s="22"/>
      <c r="HW345" s="22"/>
      <c r="HX345" s="22"/>
      <c r="HY345" s="22"/>
      <c r="HZ345" s="22"/>
      <c r="IA345" s="22"/>
      <c r="IB345" s="22"/>
      <c r="IC345" s="22"/>
      <c r="ID345" s="22"/>
      <c r="IE345" s="22"/>
      <c r="IF345" s="22"/>
      <c r="IG345" s="22"/>
      <c r="IH345" s="22"/>
      <c r="II345" s="22"/>
      <c r="IJ345" s="22"/>
      <c r="IK345" s="22"/>
      <c r="IL345" s="22"/>
      <c r="IM345" s="22"/>
      <c r="IN345" s="22"/>
      <c r="IO345" s="22"/>
      <c r="IP345" s="22"/>
      <c r="IQ345" s="22"/>
      <c r="IR345" s="22"/>
      <c r="IS345" s="22"/>
      <c r="IT345" s="22"/>
      <c r="IU345" s="22"/>
      <c r="IV345" s="22"/>
      <c r="IW345" s="22"/>
      <c r="IX345" s="22"/>
      <c r="IY345" s="26">
        <f t="shared" si="20"/>
        <v>11</v>
      </c>
      <c r="IZ345" s="56" t="s">
        <v>37</v>
      </c>
      <c r="JA345" s="80">
        <v>380.16</v>
      </c>
      <c r="JB345" s="81">
        <f>JE345+JF345+JG345+JH345</f>
        <v>380.16</v>
      </c>
      <c r="JC345" s="81">
        <v>190.08</v>
      </c>
      <c r="JD345" s="82">
        <f t="shared" si="21"/>
        <v>0</v>
      </c>
      <c r="JE345" s="83"/>
      <c r="JF345" s="83"/>
      <c r="JG345" s="83"/>
      <c r="JH345" s="83">
        <v>380.16</v>
      </c>
      <c r="JI345" s="83"/>
      <c r="JJ345" s="83"/>
      <c r="JK345" s="83"/>
      <c r="JL345" s="83"/>
      <c r="JM345" s="83"/>
      <c r="JN345" s="83"/>
      <c r="JO345" s="83"/>
      <c r="JP345" s="83"/>
      <c r="JQ345" s="40">
        <f t="shared" si="19"/>
        <v>2</v>
      </c>
    </row>
    <row r="346" spans="1:278" s="5" customFormat="1" ht="12.75" customHeight="1" x14ac:dyDescent="0.25">
      <c r="A346" s="64">
        <v>43231</v>
      </c>
      <c r="B346" s="108" t="s">
        <v>367</v>
      </c>
      <c r="C346" s="52"/>
      <c r="D346" s="52"/>
      <c r="E346" s="53"/>
      <c r="F346" s="53"/>
      <c r="G346" s="53"/>
      <c r="H346" s="53"/>
      <c r="I346" s="53"/>
      <c r="J346" s="53"/>
      <c r="K346" s="53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>
        <v>9</v>
      </c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  <c r="BK346" s="22"/>
      <c r="BL346" s="22"/>
      <c r="BM346" s="22"/>
      <c r="BN346" s="22"/>
      <c r="BO346" s="22"/>
      <c r="BP346" s="22"/>
      <c r="BQ346" s="22"/>
      <c r="BR346" s="22"/>
      <c r="BS346" s="22"/>
      <c r="BT346" s="22"/>
      <c r="BU346" s="22"/>
      <c r="BV346" s="22"/>
      <c r="BW346" s="22"/>
      <c r="BX346" s="22"/>
      <c r="BY346" s="22"/>
      <c r="BZ346" s="22"/>
      <c r="CA346" s="22"/>
      <c r="CB346" s="22"/>
      <c r="CC346" s="22"/>
      <c r="CD346" s="22"/>
      <c r="CE346" s="22"/>
      <c r="CF346" s="22"/>
      <c r="CG346" s="22"/>
      <c r="CH346" s="22"/>
      <c r="CI346" s="22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/>
      <c r="DA346" s="22"/>
      <c r="DB346" s="22"/>
      <c r="DC346" s="22"/>
      <c r="DD346" s="22"/>
      <c r="DE346" s="22"/>
      <c r="DF346" s="22"/>
      <c r="DG346" s="22"/>
      <c r="DH346" s="22"/>
      <c r="DI346" s="22"/>
      <c r="DJ346" s="22"/>
      <c r="DK346" s="22"/>
      <c r="DL346" s="22"/>
      <c r="DM346" s="22"/>
      <c r="DN346" s="22"/>
      <c r="DO346" s="22"/>
      <c r="DP346" s="22"/>
      <c r="DQ346" s="22"/>
      <c r="DR346" s="22"/>
      <c r="DS346" s="22"/>
      <c r="DT346" s="22"/>
      <c r="DU346" s="22"/>
      <c r="DV346" s="22"/>
      <c r="DW346" s="22"/>
      <c r="DX346" s="22"/>
      <c r="DY346" s="22"/>
      <c r="DZ346" s="22"/>
      <c r="EA346" s="22"/>
      <c r="EB346" s="22"/>
      <c r="EC346" s="22"/>
      <c r="ED346" s="22"/>
      <c r="EE346" s="22"/>
      <c r="EF346" s="22"/>
      <c r="EG346" s="22"/>
      <c r="EH346" s="22"/>
      <c r="EI346" s="22"/>
      <c r="EJ346" s="22"/>
      <c r="EK346" s="22"/>
      <c r="EL346" s="22"/>
      <c r="EM346" s="22"/>
      <c r="EN346" s="22"/>
      <c r="EO346" s="22"/>
      <c r="EP346" s="22"/>
      <c r="EQ346" s="22"/>
      <c r="ER346" s="22"/>
      <c r="ES346" s="22"/>
      <c r="ET346" s="22"/>
      <c r="EU346" s="22"/>
      <c r="EV346" s="22"/>
      <c r="EW346" s="22"/>
      <c r="EX346" s="22"/>
      <c r="EY346" s="22"/>
      <c r="EZ346" s="22"/>
      <c r="FA346" s="22"/>
      <c r="FB346" s="22"/>
      <c r="FC346" s="22"/>
      <c r="FD346" s="22"/>
      <c r="FE346" s="22"/>
      <c r="FF346" s="22"/>
      <c r="FG346" s="22"/>
      <c r="FH346" s="22"/>
      <c r="FI346" s="22"/>
      <c r="FJ346" s="22"/>
      <c r="FK346" s="22"/>
      <c r="FL346" s="22"/>
      <c r="FM346" s="22"/>
      <c r="FN346" s="22"/>
      <c r="FO346" s="22"/>
      <c r="FP346" s="22"/>
      <c r="FQ346" s="22"/>
      <c r="FR346" s="22"/>
      <c r="FS346" s="22"/>
      <c r="FT346" s="22"/>
      <c r="FU346" s="22"/>
      <c r="FV346" s="22"/>
      <c r="FW346" s="22"/>
      <c r="FX346" s="22"/>
      <c r="FY346" s="22"/>
      <c r="FZ346" s="22"/>
      <c r="GA346" s="22"/>
      <c r="GB346" s="22"/>
      <c r="GC346" s="22"/>
      <c r="GD346" s="22"/>
      <c r="GE346" s="22"/>
      <c r="GF346" s="22"/>
      <c r="GG346" s="22"/>
      <c r="GH346" s="22"/>
      <c r="GI346" s="22"/>
      <c r="GJ346" s="22"/>
      <c r="GK346" s="22"/>
      <c r="GL346" s="22"/>
      <c r="GM346" s="22"/>
      <c r="GN346" s="22"/>
      <c r="GO346" s="22"/>
      <c r="GP346" s="22"/>
      <c r="GQ346" s="22"/>
      <c r="GR346" s="22"/>
      <c r="GS346" s="22"/>
      <c r="GT346" s="22"/>
      <c r="GU346" s="22"/>
      <c r="GV346" s="22"/>
      <c r="GW346" s="22"/>
      <c r="GX346" s="22"/>
      <c r="GY346" s="22"/>
      <c r="GZ346" s="22"/>
      <c r="HA346" s="22"/>
      <c r="HB346" s="22"/>
      <c r="HC346" s="22"/>
      <c r="HD346" s="22"/>
      <c r="HE346" s="22"/>
      <c r="HF346" s="22"/>
      <c r="HG346" s="22"/>
      <c r="HH346" s="22"/>
      <c r="HI346" s="22"/>
      <c r="HJ346" s="22"/>
      <c r="HK346" s="22"/>
      <c r="HL346" s="22"/>
      <c r="HM346" s="22"/>
      <c r="HN346" s="22"/>
      <c r="HO346" s="22"/>
      <c r="HP346" s="22"/>
      <c r="HQ346" s="22"/>
      <c r="HR346" s="22"/>
      <c r="HS346" s="22"/>
      <c r="HT346" s="22"/>
      <c r="HU346" s="22"/>
      <c r="HV346" s="22"/>
      <c r="HW346" s="22"/>
      <c r="HX346" s="22"/>
      <c r="HY346" s="22"/>
      <c r="HZ346" s="22"/>
      <c r="IA346" s="22"/>
      <c r="IB346" s="22"/>
      <c r="IC346" s="22"/>
      <c r="ID346" s="22"/>
      <c r="IE346" s="22"/>
      <c r="IF346" s="22"/>
      <c r="IG346" s="22"/>
      <c r="IH346" s="22"/>
      <c r="II346" s="22"/>
      <c r="IJ346" s="22"/>
      <c r="IK346" s="22"/>
      <c r="IL346" s="22"/>
      <c r="IM346" s="22"/>
      <c r="IN346" s="22"/>
      <c r="IO346" s="22"/>
      <c r="IP346" s="22"/>
      <c r="IQ346" s="22"/>
      <c r="IR346" s="22"/>
      <c r="IS346" s="22"/>
      <c r="IT346" s="22"/>
      <c r="IU346" s="22"/>
      <c r="IV346" s="22"/>
      <c r="IW346" s="22"/>
      <c r="IX346" s="22"/>
      <c r="IY346" s="26">
        <f t="shared" si="20"/>
        <v>9</v>
      </c>
      <c r="IZ346" s="56" t="s">
        <v>37</v>
      </c>
      <c r="JA346" s="80">
        <v>311.04000000000002</v>
      </c>
      <c r="JB346" s="81">
        <f>JE346+JF346+JG346+JH346+JI346</f>
        <v>311.04000000000002</v>
      </c>
      <c r="JC346" s="81">
        <v>202.77</v>
      </c>
      <c r="JD346" s="82">
        <f t="shared" si="21"/>
        <v>0</v>
      </c>
      <c r="JE346" s="83"/>
      <c r="JF346" s="83"/>
      <c r="JG346" s="83"/>
      <c r="JH346" s="83">
        <v>311.04000000000002</v>
      </c>
      <c r="JI346" s="83"/>
      <c r="JJ346" s="83"/>
      <c r="JK346" s="83"/>
      <c r="JL346" s="83"/>
      <c r="JM346" s="83"/>
      <c r="JN346" s="83"/>
      <c r="JO346" s="83"/>
      <c r="JP346" s="83"/>
      <c r="JQ346" s="40">
        <f t="shared" si="19"/>
        <v>1.533954727030626</v>
      </c>
    </row>
    <row r="347" spans="1:278" s="5" customFormat="1" ht="12.75" customHeight="1" x14ac:dyDescent="0.25">
      <c r="A347" s="64">
        <v>43115</v>
      </c>
      <c r="B347" s="109" t="s">
        <v>283</v>
      </c>
      <c r="C347" s="52"/>
      <c r="D347" s="52"/>
      <c r="E347" s="53"/>
      <c r="F347" s="53"/>
      <c r="G347" s="53"/>
      <c r="H347" s="53"/>
      <c r="I347" s="53"/>
      <c r="J347" s="53"/>
      <c r="K347" s="53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  <c r="BK347" s="22"/>
      <c r="BL347" s="22"/>
      <c r="BM347" s="22"/>
      <c r="BN347" s="22"/>
      <c r="BO347" s="22"/>
      <c r="BP347" s="22"/>
      <c r="BQ347" s="22"/>
      <c r="BR347" s="22"/>
      <c r="BS347" s="22"/>
      <c r="BT347" s="22"/>
      <c r="BU347" s="22"/>
      <c r="BV347" s="22"/>
      <c r="BW347" s="22"/>
      <c r="BX347" s="22"/>
      <c r="BY347" s="22"/>
      <c r="BZ347" s="22">
        <v>10</v>
      </c>
      <c r="CA347" s="22"/>
      <c r="CB347" s="22"/>
      <c r="CC347" s="22"/>
      <c r="CD347" s="22"/>
      <c r="CE347" s="22"/>
      <c r="CF347" s="22"/>
      <c r="CG347" s="22"/>
      <c r="CH347" s="22"/>
      <c r="CI347" s="22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/>
      <c r="DA347" s="22"/>
      <c r="DB347" s="22"/>
      <c r="DC347" s="22"/>
      <c r="DD347" s="22"/>
      <c r="DE347" s="22"/>
      <c r="DF347" s="22"/>
      <c r="DG347" s="22"/>
      <c r="DH347" s="22"/>
      <c r="DI347" s="22"/>
      <c r="DJ347" s="22"/>
      <c r="DK347" s="22"/>
      <c r="DL347" s="22"/>
      <c r="DM347" s="22"/>
      <c r="DN347" s="22"/>
      <c r="DO347" s="22"/>
      <c r="DP347" s="22"/>
      <c r="DQ347" s="22"/>
      <c r="DR347" s="22"/>
      <c r="DS347" s="22"/>
      <c r="DT347" s="22"/>
      <c r="DU347" s="22"/>
      <c r="DV347" s="22"/>
      <c r="DW347" s="22"/>
      <c r="DX347" s="22"/>
      <c r="DY347" s="22"/>
      <c r="DZ347" s="22"/>
      <c r="EA347" s="22"/>
      <c r="EB347" s="22"/>
      <c r="EC347" s="22"/>
      <c r="ED347" s="22"/>
      <c r="EE347" s="22"/>
      <c r="EF347" s="22"/>
      <c r="EG347" s="22"/>
      <c r="EH347" s="22"/>
      <c r="EI347" s="22"/>
      <c r="EJ347" s="22"/>
      <c r="EK347" s="22"/>
      <c r="EL347" s="22"/>
      <c r="EM347" s="22"/>
      <c r="EN347" s="22"/>
      <c r="EO347" s="22"/>
      <c r="EP347" s="22"/>
      <c r="EQ347" s="22"/>
      <c r="ER347" s="22"/>
      <c r="ES347" s="22"/>
      <c r="ET347" s="22"/>
      <c r="EU347" s="22"/>
      <c r="EV347" s="22"/>
      <c r="EW347" s="22"/>
      <c r="EX347" s="22"/>
      <c r="EY347" s="22"/>
      <c r="EZ347" s="22"/>
      <c r="FA347" s="22"/>
      <c r="FB347" s="22"/>
      <c r="FC347" s="22"/>
      <c r="FD347" s="22"/>
      <c r="FE347" s="22"/>
      <c r="FF347" s="22"/>
      <c r="FG347" s="22"/>
      <c r="FH347" s="22"/>
      <c r="FI347" s="22"/>
      <c r="FJ347" s="22"/>
      <c r="FK347" s="22"/>
      <c r="FL347" s="22"/>
      <c r="FM347" s="22"/>
      <c r="FN347" s="22"/>
      <c r="FO347" s="22"/>
      <c r="FP347" s="22"/>
      <c r="FQ347" s="22"/>
      <c r="FR347" s="22"/>
      <c r="FS347" s="22"/>
      <c r="FT347" s="22"/>
      <c r="FU347" s="22"/>
      <c r="FV347" s="22"/>
      <c r="FW347" s="22"/>
      <c r="FX347" s="22"/>
      <c r="FY347" s="22"/>
      <c r="FZ347" s="22"/>
      <c r="GA347" s="22"/>
      <c r="GB347" s="22"/>
      <c r="GC347" s="22"/>
      <c r="GD347" s="22"/>
      <c r="GE347" s="22"/>
      <c r="GF347" s="22"/>
      <c r="GG347" s="22"/>
      <c r="GH347" s="22"/>
      <c r="GI347" s="22"/>
      <c r="GJ347" s="22"/>
      <c r="GK347" s="22"/>
      <c r="GL347" s="22"/>
      <c r="GM347" s="22"/>
      <c r="GN347" s="22"/>
      <c r="GO347" s="22"/>
      <c r="GP347" s="22"/>
      <c r="GQ347" s="22"/>
      <c r="GR347" s="22"/>
      <c r="GS347" s="22"/>
      <c r="GT347" s="22"/>
      <c r="GU347" s="22"/>
      <c r="GV347" s="22"/>
      <c r="GW347" s="22"/>
      <c r="GX347" s="22"/>
      <c r="GY347" s="22"/>
      <c r="GZ347" s="22"/>
      <c r="HA347" s="22"/>
      <c r="HB347" s="22"/>
      <c r="HC347" s="22"/>
      <c r="HD347" s="22"/>
      <c r="HE347" s="22"/>
      <c r="HF347" s="22"/>
      <c r="HG347" s="22"/>
      <c r="HH347" s="22"/>
      <c r="HI347" s="22"/>
      <c r="HJ347" s="22"/>
      <c r="HK347" s="22"/>
      <c r="HL347" s="22"/>
      <c r="HM347" s="22"/>
      <c r="HN347" s="22"/>
      <c r="HO347" s="22"/>
      <c r="HP347" s="22"/>
      <c r="HQ347" s="22"/>
      <c r="HR347" s="22"/>
      <c r="HS347" s="22"/>
      <c r="HT347" s="22"/>
      <c r="HU347" s="22"/>
      <c r="HV347" s="22"/>
      <c r="HW347" s="22"/>
      <c r="HX347" s="22"/>
      <c r="HY347" s="22"/>
      <c r="HZ347" s="22"/>
      <c r="IA347" s="22"/>
      <c r="IB347" s="22"/>
      <c r="IC347" s="22"/>
      <c r="ID347" s="22"/>
      <c r="IE347" s="22"/>
      <c r="IF347" s="22"/>
      <c r="IG347" s="22"/>
      <c r="IH347" s="22"/>
      <c r="II347" s="22"/>
      <c r="IJ347" s="22"/>
      <c r="IK347" s="22"/>
      <c r="IL347" s="22"/>
      <c r="IM347" s="22"/>
      <c r="IN347" s="22"/>
      <c r="IO347" s="22"/>
      <c r="IP347" s="22"/>
      <c r="IQ347" s="22"/>
      <c r="IR347" s="22"/>
      <c r="IS347" s="22"/>
      <c r="IT347" s="22"/>
      <c r="IU347" s="22"/>
      <c r="IV347" s="22"/>
      <c r="IW347" s="22"/>
      <c r="IX347" s="22"/>
      <c r="IY347" s="26">
        <f t="shared" si="20"/>
        <v>10</v>
      </c>
      <c r="IZ347" s="56" t="s">
        <v>37</v>
      </c>
      <c r="JA347" s="80">
        <v>379.32</v>
      </c>
      <c r="JB347" s="81">
        <f>JE347+JF347</f>
        <v>379.32</v>
      </c>
      <c r="JC347" s="81">
        <v>226.8</v>
      </c>
      <c r="JD347" s="82">
        <f t="shared" si="21"/>
        <v>0</v>
      </c>
      <c r="JE347" s="83"/>
      <c r="JF347" s="83">
        <v>379.32</v>
      </c>
      <c r="JG347" s="83"/>
      <c r="JH347" s="83"/>
      <c r="JI347" s="83"/>
      <c r="JJ347" s="124"/>
      <c r="JK347" s="83"/>
      <c r="JL347" s="83"/>
      <c r="JM347" s="83"/>
      <c r="JN347" s="83"/>
      <c r="JO347" s="83"/>
      <c r="JP347" s="83"/>
      <c r="JQ347" s="40">
        <f t="shared" si="19"/>
        <v>1.6724867724867725</v>
      </c>
      <c r="JR347" s="5" t="s">
        <v>300</v>
      </c>
    </row>
    <row r="348" spans="1:278" s="5" customFormat="1" ht="12.75" customHeight="1" x14ac:dyDescent="0.25">
      <c r="A348" s="64">
        <v>43123</v>
      </c>
      <c r="B348" s="109" t="s">
        <v>283</v>
      </c>
      <c r="C348" s="52"/>
      <c r="D348" s="52"/>
      <c r="E348" s="53"/>
      <c r="F348" s="53"/>
      <c r="G348" s="53"/>
      <c r="H348" s="53"/>
      <c r="I348" s="53"/>
      <c r="J348" s="53"/>
      <c r="K348" s="53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  <c r="BK348" s="22"/>
      <c r="BL348" s="22"/>
      <c r="BM348" s="22"/>
      <c r="BN348" s="22"/>
      <c r="BO348" s="22"/>
      <c r="BP348" s="22"/>
      <c r="BQ348" s="22"/>
      <c r="BR348" s="22"/>
      <c r="BS348" s="22"/>
      <c r="BT348" s="22"/>
      <c r="BU348" s="22"/>
      <c r="BV348" s="22"/>
      <c r="BW348" s="22"/>
      <c r="BX348" s="22"/>
      <c r="BY348" s="22"/>
      <c r="BZ348" s="22">
        <v>20</v>
      </c>
      <c r="CA348" s="22"/>
      <c r="CB348" s="22"/>
      <c r="CC348" s="22"/>
      <c r="CD348" s="22"/>
      <c r="CE348" s="22"/>
      <c r="CF348" s="22"/>
      <c r="CG348" s="22"/>
      <c r="CH348" s="22"/>
      <c r="CI348" s="22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/>
      <c r="DA348" s="22"/>
      <c r="DB348" s="22"/>
      <c r="DC348" s="22"/>
      <c r="DD348" s="22"/>
      <c r="DE348" s="22"/>
      <c r="DF348" s="22"/>
      <c r="DG348" s="22"/>
      <c r="DH348" s="22"/>
      <c r="DI348" s="22"/>
      <c r="DJ348" s="22"/>
      <c r="DK348" s="22"/>
      <c r="DL348" s="22"/>
      <c r="DM348" s="22"/>
      <c r="DN348" s="22"/>
      <c r="DO348" s="22"/>
      <c r="DP348" s="22"/>
      <c r="DQ348" s="22"/>
      <c r="DR348" s="22"/>
      <c r="DS348" s="22"/>
      <c r="DT348" s="22"/>
      <c r="DU348" s="22"/>
      <c r="DV348" s="22"/>
      <c r="DW348" s="22"/>
      <c r="DX348" s="22"/>
      <c r="DY348" s="22"/>
      <c r="DZ348" s="22"/>
      <c r="EA348" s="22"/>
      <c r="EB348" s="22"/>
      <c r="EC348" s="22"/>
      <c r="ED348" s="22"/>
      <c r="EE348" s="22"/>
      <c r="EF348" s="22"/>
      <c r="EG348" s="22"/>
      <c r="EH348" s="22"/>
      <c r="EI348" s="22"/>
      <c r="EJ348" s="22"/>
      <c r="EK348" s="22"/>
      <c r="EL348" s="22"/>
      <c r="EM348" s="22"/>
      <c r="EN348" s="22"/>
      <c r="EO348" s="22"/>
      <c r="EP348" s="22"/>
      <c r="EQ348" s="22"/>
      <c r="ER348" s="22"/>
      <c r="ES348" s="22"/>
      <c r="ET348" s="22"/>
      <c r="EU348" s="22"/>
      <c r="EV348" s="22"/>
      <c r="EW348" s="22"/>
      <c r="EX348" s="22"/>
      <c r="EY348" s="22"/>
      <c r="EZ348" s="22"/>
      <c r="FA348" s="22"/>
      <c r="FB348" s="22"/>
      <c r="FC348" s="22"/>
      <c r="FD348" s="22"/>
      <c r="FE348" s="22"/>
      <c r="FF348" s="22"/>
      <c r="FG348" s="22"/>
      <c r="FH348" s="22"/>
      <c r="FI348" s="22"/>
      <c r="FJ348" s="22"/>
      <c r="FK348" s="22"/>
      <c r="FL348" s="22"/>
      <c r="FM348" s="22"/>
      <c r="FN348" s="22"/>
      <c r="FO348" s="22"/>
      <c r="FP348" s="22"/>
      <c r="FQ348" s="22"/>
      <c r="FR348" s="22"/>
      <c r="FS348" s="22"/>
      <c r="FT348" s="22"/>
      <c r="FU348" s="22"/>
      <c r="FV348" s="22"/>
      <c r="FW348" s="22"/>
      <c r="FX348" s="22"/>
      <c r="FY348" s="22"/>
      <c r="FZ348" s="22"/>
      <c r="GA348" s="22"/>
      <c r="GB348" s="22"/>
      <c r="GC348" s="22"/>
      <c r="GD348" s="22"/>
      <c r="GE348" s="22"/>
      <c r="GF348" s="22"/>
      <c r="GG348" s="22"/>
      <c r="GH348" s="22"/>
      <c r="GI348" s="22"/>
      <c r="GJ348" s="22"/>
      <c r="GK348" s="22"/>
      <c r="GL348" s="22"/>
      <c r="GM348" s="22"/>
      <c r="GN348" s="22"/>
      <c r="GO348" s="22"/>
      <c r="GP348" s="22"/>
      <c r="GQ348" s="22"/>
      <c r="GR348" s="22"/>
      <c r="GS348" s="22"/>
      <c r="GT348" s="22"/>
      <c r="GU348" s="22"/>
      <c r="GV348" s="22"/>
      <c r="GW348" s="22"/>
      <c r="GX348" s="22"/>
      <c r="GY348" s="22"/>
      <c r="GZ348" s="22"/>
      <c r="HA348" s="22"/>
      <c r="HB348" s="22"/>
      <c r="HC348" s="22"/>
      <c r="HD348" s="22"/>
      <c r="HE348" s="22"/>
      <c r="HF348" s="22"/>
      <c r="HG348" s="22"/>
      <c r="HH348" s="22"/>
      <c r="HI348" s="22"/>
      <c r="HJ348" s="22"/>
      <c r="HK348" s="22"/>
      <c r="HL348" s="22"/>
      <c r="HM348" s="22"/>
      <c r="HN348" s="22"/>
      <c r="HO348" s="22"/>
      <c r="HP348" s="22"/>
      <c r="HQ348" s="22"/>
      <c r="HR348" s="22"/>
      <c r="HS348" s="22"/>
      <c r="HT348" s="22"/>
      <c r="HU348" s="22"/>
      <c r="HV348" s="22"/>
      <c r="HW348" s="22"/>
      <c r="HX348" s="22"/>
      <c r="HY348" s="22"/>
      <c r="HZ348" s="22"/>
      <c r="IA348" s="22"/>
      <c r="IB348" s="22"/>
      <c r="IC348" s="22"/>
      <c r="ID348" s="22"/>
      <c r="IE348" s="22"/>
      <c r="IF348" s="22"/>
      <c r="IG348" s="22"/>
      <c r="IH348" s="22"/>
      <c r="II348" s="22"/>
      <c r="IJ348" s="22"/>
      <c r="IK348" s="22"/>
      <c r="IL348" s="22"/>
      <c r="IM348" s="22"/>
      <c r="IN348" s="22"/>
      <c r="IO348" s="22"/>
      <c r="IP348" s="22"/>
      <c r="IQ348" s="22"/>
      <c r="IR348" s="22"/>
      <c r="IS348" s="22"/>
      <c r="IT348" s="22"/>
      <c r="IU348" s="22"/>
      <c r="IV348" s="22"/>
      <c r="IW348" s="22"/>
      <c r="IX348" s="22"/>
      <c r="IY348" s="26">
        <f t="shared" si="20"/>
        <v>20</v>
      </c>
      <c r="IZ348" s="56" t="s">
        <v>37</v>
      </c>
      <c r="JA348" s="80">
        <v>758.4</v>
      </c>
      <c r="JB348" s="81">
        <f>JE348+JF348</f>
        <v>758.4</v>
      </c>
      <c r="JC348" s="81">
        <v>453.6</v>
      </c>
      <c r="JD348" s="82">
        <f t="shared" si="21"/>
        <v>0</v>
      </c>
      <c r="JE348" s="83"/>
      <c r="JF348" s="83">
        <v>758.4</v>
      </c>
      <c r="JG348" s="83"/>
      <c r="JH348" s="83"/>
      <c r="JI348" s="83"/>
      <c r="JJ348" s="83"/>
      <c r="JK348" s="83"/>
      <c r="JL348" s="83"/>
      <c r="JM348" s="83"/>
      <c r="JN348" s="83"/>
      <c r="JO348" s="83"/>
      <c r="JP348" s="83"/>
      <c r="JQ348" s="40">
        <f t="shared" si="19"/>
        <v>1.6719576719576719</v>
      </c>
      <c r="JR348" s="5" t="s">
        <v>284</v>
      </c>
    </row>
    <row r="349" spans="1:278" s="5" customFormat="1" ht="12.75" customHeight="1" x14ac:dyDescent="0.25">
      <c r="A349" s="64">
        <v>43140</v>
      </c>
      <c r="B349" s="109" t="s">
        <v>283</v>
      </c>
      <c r="C349" s="52"/>
      <c r="D349" s="52"/>
      <c r="E349" s="53"/>
      <c r="F349" s="53"/>
      <c r="G349" s="53"/>
      <c r="H349" s="53"/>
      <c r="I349" s="53"/>
      <c r="J349" s="53"/>
      <c r="K349" s="53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  <c r="BK349" s="22"/>
      <c r="BL349" s="22"/>
      <c r="BM349" s="22"/>
      <c r="BN349" s="22"/>
      <c r="BO349" s="22"/>
      <c r="BP349" s="22"/>
      <c r="BQ349" s="22"/>
      <c r="BR349" s="22"/>
      <c r="BS349" s="22"/>
      <c r="BT349" s="22"/>
      <c r="BU349" s="22"/>
      <c r="BV349" s="22"/>
      <c r="BW349" s="22"/>
      <c r="BX349" s="22"/>
      <c r="BY349" s="22"/>
      <c r="BZ349" s="22">
        <v>40</v>
      </c>
      <c r="CA349" s="22"/>
      <c r="CB349" s="22"/>
      <c r="CC349" s="22"/>
      <c r="CD349" s="22"/>
      <c r="CE349" s="22"/>
      <c r="CF349" s="22"/>
      <c r="CG349" s="22"/>
      <c r="CH349" s="22"/>
      <c r="CI349" s="22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/>
      <c r="DA349" s="22"/>
      <c r="DB349" s="22"/>
      <c r="DC349" s="22"/>
      <c r="DD349" s="22"/>
      <c r="DE349" s="22"/>
      <c r="DF349" s="22"/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/>
      <c r="DR349" s="22"/>
      <c r="DS349" s="22"/>
      <c r="DT349" s="22"/>
      <c r="DU349" s="22"/>
      <c r="DV349" s="22"/>
      <c r="DW349" s="22"/>
      <c r="DX349" s="22"/>
      <c r="DY349" s="22"/>
      <c r="DZ349" s="22"/>
      <c r="EA349" s="22"/>
      <c r="EB349" s="22"/>
      <c r="EC349" s="22"/>
      <c r="ED349" s="22"/>
      <c r="EE349" s="22"/>
      <c r="EF349" s="22"/>
      <c r="EG349" s="22"/>
      <c r="EH349" s="22"/>
      <c r="EI349" s="22"/>
      <c r="EJ349" s="22"/>
      <c r="EK349" s="22"/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/>
      <c r="EY349" s="22"/>
      <c r="EZ349" s="22"/>
      <c r="FA349" s="22"/>
      <c r="FB349" s="22"/>
      <c r="FC349" s="22"/>
      <c r="FD349" s="22"/>
      <c r="FE349" s="22"/>
      <c r="FF349" s="22"/>
      <c r="FG349" s="22"/>
      <c r="FH349" s="22"/>
      <c r="FI349" s="22"/>
      <c r="FJ349" s="22"/>
      <c r="FK349" s="22"/>
      <c r="FL349" s="22"/>
      <c r="FM349" s="22"/>
      <c r="FN349" s="22"/>
      <c r="FO349" s="22"/>
      <c r="FP349" s="22"/>
      <c r="FQ349" s="22"/>
      <c r="FR349" s="22"/>
      <c r="FS349" s="22"/>
      <c r="FT349" s="22"/>
      <c r="FU349" s="22"/>
      <c r="FV349" s="22"/>
      <c r="FW349" s="22"/>
      <c r="FX349" s="22"/>
      <c r="FY349" s="22"/>
      <c r="FZ349" s="22"/>
      <c r="GA349" s="22"/>
      <c r="GB349" s="22"/>
      <c r="GC349" s="22"/>
      <c r="GD349" s="22"/>
      <c r="GE349" s="22"/>
      <c r="GF349" s="22"/>
      <c r="GG349" s="22"/>
      <c r="GH349" s="22"/>
      <c r="GI349" s="22"/>
      <c r="GJ349" s="22"/>
      <c r="GK349" s="22"/>
      <c r="GL349" s="22"/>
      <c r="GM349" s="22"/>
      <c r="GN349" s="22"/>
      <c r="GO349" s="22"/>
      <c r="GP349" s="22"/>
      <c r="GQ349" s="22"/>
      <c r="GR349" s="22"/>
      <c r="GS349" s="22"/>
      <c r="GT349" s="22"/>
      <c r="GU349" s="22"/>
      <c r="GV349" s="22"/>
      <c r="GW349" s="22"/>
      <c r="GX349" s="22"/>
      <c r="GY349" s="22"/>
      <c r="GZ349" s="22"/>
      <c r="HA349" s="22"/>
      <c r="HB349" s="22"/>
      <c r="HC349" s="22"/>
      <c r="HD349" s="22"/>
      <c r="HE349" s="22"/>
      <c r="HF349" s="22"/>
      <c r="HG349" s="22"/>
      <c r="HH349" s="22"/>
      <c r="HI349" s="22"/>
      <c r="HJ349" s="22"/>
      <c r="HK349" s="22"/>
      <c r="HL349" s="22"/>
      <c r="HM349" s="22"/>
      <c r="HN349" s="22"/>
      <c r="HO349" s="22"/>
      <c r="HP349" s="22"/>
      <c r="HQ349" s="22"/>
      <c r="HR349" s="22"/>
      <c r="HS349" s="22"/>
      <c r="HT349" s="22"/>
      <c r="HU349" s="22"/>
      <c r="HV349" s="22"/>
      <c r="HW349" s="22"/>
      <c r="HX349" s="22"/>
      <c r="HY349" s="22"/>
      <c r="HZ349" s="22"/>
      <c r="IA349" s="22"/>
      <c r="IB349" s="22"/>
      <c r="IC349" s="22"/>
      <c r="ID349" s="22"/>
      <c r="IE349" s="22"/>
      <c r="IF349" s="22"/>
      <c r="IG349" s="22"/>
      <c r="IH349" s="22"/>
      <c r="II349" s="22"/>
      <c r="IJ349" s="22"/>
      <c r="IK349" s="22"/>
      <c r="IL349" s="22"/>
      <c r="IM349" s="22"/>
      <c r="IN349" s="22"/>
      <c r="IO349" s="22"/>
      <c r="IP349" s="22"/>
      <c r="IQ349" s="22"/>
      <c r="IR349" s="22"/>
      <c r="IS349" s="22"/>
      <c r="IT349" s="22"/>
      <c r="IU349" s="22"/>
      <c r="IV349" s="22"/>
      <c r="IW349" s="22"/>
      <c r="IX349" s="22"/>
      <c r="IY349" s="26">
        <f t="shared" si="20"/>
        <v>40</v>
      </c>
      <c r="IZ349" s="56" t="s">
        <v>37</v>
      </c>
      <c r="JA349" s="80">
        <v>1518.24</v>
      </c>
      <c r="JB349" s="81">
        <f>JE349+JF349+JG349+JH349</f>
        <v>1518.24</v>
      </c>
      <c r="JC349" s="81">
        <v>884.80000000000007</v>
      </c>
      <c r="JD349" s="82">
        <f t="shared" si="21"/>
        <v>0</v>
      </c>
      <c r="JE349" s="83"/>
      <c r="JF349" s="83"/>
      <c r="JG349" s="83"/>
      <c r="JH349" s="83">
        <v>1518.24</v>
      </c>
      <c r="JI349" s="83"/>
      <c r="JJ349" s="83"/>
      <c r="JK349" s="83"/>
      <c r="JL349" s="83"/>
      <c r="JM349" s="83"/>
      <c r="JN349" s="83"/>
      <c r="JO349" s="83"/>
      <c r="JP349" s="83"/>
      <c r="JQ349" s="40">
        <f t="shared" si="19"/>
        <v>1.7159132007233271</v>
      </c>
      <c r="JR349" s="5" t="s">
        <v>337</v>
      </c>
    </row>
    <row r="350" spans="1:278" s="5" customFormat="1" ht="12.75" customHeight="1" x14ac:dyDescent="0.25">
      <c r="A350" s="64">
        <v>43158</v>
      </c>
      <c r="B350" s="109" t="s">
        <v>283</v>
      </c>
      <c r="C350" s="52"/>
      <c r="D350" s="52"/>
      <c r="E350" s="53"/>
      <c r="F350" s="53"/>
      <c r="G350" s="53"/>
      <c r="H350" s="53"/>
      <c r="I350" s="53"/>
      <c r="J350" s="53"/>
      <c r="K350" s="53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  <c r="BK350" s="22"/>
      <c r="BL350" s="22"/>
      <c r="BM350" s="22"/>
      <c r="BN350" s="22"/>
      <c r="BO350" s="22"/>
      <c r="BP350" s="22"/>
      <c r="BQ350" s="22"/>
      <c r="BR350" s="22"/>
      <c r="BS350" s="22"/>
      <c r="BT350" s="22"/>
      <c r="BU350" s="22"/>
      <c r="BV350" s="22"/>
      <c r="BW350" s="22"/>
      <c r="BX350" s="22"/>
      <c r="BY350" s="22"/>
      <c r="BZ350" s="22">
        <v>30</v>
      </c>
      <c r="CA350" s="22"/>
      <c r="CB350" s="22"/>
      <c r="CC350" s="22"/>
      <c r="CD350" s="22"/>
      <c r="CE350" s="22"/>
      <c r="CF350" s="22"/>
      <c r="CG350" s="22"/>
      <c r="CH350" s="22"/>
      <c r="CI350" s="22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/>
      <c r="DA350" s="22"/>
      <c r="DB350" s="22"/>
      <c r="DC350" s="22"/>
      <c r="DD350" s="22"/>
      <c r="DE350" s="22"/>
      <c r="DF350" s="22"/>
      <c r="DG350" s="22"/>
      <c r="DH350" s="22"/>
      <c r="DI350" s="22"/>
      <c r="DJ350" s="22"/>
      <c r="DK350" s="22"/>
      <c r="DL350" s="22"/>
      <c r="DM350" s="22"/>
      <c r="DN350" s="22"/>
      <c r="DO350" s="22"/>
      <c r="DP350" s="22"/>
      <c r="DQ350" s="22"/>
      <c r="DR350" s="22"/>
      <c r="DS350" s="22"/>
      <c r="DT350" s="22"/>
      <c r="DU350" s="22"/>
      <c r="DV350" s="22"/>
      <c r="DW350" s="22"/>
      <c r="DX350" s="22"/>
      <c r="DY350" s="22"/>
      <c r="DZ350" s="22"/>
      <c r="EA350" s="22"/>
      <c r="EB350" s="22"/>
      <c r="EC350" s="22"/>
      <c r="ED350" s="22"/>
      <c r="EE350" s="22"/>
      <c r="EF350" s="22"/>
      <c r="EG350" s="22"/>
      <c r="EH350" s="22"/>
      <c r="EI350" s="22"/>
      <c r="EJ350" s="22"/>
      <c r="EK350" s="22"/>
      <c r="EL350" s="22"/>
      <c r="EM350" s="22"/>
      <c r="EN350" s="22"/>
      <c r="EO350" s="22"/>
      <c r="EP350" s="22"/>
      <c r="EQ350" s="22"/>
      <c r="ER350" s="22"/>
      <c r="ES350" s="22"/>
      <c r="ET350" s="22"/>
      <c r="EU350" s="22"/>
      <c r="EV350" s="22"/>
      <c r="EW350" s="22"/>
      <c r="EX350" s="22"/>
      <c r="EY350" s="22"/>
      <c r="EZ350" s="22"/>
      <c r="FA350" s="22"/>
      <c r="FB350" s="22"/>
      <c r="FC350" s="22"/>
      <c r="FD350" s="22"/>
      <c r="FE350" s="22"/>
      <c r="FF350" s="22"/>
      <c r="FG350" s="22"/>
      <c r="FH350" s="22"/>
      <c r="FI350" s="22"/>
      <c r="FJ350" s="22"/>
      <c r="FK350" s="22"/>
      <c r="FL350" s="22"/>
      <c r="FM350" s="22"/>
      <c r="FN350" s="22"/>
      <c r="FO350" s="22"/>
      <c r="FP350" s="22"/>
      <c r="FQ350" s="22"/>
      <c r="FR350" s="22"/>
      <c r="FS350" s="22"/>
      <c r="FT350" s="22"/>
      <c r="FU350" s="22"/>
      <c r="FV350" s="22"/>
      <c r="FW350" s="22"/>
      <c r="FX350" s="22"/>
      <c r="FY350" s="22"/>
      <c r="FZ350" s="22"/>
      <c r="GA350" s="22"/>
      <c r="GB350" s="22"/>
      <c r="GC350" s="22"/>
      <c r="GD350" s="22"/>
      <c r="GE350" s="22"/>
      <c r="GF350" s="22"/>
      <c r="GG350" s="22"/>
      <c r="GH350" s="22"/>
      <c r="GI350" s="22"/>
      <c r="GJ350" s="22"/>
      <c r="GK350" s="22"/>
      <c r="GL350" s="22"/>
      <c r="GM350" s="22"/>
      <c r="GN350" s="22"/>
      <c r="GO350" s="22"/>
      <c r="GP350" s="22"/>
      <c r="GQ350" s="22"/>
      <c r="GR350" s="22"/>
      <c r="GS350" s="22"/>
      <c r="GT350" s="22"/>
      <c r="GU350" s="22"/>
      <c r="GV350" s="22"/>
      <c r="GW350" s="22"/>
      <c r="GX350" s="22"/>
      <c r="GY350" s="22"/>
      <c r="GZ350" s="22"/>
      <c r="HA350" s="22"/>
      <c r="HB350" s="22"/>
      <c r="HC350" s="22"/>
      <c r="HD350" s="22"/>
      <c r="HE350" s="22"/>
      <c r="HF350" s="22"/>
      <c r="HG350" s="22"/>
      <c r="HH350" s="22"/>
      <c r="HI350" s="22"/>
      <c r="HJ350" s="22"/>
      <c r="HK350" s="22"/>
      <c r="HL350" s="22"/>
      <c r="HM350" s="22"/>
      <c r="HN350" s="22"/>
      <c r="HO350" s="22"/>
      <c r="HP350" s="22"/>
      <c r="HQ350" s="22"/>
      <c r="HR350" s="22"/>
      <c r="HS350" s="22"/>
      <c r="HT350" s="22"/>
      <c r="HU350" s="22"/>
      <c r="HV350" s="22"/>
      <c r="HW350" s="22"/>
      <c r="HX350" s="22"/>
      <c r="HY350" s="22"/>
      <c r="HZ350" s="22"/>
      <c r="IA350" s="22"/>
      <c r="IB350" s="22"/>
      <c r="IC350" s="22"/>
      <c r="ID350" s="22"/>
      <c r="IE350" s="22"/>
      <c r="IF350" s="22"/>
      <c r="IG350" s="22"/>
      <c r="IH350" s="22"/>
      <c r="II350" s="22"/>
      <c r="IJ350" s="22"/>
      <c r="IK350" s="22"/>
      <c r="IL350" s="22"/>
      <c r="IM350" s="22"/>
      <c r="IN350" s="22"/>
      <c r="IO350" s="22"/>
      <c r="IP350" s="22"/>
      <c r="IQ350" s="22"/>
      <c r="IR350" s="22"/>
      <c r="IS350" s="22"/>
      <c r="IT350" s="22"/>
      <c r="IU350" s="22"/>
      <c r="IV350" s="22"/>
      <c r="IW350" s="22"/>
      <c r="IX350" s="22"/>
      <c r="IY350" s="26">
        <f t="shared" si="20"/>
        <v>30</v>
      </c>
      <c r="IZ350" s="56" t="s">
        <v>37</v>
      </c>
      <c r="JA350" s="80">
        <v>1124.28</v>
      </c>
      <c r="JB350" s="81">
        <f>JE350+JF350+JG350+JH350</f>
        <v>1124.28</v>
      </c>
      <c r="JC350" s="81">
        <v>663.6</v>
      </c>
      <c r="JD350" s="82">
        <f t="shared" si="21"/>
        <v>0</v>
      </c>
      <c r="JE350" s="83"/>
      <c r="JF350" s="83"/>
      <c r="JG350" s="83"/>
      <c r="JH350" s="83">
        <v>1124.28</v>
      </c>
      <c r="JI350" s="83"/>
      <c r="JJ350" s="83"/>
      <c r="JK350" s="83"/>
      <c r="JL350" s="83"/>
      <c r="JM350" s="83"/>
      <c r="JN350" s="83"/>
      <c r="JO350" s="83"/>
      <c r="JP350" s="83"/>
      <c r="JQ350" s="40">
        <f t="shared" si="19"/>
        <v>1.6942133815551537</v>
      </c>
      <c r="JR350" s="5" t="s">
        <v>352</v>
      </c>
    </row>
    <row r="351" spans="1:278" s="5" customFormat="1" ht="12.75" customHeight="1" x14ac:dyDescent="0.25">
      <c r="A351" s="64">
        <v>43223</v>
      </c>
      <c r="B351" s="109" t="s">
        <v>283</v>
      </c>
      <c r="C351" s="52"/>
      <c r="D351" s="52"/>
      <c r="E351" s="53"/>
      <c r="F351" s="53"/>
      <c r="G351" s="53"/>
      <c r="H351" s="53"/>
      <c r="I351" s="53"/>
      <c r="J351" s="53"/>
      <c r="K351" s="53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  <c r="BK351" s="22"/>
      <c r="BL351" s="22"/>
      <c r="BM351" s="22"/>
      <c r="BN351" s="22"/>
      <c r="BO351" s="22"/>
      <c r="BP351" s="22"/>
      <c r="BQ351" s="22"/>
      <c r="BR351" s="22"/>
      <c r="BS351" s="22"/>
      <c r="BT351" s="22"/>
      <c r="BU351" s="22"/>
      <c r="BV351" s="22"/>
      <c r="BW351" s="22"/>
      <c r="BX351" s="22"/>
      <c r="BY351" s="22"/>
      <c r="BZ351" s="22">
        <v>60</v>
      </c>
      <c r="CA351" s="22"/>
      <c r="CB351" s="22"/>
      <c r="CC351" s="22"/>
      <c r="CD351" s="22"/>
      <c r="CE351" s="22"/>
      <c r="CF351" s="22"/>
      <c r="CG351" s="22"/>
      <c r="CH351" s="22"/>
      <c r="CI351" s="22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/>
      <c r="DA351" s="22"/>
      <c r="DB351" s="22"/>
      <c r="DC351" s="22"/>
      <c r="DD351" s="22"/>
      <c r="DE351" s="22"/>
      <c r="DF351" s="22"/>
      <c r="DG351" s="22"/>
      <c r="DH351" s="22"/>
      <c r="DI351" s="22"/>
      <c r="DJ351" s="22"/>
      <c r="DK351" s="22"/>
      <c r="DL351" s="22"/>
      <c r="DM351" s="22"/>
      <c r="DN351" s="22"/>
      <c r="DO351" s="22"/>
      <c r="DP351" s="22"/>
      <c r="DQ351" s="22"/>
      <c r="DR351" s="22"/>
      <c r="DS351" s="22"/>
      <c r="DT351" s="22"/>
      <c r="DU351" s="22"/>
      <c r="DV351" s="22"/>
      <c r="DW351" s="22"/>
      <c r="DX351" s="22"/>
      <c r="DY351" s="22"/>
      <c r="DZ351" s="22"/>
      <c r="EA351" s="22"/>
      <c r="EB351" s="22"/>
      <c r="EC351" s="22"/>
      <c r="ED351" s="22"/>
      <c r="EE351" s="22"/>
      <c r="EF351" s="22"/>
      <c r="EG351" s="22"/>
      <c r="EH351" s="22"/>
      <c r="EI351" s="22"/>
      <c r="EJ351" s="22"/>
      <c r="EK351" s="22"/>
      <c r="EL351" s="22"/>
      <c r="EM351" s="22"/>
      <c r="EN351" s="22"/>
      <c r="EO351" s="22"/>
      <c r="EP351" s="22"/>
      <c r="EQ351" s="22"/>
      <c r="ER351" s="22"/>
      <c r="ES351" s="22"/>
      <c r="ET351" s="22"/>
      <c r="EU351" s="22"/>
      <c r="EV351" s="22"/>
      <c r="EW351" s="22"/>
      <c r="EX351" s="22"/>
      <c r="EY351" s="22"/>
      <c r="EZ351" s="22"/>
      <c r="FA351" s="22"/>
      <c r="FB351" s="22"/>
      <c r="FC351" s="22"/>
      <c r="FD351" s="22"/>
      <c r="FE351" s="22"/>
      <c r="FF351" s="22"/>
      <c r="FG351" s="22"/>
      <c r="FH351" s="22"/>
      <c r="FI351" s="22"/>
      <c r="FJ351" s="22"/>
      <c r="FK351" s="22"/>
      <c r="FL351" s="22"/>
      <c r="FM351" s="22"/>
      <c r="FN351" s="22"/>
      <c r="FO351" s="22"/>
      <c r="FP351" s="22"/>
      <c r="FQ351" s="22"/>
      <c r="FR351" s="22"/>
      <c r="FS351" s="22"/>
      <c r="FT351" s="22"/>
      <c r="FU351" s="22"/>
      <c r="FV351" s="22"/>
      <c r="FW351" s="22"/>
      <c r="FX351" s="22"/>
      <c r="FY351" s="22"/>
      <c r="FZ351" s="22"/>
      <c r="GA351" s="22"/>
      <c r="GB351" s="22"/>
      <c r="GC351" s="22"/>
      <c r="GD351" s="22"/>
      <c r="GE351" s="22"/>
      <c r="GF351" s="22"/>
      <c r="GG351" s="22"/>
      <c r="GH351" s="22"/>
      <c r="GI351" s="22"/>
      <c r="GJ351" s="22"/>
      <c r="GK351" s="22"/>
      <c r="GL351" s="22"/>
      <c r="GM351" s="22"/>
      <c r="GN351" s="22"/>
      <c r="GO351" s="22"/>
      <c r="GP351" s="22"/>
      <c r="GQ351" s="22"/>
      <c r="GR351" s="22"/>
      <c r="GS351" s="22"/>
      <c r="GT351" s="22"/>
      <c r="GU351" s="22"/>
      <c r="GV351" s="22"/>
      <c r="GW351" s="22"/>
      <c r="GX351" s="22"/>
      <c r="GY351" s="22"/>
      <c r="GZ351" s="22"/>
      <c r="HA351" s="22"/>
      <c r="HB351" s="22"/>
      <c r="HC351" s="22"/>
      <c r="HD351" s="22"/>
      <c r="HE351" s="22"/>
      <c r="HF351" s="22"/>
      <c r="HG351" s="22"/>
      <c r="HH351" s="22"/>
      <c r="HI351" s="22"/>
      <c r="HJ351" s="22"/>
      <c r="HK351" s="22"/>
      <c r="HL351" s="22"/>
      <c r="HM351" s="22"/>
      <c r="HN351" s="22"/>
      <c r="HO351" s="22"/>
      <c r="HP351" s="22"/>
      <c r="HQ351" s="22"/>
      <c r="HR351" s="22"/>
      <c r="HS351" s="22"/>
      <c r="HT351" s="22"/>
      <c r="HU351" s="22"/>
      <c r="HV351" s="22"/>
      <c r="HW351" s="22"/>
      <c r="HX351" s="22"/>
      <c r="HY351" s="22"/>
      <c r="HZ351" s="22"/>
      <c r="IA351" s="22"/>
      <c r="IB351" s="22"/>
      <c r="IC351" s="22"/>
      <c r="ID351" s="22"/>
      <c r="IE351" s="22"/>
      <c r="IF351" s="22"/>
      <c r="IG351" s="22"/>
      <c r="IH351" s="22"/>
      <c r="II351" s="22"/>
      <c r="IJ351" s="22"/>
      <c r="IK351" s="22"/>
      <c r="IL351" s="22"/>
      <c r="IM351" s="22"/>
      <c r="IN351" s="22"/>
      <c r="IO351" s="22"/>
      <c r="IP351" s="22"/>
      <c r="IQ351" s="22"/>
      <c r="IR351" s="22"/>
      <c r="IS351" s="22"/>
      <c r="IT351" s="22"/>
      <c r="IU351" s="22"/>
      <c r="IV351" s="22"/>
      <c r="IW351" s="22"/>
      <c r="IX351" s="22"/>
      <c r="IY351" s="26">
        <f t="shared" si="20"/>
        <v>60</v>
      </c>
      <c r="IZ351" s="56" t="s">
        <v>37</v>
      </c>
      <c r="JA351" s="80">
        <v>2299.6799999999998</v>
      </c>
      <c r="JB351" s="81">
        <f>JE351+JF351+JG351+JH351+JI351+JJ351</f>
        <v>2299.6799999999998</v>
      </c>
      <c r="JC351" s="81">
        <v>1309.2</v>
      </c>
      <c r="JD351" s="82">
        <f t="shared" si="21"/>
        <v>0</v>
      </c>
      <c r="JE351" s="83"/>
      <c r="JF351" s="83"/>
      <c r="JG351" s="83"/>
      <c r="JH351" s="83"/>
      <c r="JI351" s="83"/>
      <c r="JJ351" s="83">
        <v>2299.6799999999998</v>
      </c>
      <c r="JK351" s="83"/>
      <c r="JL351" s="83"/>
      <c r="JM351" s="83"/>
      <c r="JN351" s="83"/>
      <c r="JO351" s="83"/>
      <c r="JP351" s="83"/>
      <c r="JQ351" s="40">
        <f t="shared" si="19"/>
        <v>1.7565536205316221</v>
      </c>
      <c r="JR351" s="5" t="s">
        <v>487</v>
      </c>
    </row>
    <row r="352" spans="1:278" s="5" customFormat="1" ht="12.75" customHeight="1" x14ac:dyDescent="0.25">
      <c r="A352" s="64">
        <v>43286</v>
      </c>
      <c r="B352" s="109" t="s">
        <v>283</v>
      </c>
      <c r="C352" s="52"/>
      <c r="D352" s="52"/>
      <c r="E352" s="53"/>
      <c r="F352" s="53"/>
      <c r="G352" s="53"/>
      <c r="H352" s="53"/>
      <c r="I352" s="53"/>
      <c r="J352" s="53"/>
      <c r="K352" s="53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  <c r="BK352" s="22"/>
      <c r="BL352" s="22"/>
      <c r="BM352" s="22"/>
      <c r="BN352" s="22"/>
      <c r="BO352" s="22"/>
      <c r="BP352" s="22"/>
      <c r="BQ352" s="22"/>
      <c r="BR352" s="22"/>
      <c r="BS352" s="22"/>
      <c r="BT352" s="22"/>
      <c r="BU352" s="22"/>
      <c r="BV352" s="22"/>
      <c r="BW352" s="22"/>
      <c r="BX352" s="22"/>
      <c r="BY352" s="22"/>
      <c r="BZ352" s="22">
        <v>50</v>
      </c>
      <c r="CA352" s="22"/>
      <c r="CB352" s="22"/>
      <c r="CC352" s="22"/>
      <c r="CD352" s="22"/>
      <c r="CE352" s="22"/>
      <c r="CF352" s="22"/>
      <c r="CG352" s="22"/>
      <c r="CH352" s="22"/>
      <c r="CI352" s="22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/>
      <c r="DA352" s="22"/>
      <c r="DB352" s="22"/>
      <c r="DC352" s="22"/>
      <c r="DD352" s="22"/>
      <c r="DE352" s="22"/>
      <c r="DF352" s="22"/>
      <c r="DG352" s="22"/>
      <c r="DH352" s="22"/>
      <c r="DI352" s="22"/>
      <c r="DJ352" s="22"/>
      <c r="DK352" s="22"/>
      <c r="DL352" s="22"/>
      <c r="DM352" s="22"/>
      <c r="DN352" s="22"/>
      <c r="DO352" s="22"/>
      <c r="DP352" s="22"/>
      <c r="DQ352" s="22"/>
      <c r="DR352" s="22"/>
      <c r="DS352" s="22"/>
      <c r="DT352" s="22"/>
      <c r="DU352" s="22"/>
      <c r="DV352" s="22"/>
      <c r="DW352" s="22"/>
      <c r="DX352" s="22"/>
      <c r="DY352" s="22"/>
      <c r="DZ352" s="22"/>
      <c r="EA352" s="22"/>
      <c r="EB352" s="22"/>
      <c r="EC352" s="22"/>
      <c r="ED352" s="22"/>
      <c r="EE352" s="22"/>
      <c r="EF352" s="22"/>
      <c r="EG352" s="22"/>
      <c r="EH352" s="22"/>
      <c r="EI352" s="22"/>
      <c r="EJ352" s="22"/>
      <c r="EK352" s="22"/>
      <c r="EL352" s="22"/>
      <c r="EM352" s="22"/>
      <c r="EN352" s="22"/>
      <c r="EO352" s="22"/>
      <c r="EP352" s="22"/>
      <c r="EQ352" s="22"/>
      <c r="ER352" s="22"/>
      <c r="ES352" s="22"/>
      <c r="ET352" s="22"/>
      <c r="EU352" s="22"/>
      <c r="EV352" s="22"/>
      <c r="EW352" s="22"/>
      <c r="EX352" s="22"/>
      <c r="EY352" s="22"/>
      <c r="EZ352" s="22"/>
      <c r="FA352" s="22"/>
      <c r="FB352" s="22"/>
      <c r="FC352" s="22"/>
      <c r="FD352" s="22"/>
      <c r="FE352" s="22"/>
      <c r="FF352" s="22"/>
      <c r="FG352" s="22"/>
      <c r="FH352" s="22"/>
      <c r="FI352" s="22"/>
      <c r="FJ352" s="22"/>
      <c r="FK352" s="22"/>
      <c r="FL352" s="22"/>
      <c r="FM352" s="22"/>
      <c r="FN352" s="22"/>
      <c r="FO352" s="22"/>
      <c r="FP352" s="22"/>
      <c r="FQ352" s="22"/>
      <c r="FR352" s="22"/>
      <c r="FS352" s="22"/>
      <c r="FT352" s="22"/>
      <c r="FU352" s="22"/>
      <c r="FV352" s="22"/>
      <c r="FW352" s="22"/>
      <c r="FX352" s="22"/>
      <c r="FY352" s="22"/>
      <c r="FZ352" s="22"/>
      <c r="GA352" s="22"/>
      <c r="GB352" s="22"/>
      <c r="GC352" s="22"/>
      <c r="GD352" s="22"/>
      <c r="GE352" s="22"/>
      <c r="GF352" s="22"/>
      <c r="GG352" s="22"/>
      <c r="GH352" s="22"/>
      <c r="GI352" s="22"/>
      <c r="GJ352" s="22"/>
      <c r="GK352" s="22"/>
      <c r="GL352" s="22"/>
      <c r="GM352" s="22"/>
      <c r="GN352" s="22"/>
      <c r="GO352" s="22"/>
      <c r="GP352" s="22"/>
      <c r="GQ352" s="22"/>
      <c r="GR352" s="22"/>
      <c r="GS352" s="22"/>
      <c r="GT352" s="22"/>
      <c r="GU352" s="22"/>
      <c r="GV352" s="22"/>
      <c r="GW352" s="22"/>
      <c r="GX352" s="22"/>
      <c r="GY352" s="22"/>
      <c r="GZ352" s="22"/>
      <c r="HA352" s="22"/>
      <c r="HB352" s="22"/>
      <c r="HC352" s="22"/>
      <c r="HD352" s="22"/>
      <c r="HE352" s="22"/>
      <c r="HF352" s="22"/>
      <c r="HG352" s="22"/>
      <c r="HH352" s="22"/>
      <c r="HI352" s="22"/>
      <c r="HJ352" s="22"/>
      <c r="HK352" s="22"/>
      <c r="HL352" s="22"/>
      <c r="HM352" s="22"/>
      <c r="HN352" s="22"/>
      <c r="HO352" s="22"/>
      <c r="HP352" s="22"/>
      <c r="HQ352" s="22"/>
      <c r="HR352" s="22"/>
      <c r="HS352" s="22"/>
      <c r="HT352" s="22"/>
      <c r="HU352" s="22"/>
      <c r="HV352" s="22"/>
      <c r="HW352" s="22"/>
      <c r="HX352" s="22"/>
      <c r="HY352" s="22"/>
      <c r="HZ352" s="22"/>
      <c r="IA352" s="22"/>
      <c r="IB352" s="22"/>
      <c r="IC352" s="22"/>
      <c r="ID352" s="22"/>
      <c r="IE352" s="22"/>
      <c r="IF352" s="22"/>
      <c r="IG352" s="22"/>
      <c r="IH352" s="22"/>
      <c r="II352" s="22"/>
      <c r="IJ352" s="22"/>
      <c r="IK352" s="22"/>
      <c r="IL352" s="22"/>
      <c r="IM352" s="22"/>
      <c r="IN352" s="22"/>
      <c r="IO352" s="22"/>
      <c r="IP352" s="22"/>
      <c r="IQ352" s="22"/>
      <c r="IR352" s="22"/>
      <c r="IS352" s="22"/>
      <c r="IT352" s="22"/>
      <c r="IU352" s="22"/>
      <c r="IV352" s="22"/>
      <c r="IW352" s="22"/>
      <c r="IX352" s="22"/>
      <c r="IY352" s="26">
        <f t="shared" si="20"/>
        <v>50</v>
      </c>
      <c r="IZ352" s="56" t="s">
        <v>37</v>
      </c>
      <c r="JA352" s="80">
        <v>1734</v>
      </c>
      <c r="JB352" s="81">
        <f>JE352+JF352+JG352+JH352+JI352+JJ352+JK352+JL352+JM352</f>
        <v>1734</v>
      </c>
      <c r="JC352" s="81">
        <v>929.5</v>
      </c>
      <c r="JD352" s="82">
        <f t="shared" si="21"/>
        <v>0</v>
      </c>
      <c r="JE352" s="83"/>
      <c r="JF352" s="83"/>
      <c r="JG352" s="83"/>
      <c r="JH352" s="83"/>
      <c r="JI352" s="83"/>
      <c r="JJ352" s="83"/>
      <c r="JK352" s="83"/>
      <c r="JL352" s="83"/>
      <c r="JM352" s="83">
        <v>1734</v>
      </c>
      <c r="JN352" s="83"/>
      <c r="JO352" s="83"/>
      <c r="JP352" s="83"/>
      <c r="JQ352" s="40">
        <f t="shared" si="19"/>
        <v>1.865519096288327</v>
      </c>
      <c r="JR352" s="5" t="s">
        <v>582</v>
      </c>
    </row>
    <row r="353" spans="1:278" s="5" customFormat="1" ht="12.75" customHeight="1" x14ac:dyDescent="0.25">
      <c r="A353" s="64">
        <v>43444</v>
      </c>
      <c r="B353" s="109" t="s">
        <v>283</v>
      </c>
      <c r="C353" s="52"/>
      <c r="D353" s="52"/>
      <c r="E353" s="53"/>
      <c r="F353" s="53"/>
      <c r="G353" s="53"/>
      <c r="H353" s="53"/>
      <c r="I353" s="53"/>
      <c r="J353" s="53"/>
      <c r="K353" s="53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2"/>
      <c r="BP353" s="22"/>
      <c r="BQ353" s="22"/>
      <c r="BR353" s="22"/>
      <c r="BS353" s="22"/>
      <c r="BT353" s="22"/>
      <c r="BU353" s="22"/>
      <c r="BV353" s="22"/>
      <c r="BW353" s="22"/>
      <c r="BX353" s="22"/>
      <c r="BY353" s="22"/>
      <c r="BZ353" s="22">
        <v>40</v>
      </c>
      <c r="CA353" s="22"/>
      <c r="CB353" s="22"/>
      <c r="CC353" s="22"/>
      <c r="CD353" s="22"/>
      <c r="CE353" s="22"/>
      <c r="CF353" s="22"/>
      <c r="CG353" s="22"/>
      <c r="CH353" s="22"/>
      <c r="CI353" s="22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/>
      <c r="DA353" s="22"/>
      <c r="DB353" s="22"/>
      <c r="DC353" s="22"/>
      <c r="DD353" s="22"/>
      <c r="DE353" s="22"/>
      <c r="DF353" s="22"/>
      <c r="DG353" s="22"/>
      <c r="DH353" s="22"/>
      <c r="DI353" s="22"/>
      <c r="DJ353" s="22"/>
      <c r="DK353" s="22"/>
      <c r="DL353" s="22"/>
      <c r="DM353" s="22"/>
      <c r="DN353" s="22"/>
      <c r="DO353" s="22"/>
      <c r="DP353" s="22"/>
      <c r="DQ353" s="22"/>
      <c r="DR353" s="22"/>
      <c r="DS353" s="22"/>
      <c r="DT353" s="22"/>
      <c r="DU353" s="22"/>
      <c r="DV353" s="22"/>
      <c r="DW353" s="22"/>
      <c r="DX353" s="22"/>
      <c r="DY353" s="22"/>
      <c r="DZ353" s="22"/>
      <c r="EA353" s="22"/>
      <c r="EB353" s="22"/>
      <c r="EC353" s="22"/>
      <c r="ED353" s="22"/>
      <c r="EE353" s="22"/>
      <c r="EF353" s="22"/>
      <c r="EG353" s="22"/>
      <c r="EH353" s="22"/>
      <c r="EI353" s="22"/>
      <c r="EJ353" s="22"/>
      <c r="EK353" s="22"/>
      <c r="EL353" s="22"/>
      <c r="EM353" s="22"/>
      <c r="EN353" s="22"/>
      <c r="EO353" s="22"/>
      <c r="EP353" s="22"/>
      <c r="EQ353" s="22"/>
      <c r="ER353" s="22"/>
      <c r="ES353" s="22"/>
      <c r="ET353" s="22"/>
      <c r="EU353" s="22"/>
      <c r="EV353" s="22"/>
      <c r="EW353" s="22"/>
      <c r="EX353" s="22"/>
      <c r="EY353" s="22"/>
      <c r="EZ353" s="22"/>
      <c r="FA353" s="22"/>
      <c r="FB353" s="22"/>
      <c r="FC353" s="22"/>
      <c r="FD353" s="22"/>
      <c r="FE353" s="22"/>
      <c r="FF353" s="22"/>
      <c r="FG353" s="22"/>
      <c r="FH353" s="22"/>
      <c r="FI353" s="22"/>
      <c r="FJ353" s="22"/>
      <c r="FK353" s="22"/>
      <c r="FL353" s="22"/>
      <c r="FM353" s="22"/>
      <c r="FN353" s="22"/>
      <c r="FO353" s="22"/>
      <c r="FP353" s="22"/>
      <c r="FQ353" s="22"/>
      <c r="FR353" s="22"/>
      <c r="FS353" s="22"/>
      <c r="FT353" s="22"/>
      <c r="FU353" s="22"/>
      <c r="FV353" s="22"/>
      <c r="FW353" s="22"/>
      <c r="FX353" s="22"/>
      <c r="FY353" s="22"/>
      <c r="FZ353" s="22"/>
      <c r="GA353" s="22"/>
      <c r="GB353" s="22"/>
      <c r="GC353" s="22"/>
      <c r="GD353" s="22"/>
      <c r="GE353" s="22"/>
      <c r="GF353" s="22"/>
      <c r="GG353" s="22"/>
      <c r="GH353" s="22"/>
      <c r="GI353" s="22"/>
      <c r="GJ353" s="22"/>
      <c r="GK353" s="22"/>
      <c r="GL353" s="22"/>
      <c r="GM353" s="22"/>
      <c r="GN353" s="22"/>
      <c r="GO353" s="22"/>
      <c r="GP353" s="22"/>
      <c r="GQ353" s="22"/>
      <c r="GR353" s="22"/>
      <c r="GS353" s="22"/>
      <c r="GT353" s="22"/>
      <c r="GU353" s="22"/>
      <c r="GV353" s="22"/>
      <c r="GW353" s="22"/>
      <c r="GX353" s="22"/>
      <c r="GY353" s="22"/>
      <c r="GZ353" s="22"/>
      <c r="HA353" s="22"/>
      <c r="HB353" s="22"/>
      <c r="HC353" s="22"/>
      <c r="HD353" s="22"/>
      <c r="HE353" s="22"/>
      <c r="HF353" s="22"/>
      <c r="HG353" s="22"/>
      <c r="HH353" s="22"/>
      <c r="HI353" s="22"/>
      <c r="HJ353" s="22"/>
      <c r="HK353" s="22"/>
      <c r="HL353" s="22"/>
      <c r="HM353" s="22"/>
      <c r="HN353" s="22"/>
      <c r="HO353" s="22"/>
      <c r="HP353" s="22"/>
      <c r="HQ353" s="22"/>
      <c r="HR353" s="22"/>
      <c r="HS353" s="22"/>
      <c r="HT353" s="22"/>
      <c r="HU353" s="22"/>
      <c r="HV353" s="22"/>
      <c r="HW353" s="22"/>
      <c r="HX353" s="22"/>
      <c r="HY353" s="22"/>
      <c r="HZ353" s="22"/>
      <c r="IA353" s="22"/>
      <c r="IB353" s="22"/>
      <c r="IC353" s="22"/>
      <c r="ID353" s="22"/>
      <c r="IE353" s="22"/>
      <c r="IF353" s="22"/>
      <c r="IG353" s="22"/>
      <c r="IH353" s="22"/>
      <c r="II353" s="22"/>
      <c r="IJ353" s="22"/>
      <c r="IK353" s="22"/>
      <c r="IL353" s="22"/>
      <c r="IM353" s="22"/>
      <c r="IN353" s="22"/>
      <c r="IO353" s="22"/>
      <c r="IP353" s="22"/>
      <c r="IQ353" s="22"/>
      <c r="IR353" s="22"/>
      <c r="IS353" s="22"/>
      <c r="IT353" s="22"/>
      <c r="IU353" s="22"/>
      <c r="IV353" s="22"/>
      <c r="IW353" s="22"/>
      <c r="IX353" s="22"/>
      <c r="IY353" s="26">
        <f t="shared" si="20"/>
        <v>40</v>
      </c>
      <c r="IZ353" s="56" t="s">
        <v>37</v>
      </c>
      <c r="JA353" s="80">
        <v>1387.2</v>
      </c>
      <c r="JB353" s="81">
        <f>JE353+JF353+JG353+JH353+JI353+JJ353+JK353+JL353+JM353+JN353+JO353+JP353</f>
        <v>0</v>
      </c>
      <c r="JC353" s="81">
        <v>794.80000000000007</v>
      </c>
      <c r="JD353" s="82">
        <f t="shared" si="21"/>
        <v>1387.2</v>
      </c>
      <c r="JE353" s="83"/>
      <c r="JF353" s="83"/>
      <c r="JG353" s="83"/>
      <c r="JH353" s="83"/>
      <c r="JI353" s="83"/>
      <c r="JJ353" s="83"/>
      <c r="JK353" s="83"/>
      <c r="JL353" s="83"/>
      <c r="JM353" s="83"/>
      <c r="JN353" s="83"/>
      <c r="JO353" s="83"/>
      <c r="JP353" s="83"/>
      <c r="JQ353" s="117">
        <f t="shared" si="19"/>
        <v>1.7453447408152993</v>
      </c>
      <c r="JR353" s="5" t="s">
        <v>723</v>
      </c>
    </row>
    <row r="354" spans="1:278" s="5" customFormat="1" ht="12.75" customHeight="1" x14ac:dyDescent="0.25">
      <c r="A354" s="64">
        <v>43124</v>
      </c>
      <c r="B354" s="109" t="s">
        <v>167</v>
      </c>
      <c r="C354" s="52"/>
      <c r="D354" s="52"/>
      <c r="E354" s="53">
        <v>20</v>
      </c>
      <c r="F354" s="53"/>
      <c r="G354" s="53"/>
      <c r="H354" s="53"/>
      <c r="I354" s="53"/>
      <c r="J354" s="53"/>
      <c r="K354" s="53"/>
      <c r="L354" s="22"/>
      <c r="M354" s="22">
        <v>27</v>
      </c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  <c r="BK354" s="22"/>
      <c r="BL354" s="22"/>
      <c r="BM354" s="22"/>
      <c r="BN354" s="22"/>
      <c r="BO354" s="22"/>
      <c r="BP354" s="22"/>
      <c r="BQ354" s="22"/>
      <c r="BR354" s="22"/>
      <c r="BS354" s="22"/>
      <c r="BT354" s="22"/>
      <c r="BU354" s="22"/>
      <c r="BV354" s="22"/>
      <c r="BW354" s="22"/>
      <c r="BX354" s="22"/>
      <c r="BY354" s="22"/>
      <c r="BZ354" s="22"/>
      <c r="CA354" s="22"/>
      <c r="CB354" s="22"/>
      <c r="CC354" s="22"/>
      <c r="CD354" s="22"/>
      <c r="CE354" s="22"/>
      <c r="CF354" s="22"/>
      <c r="CG354" s="22"/>
      <c r="CH354" s="22"/>
      <c r="CI354" s="22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/>
      <c r="DA354" s="22"/>
      <c r="DB354" s="22"/>
      <c r="DC354" s="22"/>
      <c r="DD354" s="22"/>
      <c r="DE354" s="22"/>
      <c r="DF354" s="22"/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>
        <v>30</v>
      </c>
      <c r="DR354" s="22"/>
      <c r="DS354" s="22"/>
      <c r="DT354" s="22"/>
      <c r="DU354" s="22"/>
      <c r="DV354" s="22"/>
      <c r="DW354" s="22"/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/>
      <c r="EY354" s="22"/>
      <c r="EZ354" s="22"/>
      <c r="FA354" s="22"/>
      <c r="FB354" s="22"/>
      <c r="FC354" s="22"/>
      <c r="FD354" s="22"/>
      <c r="FE354" s="22"/>
      <c r="FF354" s="22"/>
      <c r="FG354" s="22"/>
      <c r="FH354" s="22"/>
      <c r="FI354" s="22"/>
      <c r="FJ354" s="22"/>
      <c r="FK354" s="22"/>
      <c r="FL354" s="22"/>
      <c r="FM354" s="22"/>
      <c r="FN354" s="22"/>
      <c r="FO354" s="22"/>
      <c r="FP354" s="22"/>
      <c r="FQ354" s="22"/>
      <c r="FR354" s="22"/>
      <c r="FS354" s="22"/>
      <c r="FT354" s="22"/>
      <c r="FU354" s="22"/>
      <c r="FV354" s="22"/>
      <c r="FW354" s="22"/>
      <c r="FX354" s="22"/>
      <c r="FY354" s="22"/>
      <c r="FZ354" s="22"/>
      <c r="GA354" s="22"/>
      <c r="GB354" s="22"/>
      <c r="GC354" s="22"/>
      <c r="GD354" s="22"/>
      <c r="GE354" s="22"/>
      <c r="GF354" s="22"/>
      <c r="GG354" s="22"/>
      <c r="GH354" s="22"/>
      <c r="GI354" s="22"/>
      <c r="GJ354" s="22"/>
      <c r="GK354" s="22"/>
      <c r="GL354" s="22"/>
      <c r="GM354" s="22"/>
      <c r="GN354" s="22"/>
      <c r="GO354" s="22"/>
      <c r="GP354" s="22"/>
      <c r="GQ354" s="22"/>
      <c r="GR354" s="22"/>
      <c r="GS354" s="22"/>
      <c r="GT354" s="22"/>
      <c r="GU354" s="22"/>
      <c r="GV354" s="22"/>
      <c r="GW354" s="22"/>
      <c r="GX354" s="22"/>
      <c r="GY354" s="22"/>
      <c r="GZ354" s="22"/>
      <c r="HA354" s="22"/>
      <c r="HB354" s="22"/>
      <c r="HC354" s="22"/>
      <c r="HD354" s="22"/>
      <c r="HE354" s="22"/>
      <c r="HF354" s="22"/>
      <c r="HG354" s="22"/>
      <c r="HH354" s="22"/>
      <c r="HI354" s="22"/>
      <c r="HJ354" s="22"/>
      <c r="HK354" s="22"/>
      <c r="HL354" s="22"/>
      <c r="HM354" s="22"/>
      <c r="HN354" s="22"/>
      <c r="HO354" s="22"/>
      <c r="HP354" s="22"/>
      <c r="HQ354" s="22"/>
      <c r="HR354" s="22"/>
      <c r="HS354" s="22"/>
      <c r="HT354" s="22"/>
      <c r="HU354" s="22"/>
      <c r="HV354" s="22"/>
      <c r="HW354" s="22"/>
      <c r="HX354" s="22"/>
      <c r="HY354" s="22"/>
      <c r="HZ354" s="22"/>
      <c r="IA354" s="22"/>
      <c r="IB354" s="22"/>
      <c r="IC354" s="22"/>
      <c r="ID354" s="22"/>
      <c r="IE354" s="22"/>
      <c r="IF354" s="22"/>
      <c r="IG354" s="22"/>
      <c r="IH354" s="22"/>
      <c r="II354" s="22"/>
      <c r="IJ354" s="22"/>
      <c r="IK354" s="22"/>
      <c r="IL354" s="22"/>
      <c r="IM354" s="22"/>
      <c r="IN354" s="22"/>
      <c r="IO354" s="22"/>
      <c r="IP354" s="22"/>
      <c r="IQ354" s="22"/>
      <c r="IR354" s="22"/>
      <c r="IS354" s="22"/>
      <c r="IT354" s="22"/>
      <c r="IU354" s="22"/>
      <c r="IV354" s="22"/>
      <c r="IW354" s="22"/>
      <c r="IX354" s="22"/>
      <c r="IY354" s="26">
        <f t="shared" si="20"/>
        <v>77</v>
      </c>
      <c r="IZ354" s="56" t="s">
        <v>37</v>
      </c>
      <c r="JA354" s="80">
        <v>2383.9899999999998</v>
      </c>
      <c r="JB354" s="81">
        <f>JE354+JF354+JG354</f>
        <v>2383.9899999999998</v>
      </c>
      <c r="JC354" s="81">
        <v>1602.59</v>
      </c>
      <c r="JD354" s="82">
        <f t="shared" si="21"/>
        <v>0</v>
      </c>
      <c r="JE354" s="83"/>
      <c r="JF354" s="83"/>
      <c r="JG354" s="83">
        <f>1000+1383.99</f>
        <v>2383.9899999999998</v>
      </c>
      <c r="JH354" s="83"/>
      <c r="JI354" s="83"/>
      <c r="JJ354" s="83"/>
      <c r="JK354" s="83"/>
      <c r="JL354" s="83"/>
      <c r="JM354" s="83"/>
      <c r="JN354" s="83"/>
      <c r="JO354" s="83"/>
      <c r="JP354" s="83"/>
      <c r="JQ354" s="40">
        <f t="shared" si="19"/>
        <v>1.4875857206147549</v>
      </c>
      <c r="JR354" s="5" t="s">
        <v>315</v>
      </c>
    </row>
    <row r="355" spans="1:278" s="5" customFormat="1" ht="12.75" customHeight="1" x14ac:dyDescent="0.25">
      <c r="A355" s="64">
        <v>43194</v>
      </c>
      <c r="B355" s="109" t="s">
        <v>167</v>
      </c>
      <c r="C355" s="52"/>
      <c r="D355" s="52"/>
      <c r="E355" s="53"/>
      <c r="F355" s="53"/>
      <c r="G355" s="53"/>
      <c r="H355" s="53"/>
      <c r="I355" s="53"/>
      <c r="J355" s="53"/>
      <c r="K355" s="53"/>
      <c r="L355" s="22"/>
      <c r="M355" s="22">
        <v>18</v>
      </c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>
        <v>10</v>
      </c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>
        <v>5</v>
      </c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>
        <v>0.9</v>
      </c>
      <c r="BF355" s="22"/>
      <c r="BG355" s="22"/>
      <c r="BH355" s="22"/>
      <c r="BI355" s="22"/>
      <c r="BJ355" s="22"/>
      <c r="BK355" s="22"/>
      <c r="BL355" s="22"/>
      <c r="BM355" s="22"/>
      <c r="BN355" s="22"/>
      <c r="BO355" s="22"/>
      <c r="BP355" s="22"/>
      <c r="BQ355" s="22"/>
      <c r="BR355" s="22"/>
      <c r="BS355" s="22"/>
      <c r="BT355" s="22"/>
      <c r="BU355" s="22"/>
      <c r="BV355" s="22"/>
      <c r="BW355" s="22"/>
      <c r="BX355" s="22"/>
      <c r="BY355" s="22"/>
      <c r="BZ355" s="22"/>
      <c r="CA355" s="22"/>
      <c r="CB355" s="22"/>
      <c r="CC355" s="22"/>
      <c r="CD355" s="22"/>
      <c r="CE355" s="22"/>
      <c r="CF355" s="22"/>
      <c r="CG355" s="22"/>
      <c r="CH355" s="22"/>
      <c r="CI355" s="22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/>
      <c r="DA355" s="22"/>
      <c r="DB355" s="22"/>
      <c r="DC355" s="22"/>
      <c r="DD355" s="22"/>
      <c r="DE355" s="22"/>
      <c r="DF355" s="22"/>
      <c r="DG355" s="22"/>
      <c r="DH355" s="22"/>
      <c r="DI355" s="22"/>
      <c r="DJ355" s="22"/>
      <c r="DK355" s="22"/>
      <c r="DL355" s="22"/>
      <c r="DM355" s="22"/>
      <c r="DN355" s="22">
        <v>1</v>
      </c>
      <c r="DO355" s="22"/>
      <c r="DP355" s="22"/>
      <c r="DQ355" s="22">
        <v>20</v>
      </c>
      <c r="DR355" s="22"/>
      <c r="DS355" s="22"/>
      <c r="DT355" s="22"/>
      <c r="DU355" s="22"/>
      <c r="DV355" s="22"/>
      <c r="DW355" s="22"/>
      <c r="DX355" s="22"/>
      <c r="DY355" s="22"/>
      <c r="DZ355" s="22">
        <v>1</v>
      </c>
      <c r="EA355" s="22"/>
      <c r="EB355" s="22"/>
      <c r="EC355" s="22"/>
      <c r="ED355" s="22"/>
      <c r="EE355" s="22"/>
      <c r="EF355" s="22"/>
      <c r="EG355" s="22"/>
      <c r="EH355" s="22"/>
      <c r="EI355" s="22"/>
      <c r="EJ355" s="22"/>
      <c r="EK355" s="22"/>
      <c r="EL355" s="22"/>
      <c r="EM355" s="22"/>
      <c r="EN355" s="22"/>
      <c r="EO355" s="22"/>
      <c r="EP355" s="22"/>
      <c r="EQ355" s="22"/>
      <c r="ER355" s="22"/>
      <c r="ES355" s="22"/>
      <c r="ET355" s="22"/>
      <c r="EU355" s="22"/>
      <c r="EV355" s="22"/>
      <c r="EW355" s="22"/>
      <c r="EX355" s="22"/>
      <c r="EY355" s="22"/>
      <c r="EZ355" s="22"/>
      <c r="FA355" s="22"/>
      <c r="FB355" s="22"/>
      <c r="FC355" s="22"/>
      <c r="FD355" s="22"/>
      <c r="FE355" s="22"/>
      <c r="FF355" s="22"/>
      <c r="FG355" s="22"/>
      <c r="FH355" s="22"/>
      <c r="FI355" s="22"/>
      <c r="FJ355" s="22"/>
      <c r="FK355" s="22"/>
      <c r="FL355" s="22"/>
      <c r="FM355" s="22"/>
      <c r="FN355" s="22"/>
      <c r="FO355" s="22"/>
      <c r="FP355" s="22"/>
      <c r="FQ355" s="22"/>
      <c r="FR355" s="22"/>
      <c r="FS355" s="22"/>
      <c r="FT355" s="22"/>
      <c r="FU355" s="22"/>
      <c r="FV355" s="22"/>
      <c r="FW355" s="22"/>
      <c r="FX355" s="22"/>
      <c r="FY355" s="22"/>
      <c r="FZ355" s="22"/>
      <c r="GA355" s="22"/>
      <c r="GB355" s="22"/>
      <c r="GC355" s="22"/>
      <c r="GD355" s="22"/>
      <c r="GE355" s="22"/>
      <c r="GF355" s="22"/>
      <c r="GG355" s="22"/>
      <c r="GH355" s="22"/>
      <c r="GI355" s="22"/>
      <c r="GJ355" s="22"/>
      <c r="GK355" s="22"/>
      <c r="GL355" s="22"/>
      <c r="GM355" s="22"/>
      <c r="GN355" s="22"/>
      <c r="GO355" s="22"/>
      <c r="GP355" s="22"/>
      <c r="GQ355" s="22"/>
      <c r="GR355" s="22">
        <v>2</v>
      </c>
      <c r="GS355" s="22"/>
      <c r="GT355" s="22"/>
      <c r="GU355" s="22"/>
      <c r="GV355" s="22"/>
      <c r="GW355" s="22"/>
      <c r="GX355" s="22"/>
      <c r="GY355" s="22"/>
      <c r="GZ355" s="22"/>
      <c r="HA355" s="22"/>
      <c r="HB355" s="22"/>
      <c r="HC355" s="22"/>
      <c r="HD355" s="22"/>
      <c r="HE355" s="22"/>
      <c r="HF355" s="22"/>
      <c r="HG355" s="22"/>
      <c r="HH355" s="22"/>
      <c r="HI355" s="22"/>
      <c r="HJ355" s="22"/>
      <c r="HK355" s="22"/>
      <c r="HL355" s="22"/>
      <c r="HM355" s="22"/>
      <c r="HN355" s="22"/>
      <c r="HO355" s="22"/>
      <c r="HP355" s="22"/>
      <c r="HQ355" s="22"/>
      <c r="HR355" s="22"/>
      <c r="HS355" s="22"/>
      <c r="HT355" s="22"/>
      <c r="HU355" s="22"/>
      <c r="HV355" s="22"/>
      <c r="HW355" s="22"/>
      <c r="HX355" s="22"/>
      <c r="HY355" s="22"/>
      <c r="HZ355" s="22"/>
      <c r="IA355" s="22"/>
      <c r="IB355" s="22"/>
      <c r="IC355" s="22"/>
      <c r="ID355" s="22"/>
      <c r="IE355" s="22"/>
      <c r="IF355" s="22"/>
      <c r="IG355" s="22"/>
      <c r="IH355" s="22"/>
      <c r="II355" s="22"/>
      <c r="IJ355" s="22"/>
      <c r="IK355" s="22"/>
      <c r="IL355" s="22"/>
      <c r="IM355" s="22"/>
      <c r="IN355" s="22"/>
      <c r="IO355" s="22"/>
      <c r="IP355" s="22"/>
      <c r="IQ355" s="22"/>
      <c r="IR355" s="22"/>
      <c r="IS355" s="22"/>
      <c r="IT355" s="22"/>
      <c r="IU355" s="22"/>
      <c r="IV355" s="22"/>
      <c r="IW355" s="22"/>
      <c r="IX355" s="22"/>
      <c r="IY355" s="26">
        <f t="shared" si="20"/>
        <v>57.9</v>
      </c>
      <c r="IZ355" s="56" t="s">
        <v>37</v>
      </c>
      <c r="JA355" s="80">
        <v>1781.81</v>
      </c>
      <c r="JB355" s="81">
        <f>JE355+JF355+JG355+JH355+JI355</f>
        <v>1781.81</v>
      </c>
      <c r="JC355" s="81">
        <v>1189.0629999999999</v>
      </c>
      <c r="JD355" s="82">
        <f t="shared" si="21"/>
        <v>0</v>
      </c>
      <c r="JE355" s="83"/>
      <c r="JF355" s="83"/>
      <c r="JG355" s="83"/>
      <c r="JH355" s="83"/>
      <c r="JI355" s="83">
        <f>1000+781.81</f>
        <v>1781.81</v>
      </c>
      <c r="JJ355" s="83"/>
      <c r="JK355" s="83"/>
      <c r="JL355" s="83"/>
      <c r="JM355" s="83"/>
      <c r="JN355" s="83"/>
      <c r="JO355" s="83"/>
      <c r="JP355" s="83"/>
      <c r="JQ355" s="40">
        <f t="shared" si="19"/>
        <v>1.4984992384760103</v>
      </c>
      <c r="JR355" s="5" t="s">
        <v>407</v>
      </c>
    </row>
    <row r="356" spans="1:278" s="5" customFormat="1" ht="12.75" customHeight="1" x14ac:dyDescent="0.25">
      <c r="A356" s="64">
        <v>43196</v>
      </c>
      <c r="B356" s="109" t="s">
        <v>167</v>
      </c>
      <c r="C356" s="52"/>
      <c r="D356" s="52"/>
      <c r="E356" s="53">
        <v>50</v>
      </c>
      <c r="F356" s="53"/>
      <c r="G356" s="53"/>
      <c r="H356" s="53"/>
      <c r="I356" s="53"/>
      <c r="J356" s="53"/>
      <c r="K356" s="53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  <c r="BK356" s="22"/>
      <c r="BL356" s="22"/>
      <c r="BM356" s="22"/>
      <c r="BN356" s="22"/>
      <c r="BO356" s="22"/>
      <c r="BP356" s="22"/>
      <c r="BQ356" s="22"/>
      <c r="BR356" s="22"/>
      <c r="BS356" s="22"/>
      <c r="BT356" s="22"/>
      <c r="BU356" s="22"/>
      <c r="BV356" s="22"/>
      <c r="BW356" s="22"/>
      <c r="BX356" s="22"/>
      <c r="BY356" s="22"/>
      <c r="BZ356" s="22"/>
      <c r="CA356" s="22"/>
      <c r="CB356" s="22"/>
      <c r="CC356" s="22"/>
      <c r="CD356" s="22"/>
      <c r="CE356" s="22"/>
      <c r="CF356" s="22"/>
      <c r="CG356" s="22"/>
      <c r="CH356" s="22"/>
      <c r="CI356" s="22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/>
      <c r="DA356" s="22"/>
      <c r="DB356" s="22"/>
      <c r="DC356" s="22"/>
      <c r="DD356" s="22"/>
      <c r="DE356" s="22"/>
      <c r="DF356" s="22"/>
      <c r="DG356" s="22"/>
      <c r="DH356" s="22"/>
      <c r="DI356" s="22"/>
      <c r="DJ356" s="22"/>
      <c r="DK356" s="22"/>
      <c r="DL356" s="22"/>
      <c r="DM356" s="22"/>
      <c r="DN356" s="22"/>
      <c r="DO356" s="22"/>
      <c r="DP356" s="22"/>
      <c r="DQ356" s="22"/>
      <c r="DR356" s="22"/>
      <c r="DS356" s="22"/>
      <c r="DT356" s="22"/>
      <c r="DU356" s="22"/>
      <c r="DV356" s="22"/>
      <c r="DW356" s="22"/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/>
      <c r="EY356" s="22"/>
      <c r="EZ356" s="22"/>
      <c r="FA356" s="22"/>
      <c r="FB356" s="22"/>
      <c r="FC356" s="22"/>
      <c r="FD356" s="22"/>
      <c r="FE356" s="22"/>
      <c r="FF356" s="22"/>
      <c r="FG356" s="22"/>
      <c r="FH356" s="22"/>
      <c r="FI356" s="22"/>
      <c r="FJ356" s="22"/>
      <c r="FK356" s="22"/>
      <c r="FL356" s="22"/>
      <c r="FM356" s="22"/>
      <c r="FN356" s="22"/>
      <c r="FO356" s="22"/>
      <c r="FP356" s="22"/>
      <c r="FQ356" s="22"/>
      <c r="FR356" s="22"/>
      <c r="FS356" s="22"/>
      <c r="FT356" s="22"/>
      <c r="FU356" s="22"/>
      <c r="FV356" s="22"/>
      <c r="FW356" s="22"/>
      <c r="FX356" s="22"/>
      <c r="FY356" s="22"/>
      <c r="FZ356" s="22"/>
      <c r="GA356" s="22"/>
      <c r="GB356" s="22"/>
      <c r="GC356" s="22"/>
      <c r="GD356" s="22"/>
      <c r="GE356" s="22"/>
      <c r="GF356" s="22"/>
      <c r="GG356" s="22"/>
      <c r="GH356" s="22"/>
      <c r="GI356" s="22"/>
      <c r="GJ356" s="22"/>
      <c r="GK356" s="22"/>
      <c r="GL356" s="22"/>
      <c r="GM356" s="22"/>
      <c r="GN356" s="22"/>
      <c r="GO356" s="22"/>
      <c r="GP356" s="22"/>
      <c r="GQ356" s="22"/>
      <c r="GR356" s="22"/>
      <c r="GS356" s="22"/>
      <c r="GT356" s="22"/>
      <c r="GU356" s="22"/>
      <c r="GV356" s="22"/>
      <c r="GW356" s="22"/>
      <c r="GX356" s="22"/>
      <c r="GY356" s="22"/>
      <c r="GZ356" s="22"/>
      <c r="HA356" s="22"/>
      <c r="HB356" s="22"/>
      <c r="HC356" s="22"/>
      <c r="HD356" s="22"/>
      <c r="HE356" s="22"/>
      <c r="HF356" s="22"/>
      <c r="HG356" s="22"/>
      <c r="HH356" s="22"/>
      <c r="HI356" s="22"/>
      <c r="HJ356" s="22"/>
      <c r="HK356" s="22"/>
      <c r="HL356" s="22"/>
      <c r="HM356" s="22"/>
      <c r="HN356" s="22"/>
      <c r="HO356" s="22"/>
      <c r="HP356" s="22"/>
      <c r="HQ356" s="22"/>
      <c r="HR356" s="22"/>
      <c r="HS356" s="22"/>
      <c r="HT356" s="22"/>
      <c r="HU356" s="22"/>
      <c r="HV356" s="22"/>
      <c r="HW356" s="22"/>
      <c r="HX356" s="22"/>
      <c r="HY356" s="22"/>
      <c r="HZ356" s="22"/>
      <c r="IA356" s="22"/>
      <c r="IB356" s="22"/>
      <c r="IC356" s="22"/>
      <c r="ID356" s="22"/>
      <c r="IE356" s="22"/>
      <c r="IF356" s="22"/>
      <c r="IG356" s="22"/>
      <c r="IH356" s="22"/>
      <c r="II356" s="22"/>
      <c r="IJ356" s="22"/>
      <c r="IK356" s="22"/>
      <c r="IL356" s="22"/>
      <c r="IM356" s="22"/>
      <c r="IN356" s="22"/>
      <c r="IO356" s="22"/>
      <c r="IP356" s="22"/>
      <c r="IQ356" s="22"/>
      <c r="IR356" s="22"/>
      <c r="IS356" s="22"/>
      <c r="IT356" s="22"/>
      <c r="IU356" s="22"/>
      <c r="IV356" s="22"/>
      <c r="IW356" s="22"/>
      <c r="IX356" s="22"/>
      <c r="IY356" s="26">
        <f t="shared" si="20"/>
        <v>50</v>
      </c>
      <c r="IZ356" s="56" t="s">
        <v>37</v>
      </c>
      <c r="JA356" s="80">
        <v>954</v>
      </c>
      <c r="JB356" s="81">
        <f>JE356+JF356+JG356+JH356+JI356</f>
        <v>954</v>
      </c>
      <c r="JC356" s="81">
        <v>654.5</v>
      </c>
      <c r="JD356" s="82">
        <f t="shared" si="21"/>
        <v>0</v>
      </c>
      <c r="JE356" s="83"/>
      <c r="JF356" s="83"/>
      <c r="JG356" s="83"/>
      <c r="JH356" s="83"/>
      <c r="JI356" s="83">
        <v>954</v>
      </c>
      <c r="JJ356" s="83"/>
      <c r="JK356" s="83"/>
      <c r="JL356" s="83"/>
      <c r="JM356" s="83"/>
      <c r="JN356" s="83"/>
      <c r="JO356" s="83"/>
      <c r="JP356" s="83"/>
      <c r="JQ356" s="40">
        <f t="shared" si="19"/>
        <v>1.4576012223071046</v>
      </c>
      <c r="JR356" s="5" t="s">
        <v>422</v>
      </c>
    </row>
    <row r="357" spans="1:278" s="5" customFormat="1" ht="12.75" customHeight="1" x14ac:dyDescent="0.25">
      <c r="A357" s="64">
        <v>43243</v>
      </c>
      <c r="B357" s="109" t="s">
        <v>167</v>
      </c>
      <c r="C357" s="52"/>
      <c r="D357" s="52"/>
      <c r="E357" s="53">
        <v>26</v>
      </c>
      <c r="F357" s="53"/>
      <c r="G357" s="53"/>
      <c r="H357" s="53"/>
      <c r="I357" s="53"/>
      <c r="J357" s="53"/>
      <c r="K357" s="53"/>
      <c r="L357" s="22"/>
      <c r="M357" s="22">
        <v>4.5</v>
      </c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  <c r="BK357" s="22"/>
      <c r="BL357" s="22"/>
      <c r="BM357" s="22"/>
      <c r="BN357" s="22"/>
      <c r="BO357" s="22"/>
      <c r="BP357" s="22"/>
      <c r="BQ357" s="22"/>
      <c r="BR357" s="22"/>
      <c r="BS357" s="22"/>
      <c r="BT357" s="22"/>
      <c r="BU357" s="22"/>
      <c r="BV357" s="22"/>
      <c r="BW357" s="22"/>
      <c r="BX357" s="22"/>
      <c r="BY357" s="22"/>
      <c r="BZ357" s="22"/>
      <c r="CA357" s="22"/>
      <c r="CB357" s="22"/>
      <c r="CC357" s="22"/>
      <c r="CD357" s="22"/>
      <c r="CE357" s="22"/>
      <c r="CF357" s="22"/>
      <c r="CG357" s="22"/>
      <c r="CH357" s="22"/>
      <c r="CI357" s="22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/>
      <c r="DA357" s="22"/>
      <c r="DB357" s="22"/>
      <c r="DC357" s="22"/>
      <c r="DD357" s="22"/>
      <c r="DE357" s="22"/>
      <c r="DF357" s="22"/>
      <c r="DG357" s="22"/>
      <c r="DH357" s="22"/>
      <c r="DI357" s="22"/>
      <c r="DJ357" s="22"/>
      <c r="DK357" s="22"/>
      <c r="DL357" s="22"/>
      <c r="DM357" s="22"/>
      <c r="DN357" s="22"/>
      <c r="DO357" s="22"/>
      <c r="DP357" s="22"/>
      <c r="DQ357" s="22">
        <v>20</v>
      </c>
      <c r="DR357" s="22"/>
      <c r="DS357" s="22"/>
      <c r="DT357" s="22"/>
      <c r="DU357" s="22"/>
      <c r="DV357" s="22"/>
      <c r="DW357" s="22"/>
      <c r="DX357" s="22"/>
      <c r="DY357" s="22"/>
      <c r="DZ357" s="22"/>
      <c r="EA357" s="22"/>
      <c r="EB357" s="22"/>
      <c r="EC357" s="22"/>
      <c r="ED357" s="22"/>
      <c r="EE357" s="22"/>
      <c r="EF357" s="22"/>
      <c r="EG357" s="22"/>
      <c r="EH357" s="22"/>
      <c r="EI357" s="22"/>
      <c r="EJ357" s="22"/>
      <c r="EK357" s="22"/>
      <c r="EL357" s="22"/>
      <c r="EM357" s="22"/>
      <c r="EN357" s="22"/>
      <c r="EO357" s="22"/>
      <c r="EP357" s="22"/>
      <c r="EQ357" s="22"/>
      <c r="ER357" s="22"/>
      <c r="ES357" s="22"/>
      <c r="ET357" s="22"/>
      <c r="EU357" s="22"/>
      <c r="EV357" s="22"/>
      <c r="EW357" s="22"/>
      <c r="EX357" s="22"/>
      <c r="EY357" s="22"/>
      <c r="EZ357" s="22"/>
      <c r="FA357" s="22"/>
      <c r="FB357" s="22"/>
      <c r="FC357" s="22"/>
      <c r="FD357" s="22"/>
      <c r="FE357" s="22"/>
      <c r="FF357" s="22"/>
      <c r="FG357" s="22"/>
      <c r="FH357" s="22"/>
      <c r="FI357" s="22"/>
      <c r="FJ357" s="22"/>
      <c r="FK357" s="22"/>
      <c r="FL357" s="22"/>
      <c r="FM357" s="22"/>
      <c r="FN357" s="22"/>
      <c r="FO357" s="22"/>
      <c r="FP357" s="22"/>
      <c r="FQ357" s="22"/>
      <c r="FR357" s="22"/>
      <c r="FS357" s="22"/>
      <c r="FT357" s="22"/>
      <c r="FU357" s="22"/>
      <c r="FV357" s="22"/>
      <c r="FW357" s="22"/>
      <c r="FX357" s="22"/>
      <c r="FY357" s="22"/>
      <c r="FZ357" s="22"/>
      <c r="GA357" s="22"/>
      <c r="GB357" s="22"/>
      <c r="GC357" s="22"/>
      <c r="GD357" s="22"/>
      <c r="GE357" s="22"/>
      <c r="GF357" s="22"/>
      <c r="GG357" s="22"/>
      <c r="GH357" s="22"/>
      <c r="GI357" s="22"/>
      <c r="GJ357" s="22"/>
      <c r="GK357" s="22"/>
      <c r="GL357" s="22"/>
      <c r="GM357" s="22"/>
      <c r="GN357" s="22"/>
      <c r="GO357" s="22"/>
      <c r="GP357" s="22"/>
      <c r="GQ357" s="22"/>
      <c r="GR357" s="22"/>
      <c r="GS357" s="22"/>
      <c r="GT357" s="22"/>
      <c r="GU357" s="22"/>
      <c r="GV357" s="22"/>
      <c r="GW357" s="22"/>
      <c r="GX357" s="22"/>
      <c r="GY357" s="22"/>
      <c r="GZ357" s="22"/>
      <c r="HA357" s="22"/>
      <c r="HB357" s="22"/>
      <c r="HC357" s="22"/>
      <c r="HD357" s="22"/>
      <c r="HE357" s="22"/>
      <c r="HF357" s="22"/>
      <c r="HG357" s="22"/>
      <c r="HH357" s="22"/>
      <c r="HI357" s="22"/>
      <c r="HJ357" s="22"/>
      <c r="HK357" s="22"/>
      <c r="HL357" s="22"/>
      <c r="HM357" s="22"/>
      <c r="HN357" s="22"/>
      <c r="HO357" s="22"/>
      <c r="HP357" s="22"/>
      <c r="HQ357" s="22"/>
      <c r="HR357" s="22"/>
      <c r="HS357" s="22"/>
      <c r="HT357" s="22"/>
      <c r="HU357" s="22"/>
      <c r="HV357" s="22"/>
      <c r="HW357" s="22"/>
      <c r="HX357" s="22"/>
      <c r="HY357" s="22"/>
      <c r="HZ357" s="22"/>
      <c r="IA357" s="22"/>
      <c r="IB357" s="22"/>
      <c r="IC357" s="22"/>
      <c r="ID357" s="22"/>
      <c r="IE357" s="22"/>
      <c r="IF357" s="22"/>
      <c r="IG357" s="22"/>
      <c r="IH357" s="22"/>
      <c r="II357" s="22"/>
      <c r="IJ357" s="22"/>
      <c r="IK357" s="22"/>
      <c r="IL357" s="22"/>
      <c r="IM357" s="22"/>
      <c r="IN357" s="22"/>
      <c r="IO357" s="22"/>
      <c r="IP357" s="22"/>
      <c r="IQ357" s="22"/>
      <c r="IR357" s="22"/>
      <c r="IS357" s="22"/>
      <c r="IT357" s="22"/>
      <c r="IU357" s="22"/>
      <c r="IV357" s="22"/>
      <c r="IW357" s="22"/>
      <c r="IX357" s="22"/>
      <c r="IY357" s="26">
        <f t="shared" si="20"/>
        <v>50.5</v>
      </c>
      <c r="IZ357" s="56" t="s">
        <v>37</v>
      </c>
      <c r="JA357" s="80">
        <v>1224.43</v>
      </c>
      <c r="JB357" s="81">
        <f>JE357+JF357+JG357+JH357+JI357+JJ357+JK357</f>
        <v>1224.43</v>
      </c>
      <c r="JC357" s="81">
        <v>838.46</v>
      </c>
      <c r="JD357" s="82">
        <f t="shared" si="21"/>
        <v>0</v>
      </c>
      <c r="JE357" s="83"/>
      <c r="JF357" s="83"/>
      <c r="JG357" s="83"/>
      <c r="JH357" s="83"/>
      <c r="JI357" s="83"/>
      <c r="JJ357" s="83"/>
      <c r="JK357" s="83">
        <v>1224.43</v>
      </c>
      <c r="JL357" s="83"/>
      <c r="JM357" s="83"/>
      <c r="JN357" s="83"/>
      <c r="JO357" s="83"/>
      <c r="JP357" s="83"/>
      <c r="JQ357" s="40">
        <f t="shared" si="19"/>
        <v>1.4603320373064905</v>
      </c>
      <c r="JR357" s="5" t="s">
        <v>505</v>
      </c>
    </row>
    <row r="358" spans="1:278" s="5" customFormat="1" ht="12.75" customHeight="1" x14ac:dyDescent="0.25">
      <c r="A358" s="64">
        <v>43252</v>
      </c>
      <c r="B358" s="109" t="s">
        <v>167</v>
      </c>
      <c r="C358" s="52"/>
      <c r="D358" s="52"/>
      <c r="E358" s="53">
        <v>10</v>
      </c>
      <c r="F358" s="53"/>
      <c r="G358" s="53"/>
      <c r="H358" s="53"/>
      <c r="I358" s="53"/>
      <c r="J358" s="53"/>
      <c r="K358" s="53"/>
      <c r="L358" s="22"/>
      <c r="M358" s="22">
        <v>45</v>
      </c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  <c r="BK358" s="22"/>
      <c r="BL358" s="22"/>
      <c r="BM358" s="22"/>
      <c r="BN358" s="22"/>
      <c r="BO358" s="22"/>
      <c r="BP358" s="22"/>
      <c r="BQ358" s="22"/>
      <c r="BR358" s="22"/>
      <c r="BS358" s="22"/>
      <c r="BT358" s="22"/>
      <c r="BU358" s="22"/>
      <c r="BV358" s="22"/>
      <c r="BW358" s="22"/>
      <c r="BX358" s="22"/>
      <c r="BY358" s="22"/>
      <c r="BZ358" s="22"/>
      <c r="CA358" s="22"/>
      <c r="CB358" s="22"/>
      <c r="CC358" s="22"/>
      <c r="CD358" s="22"/>
      <c r="CE358" s="22"/>
      <c r="CF358" s="22"/>
      <c r="CG358" s="22"/>
      <c r="CH358" s="22"/>
      <c r="CI358" s="22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/>
      <c r="DA358" s="22"/>
      <c r="DB358" s="22"/>
      <c r="DC358" s="22"/>
      <c r="DD358" s="22"/>
      <c r="DE358" s="22"/>
      <c r="DF358" s="22"/>
      <c r="DG358" s="22"/>
      <c r="DH358" s="22"/>
      <c r="DI358" s="22"/>
      <c r="DJ358" s="22"/>
      <c r="DK358" s="22"/>
      <c r="DL358" s="22"/>
      <c r="DM358" s="22"/>
      <c r="DN358" s="22"/>
      <c r="DO358" s="22"/>
      <c r="DP358" s="22"/>
      <c r="DQ358" s="22"/>
      <c r="DR358" s="22"/>
      <c r="DS358" s="22"/>
      <c r="DT358" s="22"/>
      <c r="DU358" s="22"/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/>
      <c r="EG358" s="22"/>
      <c r="EH358" s="22"/>
      <c r="EI358" s="22"/>
      <c r="EJ358" s="22"/>
      <c r="EK358" s="22"/>
      <c r="EL358" s="22"/>
      <c r="EM358" s="22"/>
      <c r="EN358" s="22"/>
      <c r="EO358" s="22"/>
      <c r="EP358" s="22"/>
      <c r="EQ358" s="22"/>
      <c r="ER358" s="22"/>
      <c r="ES358" s="22"/>
      <c r="ET358" s="22"/>
      <c r="EU358" s="22"/>
      <c r="EV358" s="22"/>
      <c r="EW358" s="22"/>
      <c r="EX358" s="22"/>
      <c r="EY358" s="22"/>
      <c r="EZ358" s="22"/>
      <c r="FA358" s="22"/>
      <c r="FB358" s="22"/>
      <c r="FC358" s="22"/>
      <c r="FD358" s="22"/>
      <c r="FE358" s="22"/>
      <c r="FF358" s="22"/>
      <c r="FG358" s="22"/>
      <c r="FH358" s="22"/>
      <c r="FI358" s="22"/>
      <c r="FJ358" s="22"/>
      <c r="FK358" s="22"/>
      <c r="FL358" s="22"/>
      <c r="FM358" s="22"/>
      <c r="FN358" s="22"/>
      <c r="FO358" s="22"/>
      <c r="FP358" s="22"/>
      <c r="FQ358" s="22"/>
      <c r="FR358" s="22"/>
      <c r="FS358" s="22"/>
      <c r="FT358" s="22">
        <v>1</v>
      </c>
      <c r="FU358" s="22"/>
      <c r="FV358" s="22"/>
      <c r="FW358" s="22"/>
      <c r="FX358" s="22"/>
      <c r="FY358" s="22"/>
      <c r="FZ358" s="22"/>
      <c r="GA358" s="22"/>
      <c r="GB358" s="22"/>
      <c r="GC358" s="22"/>
      <c r="GD358" s="22"/>
      <c r="GE358" s="22"/>
      <c r="GF358" s="22"/>
      <c r="GG358" s="22"/>
      <c r="GH358" s="22"/>
      <c r="GI358" s="22"/>
      <c r="GJ358" s="22"/>
      <c r="GK358" s="22"/>
      <c r="GL358" s="22"/>
      <c r="GM358" s="22"/>
      <c r="GN358" s="22"/>
      <c r="GO358" s="22"/>
      <c r="GP358" s="22"/>
      <c r="GQ358" s="22"/>
      <c r="GR358" s="22"/>
      <c r="GS358" s="22"/>
      <c r="GT358" s="22"/>
      <c r="GU358" s="22"/>
      <c r="GV358" s="22"/>
      <c r="GW358" s="22"/>
      <c r="GX358" s="22"/>
      <c r="GY358" s="22"/>
      <c r="GZ358" s="22"/>
      <c r="HA358" s="22"/>
      <c r="HB358" s="22"/>
      <c r="HC358" s="22"/>
      <c r="HD358" s="22"/>
      <c r="HE358" s="22"/>
      <c r="HF358" s="22"/>
      <c r="HG358" s="22"/>
      <c r="HH358" s="22"/>
      <c r="HI358" s="22"/>
      <c r="HJ358" s="22"/>
      <c r="HK358" s="22"/>
      <c r="HL358" s="22"/>
      <c r="HM358" s="22"/>
      <c r="HN358" s="22"/>
      <c r="HO358" s="22"/>
      <c r="HP358" s="22"/>
      <c r="HQ358" s="22"/>
      <c r="HR358" s="22"/>
      <c r="HS358" s="22"/>
      <c r="HT358" s="22"/>
      <c r="HU358" s="22"/>
      <c r="HV358" s="22"/>
      <c r="HW358" s="22"/>
      <c r="HX358" s="22"/>
      <c r="HY358" s="22"/>
      <c r="HZ358" s="22"/>
      <c r="IA358" s="22"/>
      <c r="IB358" s="22"/>
      <c r="IC358" s="22"/>
      <c r="ID358" s="22"/>
      <c r="IE358" s="22"/>
      <c r="IF358" s="22"/>
      <c r="IG358" s="22"/>
      <c r="IH358" s="22"/>
      <c r="II358" s="22"/>
      <c r="IJ358" s="22"/>
      <c r="IK358" s="22"/>
      <c r="IL358" s="22"/>
      <c r="IM358" s="22"/>
      <c r="IN358" s="22"/>
      <c r="IO358" s="22"/>
      <c r="IP358" s="22"/>
      <c r="IQ358" s="22"/>
      <c r="IR358" s="22"/>
      <c r="IS358" s="22"/>
      <c r="IT358" s="22"/>
      <c r="IU358" s="22"/>
      <c r="IV358" s="22"/>
      <c r="IW358" s="22"/>
      <c r="IX358" s="22"/>
      <c r="IY358" s="26">
        <f t="shared" si="20"/>
        <v>56</v>
      </c>
      <c r="IZ358" s="56" t="s">
        <v>37</v>
      </c>
      <c r="JA358" s="80">
        <v>2326.66</v>
      </c>
      <c r="JB358" s="81">
        <f>JE358+JF358+JG358+JH358+JI358+JJ358+JK358</f>
        <v>2326.66</v>
      </c>
      <c r="JC358" s="81">
        <v>1501.09</v>
      </c>
      <c r="JD358" s="82">
        <f t="shared" si="21"/>
        <v>0</v>
      </c>
      <c r="JE358" s="83"/>
      <c r="JF358" s="83"/>
      <c r="JG358" s="83"/>
      <c r="JH358" s="83"/>
      <c r="JI358" s="83"/>
      <c r="JJ358" s="83"/>
      <c r="JK358" s="83">
        <v>2326.66</v>
      </c>
      <c r="JL358" s="83"/>
      <c r="JM358" s="83"/>
      <c r="JN358" s="83"/>
      <c r="JO358" s="83"/>
      <c r="JP358" s="83"/>
      <c r="JQ358" s="40">
        <f t="shared" ref="JQ358:JQ421" si="22">JA358/JC358</f>
        <v>1.549980347614067</v>
      </c>
      <c r="JR358" s="5" t="s">
        <v>511</v>
      </c>
    </row>
    <row r="359" spans="1:278" s="5" customFormat="1" ht="12.75" customHeight="1" x14ac:dyDescent="0.25">
      <c r="A359" s="64">
        <v>43272</v>
      </c>
      <c r="B359" s="109" t="s">
        <v>167</v>
      </c>
      <c r="C359" s="52"/>
      <c r="D359" s="52"/>
      <c r="E359" s="53"/>
      <c r="F359" s="53"/>
      <c r="G359" s="53"/>
      <c r="H359" s="53"/>
      <c r="I359" s="53"/>
      <c r="J359" s="53"/>
      <c r="K359" s="53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>
        <v>10</v>
      </c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  <c r="BK359" s="22"/>
      <c r="BL359" s="22"/>
      <c r="BM359" s="22"/>
      <c r="BN359" s="22"/>
      <c r="BO359" s="22"/>
      <c r="BP359" s="22"/>
      <c r="BQ359" s="22"/>
      <c r="BR359" s="22"/>
      <c r="BS359" s="22"/>
      <c r="BT359" s="22"/>
      <c r="BU359" s="22"/>
      <c r="BV359" s="22"/>
      <c r="BW359" s="22"/>
      <c r="BX359" s="22"/>
      <c r="BY359" s="22"/>
      <c r="BZ359" s="22"/>
      <c r="CA359" s="22"/>
      <c r="CB359" s="22"/>
      <c r="CC359" s="22"/>
      <c r="CD359" s="22"/>
      <c r="CE359" s="22"/>
      <c r="CF359" s="22"/>
      <c r="CG359" s="22"/>
      <c r="CH359" s="22"/>
      <c r="CI359" s="22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/>
      <c r="DA359" s="22"/>
      <c r="DB359" s="22"/>
      <c r="DC359" s="22"/>
      <c r="DD359" s="22"/>
      <c r="DE359" s="22"/>
      <c r="DF359" s="22"/>
      <c r="DG359" s="22"/>
      <c r="DH359" s="22"/>
      <c r="DI359" s="22"/>
      <c r="DJ359" s="22"/>
      <c r="DK359" s="22"/>
      <c r="DL359" s="22"/>
      <c r="DM359" s="22"/>
      <c r="DN359" s="22"/>
      <c r="DO359" s="22"/>
      <c r="DP359" s="22"/>
      <c r="DQ359" s="22"/>
      <c r="DR359" s="22"/>
      <c r="DS359" s="22"/>
      <c r="DT359" s="22"/>
      <c r="DU359" s="22"/>
      <c r="DV359" s="22"/>
      <c r="DW359" s="22"/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/>
      <c r="EK359" s="22"/>
      <c r="EL359" s="22"/>
      <c r="EM359" s="22"/>
      <c r="EN359" s="22"/>
      <c r="EO359" s="22"/>
      <c r="EP359" s="22"/>
      <c r="EQ359" s="22"/>
      <c r="ER359" s="22"/>
      <c r="ES359" s="22"/>
      <c r="ET359" s="22"/>
      <c r="EU359" s="22"/>
      <c r="EV359" s="22"/>
      <c r="EW359" s="22"/>
      <c r="EX359" s="22"/>
      <c r="EY359" s="22"/>
      <c r="EZ359" s="22"/>
      <c r="FA359" s="22"/>
      <c r="FB359" s="22"/>
      <c r="FC359" s="22"/>
      <c r="FD359" s="22"/>
      <c r="FE359" s="22"/>
      <c r="FF359" s="22"/>
      <c r="FG359" s="22"/>
      <c r="FH359" s="22"/>
      <c r="FI359" s="22"/>
      <c r="FJ359" s="22"/>
      <c r="FK359" s="22"/>
      <c r="FL359" s="22"/>
      <c r="FM359" s="22"/>
      <c r="FN359" s="22"/>
      <c r="FO359" s="22"/>
      <c r="FP359" s="22"/>
      <c r="FQ359" s="22"/>
      <c r="FR359" s="22"/>
      <c r="FS359" s="22"/>
      <c r="FT359" s="22"/>
      <c r="FU359" s="22"/>
      <c r="FV359" s="22"/>
      <c r="FW359" s="22"/>
      <c r="FX359" s="22"/>
      <c r="FY359" s="22"/>
      <c r="FZ359" s="22"/>
      <c r="GA359" s="22"/>
      <c r="GB359" s="22"/>
      <c r="GC359" s="22"/>
      <c r="GD359" s="22"/>
      <c r="GE359" s="22"/>
      <c r="GF359" s="22"/>
      <c r="GG359" s="22"/>
      <c r="GH359" s="22"/>
      <c r="GI359" s="22"/>
      <c r="GJ359" s="22"/>
      <c r="GK359" s="22"/>
      <c r="GL359" s="22"/>
      <c r="GM359" s="22"/>
      <c r="GN359" s="22"/>
      <c r="GO359" s="22"/>
      <c r="GP359" s="22"/>
      <c r="GQ359" s="22"/>
      <c r="GR359" s="22"/>
      <c r="GS359" s="22"/>
      <c r="GT359" s="22"/>
      <c r="GU359" s="22"/>
      <c r="GV359" s="22"/>
      <c r="GW359" s="22"/>
      <c r="GX359" s="22"/>
      <c r="GY359" s="22"/>
      <c r="GZ359" s="22"/>
      <c r="HA359" s="22"/>
      <c r="HB359" s="22"/>
      <c r="HC359" s="22"/>
      <c r="HD359" s="22"/>
      <c r="HE359" s="22"/>
      <c r="HF359" s="22"/>
      <c r="HG359" s="22"/>
      <c r="HH359" s="22"/>
      <c r="HI359" s="22"/>
      <c r="HJ359" s="22"/>
      <c r="HK359" s="22"/>
      <c r="HL359" s="22"/>
      <c r="HM359" s="22"/>
      <c r="HN359" s="22"/>
      <c r="HO359" s="22"/>
      <c r="HP359" s="22"/>
      <c r="HQ359" s="22"/>
      <c r="HR359" s="22"/>
      <c r="HS359" s="22"/>
      <c r="HT359" s="22"/>
      <c r="HU359" s="22"/>
      <c r="HV359" s="22"/>
      <c r="HW359" s="22"/>
      <c r="HX359" s="22"/>
      <c r="HY359" s="22"/>
      <c r="HZ359" s="22"/>
      <c r="IA359" s="22"/>
      <c r="IB359" s="22"/>
      <c r="IC359" s="22"/>
      <c r="ID359" s="22"/>
      <c r="IE359" s="22"/>
      <c r="IF359" s="22"/>
      <c r="IG359" s="22"/>
      <c r="IH359" s="22"/>
      <c r="II359" s="22"/>
      <c r="IJ359" s="22"/>
      <c r="IK359" s="22"/>
      <c r="IL359" s="22"/>
      <c r="IM359" s="22"/>
      <c r="IN359" s="22"/>
      <c r="IO359" s="22"/>
      <c r="IP359" s="22"/>
      <c r="IQ359" s="22"/>
      <c r="IR359" s="22"/>
      <c r="IS359" s="22"/>
      <c r="IT359" s="22"/>
      <c r="IU359" s="22"/>
      <c r="IV359" s="22"/>
      <c r="IW359" s="22"/>
      <c r="IX359" s="22"/>
      <c r="IY359" s="26">
        <f t="shared" si="20"/>
        <v>10</v>
      </c>
      <c r="IZ359" s="56" t="s">
        <v>37</v>
      </c>
      <c r="JA359" s="80">
        <v>211.68</v>
      </c>
      <c r="JB359" s="81">
        <f>JE359+JF359+JG359+JH359+JI359+JJ359+JK359+JL359</f>
        <v>211.68</v>
      </c>
      <c r="JC359" s="81">
        <v>137</v>
      </c>
      <c r="JD359" s="82">
        <f t="shared" si="21"/>
        <v>0</v>
      </c>
      <c r="JE359" s="83"/>
      <c r="JF359" s="83"/>
      <c r="JG359" s="83"/>
      <c r="JH359" s="83"/>
      <c r="JI359" s="83"/>
      <c r="JJ359" s="83"/>
      <c r="JK359" s="83"/>
      <c r="JL359" s="83">
        <v>211.68</v>
      </c>
      <c r="JM359" s="83"/>
      <c r="JN359" s="83"/>
      <c r="JO359" s="83"/>
      <c r="JP359" s="83"/>
      <c r="JQ359" s="40">
        <f t="shared" si="22"/>
        <v>1.545109489051095</v>
      </c>
      <c r="JR359" s="5" t="s">
        <v>530</v>
      </c>
    </row>
    <row r="360" spans="1:278" s="5" customFormat="1" ht="12.75" customHeight="1" x14ac:dyDescent="0.25">
      <c r="A360" s="64">
        <v>43300</v>
      </c>
      <c r="B360" s="109" t="s">
        <v>167</v>
      </c>
      <c r="C360" s="52"/>
      <c r="D360" s="52"/>
      <c r="E360" s="53">
        <v>20</v>
      </c>
      <c r="F360" s="53"/>
      <c r="G360" s="53"/>
      <c r="H360" s="53"/>
      <c r="I360" s="53"/>
      <c r="J360" s="53"/>
      <c r="K360" s="53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  <c r="BK360" s="22"/>
      <c r="BL360" s="22"/>
      <c r="BM360" s="22"/>
      <c r="BN360" s="22"/>
      <c r="BO360" s="22"/>
      <c r="BP360" s="22"/>
      <c r="BQ360" s="22"/>
      <c r="BR360" s="22"/>
      <c r="BS360" s="22"/>
      <c r="BT360" s="22"/>
      <c r="BU360" s="22"/>
      <c r="BV360" s="22"/>
      <c r="BW360" s="22"/>
      <c r="BX360" s="22"/>
      <c r="BY360" s="22"/>
      <c r="BZ360" s="22"/>
      <c r="CA360" s="22"/>
      <c r="CB360" s="22"/>
      <c r="CC360" s="22"/>
      <c r="CD360" s="22"/>
      <c r="CE360" s="22"/>
      <c r="CF360" s="22"/>
      <c r="CG360" s="22">
        <v>1</v>
      </c>
      <c r="CH360" s="22"/>
      <c r="CI360" s="22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/>
      <c r="DA360" s="22"/>
      <c r="DB360" s="22"/>
      <c r="DC360" s="22"/>
      <c r="DD360" s="22"/>
      <c r="DE360" s="22"/>
      <c r="DF360" s="22"/>
      <c r="DG360" s="22"/>
      <c r="DH360" s="22"/>
      <c r="DI360" s="22"/>
      <c r="DJ360" s="22"/>
      <c r="DK360" s="22"/>
      <c r="DL360" s="22"/>
      <c r="DM360" s="22"/>
      <c r="DN360" s="22">
        <v>1</v>
      </c>
      <c r="DO360" s="22"/>
      <c r="DP360" s="22"/>
      <c r="DQ360" s="22">
        <v>27</v>
      </c>
      <c r="DR360" s="22"/>
      <c r="DS360" s="22"/>
      <c r="DT360" s="22"/>
      <c r="DU360" s="22"/>
      <c r="DV360" s="22"/>
      <c r="DW360" s="22"/>
      <c r="DX360" s="22"/>
      <c r="DY360" s="22"/>
      <c r="DZ360" s="22"/>
      <c r="EA360" s="22"/>
      <c r="EB360" s="22"/>
      <c r="EC360" s="22"/>
      <c r="ED360" s="22"/>
      <c r="EE360" s="22"/>
      <c r="EF360" s="22"/>
      <c r="EG360" s="22"/>
      <c r="EH360" s="22"/>
      <c r="EI360" s="22"/>
      <c r="EJ360" s="22"/>
      <c r="EK360" s="22"/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/>
      <c r="EY360" s="22"/>
      <c r="EZ360" s="22"/>
      <c r="FA360" s="22"/>
      <c r="FB360" s="22"/>
      <c r="FC360" s="22"/>
      <c r="FD360" s="22"/>
      <c r="FE360" s="22"/>
      <c r="FF360" s="22"/>
      <c r="FG360" s="22"/>
      <c r="FH360" s="22"/>
      <c r="FI360" s="22"/>
      <c r="FJ360" s="22"/>
      <c r="FK360" s="22"/>
      <c r="FL360" s="22"/>
      <c r="FM360" s="22"/>
      <c r="FN360" s="22"/>
      <c r="FO360" s="22"/>
      <c r="FP360" s="22"/>
      <c r="FQ360" s="22"/>
      <c r="FR360" s="22"/>
      <c r="FS360" s="22"/>
      <c r="FT360" s="22">
        <v>1</v>
      </c>
      <c r="FU360" s="22"/>
      <c r="FV360" s="22"/>
      <c r="FW360" s="22"/>
      <c r="FX360" s="22"/>
      <c r="FY360" s="22"/>
      <c r="FZ360" s="22"/>
      <c r="GA360" s="22"/>
      <c r="GB360" s="22"/>
      <c r="GC360" s="22"/>
      <c r="GD360" s="22"/>
      <c r="GE360" s="22"/>
      <c r="GF360" s="22"/>
      <c r="GG360" s="22"/>
      <c r="GH360" s="22"/>
      <c r="GI360" s="22"/>
      <c r="GJ360" s="22"/>
      <c r="GK360" s="22"/>
      <c r="GL360" s="22"/>
      <c r="GM360" s="22"/>
      <c r="GN360" s="22"/>
      <c r="GO360" s="22"/>
      <c r="GP360" s="22"/>
      <c r="GQ360" s="22"/>
      <c r="GR360" s="22"/>
      <c r="GS360" s="22"/>
      <c r="GT360" s="22"/>
      <c r="GU360" s="22"/>
      <c r="GV360" s="22"/>
      <c r="GW360" s="22"/>
      <c r="GX360" s="22"/>
      <c r="GY360" s="22"/>
      <c r="GZ360" s="22"/>
      <c r="HA360" s="22"/>
      <c r="HB360" s="22"/>
      <c r="HC360" s="22"/>
      <c r="HD360" s="22"/>
      <c r="HE360" s="22"/>
      <c r="HF360" s="22"/>
      <c r="HG360" s="22"/>
      <c r="HH360" s="22"/>
      <c r="HI360" s="22"/>
      <c r="HJ360" s="22"/>
      <c r="HK360" s="22"/>
      <c r="HL360" s="22"/>
      <c r="HM360" s="22"/>
      <c r="HN360" s="22"/>
      <c r="HO360" s="22"/>
      <c r="HP360" s="22"/>
      <c r="HQ360" s="22"/>
      <c r="HR360" s="22"/>
      <c r="HS360" s="22"/>
      <c r="HT360" s="22"/>
      <c r="HU360" s="22"/>
      <c r="HV360" s="22"/>
      <c r="HW360" s="22"/>
      <c r="HX360" s="22"/>
      <c r="HY360" s="22"/>
      <c r="HZ360" s="22"/>
      <c r="IA360" s="22"/>
      <c r="IB360" s="22"/>
      <c r="IC360" s="22"/>
      <c r="ID360" s="22"/>
      <c r="IE360" s="22"/>
      <c r="IF360" s="22"/>
      <c r="IG360" s="22"/>
      <c r="IH360" s="22"/>
      <c r="II360" s="22"/>
      <c r="IJ360" s="22"/>
      <c r="IK360" s="22"/>
      <c r="IL360" s="22"/>
      <c r="IM360" s="22"/>
      <c r="IN360" s="22"/>
      <c r="IO360" s="22"/>
      <c r="IP360" s="22"/>
      <c r="IQ360" s="22"/>
      <c r="IR360" s="22"/>
      <c r="IS360" s="22"/>
      <c r="IT360" s="22"/>
      <c r="IU360" s="22"/>
      <c r="IV360" s="22"/>
      <c r="IW360" s="22"/>
      <c r="IX360" s="22"/>
      <c r="IY360" s="26">
        <f t="shared" si="20"/>
        <v>50</v>
      </c>
      <c r="IZ360" s="56" t="s">
        <v>37</v>
      </c>
      <c r="JA360" s="80">
        <v>1170.0999999999999</v>
      </c>
      <c r="JB360" s="81">
        <f>JE360+JF360+JG360+JH360+JI360+JJ360+JK360+JL360+JM360</f>
        <v>1170.0999999999999</v>
      </c>
      <c r="JC360" s="81">
        <v>796.2700000000001</v>
      </c>
      <c r="JD360" s="82">
        <f t="shared" si="21"/>
        <v>0</v>
      </c>
      <c r="JE360" s="83"/>
      <c r="JF360" s="83"/>
      <c r="JG360" s="83"/>
      <c r="JH360" s="83"/>
      <c r="JI360" s="83"/>
      <c r="JJ360" s="83"/>
      <c r="JK360" s="83"/>
      <c r="JL360" s="83"/>
      <c r="JM360" s="83">
        <v>1170.0999999999999</v>
      </c>
      <c r="JN360" s="83"/>
      <c r="JO360" s="83"/>
      <c r="JP360" s="83"/>
      <c r="JQ360" s="40">
        <f t="shared" si="22"/>
        <v>1.4694764338729323</v>
      </c>
      <c r="JR360" s="5" t="s">
        <v>572</v>
      </c>
    </row>
    <row r="361" spans="1:278" s="5" customFormat="1" ht="12.75" customHeight="1" x14ac:dyDescent="0.25">
      <c r="A361" s="64">
        <v>43325</v>
      </c>
      <c r="B361" s="109" t="s">
        <v>167</v>
      </c>
      <c r="C361" s="52"/>
      <c r="D361" s="52"/>
      <c r="E361" s="53"/>
      <c r="F361" s="53"/>
      <c r="G361" s="53"/>
      <c r="H361" s="53"/>
      <c r="I361" s="53"/>
      <c r="J361" s="53"/>
      <c r="K361" s="53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  <c r="BK361" s="22"/>
      <c r="BL361" s="22"/>
      <c r="BM361" s="22"/>
      <c r="BN361" s="22"/>
      <c r="BO361" s="22"/>
      <c r="BP361" s="22"/>
      <c r="BQ361" s="22"/>
      <c r="BR361" s="22"/>
      <c r="BS361" s="22"/>
      <c r="BT361" s="22"/>
      <c r="BU361" s="22"/>
      <c r="BV361" s="22"/>
      <c r="BW361" s="22"/>
      <c r="BX361" s="22"/>
      <c r="BY361" s="22"/>
      <c r="BZ361" s="22"/>
      <c r="CA361" s="22"/>
      <c r="CB361" s="22"/>
      <c r="CC361" s="22"/>
      <c r="CD361" s="22"/>
      <c r="CE361" s="22"/>
      <c r="CF361" s="22"/>
      <c r="CG361" s="22"/>
      <c r="CH361" s="22"/>
      <c r="CI361" s="22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/>
      <c r="DA361" s="22"/>
      <c r="DB361" s="22"/>
      <c r="DC361" s="22"/>
      <c r="DD361" s="22"/>
      <c r="DE361" s="22"/>
      <c r="DF361" s="22"/>
      <c r="DG361" s="22"/>
      <c r="DH361" s="22"/>
      <c r="DI361" s="22"/>
      <c r="DJ361" s="22"/>
      <c r="DK361" s="22"/>
      <c r="DL361" s="22"/>
      <c r="DM361" s="22"/>
      <c r="DN361" s="22"/>
      <c r="DO361" s="22"/>
      <c r="DP361" s="22"/>
      <c r="DQ361" s="22">
        <v>10</v>
      </c>
      <c r="DR361" s="22"/>
      <c r="DS361" s="22"/>
      <c r="DT361" s="22"/>
      <c r="DU361" s="22"/>
      <c r="DV361" s="22"/>
      <c r="DW361" s="22"/>
      <c r="DX361" s="22"/>
      <c r="DY361" s="22"/>
      <c r="DZ361" s="22"/>
      <c r="EA361" s="22"/>
      <c r="EB361" s="22"/>
      <c r="EC361" s="22"/>
      <c r="ED361" s="22"/>
      <c r="EE361" s="22"/>
      <c r="EF361" s="22"/>
      <c r="EG361" s="22"/>
      <c r="EH361" s="22"/>
      <c r="EI361" s="22"/>
      <c r="EJ361" s="22"/>
      <c r="EK361" s="22"/>
      <c r="EL361" s="22"/>
      <c r="EM361" s="22"/>
      <c r="EN361" s="22"/>
      <c r="EO361" s="22"/>
      <c r="EP361" s="22"/>
      <c r="EQ361" s="22"/>
      <c r="ER361" s="22"/>
      <c r="ES361" s="22"/>
      <c r="ET361" s="22"/>
      <c r="EU361" s="22"/>
      <c r="EV361" s="22"/>
      <c r="EW361" s="22"/>
      <c r="EX361" s="22"/>
      <c r="EY361" s="22"/>
      <c r="EZ361" s="22"/>
      <c r="FA361" s="22"/>
      <c r="FB361" s="22"/>
      <c r="FC361" s="22"/>
      <c r="FD361" s="22"/>
      <c r="FE361" s="22"/>
      <c r="FF361" s="22"/>
      <c r="FG361" s="22"/>
      <c r="FH361" s="22"/>
      <c r="FI361" s="22"/>
      <c r="FJ361" s="22"/>
      <c r="FK361" s="22"/>
      <c r="FL361" s="22"/>
      <c r="FM361" s="22"/>
      <c r="FN361" s="22"/>
      <c r="FO361" s="22"/>
      <c r="FP361" s="22"/>
      <c r="FQ361" s="22"/>
      <c r="FR361" s="22"/>
      <c r="FS361" s="22"/>
      <c r="FT361" s="22"/>
      <c r="FU361" s="22"/>
      <c r="FV361" s="22"/>
      <c r="FW361" s="22"/>
      <c r="FX361" s="22"/>
      <c r="FY361" s="22"/>
      <c r="FZ361" s="22"/>
      <c r="GA361" s="22"/>
      <c r="GB361" s="22"/>
      <c r="GC361" s="22"/>
      <c r="GD361" s="22"/>
      <c r="GE361" s="22"/>
      <c r="GF361" s="22"/>
      <c r="GG361" s="22"/>
      <c r="GH361" s="22"/>
      <c r="GI361" s="22"/>
      <c r="GJ361" s="22"/>
      <c r="GK361" s="22"/>
      <c r="GL361" s="22"/>
      <c r="GM361" s="22"/>
      <c r="GN361" s="22"/>
      <c r="GO361" s="22"/>
      <c r="GP361" s="22"/>
      <c r="GQ361" s="22"/>
      <c r="GR361" s="22"/>
      <c r="GS361" s="22"/>
      <c r="GT361" s="22"/>
      <c r="GU361" s="22"/>
      <c r="GV361" s="22"/>
      <c r="GW361" s="22"/>
      <c r="GX361" s="22"/>
      <c r="GY361" s="22"/>
      <c r="GZ361" s="22"/>
      <c r="HA361" s="22"/>
      <c r="HB361" s="22"/>
      <c r="HC361" s="22"/>
      <c r="HD361" s="22"/>
      <c r="HE361" s="22"/>
      <c r="HF361" s="22"/>
      <c r="HG361" s="22"/>
      <c r="HH361" s="22"/>
      <c r="HI361" s="22"/>
      <c r="HJ361" s="22"/>
      <c r="HK361" s="22"/>
      <c r="HL361" s="22"/>
      <c r="HM361" s="22"/>
      <c r="HN361" s="22"/>
      <c r="HO361" s="22"/>
      <c r="HP361" s="22"/>
      <c r="HQ361" s="22"/>
      <c r="HR361" s="22"/>
      <c r="HS361" s="22"/>
      <c r="HT361" s="22"/>
      <c r="HU361" s="22"/>
      <c r="HV361" s="22"/>
      <c r="HW361" s="22"/>
      <c r="HX361" s="22"/>
      <c r="HY361" s="22"/>
      <c r="HZ361" s="22"/>
      <c r="IA361" s="22"/>
      <c r="IB361" s="22"/>
      <c r="IC361" s="22"/>
      <c r="ID361" s="22"/>
      <c r="IE361" s="22"/>
      <c r="IF361" s="22"/>
      <c r="IG361" s="22"/>
      <c r="IH361" s="22"/>
      <c r="II361" s="22"/>
      <c r="IJ361" s="22"/>
      <c r="IK361" s="22"/>
      <c r="IL361" s="22"/>
      <c r="IM361" s="22"/>
      <c r="IN361" s="22"/>
      <c r="IO361" s="22"/>
      <c r="IP361" s="22"/>
      <c r="IQ361" s="22"/>
      <c r="IR361" s="22"/>
      <c r="IS361" s="22"/>
      <c r="IT361" s="22"/>
      <c r="IU361" s="22"/>
      <c r="IV361" s="22"/>
      <c r="IW361" s="22"/>
      <c r="IX361" s="22"/>
      <c r="IY361" s="26">
        <f t="shared" si="20"/>
        <v>10</v>
      </c>
      <c r="IZ361" s="56" t="s">
        <v>37</v>
      </c>
      <c r="JA361" s="80">
        <v>264.95999999999998</v>
      </c>
      <c r="JB361" s="81">
        <f>JE361+JF361+JG361+JH361+JI361+JJ361+JK361+JL361+JM361</f>
        <v>264.95999999999998</v>
      </c>
      <c r="JC361" s="81">
        <v>177.3</v>
      </c>
      <c r="JD361" s="82">
        <f t="shared" si="21"/>
        <v>0</v>
      </c>
      <c r="JE361" s="83"/>
      <c r="JF361" s="83"/>
      <c r="JG361" s="83"/>
      <c r="JH361" s="83"/>
      <c r="JI361" s="83"/>
      <c r="JJ361" s="83"/>
      <c r="JK361" s="83"/>
      <c r="JL361" s="83"/>
      <c r="JM361" s="83">
        <v>264.95999999999998</v>
      </c>
      <c r="JN361" s="83"/>
      <c r="JO361" s="83"/>
      <c r="JP361" s="83"/>
      <c r="JQ361" s="40">
        <f t="shared" si="22"/>
        <v>1.4944162436548221</v>
      </c>
      <c r="JR361" s="5" t="s">
        <v>596</v>
      </c>
    </row>
    <row r="362" spans="1:278" s="5" customFormat="1" ht="12.75" customHeight="1" x14ac:dyDescent="0.25">
      <c r="A362" s="64">
        <v>43378</v>
      </c>
      <c r="B362" s="109" t="s">
        <v>167</v>
      </c>
      <c r="C362" s="52"/>
      <c r="D362" s="52"/>
      <c r="E362" s="53"/>
      <c r="F362" s="53"/>
      <c r="G362" s="53"/>
      <c r="H362" s="53">
        <v>1</v>
      </c>
      <c r="I362" s="53"/>
      <c r="J362" s="53"/>
      <c r="K362" s="53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>
        <v>1</v>
      </c>
      <c r="BK362" s="22"/>
      <c r="BL362" s="22"/>
      <c r="BM362" s="22"/>
      <c r="BN362" s="22"/>
      <c r="BO362" s="22"/>
      <c r="BP362" s="22"/>
      <c r="BQ362" s="22"/>
      <c r="BR362" s="22"/>
      <c r="BS362" s="22"/>
      <c r="BT362" s="22"/>
      <c r="BU362" s="22"/>
      <c r="BV362" s="22"/>
      <c r="BW362" s="22"/>
      <c r="BX362" s="22"/>
      <c r="BY362" s="22"/>
      <c r="BZ362" s="22"/>
      <c r="CA362" s="22"/>
      <c r="CB362" s="22"/>
      <c r="CC362" s="22"/>
      <c r="CD362" s="22"/>
      <c r="CE362" s="22"/>
      <c r="CF362" s="22"/>
      <c r="CG362" s="22"/>
      <c r="CH362" s="22"/>
      <c r="CI362" s="22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/>
      <c r="DA362" s="22"/>
      <c r="DB362" s="22"/>
      <c r="DC362" s="22"/>
      <c r="DD362" s="22"/>
      <c r="DE362" s="22"/>
      <c r="DF362" s="22"/>
      <c r="DG362" s="22"/>
      <c r="DH362" s="22"/>
      <c r="DI362" s="22"/>
      <c r="DJ362" s="22"/>
      <c r="DK362" s="22"/>
      <c r="DL362" s="22"/>
      <c r="DM362" s="22"/>
      <c r="DN362" s="22"/>
      <c r="DO362" s="22"/>
      <c r="DP362" s="22"/>
      <c r="DQ362" s="22"/>
      <c r="DR362" s="22"/>
      <c r="DS362" s="22"/>
      <c r="DT362" s="22"/>
      <c r="DU362" s="22"/>
      <c r="DV362" s="22"/>
      <c r="DW362" s="22"/>
      <c r="DX362" s="22"/>
      <c r="DY362" s="22"/>
      <c r="DZ362" s="22"/>
      <c r="EA362" s="22"/>
      <c r="EB362" s="22"/>
      <c r="EC362" s="22"/>
      <c r="ED362" s="22"/>
      <c r="EE362" s="22"/>
      <c r="EF362" s="22"/>
      <c r="EG362" s="22"/>
      <c r="EH362" s="22"/>
      <c r="EI362" s="22"/>
      <c r="EJ362" s="22"/>
      <c r="EK362" s="22"/>
      <c r="EL362" s="22"/>
      <c r="EM362" s="22"/>
      <c r="EN362" s="22"/>
      <c r="EO362" s="22"/>
      <c r="EP362" s="22"/>
      <c r="EQ362" s="22"/>
      <c r="ER362" s="22"/>
      <c r="ES362" s="22"/>
      <c r="ET362" s="22"/>
      <c r="EU362" s="22"/>
      <c r="EV362" s="22"/>
      <c r="EW362" s="22"/>
      <c r="EX362" s="22"/>
      <c r="EY362" s="22"/>
      <c r="EZ362" s="22"/>
      <c r="FA362" s="22"/>
      <c r="FB362" s="22"/>
      <c r="FC362" s="22"/>
      <c r="FD362" s="22"/>
      <c r="FE362" s="22"/>
      <c r="FF362" s="22"/>
      <c r="FG362" s="22"/>
      <c r="FH362" s="22"/>
      <c r="FI362" s="22"/>
      <c r="FJ362" s="22"/>
      <c r="FK362" s="22"/>
      <c r="FL362" s="22"/>
      <c r="FM362" s="22"/>
      <c r="FN362" s="22"/>
      <c r="FO362" s="22"/>
      <c r="FP362" s="22"/>
      <c r="FQ362" s="22"/>
      <c r="FR362" s="22"/>
      <c r="FS362" s="22"/>
      <c r="FT362" s="22"/>
      <c r="FU362" s="22"/>
      <c r="FV362" s="22"/>
      <c r="FW362" s="22"/>
      <c r="FX362" s="22"/>
      <c r="FY362" s="22"/>
      <c r="FZ362" s="22"/>
      <c r="GA362" s="22"/>
      <c r="GB362" s="22"/>
      <c r="GC362" s="22"/>
      <c r="GD362" s="22"/>
      <c r="GE362" s="22"/>
      <c r="GF362" s="22"/>
      <c r="GG362" s="22"/>
      <c r="GH362" s="22"/>
      <c r="GI362" s="22"/>
      <c r="GJ362" s="22"/>
      <c r="GK362" s="22"/>
      <c r="GL362" s="22"/>
      <c r="GM362" s="22"/>
      <c r="GN362" s="22"/>
      <c r="GO362" s="22"/>
      <c r="GP362" s="22"/>
      <c r="GQ362" s="22"/>
      <c r="GR362" s="22">
        <v>1</v>
      </c>
      <c r="GS362" s="22"/>
      <c r="GT362" s="22"/>
      <c r="GU362" s="22"/>
      <c r="GV362" s="22"/>
      <c r="GW362" s="22"/>
      <c r="GX362" s="22"/>
      <c r="GY362" s="22"/>
      <c r="GZ362" s="22"/>
      <c r="HA362" s="22"/>
      <c r="HB362" s="22"/>
      <c r="HC362" s="22"/>
      <c r="HD362" s="22"/>
      <c r="HE362" s="22"/>
      <c r="HF362" s="22"/>
      <c r="HG362" s="22"/>
      <c r="HH362" s="22"/>
      <c r="HI362" s="22"/>
      <c r="HJ362" s="22"/>
      <c r="HK362" s="22"/>
      <c r="HL362" s="22"/>
      <c r="HM362" s="22"/>
      <c r="HN362" s="22"/>
      <c r="HO362" s="22"/>
      <c r="HP362" s="22"/>
      <c r="HQ362" s="22"/>
      <c r="HR362" s="22"/>
      <c r="HS362" s="22"/>
      <c r="HT362" s="22"/>
      <c r="HU362" s="22"/>
      <c r="HV362" s="22"/>
      <c r="HW362" s="22"/>
      <c r="HX362" s="22"/>
      <c r="HY362" s="22"/>
      <c r="HZ362" s="22"/>
      <c r="IA362" s="22"/>
      <c r="IB362" s="22"/>
      <c r="IC362" s="22"/>
      <c r="ID362" s="22"/>
      <c r="IE362" s="22"/>
      <c r="IF362" s="22"/>
      <c r="IG362" s="22"/>
      <c r="IH362" s="22"/>
      <c r="II362" s="22"/>
      <c r="IJ362" s="22"/>
      <c r="IK362" s="22"/>
      <c r="IL362" s="22"/>
      <c r="IM362" s="22"/>
      <c r="IN362" s="22"/>
      <c r="IO362" s="22"/>
      <c r="IP362" s="22"/>
      <c r="IQ362" s="22"/>
      <c r="IR362" s="22"/>
      <c r="IS362" s="22"/>
      <c r="IT362" s="22"/>
      <c r="IU362" s="22"/>
      <c r="IV362" s="22"/>
      <c r="IW362" s="22"/>
      <c r="IX362" s="22"/>
      <c r="IY362" s="26">
        <f t="shared" si="20"/>
        <v>3</v>
      </c>
      <c r="IZ362" s="56" t="s">
        <v>37</v>
      </c>
      <c r="JA362" s="80">
        <v>94.44</v>
      </c>
      <c r="JB362" s="81">
        <f>JE362+JF362+JG362+JH362+JI362+JJ362+JK362+JL362+JM362+JN362</f>
        <v>94.44</v>
      </c>
      <c r="JC362" s="81">
        <v>63.28</v>
      </c>
      <c r="JD362" s="82">
        <f t="shared" si="21"/>
        <v>0</v>
      </c>
      <c r="JE362" s="83"/>
      <c r="JF362" s="83"/>
      <c r="JG362" s="83"/>
      <c r="JH362" s="83"/>
      <c r="JI362" s="83"/>
      <c r="JJ362" s="83"/>
      <c r="JK362" s="83"/>
      <c r="JL362" s="83"/>
      <c r="JM362" s="83"/>
      <c r="JN362" s="83">
        <v>94.44</v>
      </c>
      <c r="JO362" s="83"/>
      <c r="JP362" s="83"/>
      <c r="JQ362" s="117">
        <f t="shared" si="22"/>
        <v>1.4924146649810366</v>
      </c>
      <c r="JR362" s="5" t="s">
        <v>624</v>
      </c>
    </row>
    <row r="363" spans="1:278" s="5" customFormat="1" ht="12.75" customHeight="1" x14ac:dyDescent="0.25">
      <c r="A363" s="64">
        <v>43383</v>
      </c>
      <c r="B363" s="109" t="s">
        <v>167</v>
      </c>
      <c r="C363" s="52"/>
      <c r="D363" s="52"/>
      <c r="E363" s="53"/>
      <c r="F363" s="53"/>
      <c r="G363" s="53"/>
      <c r="H363" s="53"/>
      <c r="I363" s="53"/>
      <c r="J363" s="53"/>
      <c r="K363" s="53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>
        <v>0.9</v>
      </c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  <c r="BK363" s="22"/>
      <c r="BL363" s="22"/>
      <c r="BM363" s="22"/>
      <c r="BN363" s="22"/>
      <c r="BO363" s="22"/>
      <c r="BP363" s="22"/>
      <c r="BQ363" s="22"/>
      <c r="BR363" s="22"/>
      <c r="BS363" s="22"/>
      <c r="BT363" s="22"/>
      <c r="BU363" s="22"/>
      <c r="BV363" s="22"/>
      <c r="BW363" s="22"/>
      <c r="BX363" s="22"/>
      <c r="BY363" s="22"/>
      <c r="BZ363" s="22"/>
      <c r="CA363" s="22"/>
      <c r="CB363" s="22"/>
      <c r="CC363" s="22"/>
      <c r="CD363" s="22"/>
      <c r="CE363" s="22"/>
      <c r="CF363" s="22"/>
      <c r="CG363" s="22"/>
      <c r="CH363" s="22"/>
      <c r="CI363" s="22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/>
      <c r="DA363" s="22"/>
      <c r="DB363" s="22"/>
      <c r="DC363" s="22"/>
      <c r="DD363" s="22"/>
      <c r="DE363" s="22"/>
      <c r="DF363" s="22"/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/>
      <c r="DR363" s="22"/>
      <c r="DS363" s="22"/>
      <c r="DT363" s="22"/>
      <c r="DU363" s="22"/>
      <c r="DV363" s="22"/>
      <c r="DW363" s="22"/>
      <c r="DX363" s="22"/>
      <c r="DY363" s="22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/>
      <c r="EY363" s="22"/>
      <c r="EZ363" s="22"/>
      <c r="FA363" s="22"/>
      <c r="FB363" s="22"/>
      <c r="FC363" s="22"/>
      <c r="FD363" s="22"/>
      <c r="FE363" s="22"/>
      <c r="FF363" s="22"/>
      <c r="FG363" s="22"/>
      <c r="FH363" s="22"/>
      <c r="FI363" s="22"/>
      <c r="FJ363" s="22"/>
      <c r="FK363" s="22"/>
      <c r="FL363" s="22"/>
      <c r="FM363" s="22"/>
      <c r="FN363" s="22"/>
      <c r="FO363" s="22"/>
      <c r="FP363" s="22"/>
      <c r="FQ363" s="22"/>
      <c r="FR363" s="22"/>
      <c r="FS363" s="22"/>
      <c r="FT363" s="22"/>
      <c r="FU363" s="22"/>
      <c r="FV363" s="22"/>
      <c r="FW363" s="22"/>
      <c r="FX363" s="22"/>
      <c r="FY363" s="22"/>
      <c r="FZ363" s="22"/>
      <c r="GA363" s="22"/>
      <c r="GB363" s="22"/>
      <c r="GC363" s="22"/>
      <c r="GD363" s="22"/>
      <c r="GE363" s="22"/>
      <c r="GF363" s="22"/>
      <c r="GG363" s="22"/>
      <c r="GH363" s="22"/>
      <c r="GI363" s="22"/>
      <c r="GJ363" s="22"/>
      <c r="GK363" s="22"/>
      <c r="GL363" s="22"/>
      <c r="GM363" s="22"/>
      <c r="GN363" s="22"/>
      <c r="GO363" s="22"/>
      <c r="GP363" s="22"/>
      <c r="GQ363" s="22"/>
      <c r="GR363" s="22"/>
      <c r="GS363" s="22"/>
      <c r="GT363" s="22"/>
      <c r="GU363" s="22"/>
      <c r="GV363" s="22"/>
      <c r="GW363" s="22"/>
      <c r="GX363" s="22"/>
      <c r="GY363" s="22"/>
      <c r="GZ363" s="22"/>
      <c r="HA363" s="22"/>
      <c r="HB363" s="22"/>
      <c r="HC363" s="22"/>
      <c r="HD363" s="22"/>
      <c r="HE363" s="22"/>
      <c r="HF363" s="22"/>
      <c r="HG363" s="22"/>
      <c r="HH363" s="22"/>
      <c r="HI363" s="22"/>
      <c r="HJ363" s="22"/>
      <c r="HK363" s="22"/>
      <c r="HL363" s="22"/>
      <c r="HM363" s="22"/>
      <c r="HN363" s="22"/>
      <c r="HO363" s="22"/>
      <c r="HP363" s="22"/>
      <c r="HQ363" s="22"/>
      <c r="HR363" s="22"/>
      <c r="HS363" s="22"/>
      <c r="HT363" s="22"/>
      <c r="HU363" s="22"/>
      <c r="HV363" s="22"/>
      <c r="HW363" s="22"/>
      <c r="HX363" s="22"/>
      <c r="HY363" s="22"/>
      <c r="HZ363" s="22"/>
      <c r="IA363" s="22"/>
      <c r="IB363" s="22"/>
      <c r="IC363" s="22"/>
      <c r="ID363" s="22"/>
      <c r="IE363" s="22"/>
      <c r="IF363" s="22"/>
      <c r="IG363" s="22"/>
      <c r="IH363" s="22"/>
      <c r="II363" s="22"/>
      <c r="IJ363" s="22"/>
      <c r="IK363" s="22"/>
      <c r="IL363" s="22"/>
      <c r="IM363" s="22"/>
      <c r="IN363" s="22"/>
      <c r="IO363" s="22"/>
      <c r="IP363" s="22"/>
      <c r="IQ363" s="22"/>
      <c r="IR363" s="22"/>
      <c r="IS363" s="22"/>
      <c r="IT363" s="22"/>
      <c r="IU363" s="22"/>
      <c r="IV363" s="22"/>
      <c r="IW363" s="22"/>
      <c r="IX363" s="22"/>
      <c r="IY363" s="26">
        <f t="shared" si="20"/>
        <v>0.9</v>
      </c>
      <c r="IZ363" s="56" t="s">
        <v>37</v>
      </c>
      <c r="JA363" s="80">
        <v>25.75</v>
      </c>
      <c r="JB363" s="81">
        <f>JE363+JF363+JG363+JH363+JI363+JJ363+JK363+JL363+JM363+JN363</f>
        <v>25.75</v>
      </c>
      <c r="JC363" s="81">
        <v>17.244</v>
      </c>
      <c r="JD363" s="82">
        <f t="shared" si="21"/>
        <v>0</v>
      </c>
      <c r="JE363" s="83"/>
      <c r="JF363" s="83"/>
      <c r="JG363" s="83"/>
      <c r="JH363" s="83"/>
      <c r="JI363" s="83"/>
      <c r="JJ363" s="83"/>
      <c r="JK363" s="83"/>
      <c r="JL363" s="83"/>
      <c r="JM363" s="83"/>
      <c r="JN363" s="83">
        <v>25.75</v>
      </c>
      <c r="JO363" s="83"/>
      <c r="JP363" s="83"/>
      <c r="JQ363" s="117">
        <f t="shared" si="22"/>
        <v>1.4932730225005799</v>
      </c>
      <c r="JR363" s="5" t="s">
        <v>630</v>
      </c>
    </row>
    <row r="364" spans="1:278" s="5" customFormat="1" ht="12.75" customHeight="1" x14ac:dyDescent="0.25">
      <c r="A364" s="64">
        <v>43398</v>
      </c>
      <c r="B364" s="109" t="s">
        <v>167</v>
      </c>
      <c r="C364" s="52"/>
      <c r="D364" s="52"/>
      <c r="E364" s="53">
        <v>40</v>
      </c>
      <c r="F364" s="53"/>
      <c r="G364" s="53"/>
      <c r="H364" s="53">
        <v>1</v>
      </c>
      <c r="I364" s="53"/>
      <c r="J364" s="53"/>
      <c r="K364" s="53"/>
      <c r="L364" s="22"/>
      <c r="M364" s="22">
        <v>9</v>
      </c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>
        <v>5</v>
      </c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>
        <v>1</v>
      </c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  <c r="BK364" s="22"/>
      <c r="BL364" s="22"/>
      <c r="BM364" s="22"/>
      <c r="BN364" s="22"/>
      <c r="BO364" s="22"/>
      <c r="BP364" s="22"/>
      <c r="BQ364" s="22"/>
      <c r="BR364" s="22"/>
      <c r="BS364" s="22"/>
      <c r="BT364" s="22"/>
      <c r="BU364" s="22"/>
      <c r="BV364" s="22"/>
      <c r="BW364" s="22"/>
      <c r="BX364" s="22"/>
      <c r="BY364" s="22"/>
      <c r="BZ364" s="22"/>
      <c r="CA364" s="22"/>
      <c r="CB364" s="22"/>
      <c r="CC364" s="22"/>
      <c r="CD364" s="22"/>
      <c r="CE364" s="22"/>
      <c r="CF364" s="22"/>
      <c r="CG364" s="22"/>
      <c r="CH364" s="22"/>
      <c r="CI364" s="22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/>
      <c r="DA364" s="22"/>
      <c r="DB364" s="22"/>
      <c r="DC364" s="22"/>
      <c r="DD364" s="22"/>
      <c r="DE364" s="22"/>
      <c r="DF364" s="22"/>
      <c r="DG364" s="22"/>
      <c r="DH364" s="22"/>
      <c r="DI364" s="22"/>
      <c r="DJ364" s="22"/>
      <c r="DK364" s="22"/>
      <c r="DL364" s="22"/>
      <c r="DM364" s="22"/>
      <c r="DN364" s="22">
        <v>1</v>
      </c>
      <c r="DO364" s="22"/>
      <c r="DP364" s="22">
        <v>30</v>
      </c>
      <c r="DQ364" s="22"/>
      <c r="DR364" s="22"/>
      <c r="DS364" s="22"/>
      <c r="DT364" s="22"/>
      <c r="DU364" s="22"/>
      <c r="DV364" s="22"/>
      <c r="DW364" s="22"/>
      <c r="DX364" s="22"/>
      <c r="DY364" s="22"/>
      <c r="DZ364" s="22">
        <v>1</v>
      </c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/>
      <c r="EY364" s="22"/>
      <c r="EZ364" s="22"/>
      <c r="FA364" s="22"/>
      <c r="FB364" s="22"/>
      <c r="FC364" s="22"/>
      <c r="FD364" s="22"/>
      <c r="FE364" s="22"/>
      <c r="FF364" s="22"/>
      <c r="FG364" s="22"/>
      <c r="FH364" s="22"/>
      <c r="FI364" s="22"/>
      <c r="FJ364" s="22"/>
      <c r="FK364" s="22"/>
      <c r="FL364" s="22"/>
      <c r="FM364" s="22"/>
      <c r="FN364" s="22"/>
      <c r="FO364" s="22"/>
      <c r="FP364" s="22"/>
      <c r="FQ364" s="22"/>
      <c r="FR364" s="22"/>
      <c r="FS364" s="22"/>
      <c r="FT364" s="22"/>
      <c r="FU364" s="22"/>
      <c r="FV364" s="22"/>
      <c r="FW364" s="22"/>
      <c r="FX364" s="22"/>
      <c r="FY364" s="22"/>
      <c r="FZ364" s="22"/>
      <c r="GA364" s="22"/>
      <c r="GB364" s="22"/>
      <c r="GC364" s="22"/>
      <c r="GD364" s="22"/>
      <c r="GE364" s="22"/>
      <c r="GF364" s="22"/>
      <c r="GG364" s="22"/>
      <c r="GH364" s="22"/>
      <c r="GI364" s="22"/>
      <c r="GJ364" s="22"/>
      <c r="GK364" s="22"/>
      <c r="GL364" s="22"/>
      <c r="GM364" s="22"/>
      <c r="GN364" s="22"/>
      <c r="GO364" s="22"/>
      <c r="GP364" s="22"/>
      <c r="GQ364" s="22"/>
      <c r="GR364" s="22"/>
      <c r="GS364" s="22"/>
      <c r="GT364" s="22"/>
      <c r="GU364" s="22"/>
      <c r="GV364" s="22"/>
      <c r="GW364" s="22"/>
      <c r="GX364" s="22"/>
      <c r="GY364" s="22"/>
      <c r="GZ364" s="22"/>
      <c r="HA364" s="22"/>
      <c r="HB364" s="22"/>
      <c r="HC364" s="22"/>
      <c r="HD364" s="22"/>
      <c r="HE364" s="22"/>
      <c r="HF364" s="22"/>
      <c r="HG364" s="22"/>
      <c r="HH364" s="22"/>
      <c r="HI364" s="22"/>
      <c r="HJ364" s="22"/>
      <c r="HK364" s="22"/>
      <c r="HL364" s="22"/>
      <c r="HM364" s="22"/>
      <c r="HN364" s="22"/>
      <c r="HO364" s="22"/>
      <c r="HP364" s="22"/>
      <c r="HQ364" s="22"/>
      <c r="HR364" s="22"/>
      <c r="HS364" s="22"/>
      <c r="HT364" s="22"/>
      <c r="HU364" s="22"/>
      <c r="HV364" s="22"/>
      <c r="HW364" s="22"/>
      <c r="HX364" s="22"/>
      <c r="HY364" s="22"/>
      <c r="HZ364" s="22"/>
      <c r="IA364" s="22"/>
      <c r="IB364" s="22"/>
      <c r="IC364" s="22"/>
      <c r="ID364" s="22"/>
      <c r="IE364" s="22"/>
      <c r="IF364" s="22"/>
      <c r="IG364" s="22"/>
      <c r="IH364" s="22"/>
      <c r="II364" s="22"/>
      <c r="IJ364" s="22"/>
      <c r="IK364" s="22"/>
      <c r="IL364" s="22"/>
      <c r="IM364" s="22"/>
      <c r="IN364" s="22"/>
      <c r="IO364" s="22"/>
      <c r="IP364" s="22"/>
      <c r="IQ364" s="22"/>
      <c r="IR364" s="22"/>
      <c r="IS364" s="22"/>
      <c r="IT364" s="22"/>
      <c r="IU364" s="22"/>
      <c r="IV364" s="22"/>
      <c r="IW364" s="22"/>
      <c r="IX364" s="22"/>
      <c r="IY364" s="26">
        <f t="shared" si="20"/>
        <v>88</v>
      </c>
      <c r="IZ364" s="56" t="s">
        <v>37</v>
      </c>
      <c r="JA364" s="80">
        <v>2207.9699999999998</v>
      </c>
      <c r="JB364" s="81">
        <f>JE364+JF364+JG364+JH364+JI364+JJ364+JK364+JL364+JM364+JN364+JO364+JP364</f>
        <v>2207.9700000000003</v>
      </c>
      <c r="JC364" s="81">
        <v>1316.3</v>
      </c>
      <c r="JD364" s="82">
        <f t="shared" si="21"/>
        <v>0</v>
      </c>
      <c r="JE364" s="83"/>
      <c r="JF364" s="83"/>
      <c r="JG364" s="83"/>
      <c r="JH364" s="83"/>
      <c r="JI364" s="83"/>
      <c r="JJ364" s="83"/>
      <c r="JK364" s="83"/>
      <c r="JL364" s="83"/>
      <c r="JM364" s="83"/>
      <c r="JN364" s="83"/>
      <c r="JO364" s="83"/>
      <c r="JP364" s="83">
        <f>1000+1207.97</f>
        <v>2207.9700000000003</v>
      </c>
      <c r="JQ364" s="117">
        <f t="shared" si="22"/>
        <v>1.677406366329864</v>
      </c>
      <c r="JR364" s="5" t="s">
        <v>713</v>
      </c>
    </row>
    <row r="365" spans="1:278" s="5" customFormat="1" ht="12.75" customHeight="1" x14ac:dyDescent="0.25">
      <c r="A365" s="64">
        <v>43404</v>
      </c>
      <c r="B365" s="109" t="s">
        <v>167</v>
      </c>
      <c r="C365" s="52"/>
      <c r="D365" s="52"/>
      <c r="E365" s="53"/>
      <c r="F365" s="53"/>
      <c r="G365" s="53"/>
      <c r="H365" s="53"/>
      <c r="I365" s="53"/>
      <c r="J365" s="53"/>
      <c r="K365" s="53"/>
      <c r="L365" s="22"/>
      <c r="M365" s="22">
        <v>27</v>
      </c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  <c r="BK365" s="22"/>
      <c r="BL365" s="22"/>
      <c r="BM365" s="22"/>
      <c r="BN365" s="22"/>
      <c r="BO365" s="22"/>
      <c r="BP365" s="22"/>
      <c r="BQ365" s="22"/>
      <c r="BR365" s="22"/>
      <c r="BS365" s="22"/>
      <c r="BT365" s="22"/>
      <c r="BU365" s="22"/>
      <c r="BV365" s="22"/>
      <c r="BW365" s="22"/>
      <c r="BX365" s="22"/>
      <c r="BY365" s="22"/>
      <c r="BZ365" s="22"/>
      <c r="CA365" s="22"/>
      <c r="CB365" s="22"/>
      <c r="CC365" s="22"/>
      <c r="CD365" s="22"/>
      <c r="CE365" s="22"/>
      <c r="CF365" s="22"/>
      <c r="CG365" s="22"/>
      <c r="CH365" s="22"/>
      <c r="CI365" s="22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/>
      <c r="DA365" s="22"/>
      <c r="DB365" s="22"/>
      <c r="DC365" s="22"/>
      <c r="DD365" s="22"/>
      <c r="DE365" s="22"/>
      <c r="DF365" s="22"/>
      <c r="DG365" s="22"/>
      <c r="DH365" s="22"/>
      <c r="DI365" s="22"/>
      <c r="DJ365" s="22"/>
      <c r="DK365" s="22"/>
      <c r="DL365" s="22"/>
      <c r="DM365" s="22"/>
      <c r="DN365" s="22"/>
      <c r="DO365" s="22"/>
      <c r="DP365" s="22"/>
      <c r="DQ365" s="22"/>
      <c r="DR365" s="22"/>
      <c r="DS365" s="22"/>
      <c r="DT365" s="22"/>
      <c r="DU365" s="22"/>
      <c r="DV365" s="22"/>
      <c r="DW365" s="22"/>
      <c r="DX365" s="22"/>
      <c r="DY365" s="22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/>
      <c r="FC365" s="22"/>
      <c r="FD365" s="22"/>
      <c r="FE365" s="22"/>
      <c r="FF365" s="22"/>
      <c r="FG365" s="22"/>
      <c r="FH365" s="22"/>
      <c r="FI365" s="22"/>
      <c r="FJ365" s="22"/>
      <c r="FK365" s="22"/>
      <c r="FL365" s="22"/>
      <c r="FM365" s="22"/>
      <c r="FN365" s="22"/>
      <c r="FO365" s="22"/>
      <c r="FP365" s="22"/>
      <c r="FQ365" s="22"/>
      <c r="FR365" s="22"/>
      <c r="FS365" s="22"/>
      <c r="FT365" s="22"/>
      <c r="FU365" s="22"/>
      <c r="FV365" s="22"/>
      <c r="FW365" s="22"/>
      <c r="FX365" s="22"/>
      <c r="FY365" s="22"/>
      <c r="FZ365" s="22"/>
      <c r="GA365" s="22"/>
      <c r="GB365" s="22"/>
      <c r="GC365" s="22"/>
      <c r="GD365" s="22"/>
      <c r="GE365" s="22"/>
      <c r="GF365" s="22"/>
      <c r="GG365" s="22"/>
      <c r="GH365" s="22"/>
      <c r="GI365" s="22"/>
      <c r="GJ365" s="22"/>
      <c r="GK365" s="22"/>
      <c r="GL365" s="22"/>
      <c r="GM365" s="22"/>
      <c r="GN365" s="22"/>
      <c r="GO365" s="22"/>
      <c r="GP365" s="22"/>
      <c r="GQ365" s="22"/>
      <c r="GR365" s="22"/>
      <c r="GS365" s="22"/>
      <c r="GT365" s="22"/>
      <c r="GU365" s="22"/>
      <c r="GV365" s="22"/>
      <c r="GW365" s="22"/>
      <c r="GX365" s="22"/>
      <c r="GY365" s="22"/>
      <c r="GZ365" s="22"/>
      <c r="HA365" s="22"/>
      <c r="HB365" s="22"/>
      <c r="HC365" s="22"/>
      <c r="HD365" s="22"/>
      <c r="HE365" s="22"/>
      <c r="HF365" s="22"/>
      <c r="HG365" s="22"/>
      <c r="HH365" s="22"/>
      <c r="HI365" s="22"/>
      <c r="HJ365" s="22"/>
      <c r="HK365" s="22"/>
      <c r="HL365" s="22"/>
      <c r="HM365" s="22"/>
      <c r="HN365" s="22"/>
      <c r="HO365" s="22"/>
      <c r="HP365" s="22"/>
      <c r="HQ365" s="22"/>
      <c r="HR365" s="22"/>
      <c r="HS365" s="22"/>
      <c r="HT365" s="22"/>
      <c r="HU365" s="22"/>
      <c r="HV365" s="22"/>
      <c r="HW365" s="22"/>
      <c r="HX365" s="22"/>
      <c r="HY365" s="22"/>
      <c r="HZ365" s="22"/>
      <c r="IA365" s="22"/>
      <c r="IB365" s="22"/>
      <c r="IC365" s="22"/>
      <c r="ID365" s="22"/>
      <c r="IE365" s="22"/>
      <c r="IF365" s="22"/>
      <c r="IG365" s="22"/>
      <c r="IH365" s="22"/>
      <c r="II365" s="22"/>
      <c r="IJ365" s="22"/>
      <c r="IK365" s="22"/>
      <c r="IL365" s="22"/>
      <c r="IM365" s="22"/>
      <c r="IN365" s="22"/>
      <c r="IO365" s="22"/>
      <c r="IP365" s="22"/>
      <c r="IQ365" s="22"/>
      <c r="IR365" s="22"/>
      <c r="IS365" s="22"/>
      <c r="IT365" s="22"/>
      <c r="IU365" s="22"/>
      <c r="IV365" s="22"/>
      <c r="IW365" s="22"/>
      <c r="IX365" s="22"/>
      <c r="IY365" s="26">
        <f t="shared" si="20"/>
        <v>27</v>
      </c>
      <c r="IZ365" s="56" t="s">
        <v>37</v>
      </c>
      <c r="JA365" s="80">
        <v>1248.7</v>
      </c>
      <c r="JB365" s="81">
        <f>JE365+JF365+JG365+JH365+JI365+JJ365+JK365+JL365+JM365+JN365+JO365+JP365</f>
        <v>1248.7</v>
      </c>
      <c r="JC365" s="81">
        <v>636.39</v>
      </c>
      <c r="JD365" s="82">
        <f t="shared" si="21"/>
        <v>0</v>
      </c>
      <c r="JE365" s="83"/>
      <c r="JF365" s="83"/>
      <c r="JG365" s="83"/>
      <c r="JH365" s="83"/>
      <c r="JI365" s="83"/>
      <c r="JJ365" s="83"/>
      <c r="JK365" s="83"/>
      <c r="JL365" s="83"/>
      <c r="JM365" s="83"/>
      <c r="JN365" s="83"/>
      <c r="JO365" s="83"/>
      <c r="JP365" s="83">
        <v>1248.7</v>
      </c>
      <c r="JQ365" s="117">
        <f t="shared" si="22"/>
        <v>1.9621615675922</v>
      </c>
      <c r="JR365" s="5" t="s">
        <v>722</v>
      </c>
    </row>
    <row r="366" spans="1:278" s="5" customFormat="1" ht="12.75" customHeight="1" x14ac:dyDescent="0.25">
      <c r="A366" s="64">
        <v>43432</v>
      </c>
      <c r="B366" s="109" t="s">
        <v>167</v>
      </c>
      <c r="C366" s="52"/>
      <c r="D366" s="52"/>
      <c r="E366" s="53">
        <v>10</v>
      </c>
      <c r="F366" s="53"/>
      <c r="G366" s="53"/>
      <c r="H366" s="53">
        <v>2</v>
      </c>
      <c r="I366" s="53"/>
      <c r="J366" s="53"/>
      <c r="K366" s="53"/>
      <c r="L366" s="22"/>
      <c r="M366" s="22">
        <v>9</v>
      </c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>
        <v>1.8</v>
      </c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>
        <v>0.9</v>
      </c>
      <c r="BF366" s="22"/>
      <c r="BG366" s="22"/>
      <c r="BH366" s="22"/>
      <c r="BI366" s="22"/>
      <c r="BJ366" s="22">
        <v>5</v>
      </c>
      <c r="BK366" s="22"/>
      <c r="BL366" s="22"/>
      <c r="BM366" s="22"/>
      <c r="BN366" s="22"/>
      <c r="BO366" s="22"/>
      <c r="BP366" s="22"/>
      <c r="BQ366" s="22"/>
      <c r="BR366" s="22"/>
      <c r="BS366" s="22"/>
      <c r="BT366" s="22"/>
      <c r="BU366" s="22"/>
      <c r="BV366" s="22"/>
      <c r="BW366" s="22"/>
      <c r="BX366" s="22"/>
      <c r="BY366" s="22"/>
      <c r="BZ366" s="22"/>
      <c r="CA366" s="22"/>
      <c r="CB366" s="22"/>
      <c r="CC366" s="22"/>
      <c r="CD366" s="22"/>
      <c r="CE366" s="22"/>
      <c r="CF366" s="22"/>
      <c r="CG366" s="22"/>
      <c r="CH366" s="22"/>
      <c r="CI366" s="22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/>
      <c r="DA366" s="22"/>
      <c r="DB366" s="22"/>
      <c r="DC366" s="22"/>
      <c r="DD366" s="22"/>
      <c r="DE366" s="22"/>
      <c r="DF366" s="22"/>
      <c r="DG366" s="22"/>
      <c r="DH366" s="22"/>
      <c r="DI366" s="22"/>
      <c r="DJ366" s="22"/>
      <c r="DK366" s="22"/>
      <c r="DL366" s="22"/>
      <c r="DM366" s="22"/>
      <c r="DN366" s="22"/>
      <c r="DO366" s="22"/>
      <c r="DP366" s="22">
        <v>20</v>
      </c>
      <c r="DQ366" s="22"/>
      <c r="DR366" s="22"/>
      <c r="DS366" s="22"/>
      <c r="DT366" s="22"/>
      <c r="DU366" s="22"/>
      <c r="DV366" s="22"/>
      <c r="DW366" s="22"/>
      <c r="DX366" s="22"/>
      <c r="DY366" s="22"/>
      <c r="DZ366" s="22"/>
      <c r="EA366" s="22"/>
      <c r="EB366" s="22"/>
      <c r="EC366" s="22"/>
      <c r="ED366" s="22"/>
      <c r="EE366" s="22"/>
      <c r="EF366" s="22"/>
      <c r="EG366" s="22"/>
      <c r="EH366" s="22"/>
      <c r="EI366" s="22"/>
      <c r="EJ366" s="22"/>
      <c r="EK366" s="22"/>
      <c r="EL366" s="22"/>
      <c r="EM366" s="22"/>
      <c r="EN366" s="22"/>
      <c r="EO366" s="22"/>
      <c r="EP366" s="22"/>
      <c r="EQ366" s="22"/>
      <c r="ER366" s="22"/>
      <c r="ES366" s="22"/>
      <c r="ET366" s="22"/>
      <c r="EU366" s="22"/>
      <c r="EV366" s="22"/>
      <c r="EW366" s="22"/>
      <c r="EX366" s="22"/>
      <c r="EY366" s="22"/>
      <c r="EZ366" s="22"/>
      <c r="FA366" s="22"/>
      <c r="FB366" s="22"/>
      <c r="FC366" s="22"/>
      <c r="FD366" s="22"/>
      <c r="FE366" s="22"/>
      <c r="FF366" s="22"/>
      <c r="FG366" s="22"/>
      <c r="FH366" s="22"/>
      <c r="FI366" s="22"/>
      <c r="FJ366" s="22"/>
      <c r="FK366" s="22"/>
      <c r="FL366" s="22"/>
      <c r="FM366" s="22"/>
      <c r="FN366" s="22"/>
      <c r="FO366" s="22"/>
      <c r="FP366" s="22"/>
      <c r="FQ366" s="22"/>
      <c r="FR366" s="22"/>
      <c r="FS366" s="22"/>
      <c r="FT366" s="22"/>
      <c r="FU366" s="22"/>
      <c r="FV366" s="22"/>
      <c r="FW366" s="22"/>
      <c r="FX366" s="22"/>
      <c r="FY366" s="22"/>
      <c r="FZ366" s="22"/>
      <c r="GA366" s="22"/>
      <c r="GB366" s="22"/>
      <c r="GC366" s="22"/>
      <c r="GD366" s="22"/>
      <c r="GE366" s="22"/>
      <c r="GF366" s="22"/>
      <c r="GG366" s="22"/>
      <c r="GH366" s="22"/>
      <c r="GI366" s="22"/>
      <c r="GJ366" s="22"/>
      <c r="GK366" s="22"/>
      <c r="GL366" s="22"/>
      <c r="GM366" s="22"/>
      <c r="GN366" s="22"/>
      <c r="GO366" s="22"/>
      <c r="GP366" s="22"/>
      <c r="GQ366" s="22"/>
      <c r="GR366" s="22"/>
      <c r="GS366" s="22"/>
      <c r="GT366" s="22"/>
      <c r="GU366" s="22"/>
      <c r="GV366" s="22"/>
      <c r="GW366" s="22"/>
      <c r="GX366" s="22"/>
      <c r="GY366" s="22"/>
      <c r="GZ366" s="22"/>
      <c r="HA366" s="22"/>
      <c r="HB366" s="22"/>
      <c r="HC366" s="22"/>
      <c r="HD366" s="22"/>
      <c r="HE366" s="22"/>
      <c r="HF366" s="22"/>
      <c r="HG366" s="22"/>
      <c r="HH366" s="22"/>
      <c r="HI366" s="22"/>
      <c r="HJ366" s="22"/>
      <c r="HK366" s="22"/>
      <c r="HL366" s="22"/>
      <c r="HM366" s="22"/>
      <c r="HN366" s="22"/>
      <c r="HO366" s="22"/>
      <c r="HP366" s="22"/>
      <c r="HQ366" s="22"/>
      <c r="HR366" s="22"/>
      <c r="HS366" s="22"/>
      <c r="HT366" s="22"/>
      <c r="HU366" s="22"/>
      <c r="HV366" s="22"/>
      <c r="HW366" s="22"/>
      <c r="HX366" s="22"/>
      <c r="HY366" s="22"/>
      <c r="HZ366" s="22"/>
      <c r="IA366" s="22"/>
      <c r="IB366" s="22"/>
      <c r="IC366" s="22"/>
      <c r="ID366" s="22"/>
      <c r="IE366" s="22"/>
      <c r="IF366" s="22"/>
      <c r="IG366" s="22"/>
      <c r="IH366" s="22"/>
      <c r="II366" s="22"/>
      <c r="IJ366" s="22"/>
      <c r="IK366" s="22"/>
      <c r="IL366" s="22"/>
      <c r="IM366" s="22"/>
      <c r="IN366" s="22"/>
      <c r="IO366" s="22"/>
      <c r="IP366" s="22"/>
      <c r="IQ366" s="22"/>
      <c r="IR366" s="22"/>
      <c r="IS366" s="22"/>
      <c r="IT366" s="22"/>
      <c r="IU366" s="22"/>
      <c r="IV366" s="22"/>
      <c r="IW366" s="22"/>
      <c r="IX366" s="22"/>
      <c r="IY366" s="26">
        <f t="shared" si="20"/>
        <v>48.7</v>
      </c>
      <c r="IZ366" s="56" t="s">
        <v>37</v>
      </c>
      <c r="JA366" s="80">
        <v>1468.29</v>
      </c>
      <c r="JB366" s="81">
        <f>JE366+JF366+JG366+JH366+JI366+JJ366+JK366+JL366+JM366+JN366+JO366+JP366</f>
        <v>0</v>
      </c>
      <c r="JC366" s="81">
        <v>828.66499999999996</v>
      </c>
      <c r="JD366" s="82">
        <f t="shared" si="21"/>
        <v>1468.29</v>
      </c>
      <c r="JE366" s="83"/>
      <c r="JF366" s="83"/>
      <c r="JG366" s="83"/>
      <c r="JH366" s="83"/>
      <c r="JI366" s="83"/>
      <c r="JJ366" s="83"/>
      <c r="JK366" s="83"/>
      <c r="JL366" s="83"/>
      <c r="JM366" s="83"/>
      <c r="JN366" s="83"/>
      <c r="JO366" s="83"/>
      <c r="JP366" s="83"/>
      <c r="JQ366" s="117">
        <f t="shared" si="22"/>
        <v>1.771874038362909</v>
      </c>
      <c r="JR366" s="5" t="s">
        <v>701</v>
      </c>
    </row>
    <row r="367" spans="1:278" s="5" customFormat="1" ht="12.75" customHeight="1" x14ac:dyDescent="0.25">
      <c r="A367" s="64">
        <v>43439</v>
      </c>
      <c r="B367" s="109" t="s">
        <v>167</v>
      </c>
      <c r="C367" s="52"/>
      <c r="D367" s="52"/>
      <c r="E367" s="53"/>
      <c r="F367" s="53"/>
      <c r="G367" s="53"/>
      <c r="H367" s="53"/>
      <c r="I367" s="53"/>
      <c r="J367" s="53"/>
      <c r="K367" s="53"/>
      <c r="L367" s="22"/>
      <c r="M367" s="22">
        <v>9</v>
      </c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>
        <v>10</v>
      </c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>
        <v>3</v>
      </c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  <c r="BK367" s="22"/>
      <c r="BL367" s="22"/>
      <c r="BM367" s="22"/>
      <c r="BN367" s="22"/>
      <c r="BO367" s="22"/>
      <c r="BP367" s="22"/>
      <c r="BQ367" s="22"/>
      <c r="BR367" s="22"/>
      <c r="BS367" s="22"/>
      <c r="BT367" s="22"/>
      <c r="BU367" s="22"/>
      <c r="BV367" s="22"/>
      <c r="BW367" s="22"/>
      <c r="BX367" s="22"/>
      <c r="BY367" s="22"/>
      <c r="BZ367" s="22"/>
      <c r="CA367" s="22"/>
      <c r="CB367" s="22"/>
      <c r="CC367" s="22">
        <v>1.1000000000000001</v>
      </c>
      <c r="CD367" s="22"/>
      <c r="CE367" s="22"/>
      <c r="CF367" s="22"/>
      <c r="CG367" s="22">
        <v>10</v>
      </c>
      <c r="CH367" s="22"/>
      <c r="CI367" s="22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/>
      <c r="DA367" s="22"/>
      <c r="DB367" s="22"/>
      <c r="DC367" s="22"/>
      <c r="DD367" s="22"/>
      <c r="DE367" s="22"/>
      <c r="DF367" s="22"/>
      <c r="DG367" s="22"/>
      <c r="DH367" s="22"/>
      <c r="DI367" s="22"/>
      <c r="DJ367" s="22"/>
      <c r="DK367" s="22"/>
      <c r="DL367" s="22"/>
      <c r="DM367" s="22"/>
      <c r="DN367" s="22">
        <v>1</v>
      </c>
      <c r="DO367" s="22"/>
      <c r="DP367" s="22"/>
      <c r="DQ367" s="22"/>
      <c r="DR367" s="22"/>
      <c r="DS367" s="22"/>
      <c r="DT367" s="22"/>
      <c r="DU367" s="22"/>
      <c r="DV367" s="22"/>
      <c r="DW367" s="22"/>
      <c r="DX367" s="22"/>
      <c r="DY367" s="22"/>
      <c r="DZ367" s="22"/>
      <c r="EA367" s="22"/>
      <c r="EB367" s="22"/>
      <c r="EC367" s="22"/>
      <c r="ED367" s="22"/>
      <c r="EE367" s="22"/>
      <c r="EF367" s="22"/>
      <c r="EG367" s="22"/>
      <c r="EH367" s="22"/>
      <c r="EI367" s="22"/>
      <c r="EJ367" s="22"/>
      <c r="EK367" s="22"/>
      <c r="EL367" s="22"/>
      <c r="EM367" s="22"/>
      <c r="EN367" s="22"/>
      <c r="EO367" s="22"/>
      <c r="EP367" s="22"/>
      <c r="EQ367" s="22"/>
      <c r="ER367" s="22"/>
      <c r="ES367" s="22"/>
      <c r="ET367" s="22"/>
      <c r="EU367" s="22"/>
      <c r="EV367" s="22"/>
      <c r="EW367" s="22"/>
      <c r="EX367" s="22"/>
      <c r="EY367" s="22"/>
      <c r="EZ367" s="22"/>
      <c r="FA367" s="22"/>
      <c r="FB367" s="22"/>
      <c r="FC367" s="22"/>
      <c r="FD367" s="22"/>
      <c r="FE367" s="22"/>
      <c r="FF367" s="22"/>
      <c r="FG367" s="22"/>
      <c r="FH367" s="22"/>
      <c r="FI367" s="22"/>
      <c r="FJ367" s="22"/>
      <c r="FK367" s="22"/>
      <c r="FL367" s="22"/>
      <c r="FM367" s="22"/>
      <c r="FN367" s="22"/>
      <c r="FO367" s="22"/>
      <c r="FP367" s="22"/>
      <c r="FQ367" s="22"/>
      <c r="FR367" s="22"/>
      <c r="FS367" s="22"/>
      <c r="FT367" s="22">
        <v>1</v>
      </c>
      <c r="FU367" s="22"/>
      <c r="FV367" s="22"/>
      <c r="FW367" s="22"/>
      <c r="FX367" s="22"/>
      <c r="FY367" s="22"/>
      <c r="FZ367" s="22"/>
      <c r="GA367" s="22"/>
      <c r="GB367" s="22"/>
      <c r="GC367" s="22"/>
      <c r="GD367" s="22"/>
      <c r="GE367" s="22"/>
      <c r="GF367" s="22"/>
      <c r="GG367" s="22"/>
      <c r="GH367" s="22"/>
      <c r="GI367" s="22"/>
      <c r="GJ367" s="22"/>
      <c r="GK367" s="22"/>
      <c r="GL367" s="22"/>
      <c r="GM367" s="22"/>
      <c r="GN367" s="22"/>
      <c r="GO367" s="22"/>
      <c r="GP367" s="22"/>
      <c r="GQ367" s="22"/>
      <c r="GR367" s="22">
        <v>2</v>
      </c>
      <c r="GS367" s="22"/>
      <c r="GT367" s="22"/>
      <c r="GU367" s="22"/>
      <c r="GV367" s="22"/>
      <c r="GW367" s="22"/>
      <c r="GX367" s="22"/>
      <c r="GY367" s="22"/>
      <c r="GZ367" s="22"/>
      <c r="HA367" s="22"/>
      <c r="HB367" s="22"/>
      <c r="HC367" s="22"/>
      <c r="HD367" s="22"/>
      <c r="HE367" s="22"/>
      <c r="HF367" s="22"/>
      <c r="HG367" s="22"/>
      <c r="HH367" s="22"/>
      <c r="HI367" s="22"/>
      <c r="HJ367" s="22"/>
      <c r="HK367" s="22"/>
      <c r="HL367" s="22"/>
      <c r="HM367" s="22"/>
      <c r="HN367" s="22"/>
      <c r="HO367" s="22"/>
      <c r="HP367" s="22"/>
      <c r="HQ367" s="22"/>
      <c r="HR367" s="22"/>
      <c r="HS367" s="22"/>
      <c r="HT367" s="22"/>
      <c r="HU367" s="22"/>
      <c r="HV367" s="22"/>
      <c r="HW367" s="22"/>
      <c r="HX367" s="22"/>
      <c r="HY367" s="22"/>
      <c r="HZ367" s="22"/>
      <c r="IA367" s="22"/>
      <c r="IB367" s="22"/>
      <c r="IC367" s="22"/>
      <c r="ID367" s="22"/>
      <c r="IE367" s="22"/>
      <c r="IF367" s="22"/>
      <c r="IG367" s="22"/>
      <c r="IH367" s="22"/>
      <c r="II367" s="22"/>
      <c r="IJ367" s="22"/>
      <c r="IK367" s="22"/>
      <c r="IL367" s="22"/>
      <c r="IM367" s="22"/>
      <c r="IN367" s="22"/>
      <c r="IO367" s="22"/>
      <c r="IP367" s="22"/>
      <c r="IQ367" s="22"/>
      <c r="IR367" s="22"/>
      <c r="IS367" s="22"/>
      <c r="IT367" s="22"/>
      <c r="IU367" s="22"/>
      <c r="IV367" s="22"/>
      <c r="IW367" s="22"/>
      <c r="IX367" s="22"/>
      <c r="IY367" s="26">
        <f t="shared" si="20"/>
        <v>37.1</v>
      </c>
      <c r="IZ367" s="56" t="s">
        <v>37</v>
      </c>
      <c r="JA367" s="80">
        <v>1169.04</v>
      </c>
      <c r="JB367" s="81">
        <f>JE367+JF367+JG367+JH367+JI367+JJ367+JK367+JL367+JM367+JN367+JO367+JP367</f>
        <v>0</v>
      </c>
      <c r="JC367" s="81">
        <v>632.21100000000013</v>
      </c>
      <c r="JD367" s="82">
        <f t="shared" si="21"/>
        <v>1169.04</v>
      </c>
      <c r="JE367" s="83"/>
      <c r="JF367" s="83"/>
      <c r="JG367" s="83"/>
      <c r="JH367" s="83"/>
      <c r="JI367" s="83"/>
      <c r="JJ367" s="83"/>
      <c r="JK367" s="83"/>
      <c r="JL367" s="83"/>
      <c r="JM367" s="83"/>
      <c r="JN367" s="83"/>
      <c r="JO367" s="83"/>
      <c r="JP367" s="83"/>
      <c r="JQ367" s="117">
        <f t="shared" si="22"/>
        <v>1.8491294836692176</v>
      </c>
      <c r="JR367" s="5" t="s">
        <v>704</v>
      </c>
    </row>
    <row r="368" spans="1:278" s="5" customFormat="1" ht="12.75" customHeight="1" x14ac:dyDescent="0.25">
      <c r="A368" s="64">
        <v>43447</v>
      </c>
      <c r="B368" s="109" t="s">
        <v>167</v>
      </c>
      <c r="C368" s="52"/>
      <c r="D368" s="52"/>
      <c r="E368" s="53"/>
      <c r="F368" s="53"/>
      <c r="G368" s="53"/>
      <c r="H368" s="53"/>
      <c r="I368" s="53"/>
      <c r="J368" s="53"/>
      <c r="K368" s="53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>
        <v>9</v>
      </c>
      <c r="BF368" s="22"/>
      <c r="BG368" s="22"/>
      <c r="BH368" s="22"/>
      <c r="BI368" s="22"/>
      <c r="BJ368" s="22"/>
      <c r="BK368" s="22"/>
      <c r="BL368" s="22"/>
      <c r="BM368" s="22"/>
      <c r="BN368" s="22"/>
      <c r="BO368" s="22"/>
      <c r="BP368" s="22"/>
      <c r="BQ368" s="22"/>
      <c r="BR368" s="22"/>
      <c r="BS368" s="22"/>
      <c r="BT368" s="22"/>
      <c r="BU368" s="22"/>
      <c r="BV368" s="22"/>
      <c r="BW368" s="22"/>
      <c r="BX368" s="22"/>
      <c r="BY368" s="22"/>
      <c r="BZ368" s="22"/>
      <c r="CA368" s="22"/>
      <c r="CB368" s="22"/>
      <c r="CC368" s="22"/>
      <c r="CD368" s="22"/>
      <c r="CE368" s="22"/>
      <c r="CF368" s="22"/>
      <c r="CG368" s="22"/>
      <c r="CH368" s="22"/>
      <c r="CI368" s="22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/>
      <c r="DA368" s="22"/>
      <c r="DB368" s="22"/>
      <c r="DC368" s="22"/>
      <c r="DD368" s="22"/>
      <c r="DE368" s="22"/>
      <c r="DF368" s="22"/>
      <c r="DG368" s="22"/>
      <c r="DH368" s="22"/>
      <c r="DI368" s="22"/>
      <c r="DJ368" s="22"/>
      <c r="DK368" s="22"/>
      <c r="DL368" s="22"/>
      <c r="DM368" s="22"/>
      <c r="DN368" s="22"/>
      <c r="DO368" s="22"/>
      <c r="DP368" s="22"/>
      <c r="DQ368" s="22"/>
      <c r="DR368" s="22"/>
      <c r="DS368" s="22"/>
      <c r="DT368" s="22"/>
      <c r="DU368" s="22"/>
      <c r="DV368" s="22"/>
      <c r="DW368" s="22"/>
      <c r="DX368" s="22"/>
      <c r="DY368" s="22"/>
      <c r="DZ368" s="22"/>
      <c r="EA368" s="22"/>
      <c r="EB368" s="22"/>
      <c r="EC368" s="22"/>
      <c r="ED368" s="22"/>
      <c r="EE368" s="22"/>
      <c r="EF368" s="22"/>
      <c r="EG368" s="22"/>
      <c r="EH368" s="22"/>
      <c r="EI368" s="22"/>
      <c r="EJ368" s="22"/>
      <c r="EK368" s="22"/>
      <c r="EL368" s="22"/>
      <c r="EM368" s="22"/>
      <c r="EN368" s="22"/>
      <c r="EO368" s="22"/>
      <c r="EP368" s="22"/>
      <c r="EQ368" s="22"/>
      <c r="ER368" s="22"/>
      <c r="ES368" s="22"/>
      <c r="ET368" s="22"/>
      <c r="EU368" s="22"/>
      <c r="EV368" s="22"/>
      <c r="EW368" s="22"/>
      <c r="EX368" s="22"/>
      <c r="EY368" s="22"/>
      <c r="EZ368" s="22"/>
      <c r="FA368" s="22"/>
      <c r="FB368" s="22"/>
      <c r="FC368" s="22"/>
      <c r="FD368" s="22"/>
      <c r="FE368" s="22"/>
      <c r="FF368" s="22"/>
      <c r="FG368" s="22"/>
      <c r="FH368" s="22"/>
      <c r="FI368" s="22"/>
      <c r="FJ368" s="22"/>
      <c r="FK368" s="22"/>
      <c r="FL368" s="22"/>
      <c r="FM368" s="22"/>
      <c r="FN368" s="22"/>
      <c r="FO368" s="22"/>
      <c r="FP368" s="22"/>
      <c r="FQ368" s="22"/>
      <c r="FR368" s="22"/>
      <c r="FS368" s="22"/>
      <c r="FT368" s="22"/>
      <c r="FU368" s="22"/>
      <c r="FV368" s="22"/>
      <c r="FW368" s="22"/>
      <c r="FX368" s="22"/>
      <c r="FY368" s="22"/>
      <c r="FZ368" s="22"/>
      <c r="GA368" s="22"/>
      <c r="GB368" s="22"/>
      <c r="GC368" s="22"/>
      <c r="GD368" s="22"/>
      <c r="GE368" s="22"/>
      <c r="GF368" s="22"/>
      <c r="GG368" s="22"/>
      <c r="GH368" s="22"/>
      <c r="GI368" s="22"/>
      <c r="GJ368" s="22"/>
      <c r="GK368" s="22"/>
      <c r="GL368" s="22"/>
      <c r="GM368" s="22"/>
      <c r="GN368" s="22"/>
      <c r="GO368" s="22"/>
      <c r="GP368" s="22"/>
      <c r="GQ368" s="22"/>
      <c r="GR368" s="22"/>
      <c r="GS368" s="22"/>
      <c r="GT368" s="22"/>
      <c r="GU368" s="22"/>
      <c r="GV368" s="22"/>
      <c r="GW368" s="22"/>
      <c r="GX368" s="22"/>
      <c r="GY368" s="22"/>
      <c r="GZ368" s="22"/>
      <c r="HA368" s="22"/>
      <c r="HB368" s="22"/>
      <c r="HC368" s="22"/>
      <c r="HD368" s="22"/>
      <c r="HE368" s="22"/>
      <c r="HF368" s="22"/>
      <c r="HG368" s="22"/>
      <c r="HH368" s="22"/>
      <c r="HI368" s="22"/>
      <c r="HJ368" s="22"/>
      <c r="HK368" s="22"/>
      <c r="HL368" s="22"/>
      <c r="HM368" s="22"/>
      <c r="HN368" s="22"/>
      <c r="HO368" s="22"/>
      <c r="HP368" s="22"/>
      <c r="HQ368" s="22"/>
      <c r="HR368" s="22"/>
      <c r="HS368" s="22"/>
      <c r="HT368" s="22"/>
      <c r="HU368" s="22"/>
      <c r="HV368" s="22"/>
      <c r="HW368" s="22"/>
      <c r="HX368" s="22"/>
      <c r="HY368" s="22"/>
      <c r="HZ368" s="22"/>
      <c r="IA368" s="22"/>
      <c r="IB368" s="22"/>
      <c r="IC368" s="22"/>
      <c r="ID368" s="22"/>
      <c r="IE368" s="22"/>
      <c r="IF368" s="22"/>
      <c r="IG368" s="22"/>
      <c r="IH368" s="22"/>
      <c r="II368" s="22"/>
      <c r="IJ368" s="22"/>
      <c r="IK368" s="22"/>
      <c r="IL368" s="22"/>
      <c r="IM368" s="22"/>
      <c r="IN368" s="22"/>
      <c r="IO368" s="22"/>
      <c r="IP368" s="22"/>
      <c r="IQ368" s="22"/>
      <c r="IR368" s="22"/>
      <c r="IS368" s="22"/>
      <c r="IT368" s="22"/>
      <c r="IU368" s="22"/>
      <c r="IV368" s="22"/>
      <c r="IW368" s="22"/>
      <c r="IX368" s="22"/>
      <c r="IY368" s="26">
        <f t="shared" si="20"/>
        <v>9</v>
      </c>
      <c r="IZ368" s="56" t="s">
        <v>37</v>
      </c>
      <c r="JA368" s="80">
        <v>540.22</v>
      </c>
      <c r="JB368" s="81">
        <f>JE368+JF368+JG368+JH368+JI368+JJ368+JK368+JL368+JM368+JN368+JO368+JP368</f>
        <v>0</v>
      </c>
      <c r="JC368" s="81">
        <v>320.31000000000006</v>
      </c>
      <c r="JD368" s="82">
        <f t="shared" si="21"/>
        <v>540.22</v>
      </c>
      <c r="JE368" s="83"/>
      <c r="JF368" s="83"/>
      <c r="JG368" s="83"/>
      <c r="JH368" s="83"/>
      <c r="JI368" s="83"/>
      <c r="JJ368" s="83"/>
      <c r="JK368" s="83"/>
      <c r="JL368" s="83"/>
      <c r="JM368" s="83"/>
      <c r="JN368" s="83"/>
      <c r="JO368" s="83"/>
      <c r="JP368" s="83"/>
      <c r="JQ368" s="117">
        <f t="shared" si="22"/>
        <v>1.6865536511504478</v>
      </c>
      <c r="JR368" s="5" t="s">
        <v>725</v>
      </c>
    </row>
    <row r="369" spans="1:278" s="5" customFormat="1" ht="12.75" customHeight="1" x14ac:dyDescent="0.25">
      <c r="A369" s="64">
        <v>43157</v>
      </c>
      <c r="B369" s="108" t="s">
        <v>298</v>
      </c>
      <c r="C369" s="52"/>
      <c r="D369" s="52"/>
      <c r="E369" s="53"/>
      <c r="F369" s="53"/>
      <c r="G369" s="53"/>
      <c r="H369" s="53"/>
      <c r="I369" s="53"/>
      <c r="J369" s="53"/>
      <c r="K369" s="53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  <c r="BK369" s="22"/>
      <c r="BL369" s="22"/>
      <c r="BM369" s="22"/>
      <c r="BN369" s="22"/>
      <c r="BO369" s="22"/>
      <c r="BP369" s="22"/>
      <c r="BQ369" s="22"/>
      <c r="BR369" s="22"/>
      <c r="BS369" s="22"/>
      <c r="BT369" s="22"/>
      <c r="BU369" s="22"/>
      <c r="BV369" s="22"/>
      <c r="BW369" s="22"/>
      <c r="BX369" s="22"/>
      <c r="BY369" s="22"/>
      <c r="BZ369" s="22"/>
      <c r="CA369" s="22"/>
      <c r="CB369" s="22"/>
      <c r="CC369" s="22"/>
      <c r="CD369" s="22"/>
      <c r="CE369" s="22"/>
      <c r="CF369" s="22"/>
      <c r="CG369" s="22"/>
      <c r="CH369" s="22"/>
      <c r="CI369" s="22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>
        <v>18</v>
      </c>
      <c r="CY369" s="22"/>
      <c r="CZ369" s="22"/>
      <c r="DA369" s="22"/>
      <c r="DB369" s="22"/>
      <c r="DC369" s="22"/>
      <c r="DD369" s="22"/>
      <c r="DE369" s="22"/>
      <c r="DF369" s="22"/>
      <c r="DG369" s="22"/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/>
      <c r="DS369" s="22"/>
      <c r="DT369" s="22"/>
      <c r="DU369" s="22"/>
      <c r="DV369" s="22"/>
      <c r="DW369" s="22"/>
      <c r="DX369" s="22"/>
      <c r="DY369" s="22"/>
      <c r="DZ369" s="22"/>
      <c r="EA369" s="22"/>
      <c r="EB369" s="22"/>
      <c r="EC369" s="22"/>
      <c r="ED369" s="22"/>
      <c r="EE369" s="22"/>
      <c r="EF369" s="22"/>
      <c r="EG369" s="22"/>
      <c r="EH369" s="22"/>
      <c r="EI369" s="22"/>
      <c r="EJ369" s="22"/>
      <c r="EK369" s="22"/>
      <c r="EL369" s="22"/>
      <c r="EM369" s="22"/>
      <c r="EN369" s="22"/>
      <c r="EO369" s="22"/>
      <c r="EP369" s="22"/>
      <c r="EQ369" s="22"/>
      <c r="ER369" s="22"/>
      <c r="ES369" s="22"/>
      <c r="ET369" s="22"/>
      <c r="EU369" s="22"/>
      <c r="EV369" s="22"/>
      <c r="EW369" s="22"/>
      <c r="EX369" s="22"/>
      <c r="EY369" s="22"/>
      <c r="EZ369" s="22"/>
      <c r="FA369" s="22"/>
      <c r="FB369" s="22"/>
      <c r="FC369" s="22"/>
      <c r="FD369" s="22"/>
      <c r="FE369" s="22"/>
      <c r="FF369" s="22"/>
      <c r="FG369" s="22"/>
      <c r="FH369" s="22"/>
      <c r="FI369" s="22"/>
      <c r="FJ369" s="22"/>
      <c r="FK369" s="22"/>
      <c r="FL369" s="22">
        <v>20</v>
      </c>
      <c r="FM369" s="22"/>
      <c r="FN369" s="22"/>
      <c r="FO369" s="22"/>
      <c r="FP369" s="22"/>
      <c r="FQ369" s="22"/>
      <c r="FR369" s="22"/>
      <c r="FS369" s="22"/>
      <c r="FT369" s="22"/>
      <c r="FU369" s="22"/>
      <c r="FV369" s="22"/>
      <c r="FW369" s="22"/>
      <c r="FX369" s="22"/>
      <c r="FY369" s="22"/>
      <c r="FZ369" s="22"/>
      <c r="GA369" s="22"/>
      <c r="GB369" s="22"/>
      <c r="GC369" s="22"/>
      <c r="GD369" s="22"/>
      <c r="GE369" s="22"/>
      <c r="GF369" s="22"/>
      <c r="GG369" s="22"/>
      <c r="GH369" s="22"/>
      <c r="GI369" s="22"/>
      <c r="GJ369" s="22"/>
      <c r="GK369" s="22"/>
      <c r="GL369" s="22"/>
      <c r="GM369" s="22"/>
      <c r="GN369" s="22"/>
      <c r="GO369" s="22"/>
      <c r="GP369" s="22"/>
      <c r="GQ369" s="22"/>
      <c r="GR369" s="22"/>
      <c r="GS369" s="22"/>
      <c r="GT369" s="22"/>
      <c r="GU369" s="22"/>
      <c r="GV369" s="22"/>
      <c r="GW369" s="22"/>
      <c r="GX369" s="22"/>
      <c r="GY369" s="22"/>
      <c r="GZ369" s="22"/>
      <c r="HA369" s="22"/>
      <c r="HB369" s="22"/>
      <c r="HC369" s="22"/>
      <c r="HD369" s="22"/>
      <c r="HE369" s="22"/>
      <c r="HF369" s="22"/>
      <c r="HG369" s="22"/>
      <c r="HH369" s="22"/>
      <c r="HI369" s="22"/>
      <c r="HJ369" s="22"/>
      <c r="HK369" s="22"/>
      <c r="HL369" s="22"/>
      <c r="HM369" s="22"/>
      <c r="HN369" s="22"/>
      <c r="HO369" s="22"/>
      <c r="HP369" s="22"/>
      <c r="HQ369" s="22"/>
      <c r="HR369" s="22"/>
      <c r="HS369" s="22"/>
      <c r="HT369" s="22"/>
      <c r="HU369" s="22"/>
      <c r="HV369" s="22"/>
      <c r="HW369" s="22"/>
      <c r="HX369" s="22"/>
      <c r="HY369" s="22"/>
      <c r="HZ369" s="22"/>
      <c r="IA369" s="22"/>
      <c r="IB369" s="22"/>
      <c r="IC369" s="22"/>
      <c r="ID369" s="22"/>
      <c r="IE369" s="22"/>
      <c r="IF369" s="22"/>
      <c r="IG369" s="22"/>
      <c r="IH369" s="22"/>
      <c r="II369" s="22"/>
      <c r="IJ369" s="22"/>
      <c r="IK369" s="22"/>
      <c r="IL369" s="22"/>
      <c r="IM369" s="22"/>
      <c r="IN369" s="22"/>
      <c r="IO369" s="22"/>
      <c r="IP369" s="22"/>
      <c r="IQ369" s="22"/>
      <c r="IR369" s="22"/>
      <c r="IS369" s="22"/>
      <c r="IT369" s="22"/>
      <c r="IU369" s="22"/>
      <c r="IV369" s="22"/>
      <c r="IW369" s="22"/>
      <c r="IX369" s="22"/>
      <c r="IY369" s="26">
        <f t="shared" si="20"/>
        <v>38</v>
      </c>
      <c r="IZ369" s="56" t="s">
        <v>37</v>
      </c>
      <c r="JA369" s="80">
        <v>1491.48</v>
      </c>
      <c r="JB369" s="81">
        <f>JE369+JF369+JG369</f>
        <v>1491.48</v>
      </c>
      <c r="JC369" s="81">
        <v>969.54</v>
      </c>
      <c r="JD369" s="82">
        <f t="shared" si="21"/>
        <v>0</v>
      </c>
      <c r="JE369" s="83"/>
      <c r="JF369" s="83"/>
      <c r="JG369" s="83">
        <v>1491.48</v>
      </c>
      <c r="JH369" s="83"/>
      <c r="JI369" s="83"/>
      <c r="JJ369" s="83"/>
      <c r="JK369" s="83"/>
      <c r="JL369" s="83"/>
      <c r="JM369" s="83"/>
      <c r="JN369" s="83"/>
      <c r="JO369" s="83"/>
      <c r="JP369" s="83"/>
      <c r="JQ369" s="40">
        <f t="shared" si="22"/>
        <v>1.538337768426264</v>
      </c>
    </row>
    <row r="370" spans="1:278" s="5" customFormat="1" ht="12.75" customHeight="1" x14ac:dyDescent="0.25">
      <c r="A370" s="64">
        <v>43194</v>
      </c>
      <c r="B370" s="108" t="s">
        <v>298</v>
      </c>
      <c r="C370" s="52"/>
      <c r="D370" s="52"/>
      <c r="E370" s="53"/>
      <c r="F370" s="53"/>
      <c r="G370" s="53"/>
      <c r="H370" s="53"/>
      <c r="I370" s="53"/>
      <c r="J370" s="53"/>
      <c r="K370" s="53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  <c r="BK370" s="22"/>
      <c r="BL370" s="22"/>
      <c r="BM370" s="22"/>
      <c r="BN370" s="22"/>
      <c r="BO370" s="22"/>
      <c r="BP370" s="22"/>
      <c r="BQ370" s="22"/>
      <c r="BR370" s="22"/>
      <c r="BS370" s="22"/>
      <c r="BT370" s="22"/>
      <c r="BU370" s="22"/>
      <c r="BV370" s="22"/>
      <c r="BW370" s="22"/>
      <c r="BX370" s="22"/>
      <c r="BY370" s="22"/>
      <c r="BZ370" s="22"/>
      <c r="CA370" s="22"/>
      <c r="CB370" s="22"/>
      <c r="CC370" s="22"/>
      <c r="CD370" s="22"/>
      <c r="CE370" s="22"/>
      <c r="CF370" s="22"/>
      <c r="CG370" s="22"/>
      <c r="CH370" s="22"/>
      <c r="CI370" s="22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/>
      <c r="DA370" s="22"/>
      <c r="DB370" s="22"/>
      <c r="DC370" s="22"/>
      <c r="DD370" s="22"/>
      <c r="DE370" s="22"/>
      <c r="DF370" s="22"/>
      <c r="DG370" s="22"/>
      <c r="DH370" s="22"/>
      <c r="DI370" s="22"/>
      <c r="DJ370" s="22"/>
      <c r="DK370" s="22"/>
      <c r="DL370" s="22"/>
      <c r="DM370" s="22"/>
      <c r="DN370" s="22"/>
      <c r="DO370" s="22"/>
      <c r="DP370" s="22"/>
      <c r="DQ370" s="22"/>
      <c r="DR370" s="22"/>
      <c r="DS370" s="22"/>
      <c r="DT370" s="22"/>
      <c r="DU370" s="22"/>
      <c r="DV370" s="22"/>
      <c r="DW370" s="22"/>
      <c r="DX370" s="22"/>
      <c r="DY370" s="22"/>
      <c r="DZ370" s="22"/>
      <c r="EA370" s="22"/>
      <c r="EB370" s="22"/>
      <c r="EC370" s="22"/>
      <c r="ED370" s="22"/>
      <c r="EE370" s="22"/>
      <c r="EF370" s="22"/>
      <c r="EG370" s="22"/>
      <c r="EH370" s="22"/>
      <c r="EI370" s="22"/>
      <c r="EJ370" s="22"/>
      <c r="EK370" s="22"/>
      <c r="EL370" s="22"/>
      <c r="EM370" s="22"/>
      <c r="EN370" s="22"/>
      <c r="EO370" s="22"/>
      <c r="EP370" s="22"/>
      <c r="EQ370" s="22"/>
      <c r="ER370" s="22"/>
      <c r="ES370" s="22"/>
      <c r="ET370" s="22"/>
      <c r="EU370" s="22"/>
      <c r="EV370" s="22"/>
      <c r="EW370" s="22"/>
      <c r="EX370" s="22"/>
      <c r="EY370" s="22"/>
      <c r="EZ370" s="22"/>
      <c r="FA370" s="22"/>
      <c r="FB370" s="22"/>
      <c r="FC370" s="22"/>
      <c r="FD370" s="22"/>
      <c r="FE370" s="22"/>
      <c r="FF370" s="22"/>
      <c r="FG370" s="22"/>
      <c r="FH370" s="22"/>
      <c r="FI370" s="22"/>
      <c r="FJ370" s="22"/>
      <c r="FK370" s="22"/>
      <c r="FL370" s="22">
        <v>100</v>
      </c>
      <c r="FM370" s="22"/>
      <c r="FN370" s="22"/>
      <c r="FO370" s="22"/>
      <c r="FP370" s="22"/>
      <c r="FQ370" s="22"/>
      <c r="FR370" s="22"/>
      <c r="FS370" s="22"/>
      <c r="FT370" s="22"/>
      <c r="FU370" s="22"/>
      <c r="FV370" s="22"/>
      <c r="FW370" s="22"/>
      <c r="FX370" s="22"/>
      <c r="FY370" s="22"/>
      <c r="FZ370" s="22"/>
      <c r="GA370" s="22"/>
      <c r="GB370" s="22"/>
      <c r="GC370" s="22"/>
      <c r="GD370" s="22"/>
      <c r="GE370" s="22"/>
      <c r="GF370" s="22"/>
      <c r="GG370" s="22"/>
      <c r="GH370" s="22"/>
      <c r="GI370" s="22"/>
      <c r="GJ370" s="22"/>
      <c r="GK370" s="22"/>
      <c r="GL370" s="22"/>
      <c r="GM370" s="22"/>
      <c r="GN370" s="22"/>
      <c r="GO370" s="22"/>
      <c r="GP370" s="22"/>
      <c r="GQ370" s="22"/>
      <c r="GR370" s="22"/>
      <c r="GS370" s="22"/>
      <c r="GT370" s="22"/>
      <c r="GU370" s="22"/>
      <c r="GV370" s="22"/>
      <c r="GW370" s="22"/>
      <c r="GX370" s="22"/>
      <c r="GY370" s="22"/>
      <c r="GZ370" s="22"/>
      <c r="HA370" s="22"/>
      <c r="HB370" s="22"/>
      <c r="HC370" s="22"/>
      <c r="HD370" s="22"/>
      <c r="HE370" s="22"/>
      <c r="HF370" s="22"/>
      <c r="HG370" s="22"/>
      <c r="HH370" s="22"/>
      <c r="HI370" s="22"/>
      <c r="HJ370" s="22"/>
      <c r="HK370" s="22"/>
      <c r="HL370" s="22"/>
      <c r="HM370" s="22"/>
      <c r="HN370" s="22"/>
      <c r="HO370" s="22"/>
      <c r="HP370" s="22"/>
      <c r="HQ370" s="22"/>
      <c r="HR370" s="22"/>
      <c r="HS370" s="22"/>
      <c r="HT370" s="22"/>
      <c r="HU370" s="22"/>
      <c r="HV370" s="22"/>
      <c r="HW370" s="22"/>
      <c r="HX370" s="22"/>
      <c r="HY370" s="22"/>
      <c r="HZ370" s="22"/>
      <c r="IA370" s="22"/>
      <c r="IB370" s="22"/>
      <c r="IC370" s="22"/>
      <c r="ID370" s="22"/>
      <c r="IE370" s="22"/>
      <c r="IF370" s="22"/>
      <c r="IG370" s="22"/>
      <c r="IH370" s="22"/>
      <c r="II370" s="22"/>
      <c r="IJ370" s="22"/>
      <c r="IK370" s="22"/>
      <c r="IL370" s="22"/>
      <c r="IM370" s="22"/>
      <c r="IN370" s="22"/>
      <c r="IO370" s="22"/>
      <c r="IP370" s="22"/>
      <c r="IQ370" s="22"/>
      <c r="IR370" s="22"/>
      <c r="IS370" s="22"/>
      <c r="IT370" s="22"/>
      <c r="IU370" s="22"/>
      <c r="IV370" s="22"/>
      <c r="IW370" s="22"/>
      <c r="IX370" s="22"/>
      <c r="IY370" s="26">
        <f t="shared" si="20"/>
        <v>100</v>
      </c>
      <c r="IZ370" s="56" t="s">
        <v>37</v>
      </c>
      <c r="JA370" s="80">
        <v>3056.4</v>
      </c>
      <c r="JB370" s="81">
        <f>JE370+JF370+JG370+JH370+JI370</f>
        <v>3056.4</v>
      </c>
      <c r="JC370" s="81">
        <v>1964</v>
      </c>
      <c r="JD370" s="82">
        <f t="shared" si="21"/>
        <v>0</v>
      </c>
      <c r="JE370" s="83"/>
      <c r="JF370" s="83"/>
      <c r="JG370" s="83"/>
      <c r="JH370" s="83">
        <v>3056.4</v>
      </c>
      <c r="JI370" s="83"/>
      <c r="JJ370" s="83"/>
      <c r="JK370" s="83"/>
      <c r="JL370" s="83"/>
      <c r="JM370" s="83"/>
      <c r="JN370" s="83"/>
      <c r="JO370" s="83"/>
      <c r="JP370" s="83"/>
      <c r="JQ370" s="40">
        <f t="shared" si="22"/>
        <v>1.5562118126272912</v>
      </c>
      <c r="JR370" s="5" t="s">
        <v>343</v>
      </c>
    </row>
    <row r="371" spans="1:278" s="5" customFormat="1" ht="12.75" customHeight="1" x14ac:dyDescent="0.25">
      <c r="A371" s="64">
        <v>43196</v>
      </c>
      <c r="B371" s="108" t="s">
        <v>298</v>
      </c>
      <c r="C371" s="52"/>
      <c r="D371" s="52"/>
      <c r="E371" s="53"/>
      <c r="F371" s="53"/>
      <c r="G371" s="53"/>
      <c r="H371" s="53"/>
      <c r="I371" s="53"/>
      <c r="J371" s="53"/>
      <c r="K371" s="53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  <c r="BK371" s="22"/>
      <c r="BL371" s="22"/>
      <c r="BM371" s="22"/>
      <c r="BN371" s="22"/>
      <c r="BO371" s="22"/>
      <c r="BP371" s="22"/>
      <c r="BQ371" s="22"/>
      <c r="BR371" s="22"/>
      <c r="BS371" s="22"/>
      <c r="BT371" s="22"/>
      <c r="BU371" s="22"/>
      <c r="BV371" s="22"/>
      <c r="BW371" s="22"/>
      <c r="BX371" s="22"/>
      <c r="BY371" s="22"/>
      <c r="BZ371" s="22"/>
      <c r="CA371" s="22"/>
      <c r="CB371" s="22"/>
      <c r="CC371" s="22"/>
      <c r="CD371" s="22"/>
      <c r="CE371" s="22"/>
      <c r="CF371" s="22"/>
      <c r="CG371" s="22"/>
      <c r="CH371" s="22"/>
      <c r="CI371" s="22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>
        <v>40</v>
      </c>
      <c r="CX371" s="22">
        <v>99</v>
      </c>
      <c r="CY371" s="22"/>
      <c r="CZ371" s="22"/>
      <c r="DA371" s="22"/>
      <c r="DB371" s="22"/>
      <c r="DC371" s="22"/>
      <c r="DD371" s="22"/>
      <c r="DE371" s="22"/>
      <c r="DF371" s="22"/>
      <c r="DG371" s="22"/>
      <c r="DH371" s="22"/>
      <c r="DI371" s="22"/>
      <c r="DJ371" s="22">
        <v>30</v>
      </c>
      <c r="DK371" s="22"/>
      <c r="DL371" s="22"/>
      <c r="DM371" s="22"/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/>
      <c r="DY371" s="22"/>
      <c r="DZ371" s="22"/>
      <c r="EA371" s="22"/>
      <c r="EB371" s="22"/>
      <c r="EC371" s="22"/>
      <c r="ED371" s="22"/>
      <c r="EE371" s="22"/>
      <c r="EF371" s="22"/>
      <c r="EG371" s="22"/>
      <c r="EH371" s="22"/>
      <c r="EI371" s="22"/>
      <c r="EJ371" s="22"/>
      <c r="EK371" s="22"/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/>
      <c r="EY371" s="22"/>
      <c r="EZ371" s="22"/>
      <c r="FA371" s="22"/>
      <c r="FB371" s="22"/>
      <c r="FC371" s="22"/>
      <c r="FD371" s="22"/>
      <c r="FE371" s="22"/>
      <c r="FF371" s="22"/>
      <c r="FG371" s="22"/>
      <c r="FH371" s="22"/>
      <c r="FI371" s="22"/>
      <c r="FJ371" s="22"/>
      <c r="FK371" s="22"/>
      <c r="FL371" s="22"/>
      <c r="FM371" s="22"/>
      <c r="FN371" s="22"/>
      <c r="FO371" s="22"/>
      <c r="FP371" s="22"/>
      <c r="FQ371" s="22"/>
      <c r="FR371" s="22"/>
      <c r="FS371" s="22"/>
      <c r="FT371" s="22"/>
      <c r="FU371" s="22"/>
      <c r="FV371" s="22"/>
      <c r="FW371" s="22"/>
      <c r="FX371" s="22"/>
      <c r="FY371" s="22"/>
      <c r="FZ371" s="22"/>
      <c r="GA371" s="22"/>
      <c r="GB371" s="22"/>
      <c r="GC371" s="22"/>
      <c r="GD371" s="22"/>
      <c r="GE371" s="22"/>
      <c r="GF371" s="22"/>
      <c r="GG371" s="22"/>
      <c r="GH371" s="22"/>
      <c r="GI371" s="22"/>
      <c r="GJ371" s="22"/>
      <c r="GK371" s="22"/>
      <c r="GL371" s="22"/>
      <c r="GM371" s="22"/>
      <c r="GN371" s="22"/>
      <c r="GO371" s="22"/>
      <c r="GP371" s="22"/>
      <c r="GQ371" s="22"/>
      <c r="GR371" s="22"/>
      <c r="GS371" s="22"/>
      <c r="GT371" s="22"/>
      <c r="GU371" s="22"/>
      <c r="GV371" s="22"/>
      <c r="GW371" s="22"/>
      <c r="GX371" s="22"/>
      <c r="GY371" s="22"/>
      <c r="GZ371" s="22"/>
      <c r="HA371" s="22"/>
      <c r="HB371" s="22"/>
      <c r="HC371" s="22"/>
      <c r="HD371" s="22"/>
      <c r="HE371" s="22"/>
      <c r="HF371" s="22"/>
      <c r="HG371" s="22"/>
      <c r="HH371" s="22"/>
      <c r="HI371" s="22"/>
      <c r="HJ371" s="22"/>
      <c r="HK371" s="22"/>
      <c r="HL371" s="22"/>
      <c r="HM371" s="22"/>
      <c r="HN371" s="22"/>
      <c r="HO371" s="22"/>
      <c r="HP371" s="22"/>
      <c r="HQ371" s="22"/>
      <c r="HR371" s="22"/>
      <c r="HS371" s="22"/>
      <c r="HT371" s="22"/>
      <c r="HU371" s="22"/>
      <c r="HV371" s="22"/>
      <c r="HW371" s="22"/>
      <c r="HX371" s="22"/>
      <c r="HY371" s="22"/>
      <c r="HZ371" s="22"/>
      <c r="IA371" s="22"/>
      <c r="IB371" s="22"/>
      <c r="IC371" s="22"/>
      <c r="ID371" s="22"/>
      <c r="IE371" s="22"/>
      <c r="IF371" s="22"/>
      <c r="IG371" s="22"/>
      <c r="IH371" s="22"/>
      <c r="II371" s="22"/>
      <c r="IJ371" s="22"/>
      <c r="IK371" s="22"/>
      <c r="IL371" s="22"/>
      <c r="IM371" s="22"/>
      <c r="IN371" s="22"/>
      <c r="IO371" s="22"/>
      <c r="IP371" s="22"/>
      <c r="IQ371" s="22"/>
      <c r="IR371" s="22"/>
      <c r="IS371" s="22"/>
      <c r="IT371" s="22"/>
      <c r="IU371" s="22"/>
      <c r="IV371" s="22"/>
      <c r="IW371" s="22"/>
      <c r="IX371" s="22"/>
      <c r="IY371" s="26">
        <f t="shared" si="20"/>
        <v>169</v>
      </c>
      <c r="IZ371" s="56" t="s">
        <v>37</v>
      </c>
      <c r="JA371" s="80">
        <v>7387.15</v>
      </c>
      <c r="JB371" s="81">
        <f>JE371+JF371+JG371+JH371+JI371</f>
        <v>7387.15</v>
      </c>
      <c r="JC371" s="81">
        <v>4797.8</v>
      </c>
      <c r="JD371" s="82">
        <f t="shared" si="21"/>
        <v>0</v>
      </c>
      <c r="JE371" s="83"/>
      <c r="JF371" s="83"/>
      <c r="JG371" s="83"/>
      <c r="JH371" s="83">
        <v>7387.15</v>
      </c>
      <c r="JI371" s="83"/>
      <c r="JJ371" s="83"/>
      <c r="JK371" s="83"/>
      <c r="JL371" s="83"/>
      <c r="JM371" s="83"/>
      <c r="JN371" s="83"/>
      <c r="JO371" s="83"/>
      <c r="JP371" s="83"/>
      <c r="JQ371" s="40">
        <f t="shared" si="22"/>
        <v>1.5396952770019592</v>
      </c>
    </row>
    <row r="372" spans="1:278" s="5" customFormat="1" ht="12.75" customHeight="1" x14ac:dyDescent="0.25">
      <c r="A372" s="64">
        <v>43214</v>
      </c>
      <c r="B372" s="108" t="s">
        <v>298</v>
      </c>
      <c r="C372" s="52"/>
      <c r="D372" s="52"/>
      <c r="E372" s="53"/>
      <c r="F372" s="53"/>
      <c r="G372" s="53"/>
      <c r="H372" s="53"/>
      <c r="I372" s="53"/>
      <c r="J372" s="53"/>
      <c r="K372" s="53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  <c r="BK372" s="22"/>
      <c r="BL372" s="22"/>
      <c r="BM372" s="22"/>
      <c r="BN372" s="22"/>
      <c r="BO372" s="22"/>
      <c r="BP372" s="22"/>
      <c r="BQ372" s="22"/>
      <c r="BR372" s="22"/>
      <c r="BS372" s="22"/>
      <c r="BT372" s="22"/>
      <c r="BU372" s="22"/>
      <c r="BV372" s="22"/>
      <c r="BW372" s="22"/>
      <c r="BX372" s="22"/>
      <c r="BY372" s="22"/>
      <c r="BZ372" s="22"/>
      <c r="CA372" s="22"/>
      <c r="CB372" s="22"/>
      <c r="CC372" s="22"/>
      <c r="CD372" s="22"/>
      <c r="CE372" s="22"/>
      <c r="CF372" s="22"/>
      <c r="CG372" s="22"/>
      <c r="CH372" s="22"/>
      <c r="CI372" s="22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/>
      <c r="DA372" s="22"/>
      <c r="DB372" s="22"/>
      <c r="DC372" s="22"/>
      <c r="DD372" s="22"/>
      <c r="DE372" s="22"/>
      <c r="DF372" s="22"/>
      <c r="DG372" s="22"/>
      <c r="DH372" s="22"/>
      <c r="DI372" s="22"/>
      <c r="DJ372" s="22"/>
      <c r="DK372" s="22"/>
      <c r="DL372" s="22"/>
      <c r="DM372" s="22"/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/>
      <c r="DY372" s="22"/>
      <c r="DZ372" s="22"/>
      <c r="EA372" s="22"/>
      <c r="EB372" s="22"/>
      <c r="EC372" s="22"/>
      <c r="ED372" s="22"/>
      <c r="EE372" s="22"/>
      <c r="EF372" s="22"/>
      <c r="EG372" s="22"/>
      <c r="EH372" s="22"/>
      <c r="EI372" s="22"/>
      <c r="EJ372" s="22"/>
      <c r="EK372" s="22"/>
      <c r="EL372" s="22"/>
      <c r="EM372" s="22"/>
      <c r="EN372" s="22"/>
      <c r="EO372" s="22"/>
      <c r="EP372" s="22"/>
      <c r="EQ372" s="22"/>
      <c r="ER372" s="22"/>
      <c r="ES372" s="22"/>
      <c r="ET372" s="22"/>
      <c r="EU372" s="22"/>
      <c r="EV372" s="22"/>
      <c r="EW372" s="22"/>
      <c r="EX372" s="22"/>
      <c r="EY372" s="22"/>
      <c r="EZ372" s="22"/>
      <c r="FA372" s="22"/>
      <c r="FB372" s="22"/>
      <c r="FC372" s="22"/>
      <c r="FD372" s="22"/>
      <c r="FE372" s="22"/>
      <c r="FF372" s="22"/>
      <c r="FG372" s="22"/>
      <c r="FH372" s="22"/>
      <c r="FI372" s="22"/>
      <c r="FJ372" s="22"/>
      <c r="FK372" s="22"/>
      <c r="FL372" s="22">
        <v>100</v>
      </c>
      <c r="FM372" s="22"/>
      <c r="FN372" s="22"/>
      <c r="FO372" s="22"/>
      <c r="FP372" s="22"/>
      <c r="FQ372" s="22"/>
      <c r="FR372" s="22"/>
      <c r="FS372" s="22"/>
      <c r="FT372" s="22"/>
      <c r="FU372" s="22"/>
      <c r="FV372" s="22"/>
      <c r="FW372" s="22"/>
      <c r="FX372" s="22"/>
      <c r="FY372" s="22"/>
      <c r="FZ372" s="22"/>
      <c r="GA372" s="22"/>
      <c r="GB372" s="22"/>
      <c r="GC372" s="22"/>
      <c r="GD372" s="22"/>
      <c r="GE372" s="22"/>
      <c r="GF372" s="22"/>
      <c r="GG372" s="22"/>
      <c r="GH372" s="22"/>
      <c r="GI372" s="22"/>
      <c r="GJ372" s="22"/>
      <c r="GK372" s="22"/>
      <c r="GL372" s="22"/>
      <c r="GM372" s="22"/>
      <c r="GN372" s="22"/>
      <c r="GO372" s="22"/>
      <c r="GP372" s="22"/>
      <c r="GQ372" s="22"/>
      <c r="GR372" s="22"/>
      <c r="GS372" s="22"/>
      <c r="GT372" s="22"/>
      <c r="GU372" s="22"/>
      <c r="GV372" s="22"/>
      <c r="GW372" s="22"/>
      <c r="GX372" s="22"/>
      <c r="GY372" s="22"/>
      <c r="GZ372" s="22"/>
      <c r="HA372" s="22"/>
      <c r="HB372" s="22"/>
      <c r="HC372" s="22"/>
      <c r="HD372" s="22"/>
      <c r="HE372" s="22"/>
      <c r="HF372" s="22"/>
      <c r="HG372" s="22"/>
      <c r="HH372" s="22"/>
      <c r="HI372" s="22"/>
      <c r="HJ372" s="22"/>
      <c r="HK372" s="22"/>
      <c r="HL372" s="22"/>
      <c r="HM372" s="22"/>
      <c r="HN372" s="22"/>
      <c r="HO372" s="22"/>
      <c r="HP372" s="22"/>
      <c r="HQ372" s="22"/>
      <c r="HR372" s="22"/>
      <c r="HS372" s="22"/>
      <c r="HT372" s="22"/>
      <c r="HU372" s="22"/>
      <c r="HV372" s="22"/>
      <c r="HW372" s="22"/>
      <c r="HX372" s="22"/>
      <c r="HY372" s="22"/>
      <c r="HZ372" s="22"/>
      <c r="IA372" s="22"/>
      <c r="IB372" s="22"/>
      <c r="IC372" s="22"/>
      <c r="ID372" s="22"/>
      <c r="IE372" s="22"/>
      <c r="IF372" s="22"/>
      <c r="IG372" s="22"/>
      <c r="IH372" s="22"/>
      <c r="II372" s="22"/>
      <c r="IJ372" s="22"/>
      <c r="IK372" s="22"/>
      <c r="IL372" s="22"/>
      <c r="IM372" s="22"/>
      <c r="IN372" s="22"/>
      <c r="IO372" s="22"/>
      <c r="IP372" s="22"/>
      <c r="IQ372" s="22"/>
      <c r="IR372" s="22"/>
      <c r="IS372" s="22"/>
      <c r="IT372" s="22"/>
      <c r="IU372" s="22"/>
      <c r="IV372" s="22"/>
      <c r="IW372" s="22"/>
      <c r="IX372" s="22"/>
      <c r="IY372" s="26">
        <f t="shared" si="20"/>
        <v>100</v>
      </c>
      <c r="IZ372" s="56" t="s">
        <v>37</v>
      </c>
      <c r="JA372" s="80">
        <v>3128.4</v>
      </c>
      <c r="JB372" s="81">
        <f>JE372+JF372+JG372+JH372+JI372</f>
        <v>3128.4</v>
      </c>
      <c r="JC372" s="81">
        <v>1963</v>
      </c>
      <c r="JD372" s="82">
        <f t="shared" si="21"/>
        <v>0</v>
      </c>
      <c r="JE372" s="83"/>
      <c r="JF372" s="83"/>
      <c r="JG372" s="83"/>
      <c r="JH372" s="83">
        <v>2</v>
      </c>
      <c r="JI372" s="83">
        <v>3126.4</v>
      </c>
      <c r="JJ372" s="83"/>
      <c r="JK372" s="83"/>
      <c r="JL372" s="83"/>
      <c r="JM372" s="83"/>
      <c r="JN372" s="83"/>
      <c r="JO372" s="83"/>
      <c r="JP372" s="83"/>
      <c r="JQ372" s="40">
        <f t="shared" si="22"/>
        <v>1.5936831380539991</v>
      </c>
      <c r="JR372" s="5" t="s">
        <v>430</v>
      </c>
    </row>
    <row r="373" spans="1:278" s="5" customFormat="1" ht="12.75" customHeight="1" x14ac:dyDescent="0.25">
      <c r="A373" s="64">
        <v>43218</v>
      </c>
      <c r="B373" s="108" t="s">
        <v>298</v>
      </c>
      <c r="C373" s="52"/>
      <c r="D373" s="52"/>
      <c r="E373" s="53"/>
      <c r="F373" s="53"/>
      <c r="G373" s="53"/>
      <c r="H373" s="53"/>
      <c r="I373" s="53"/>
      <c r="J373" s="53"/>
      <c r="K373" s="53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  <c r="BK373" s="22"/>
      <c r="BL373" s="22"/>
      <c r="BM373" s="22"/>
      <c r="BN373" s="22"/>
      <c r="BO373" s="22"/>
      <c r="BP373" s="22"/>
      <c r="BQ373" s="22"/>
      <c r="BR373" s="22"/>
      <c r="BS373" s="22"/>
      <c r="BT373" s="22"/>
      <c r="BU373" s="22"/>
      <c r="BV373" s="22"/>
      <c r="BW373" s="22"/>
      <c r="BX373" s="22"/>
      <c r="BY373" s="22"/>
      <c r="BZ373" s="22"/>
      <c r="CA373" s="22"/>
      <c r="CB373" s="22"/>
      <c r="CC373" s="22"/>
      <c r="CD373" s="22"/>
      <c r="CE373" s="22"/>
      <c r="CF373" s="22"/>
      <c r="CG373" s="22"/>
      <c r="CH373" s="22"/>
      <c r="CI373" s="22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>
        <v>60</v>
      </c>
      <c r="CX373" s="22"/>
      <c r="CY373" s="22"/>
      <c r="CZ373" s="22"/>
      <c r="DA373" s="22"/>
      <c r="DB373" s="22"/>
      <c r="DC373" s="22"/>
      <c r="DD373" s="22"/>
      <c r="DE373" s="22"/>
      <c r="DF373" s="22"/>
      <c r="DG373" s="22"/>
      <c r="DH373" s="22"/>
      <c r="DI373" s="22"/>
      <c r="DJ373" s="22"/>
      <c r="DK373" s="22"/>
      <c r="DL373" s="22"/>
      <c r="DM373" s="22"/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/>
      <c r="DY373" s="22"/>
      <c r="DZ373" s="22"/>
      <c r="EA373" s="22"/>
      <c r="EB373" s="22"/>
      <c r="EC373" s="22"/>
      <c r="ED373" s="22"/>
      <c r="EE373" s="22"/>
      <c r="EF373" s="22"/>
      <c r="EG373" s="22"/>
      <c r="EH373" s="22"/>
      <c r="EI373" s="22"/>
      <c r="EJ373" s="22"/>
      <c r="EK373" s="22"/>
      <c r="EL373" s="22"/>
      <c r="EM373" s="22"/>
      <c r="EN373" s="22"/>
      <c r="EO373" s="22"/>
      <c r="EP373" s="22"/>
      <c r="EQ373" s="22"/>
      <c r="ER373" s="22"/>
      <c r="ES373" s="22"/>
      <c r="ET373" s="22"/>
      <c r="EU373" s="22"/>
      <c r="EV373" s="22"/>
      <c r="EW373" s="22"/>
      <c r="EX373" s="22"/>
      <c r="EY373" s="22"/>
      <c r="EZ373" s="22"/>
      <c r="FA373" s="22"/>
      <c r="FB373" s="22"/>
      <c r="FC373" s="22"/>
      <c r="FD373" s="22"/>
      <c r="FE373" s="22"/>
      <c r="FF373" s="22"/>
      <c r="FG373" s="22"/>
      <c r="FH373" s="22"/>
      <c r="FI373" s="22"/>
      <c r="FJ373" s="22"/>
      <c r="FK373" s="22"/>
      <c r="FL373" s="22"/>
      <c r="FM373" s="22"/>
      <c r="FN373" s="22"/>
      <c r="FO373" s="22"/>
      <c r="FP373" s="22"/>
      <c r="FQ373" s="22"/>
      <c r="FR373" s="22"/>
      <c r="FS373" s="22"/>
      <c r="FT373" s="22"/>
      <c r="FU373" s="22"/>
      <c r="FV373" s="22"/>
      <c r="FW373" s="22"/>
      <c r="FX373" s="22"/>
      <c r="FY373" s="22"/>
      <c r="FZ373" s="22"/>
      <c r="GA373" s="22"/>
      <c r="GB373" s="22"/>
      <c r="GC373" s="22"/>
      <c r="GD373" s="22"/>
      <c r="GE373" s="22"/>
      <c r="GF373" s="22"/>
      <c r="GG373" s="22"/>
      <c r="GH373" s="22"/>
      <c r="GI373" s="22"/>
      <c r="GJ373" s="22"/>
      <c r="GK373" s="22"/>
      <c r="GL373" s="22"/>
      <c r="GM373" s="22"/>
      <c r="GN373" s="22"/>
      <c r="GO373" s="22"/>
      <c r="GP373" s="22"/>
      <c r="GQ373" s="22"/>
      <c r="GR373" s="22"/>
      <c r="GS373" s="22"/>
      <c r="GT373" s="22"/>
      <c r="GU373" s="22"/>
      <c r="GV373" s="22"/>
      <c r="GW373" s="22"/>
      <c r="GX373" s="22"/>
      <c r="GY373" s="22"/>
      <c r="GZ373" s="22"/>
      <c r="HA373" s="22"/>
      <c r="HB373" s="22"/>
      <c r="HC373" s="22"/>
      <c r="HD373" s="22"/>
      <c r="HE373" s="22"/>
      <c r="HF373" s="22"/>
      <c r="HG373" s="22"/>
      <c r="HH373" s="22"/>
      <c r="HI373" s="22"/>
      <c r="HJ373" s="22"/>
      <c r="HK373" s="22"/>
      <c r="HL373" s="22"/>
      <c r="HM373" s="22"/>
      <c r="HN373" s="22"/>
      <c r="HO373" s="22"/>
      <c r="HP373" s="22"/>
      <c r="HQ373" s="22"/>
      <c r="HR373" s="22"/>
      <c r="HS373" s="22"/>
      <c r="HT373" s="22"/>
      <c r="HU373" s="22"/>
      <c r="HV373" s="22"/>
      <c r="HW373" s="22"/>
      <c r="HX373" s="22"/>
      <c r="HY373" s="22"/>
      <c r="HZ373" s="22"/>
      <c r="IA373" s="22"/>
      <c r="IB373" s="22"/>
      <c r="IC373" s="22"/>
      <c r="ID373" s="22"/>
      <c r="IE373" s="22"/>
      <c r="IF373" s="22"/>
      <c r="IG373" s="22"/>
      <c r="IH373" s="22"/>
      <c r="II373" s="22"/>
      <c r="IJ373" s="22"/>
      <c r="IK373" s="22"/>
      <c r="IL373" s="22"/>
      <c r="IM373" s="22"/>
      <c r="IN373" s="22"/>
      <c r="IO373" s="22"/>
      <c r="IP373" s="22"/>
      <c r="IQ373" s="22"/>
      <c r="IR373" s="22"/>
      <c r="IS373" s="22"/>
      <c r="IT373" s="22"/>
      <c r="IU373" s="22"/>
      <c r="IV373" s="22"/>
      <c r="IW373" s="22"/>
      <c r="IX373" s="22"/>
      <c r="IY373" s="26">
        <f t="shared" si="20"/>
        <v>60</v>
      </c>
      <c r="IZ373" s="56" t="s">
        <v>37</v>
      </c>
      <c r="JA373" s="80">
        <v>2607.84</v>
      </c>
      <c r="JB373" s="81">
        <f>JE373+JF373+JG373+JH373+JI373</f>
        <v>2607.84</v>
      </c>
      <c r="JC373" s="81">
        <v>1892.3999999999999</v>
      </c>
      <c r="JD373" s="82">
        <f t="shared" si="21"/>
        <v>0</v>
      </c>
      <c r="JE373" s="83"/>
      <c r="JF373" s="83"/>
      <c r="JG373" s="83"/>
      <c r="JH373" s="83"/>
      <c r="JI373" s="83">
        <v>2607.84</v>
      </c>
      <c r="JJ373" s="83"/>
      <c r="JK373" s="83"/>
      <c r="JL373" s="83"/>
      <c r="JM373" s="83"/>
      <c r="JN373" s="83"/>
      <c r="JO373" s="83"/>
      <c r="JP373" s="83"/>
      <c r="JQ373" s="40">
        <f t="shared" si="22"/>
        <v>1.3780596068484465</v>
      </c>
    </row>
    <row r="374" spans="1:278" s="5" customFormat="1" ht="12.75" customHeight="1" x14ac:dyDescent="0.25">
      <c r="A374" s="64">
        <v>43311</v>
      </c>
      <c r="B374" s="108" t="s">
        <v>298</v>
      </c>
      <c r="C374" s="52"/>
      <c r="D374" s="52"/>
      <c r="E374" s="53"/>
      <c r="F374" s="53"/>
      <c r="G374" s="53"/>
      <c r="H374" s="53"/>
      <c r="I374" s="53"/>
      <c r="J374" s="53"/>
      <c r="K374" s="53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>
        <v>10</v>
      </c>
      <c r="BC374" s="22"/>
      <c r="BD374" s="22"/>
      <c r="BE374" s="22"/>
      <c r="BF374" s="22"/>
      <c r="BG374" s="22"/>
      <c r="BH374" s="22"/>
      <c r="BI374" s="22"/>
      <c r="BJ374" s="22"/>
      <c r="BK374" s="22"/>
      <c r="BL374" s="22"/>
      <c r="BM374" s="22"/>
      <c r="BN374" s="22"/>
      <c r="BO374" s="22"/>
      <c r="BP374" s="22"/>
      <c r="BQ374" s="22">
        <v>20</v>
      </c>
      <c r="BR374" s="22"/>
      <c r="BS374" s="22"/>
      <c r="BT374" s="22"/>
      <c r="BU374" s="22"/>
      <c r="BV374" s="22"/>
      <c r="BW374" s="22"/>
      <c r="BX374" s="22"/>
      <c r="BY374" s="22"/>
      <c r="BZ374" s="22"/>
      <c r="CA374" s="22"/>
      <c r="CB374" s="22"/>
      <c r="CC374" s="22"/>
      <c r="CD374" s="22"/>
      <c r="CE374" s="22"/>
      <c r="CF374" s="22"/>
      <c r="CG374" s="22"/>
      <c r="CH374" s="22"/>
      <c r="CI374" s="22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>
        <v>18</v>
      </c>
      <c r="CY374" s="22"/>
      <c r="CZ374" s="22"/>
      <c r="DA374" s="22"/>
      <c r="DB374" s="22"/>
      <c r="DC374" s="22"/>
      <c r="DD374" s="22"/>
      <c r="DE374" s="22"/>
      <c r="DF374" s="22"/>
      <c r="DG374" s="22"/>
      <c r="DH374" s="22"/>
      <c r="DI374" s="22"/>
      <c r="DJ374" s="22"/>
      <c r="DK374" s="22"/>
      <c r="DL374" s="22"/>
      <c r="DM374" s="22"/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/>
      <c r="DY374" s="22"/>
      <c r="DZ374" s="22"/>
      <c r="EA374" s="22"/>
      <c r="EB374" s="22"/>
      <c r="EC374" s="22"/>
      <c r="ED374" s="22"/>
      <c r="EE374" s="22"/>
      <c r="EF374" s="22"/>
      <c r="EG374" s="22"/>
      <c r="EH374" s="22"/>
      <c r="EI374" s="22"/>
      <c r="EJ374" s="22"/>
      <c r="EK374" s="22"/>
      <c r="EL374" s="22"/>
      <c r="EM374" s="22"/>
      <c r="EN374" s="22"/>
      <c r="EO374" s="22"/>
      <c r="EP374" s="22"/>
      <c r="EQ374" s="22"/>
      <c r="ER374" s="22"/>
      <c r="ES374" s="22"/>
      <c r="ET374" s="22"/>
      <c r="EU374" s="22"/>
      <c r="EV374" s="22"/>
      <c r="EW374" s="22"/>
      <c r="EX374" s="22"/>
      <c r="EY374" s="22"/>
      <c r="EZ374" s="22"/>
      <c r="FA374" s="22"/>
      <c r="FB374" s="22"/>
      <c r="FC374" s="22"/>
      <c r="FD374" s="22"/>
      <c r="FE374" s="22"/>
      <c r="FF374" s="22"/>
      <c r="FG374" s="22"/>
      <c r="FH374" s="22"/>
      <c r="FI374" s="22"/>
      <c r="FJ374" s="22"/>
      <c r="FK374" s="22"/>
      <c r="FL374" s="22"/>
      <c r="FM374" s="22"/>
      <c r="FN374" s="22"/>
      <c r="FO374" s="22"/>
      <c r="FP374" s="22"/>
      <c r="FQ374" s="22"/>
      <c r="FR374" s="22"/>
      <c r="FS374" s="22"/>
      <c r="FT374" s="22"/>
      <c r="FU374" s="22"/>
      <c r="FV374" s="22"/>
      <c r="FW374" s="22"/>
      <c r="FX374" s="22"/>
      <c r="FY374" s="22"/>
      <c r="FZ374" s="22"/>
      <c r="GA374" s="22"/>
      <c r="GB374" s="22"/>
      <c r="GC374" s="22"/>
      <c r="GD374" s="22"/>
      <c r="GE374" s="22">
        <v>10</v>
      </c>
      <c r="GF374" s="22"/>
      <c r="GG374" s="22"/>
      <c r="GH374" s="22"/>
      <c r="GI374" s="22"/>
      <c r="GJ374" s="22"/>
      <c r="GK374" s="22"/>
      <c r="GL374" s="22"/>
      <c r="GM374" s="22"/>
      <c r="GN374" s="22"/>
      <c r="GO374" s="22"/>
      <c r="GP374" s="22"/>
      <c r="GQ374" s="22"/>
      <c r="GR374" s="22"/>
      <c r="GS374" s="22"/>
      <c r="GT374" s="22"/>
      <c r="GU374" s="22"/>
      <c r="GV374" s="22"/>
      <c r="GW374" s="22"/>
      <c r="GX374" s="22"/>
      <c r="GY374" s="22"/>
      <c r="GZ374" s="22"/>
      <c r="HA374" s="22"/>
      <c r="HB374" s="22"/>
      <c r="HC374" s="22"/>
      <c r="HD374" s="22"/>
      <c r="HE374" s="22"/>
      <c r="HF374" s="22"/>
      <c r="HG374" s="22"/>
      <c r="HH374" s="22"/>
      <c r="HI374" s="22"/>
      <c r="HJ374" s="22"/>
      <c r="HK374" s="22"/>
      <c r="HL374" s="22"/>
      <c r="HM374" s="22"/>
      <c r="HN374" s="22"/>
      <c r="HO374" s="22"/>
      <c r="HP374" s="22"/>
      <c r="HQ374" s="22"/>
      <c r="HR374" s="22"/>
      <c r="HS374" s="22"/>
      <c r="HT374" s="22"/>
      <c r="HU374" s="22"/>
      <c r="HV374" s="22"/>
      <c r="HW374" s="22"/>
      <c r="HX374" s="22"/>
      <c r="HY374" s="22"/>
      <c r="HZ374" s="22"/>
      <c r="IA374" s="22"/>
      <c r="IB374" s="22"/>
      <c r="IC374" s="22"/>
      <c r="ID374" s="22"/>
      <c r="IE374" s="22"/>
      <c r="IF374" s="22"/>
      <c r="IG374" s="22"/>
      <c r="IH374" s="22"/>
      <c r="II374" s="22"/>
      <c r="IJ374" s="22"/>
      <c r="IK374" s="22"/>
      <c r="IL374" s="22"/>
      <c r="IM374" s="22"/>
      <c r="IN374" s="22"/>
      <c r="IO374" s="22"/>
      <c r="IP374" s="22"/>
      <c r="IQ374" s="22"/>
      <c r="IR374" s="22"/>
      <c r="IS374" s="22"/>
      <c r="IT374" s="22"/>
      <c r="IU374" s="22"/>
      <c r="IV374" s="22"/>
      <c r="IW374" s="22"/>
      <c r="IX374" s="22"/>
      <c r="IY374" s="26">
        <f t="shared" si="20"/>
        <v>58</v>
      </c>
      <c r="IZ374" s="56" t="s">
        <v>37</v>
      </c>
      <c r="JA374" s="80">
        <v>2176.56</v>
      </c>
      <c r="JB374" s="81">
        <f>JE374+JF374+JG374+JH374+JI374+JJ374+JK374+JL374</f>
        <v>2176.56</v>
      </c>
      <c r="JC374" s="81">
        <v>1351.6799999999998</v>
      </c>
      <c r="JD374" s="82">
        <f t="shared" si="21"/>
        <v>0</v>
      </c>
      <c r="JE374" s="83"/>
      <c r="JF374" s="83"/>
      <c r="JG374" s="83"/>
      <c r="JH374" s="83"/>
      <c r="JI374" s="83"/>
      <c r="JJ374" s="83"/>
      <c r="JK374" s="83"/>
      <c r="JL374" s="83">
        <v>2176.56</v>
      </c>
      <c r="JM374" s="83"/>
      <c r="JN374" s="83"/>
      <c r="JO374" s="83"/>
      <c r="JP374" s="83"/>
      <c r="JQ374" s="40">
        <f t="shared" si="22"/>
        <v>1.6102627840909092</v>
      </c>
      <c r="JR374" s="5" t="s">
        <v>471</v>
      </c>
    </row>
    <row r="375" spans="1:278" s="5" customFormat="1" ht="12.75" customHeight="1" x14ac:dyDescent="0.25">
      <c r="A375" s="64">
        <v>43347</v>
      </c>
      <c r="B375" s="108" t="s">
        <v>298</v>
      </c>
      <c r="C375" s="52"/>
      <c r="D375" s="52"/>
      <c r="E375" s="53"/>
      <c r="F375" s="53"/>
      <c r="G375" s="53"/>
      <c r="H375" s="53"/>
      <c r="I375" s="53"/>
      <c r="J375" s="53"/>
      <c r="K375" s="53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  <c r="BK375" s="22"/>
      <c r="BL375" s="22"/>
      <c r="BM375" s="22"/>
      <c r="BN375" s="22"/>
      <c r="BO375" s="22"/>
      <c r="BP375" s="22"/>
      <c r="BQ375" s="22"/>
      <c r="BR375" s="22"/>
      <c r="BS375" s="22"/>
      <c r="BT375" s="22"/>
      <c r="BU375" s="22"/>
      <c r="BV375" s="22"/>
      <c r="BW375" s="22"/>
      <c r="BX375" s="22"/>
      <c r="BY375" s="22"/>
      <c r="BZ375" s="22"/>
      <c r="CA375" s="22"/>
      <c r="CB375" s="22"/>
      <c r="CC375" s="22"/>
      <c r="CD375" s="22"/>
      <c r="CE375" s="22"/>
      <c r="CF375" s="22"/>
      <c r="CG375" s="22"/>
      <c r="CH375" s="22"/>
      <c r="CI375" s="22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>
        <v>60</v>
      </c>
      <c r="CX375" s="22">
        <v>36</v>
      </c>
      <c r="CY375" s="22"/>
      <c r="CZ375" s="22"/>
      <c r="DA375" s="22"/>
      <c r="DB375" s="22"/>
      <c r="DC375" s="22"/>
      <c r="DD375" s="22"/>
      <c r="DE375" s="22"/>
      <c r="DF375" s="22"/>
      <c r="DG375" s="22"/>
      <c r="DH375" s="22"/>
      <c r="DI375" s="22"/>
      <c r="DJ375" s="22">
        <v>40</v>
      </c>
      <c r="DK375" s="22"/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/>
      <c r="DX375" s="22"/>
      <c r="DY375" s="22"/>
      <c r="DZ375" s="22"/>
      <c r="EA375" s="22"/>
      <c r="EB375" s="22"/>
      <c r="EC375" s="22"/>
      <c r="ED375" s="22"/>
      <c r="EE375" s="22"/>
      <c r="EF375" s="22"/>
      <c r="EG375" s="22"/>
      <c r="EH375" s="22"/>
      <c r="EI375" s="22"/>
      <c r="EJ375" s="22"/>
      <c r="EK375" s="22"/>
      <c r="EL375" s="22"/>
      <c r="EM375" s="22"/>
      <c r="EN375" s="22"/>
      <c r="EO375" s="22"/>
      <c r="EP375" s="22"/>
      <c r="EQ375" s="22"/>
      <c r="ER375" s="22"/>
      <c r="ES375" s="22"/>
      <c r="ET375" s="22"/>
      <c r="EU375" s="22"/>
      <c r="EV375" s="22"/>
      <c r="EW375" s="22"/>
      <c r="EX375" s="22"/>
      <c r="EY375" s="22"/>
      <c r="EZ375" s="22"/>
      <c r="FA375" s="22"/>
      <c r="FB375" s="22"/>
      <c r="FC375" s="22"/>
      <c r="FD375" s="22"/>
      <c r="FE375" s="22"/>
      <c r="FF375" s="22"/>
      <c r="FG375" s="22"/>
      <c r="FH375" s="22"/>
      <c r="FI375" s="22"/>
      <c r="FJ375" s="22"/>
      <c r="FK375" s="22"/>
      <c r="FL375" s="22"/>
      <c r="FM375" s="22"/>
      <c r="FN375" s="22"/>
      <c r="FO375" s="22"/>
      <c r="FP375" s="22"/>
      <c r="FQ375" s="22"/>
      <c r="FR375" s="22"/>
      <c r="FS375" s="22"/>
      <c r="FT375" s="22"/>
      <c r="FU375" s="22"/>
      <c r="FV375" s="22"/>
      <c r="FW375" s="22"/>
      <c r="FX375" s="22"/>
      <c r="FY375" s="22"/>
      <c r="FZ375" s="22"/>
      <c r="GA375" s="22"/>
      <c r="GB375" s="22"/>
      <c r="GC375" s="22"/>
      <c r="GD375" s="22"/>
      <c r="GE375" s="22"/>
      <c r="GF375" s="22"/>
      <c r="GG375" s="22"/>
      <c r="GH375" s="22"/>
      <c r="GI375" s="22"/>
      <c r="GJ375" s="22"/>
      <c r="GK375" s="22"/>
      <c r="GL375" s="22"/>
      <c r="GM375" s="22"/>
      <c r="GN375" s="22"/>
      <c r="GO375" s="22"/>
      <c r="GP375" s="22"/>
      <c r="GQ375" s="22"/>
      <c r="GR375" s="22"/>
      <c r="GS375" s="22"/>
      <c r="GT375" s="22"/>
      <c r="GU375" s="22"/>
      <c r="GV375" s="22"/>
      <c r="GW375" s="22"/>
      <c r="GX375" s="22"/>
      <c r="GY375" s="22"/>
      <c r="GZ375" s="22"/>
      <c r="HA375" s="22"/>
      <c r="HB375" s="22"/>
      <c r="HC375" s="22"/>
      <c r="HD375" s="22"/>
      <c r="HE375" s="22"/>
      <c r="HF375" s="22"/>
      <c r="HG375" s="22"/>
      <c r="HH375" s="22"/>
      <c r="HI375" s="22"/>
      <c r="HJ375" s="22"/>
      <c r="HK375" s="22"/>
      <c r="HL375" s="22"/>
      <c r="HM375" s="22"/>
      <c r="HN375" s="22"/>
      <c r="HO375" s="22"/>
      <c r="HP375" s="22"/>
      <c r="HQ375" s="22"/>
      <c r="HR375" s="22"/>
      <c r="HS375" s="22"/>
      <c r="HT375" s="22"/>
      <c r="HU375" s="22"/>
      <c r="HV375" s="22"/>
      <c r="HW375" s="22"/>
      <c r="HX375" s="22"/>
      <c r="HY375" s="22"/>
      <c r="HZ375" s="22"/>
      <c r="IA375" s="22"/>
      <c r="IB375" s="22"/>
      <c r="IC375" s="22"/>
      <c r="ID375" s="22"/>
      <c r="IE375" s="22"/>
      <c r="IF375" s="22"/>
      <c r="IG375" s="22"/>
      <c r="IH375" s="22"/>
      <c r="II375" s="22"/>
      <c r="IJ375" s="22"/>
      <c r="IK375" s="22"/>
      <c r="IL375" s="22"/>
      <c r="IM375" s="22"/>
      <c r="IN375" s="22"/>
      <c r="IO375" s="22"/>
      <c r="IP375" s="22"/>
      <c r="IQ375" s="22"/>
      <c r="IR375" s="22"/>
      <c r="IS375" s="22"/>
      <c r="IT375" s="22"/>
      <c r="IU375" s="22"/>
      <c r="IV375" s="22"/>
      <c r="IW375" s="22"/>
      <c r="IX375" s="22"/>
      <c r="IY375" s="26">
        <f t="shared" si="20"/>
        <v>136</v>
      </c>
      <c r="IZ375" s="56" t="s">
        <v>37</v>
      </c>
      <c r="JA375" s="80">
        <v>5772.77</v>
      </c>
      <c r="JB375" s="81">
        <f>JE375+JF375+JG375+JH375+JI375+JJ375+JK375+JL375+JM375+JN375</f>
        <v>5772.77</v>
      </c>
      <c r="JC375" s="81">
        <v>3774.6</v>
      </c>
      <c r="JD375" s="82">
        <f t="shared" si="21"/>
        <v>0</v>
      </c>
      <c r="JE375" s="83"/>
      <c r="JF375" s="83"/>
      <c r="JG375" s="83"/>
      <c r="JH375" s="83"/>
      <c r="JI375" s="83"/>
      <c r="JJ375" s="83"/>
      <c r="JK375" s="83"/>
      <c r="JL375" s="83"/>
      <c r="JM375" s="83"/>
      <c r="JN375" s="83">
        <v>5772.77</v>
      </c>
      <c r="JO375" s="83"/>
      <c r="JP375" s="83"/>
      <c r="JQ375" s="117">
        <f t="shared" si="22"/>
        <v>1.5293726487574844</v>
      </c>
      <c r="JR375" s="5" t="s">
        <v>581</v>
      </c>
    </row>
    <row r="376" spans="1:278" s="5" customFormat="1" ht="12.75" customHeight="1" x14ac:dyDescent="0.25">
      <c r="A376" s="64">
        <v>43402</v>
      </c>
      <c r="B376" s="108" t="s">
        <v>298</v>
      </c>
      <c r="C376" s="52"/>
      <c r="D376" s="52"/>
      <c r="E376" s="53"/>
      <c r="F376" s="53"/>
      <c r="G376" s="53"/>
      <c r="H376" s="53"/>
      <c r="I376" s="53"/>
      <c r="J376" s="53"/>
      <c r="K376" s="53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  <c r="BK376" s="22"/>
      <c r="BL376" s="22"/>
      <c r="BM376" s="22"/>
      <c r="BN376" s="22"/>
      <c r="BO376" s="22"/>
      <c r="BP376" s="22"/>
      <c r="BQ376" s="22"/>
      <c r="BR376" s="22"/>
      <c r="BS376" s="22"/>
      <c r="BT376" s="22"/>
      <c r="BU376" s="22"/>
      <c r="BV376" s="22"/>
      <c r="BW376" s="22"/>
      <c r="BX376" s="22"/>
      <c r="BY376" s="22"/>
      <c r="BZ376" s="22"/>
      <c r="CA376" s="22"/>
      <c r="CB376" s="22"/>
      <c r="CC376" s="22"/>
      <c r="CD376" s="22"/>
      <c r="CE376" s="22"/>
      <c r="CF376" s="22"/>
      <c r="CG376" s="22"/>
      <c r="CH376" s="22"/>
      <c r="CI376" s="22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>
        <v>20</v>
      </c>
      <c r="CX376" s="22"/>
      <c r="CY376" s="22"/>
      <c r="CZ376" s="22"/>
      <c r="DA376" s="22"/>
      <c r="DB376" s="22"/>
      <c r="DC376" s="22"/>
      <c r="DD376" s="22"/>
      <c r="DE376" s="22"/>
      <c r="DF376" s="22"/>
      <c r="DG376" s="22"/>
      <c r="DH376" s="22"/>
      <c r="DI376" s="22"/>
      <c r="DJ376" s="22"/>
      <c r="DK376" s="22"/>
      <c r="DL376" s="22"/>
      <c r="DM376" s="22"/>
      <c r="DN376" s="22"/>
      <c r="DO376" s="22"/>
      <c r="DP376" s="22"/>
      <c r="DQ376" s="22"/>
      <c r="DR376" s="22"/>
      <c r="DS376" s="22"/>
      <c r="DT376" s="22"/>
      <c r="DU376" s="22"/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/>
      <c r="EG376" s="22"/>
      <c r="EH376" s="22"/>
      <c r="EI376" s="22"/>
      <c r="EJ376" s="22"/>
      <c r="EK376" s="22"/>
      <c r="EL376" s="22"/>
      <c r="EM376" s="22"/>
      <c r="EN376" s="22"/>
      <c r="EO376" s="22"/>
      <c r="EP376" s="22"/>
      <c r="EQ376" s="22"/>
      <c r="ER376" s="22"/>
      <c r="ES376" s="22"/>
      <c r="ET376" s="22"/>
      <c r="EU376" s="22"/>
      <c r="EV376" s="22"/>
      <c r="EW376" s="22"/>
      <c r="EX376" s="22"/>
      <c r="EY376" s="22"/>
      <c r="EZ376" s="22"/>
      <c r="FA376" s="22"/>
      <c r="FB376" s="22"/>
      <c r="FC376" s="22"/>
      <c r="FD376" s="22"/>
      <c r="FE376" s="22"/>
      <c r="FF376" s="22"/>
      <c r="FG376" s="22"/>
      <c r="FH376" s="22"/>
      <c r="FI376" s="22"/>
      <c r="FJ376" s="22"/>
      <c r="FK376" s="22"/>
      <c r="FL376" s="22"/>
      <c r="FM376" s="22"/>
      <c r="FN376" s="22"/>
      <c r="FO376" s="22"/>
      <c r="FP376" s="22"/>
      <c r="FQ376" s="22"/>
      <c r="FR376" s="22"/>
      <c r="FS376" s="22"/>
      <c r="FT376" s="22"/>
      <c r="FU376" s="22"/>
      <c r="FV376" s="22"/>
      <c r="FW376" s="22"/>
      <c r="FX376" s="22"/>
      <c r="FY376" s="22"/>
      <c r="FZ376" s="22"/>
      <c r="GA376" s="22"/>
      <c r="GB376" s="22"/>
      <c r="GC376" s="22"/>
      <c r="GD376" s="22"/>
      <c r="GE376" s="22"/>
      <c r="GF376" s="22"/>
      <c r="GG376" s="22"/>
      <c r="GH376" s="22"/>
      <c r="GI376" s="22"/>
      <c r="GJ376" s="22"/>
      <c r="GK376" s="22"/>
      <c r="GL376" s="22"/>
      <c r="GM376" s="22"/>
      <c r="GN376" s="22"/>
      <c r="GO376" s="22"/>
      <c r="GP376" s="22"/>
      <c r="GQ376" s="22"/>
      <c r="GR376" s="22"/>
      <c r="GS376" s="22"/>
      <c r="GT376" s="22"/>
      <c r="GU376" s="22"/>
      <c r="GV376" s="22"/>
      <c r="GW376" s="22"/>
      <c r="GX376" s="22"/>
      <c r="GY376" s="22"/>
      <c r="GZ376" s="22"/>
      <c r="HA376" s="22"/>
      <c r="HB376" s="22"/>
      <c r="HC376" s="22"/>
      <c r="HD376" s="22"/>
      <c r="HE376" s="22"/>
      <c r="HF376" s="22"/>
      <c r="HG376" s="22"/>
      <c r="HH376" s="22"/>
      <c r="HI376" s="22"/>
      <c r="HJ376" s="22"/>
      <c r="HK376" s="22"/>
      <c r="HL376" s="22"/>
      <c r="HM376" s="22"/>
      <c r="HN376" s="22"/>
      <c r="HO376" s="22"/>
      <c r="HP376" s="22"/>
      <c r="HQ376" s="22"/>
      <c r="HR376" s="22"/>
      <c r="HS376" s="22"/>
      <c r="HT376" s="22"/>
      <c r="HU376" s="22"/>
      <c r="HV376" s="22"/>
      <c r="HW376" s="22"/>
      <c r="HX376" s="22"/>
      <c r="HY376" s="22"/>
      <c r="HZ376" s="22"/>
      <c r="IA376" s="22"/>
      <c r="IB376" s="22"/>
      <c r="IC376" s="22"/>
      <c r="ID376" s="22"/>
      <c r="IE376" s="22"/>
      <c r="IF376" s="22"/>
      <c r="IG376" s="22"/>
      <c r="IH376" s="22"/>
      <c r="II376" s="22"/>
      <c r="IJ376" s="22"/>
      <c r="IK376" s="22"/>
      <c r="IL376" s="22"/>
      <c r="IM376" s="22"/>
      <c r="IN376" s="22"/>
      <c r="IO376" s="22"/>
      <c r="IP376" s="22"/>
      <c r="IQ376" s="22"/>
      <c r="IR376" s="22"/>
      <c r="IS376" s="22"/>
      <c r="IT376" s="22"/>
      <c r="IU376" s="22"/>
      <c r="IV376" s="22"/>
      <c r="IW376" s="22"/>
      <c r="IX376" s="22"/>
      <c r="IY376" s="26">
        <f t="shared" si="20"/>
        <v>20</v>
      </c>
      <c r="IZ376" s="56" t="s">
        <v>37</v>
      </c>
      <c r="JA376" s="80">
        <v>906.72</v>
      </c>
      <c r="JB376" s="81">
        <f>JE376+JF376+JG376+JH376+JI376+JJ376+JK376+JL376+JM376+JN376+JO376</f>
        <v>906.72</v>
      </c>
      <c r="JC376" s="81">
        <v>578.40000000000009</v>
      </c>
      <c r="JD376" s="82">
        <f t="shared" si="21"/>
        <v>0</v>
      </c>
      <c r="JE376" s="83"/>
      <c r="JF376" s="83"/>
      <c r="JG376" s="83"/>
      <c r="JH376" s="83"/>
      <c r="JI376" s="83"/>
      <c r="JJ376" s="83"/>
      <c r="JK376" s="83"/>
      <c r="JL376" s="83"/>
      <c r="JM376" s="83"/>
      <c r="JN376" s="83"/>
      <c r="JO376" s="83">
        <v>906.72</v>
      </c>
      <c r="JP376" s="83"/>
      <c r="JQ376" s="117">
        <f t="shared" si="22"/>
        <v>1.567634854771784</v>
      </c>
      <c r="JR376" s="5" t="s">
        <v>656</v>
      </c>
    </row>
    <row r="377" spans="1:278" s="5" customFormat="1" ht="12.75" customHeight="1" x14ac:dyDescent="0.25">
      <c r="A377" s="64">
        <v>43409</v>
      </c>
      <c r="B377" s="108" t="s">
        <v>298</v>
      </c>
      <c r="C377" s="52"/>
      <c r="D377" s="52"/>
      <c r="E377" s="53"/>
      <c r="F377" s="53"/>
      <c r="G377" s="53"/>
      <c r="H377" s="53"/>
      <c r="I377" s="53"/>
      <c r="J377" s="53"/>
      <c r="K377" s="53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  <c r="BK377" s="22"/>
      <c r="BL377" s="22"/>
      <c r="BM377" s="22"/>
      <c r="BN377" s="22"/>
      <c r="BO377" s="22"/>
      <c r="BP377" s="22"/>
      <c r="BQ377" s="22"/>
      <c r="BR377" s="22"/>
      <c r="BS377" s="22"/>
      <c r="BT377" s="22"/>
      <c r="BU377" s="22"/>
      <c r="BV377" s="22"/>
      <c r="BW377" s="22"/>
      <c r="BX377" s="22"/>
      <c r="BY377" s="22"/>
      <c r="BZ377" s="22"/>
      <c r="CA377" s="22"/>
      <c r="CB377" s="22"/>
      <c r="CC377" s="22"/>
      <c r="CD377" s="22"/>
      <c r="CE377" s="22"/>
      <c r="CF377" s="22"/>
      <c r="CG377" s="22"/>
      <c r="CH377" s="22"/>
      <c r="CI377" s="22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>
        <v>9</v>
      </c>
      <c r="CX377" s="22">
        <v>54</v>
      </c>
      <c r="CY377" s="22"/>
      <c r="CZ377" s="22"/>
      <c r="DA377" s="22"/>
      <c r="DB377" s="22"/>
      <c r="DC377" s="22"/>
      <c r="DD377" s="22"/>
      <c r="DE377" s="22"/>
      <c r="DF377" s="22"/>
      <c r="DG377" s="22"/>
      <c r="DH377" s="22"/>
      <c r="DI377" s="22"/>
      <c r="DJ377" s="22"/>
      <c r="DK377" s="22"/>
      <c r="DL377" s="22"/>
      <c r="DM377" s="22"/>
      <c r="DN377" s="22"/>
      <c r="DO377" s="22"/>
      <c r="DP377" s="22"/>
      <c r="DQ377" s="22"/>
      <c r="DR377" s="22"/>
      <c r="DS377" s="22"/>
      <c r="DT377" s="22"/>
      <c r="DU377" s="22"/>
      <c r="DV377" s="22"/>
      <c r="DW377" s="22"/>
      <c r="DX377" s="22"/>
      <c r="DY377" s="22"/>
      <c r="DZ377" s="22"/>
      <c r="EA377" s="22"/>
      <c r="EB377" s="22"/>
      <c r="EC377" s="22"/>
      <c r="ED377" s="22"/>
      <c r="EE377" s="22"/>
      <c r="EF377" s="22"/>
      <c r="EG377" s="22"/>
      <c r="EH377" s="22"/>
      <c r="EI377" s="22"/>
      <c r="EJ377" s="22"/>
      <c r="EK377" s="22"/>
      <c r="EL377" s="22"/>
      <c r="EM377" s="22"/>
      <c r="EN377" s="22"/>
      <c r="EO377" s="22"/>
      <c r="EP377" s="22"/>
      <c r="EQ377" s="22"/>
      <c r="ER377" s="22"/>
      <c r="ES377" s="22"/>
      <c r="ET377" s="22"/>
      <c r="EU377" s="22"/>
      <c r="EV377" s="22"/>
      <c r="EW377" s="22"/>
      <c r="EX377" s="22"/>
      <c r="EY377" s="22"/>
      <c r="EZ377" s="22"/>
      <c r="FA377" s="22"/>
      <c r="FB377" s="22"/>
      <c r="FC377" s="22"/>
      <c r="FD377" s="22"/>
      <c r="FE377" s="22"/>
      <c r="FF377" s="22"/>
      <c r="FG377" s="22"/>
      <c r="FH377" s="22"/>
      <c r="FI377" s="22"/>
      <c r="FJ377" s="22"/>
      <c r="FK377" s="22"/>
      <c r="FL377" s="22"/>
      <c r="FM377" s="22"/>
      <c r="FN377" s="22"/>
      <c r="FO377" s="22"/>
      <c r="FP377" s="22"/>
      <c r="FQ377" s="22"/>
      <c r="FR377" s="22"/>
      <c r="FS377" s="22"/>
      <c r="FT377" s="22"/>
      <c r="FU377" s="22"/>
      <c r="FV377" s="22"/>
      <c r="FW377" s="22"/>
      <c r="FX377" s="22"/>
      <c r="FY377" s="22"/>
      <c r="FZ377" s="22"/>
      <c r="GA377" s="22"/>
      <c r="GB377" s="22"/>
      <c r="GC377" s="22"/>
      <c r="GD377" s="22"/>
      <c r="GE377" s="22"/>
      <c r="GF377" s="22"/>
      <c r="GG377" s="22"/>
      <c r="GH377" s="22"/>
      <c r="GI377" s="22"/>
      <c r="GJ377" s="22"/>
      <c r="GK377" s="22"/>
      <c r="GL377" s="22"/>
      <c r="GM377" s="22"/>
      <c r="GN377" s="22"/>
      <c r="GO377" s="22"/>
      <c r="GP377" s="22"/>
      <c r="GQ377" s="22"/>
      <c r="GR377" s="22"/>
      <c r="GS377" s="22"/>
      <c r="GT377" s="22"/>
      <c r="GU377" s="22"/>
      <c r="GV377" s="22"/>
      <c r="GW377" s="22"/>
      <c r="GX377" s="22"/>
      <c r="GY377" s="22"/>
      <c r="GZ377" s="22"/>
      <c r="HA377" s="22"/>
      <c r="HB377" s="22"/>
      <c r="HC377" s="22"/>
      <c r="HD377" s="22"/>
      <c r="HE377" s="22"/>
      <c r="HF377" s="22"/>
      <c r="HG377" s="22"/>
      <c r="HH377" s="22"/>
      <c r="HI377" s="22"/>
      <c r="HJ377" s="22"/>
      <c r="HK377" s="22"/>
      <c r="HL377" s="22"/>
      <c r="HM377" s="22"/>
      <c r="HN377" s="22"/>
      <c r="HO377" s="22"/>
      <c r="HP377" s="22"/>
      <c r="HQ377" s="22"/>
      <c r="HR377" s="22"/>
      <c r="HS377" s="22"/>
      <c r="HT377" s="22"/>
      <c r="HU377" s="22"/>
      <c r="HV377" s="22"/>
      <c r="HW377" s="22"/>
      <c r="HX377" s="22"/>
      <c r="HY377" s="22"/>
      <c r="HZ377" s="22"/>
      <c r="IA377" s="22"/>
      <c r="IB377" s="22"/>
      <c r="IC377" s="22"/>
      <c r="ID377" s="22"/>
      <c r="IE377" s="22"/>
      <c r="IF377" s="22"/>
      <c r="IG377" s="22"/>
      <c r="IH377" s="22"/>
      <c r="II377" s="22"/>
      <c r="IJ377" s="22"/>
      <c r="IK377" s="22"/>
      <c r="IL377" s="22"/>
      <c r="IM377" s="22"/>
      <c r="IN377" s="22"/>
      <c r="IO377" s="22"/>
      <c r="IP377" s="22"/>
      <c r="IQ377" s="22"/>
      <c r="IR377" s="22"/>
      <c r="IS377" s="22"/>
      <c r="IT377" s="22"/>
      <c r="IU377" s="22"/>
      <c r="IV377" s="22"/>
      <c r="IW377" s="22"/>
      <c r="IX377" s="22"/>
      <c r="IY377" s="26">
        <f t="shared" si="20"/>
        <v>63</v>
      </c>
      <c r="IZ377" s="56" t="s">
        <v>37</v>
      </c>
      <c r="JA377" s="80">
        <v>3898.69</v>
      </c>
      <c r="JB377" s="81">
        <f>JE377+JF377+JG377+JH377+JI377+JJ377+JK377+JL377+JM377+JN377+JO377</f>
        <v>3898.69</v>
      </c>
      <c r="JC377" s="81">
        <v>2369.79</v>
      </c>
      <c r="JD377" s="82">
        <f t="shared" si="21"/>
        <v>0</v>
      </c>
      <c r="JE377" s="83"/>
      <c r="JF377" s="83"/>
      <c r="JG377" s="83"/>
      <c r="JH377" s="83"/>
      <c r="JI377" s="83"/>
      <c r="JJ377" s="83"/>
      <c r="JK377" s="83"/>
      <c r="JL377" s="83"/>
      <c r="JM377" s="83"/>
      <c r="JN377" s="83"/>
      <c r="JO377" s="83">
        <v>3898.69</v>
      </c>
      <c r="JP377" s="83"/>
      <c r="JQ377" s="117">
        <f t="shared" si="22"/>
        <v>1.6451626515429638</v>
      </c>
      <c r="JR377" s="5" t="s">
        <v>619</v>
      </c>
    </row>
    <row r="378" spans="1:278" s="5" customFormat="1" ht="12.75" customHeight="1" x14ac:dyDescent="0.25">
      <c r="A378" s="64">
        <v>43424</v>
      </c>
      <c r="B378" s="108" t="s">
        <v>298</v>
      </c>
      <c r="C378" s="52"/>
      <c r="D378" s="52"/>
      <c r="E378" s="53"/>
      <c r="F378" s="53"/>
      <c r="G378" s="53"/>
      <c r="H378" s="53"/>
      <c r="I378" s="53"/>
      <c r="J378" s="53"/>
      <c r="K378" s="53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  <c r="BK378" s="22"/>
      <c r="BL378" s="22"/>
      <c r="BM378" s="22"/>
      <c r="BN378" s="22"/>
      <c r="BO378" s="22"/>
      <c r="BP378" s="22"/>
      <c r="BQ378" s="22"/>
      <c r="BR378" s="22"/>
      <c r="BS378" s="22"/>
      <c r="BT378" s="22"/>
      <c r="BU378" s="22"/>
      <c r="BV378" s="22"/>
      <c r="BW378" s="22"/>
      <c r="BX378" s="22"/>
      <c r="BY378" s="22"/>
      <c r="BZ378" s="22"/>
      <c r="CA378" s="22"/>
      <c r="CB378" s="22"/>
      <c r="CC378" s="22"/>
      <c r="CD378" s="22"/>
      <c r="CE378" s="22"/>
      <c r="CF378" s="22"/>
      <c r="CG378" s="22"/>
      <c r="CH378" s="22"/>
      <c r="CI378" s="22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>
        <v>11</v>
      </c>
      <c r="CX378" s="22"/>
      <c r="CY378" s="22"/>
      <c r="CZ378" s="22"/>
      <c r="DA378" s="22"/>
      <c r="DB378" s="22"/>
      <c r="DC378" s="22"/>
      <c r="DD378" s="22"/>
      <c r="DE378" s="22"/>
      <c r="DF378" s="22"/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/>
      <c r="DR378" s="22"/>
      <c r="DS378" s="22"/>
      <c r="DT378" s="22"/>
      <c r="DU378" s="22"/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/>
      <c r="EG378" s="22"/>
      <c r="EH378" s="22"/>
      <c r="EI378" s="22"/>
      <c r="EJ378" s="22"/>
      <c r="EK378" s="22"/>
      <c r="EL378" s="22"/>
      <c r="EM378" s="22"/>
      <c r="EN378" s="22"/>
      <c r="EO378" s="22"/>
      <c r="EP378" s="22"/>
      <c r="EQ378" s="22"/>
      <c r="ER378" s="22"/>
      <c r="ES378" s="22"/>
      <c r="ET378" s="22"/>
      <c r="EU378" s="22"/>
      <c r="EV378" s="22"/>
      <c r="EW378" s="22"/>
      <c r="EX378" s="22"/>
      <c r="EY378" s="22"/>
      <c r="EZ378" s="22"/>
      <c r="FA378" s="22"/>
      <c r="FB378" s="22"/>
      <c r="FC378" s="22"/>
      <c r="FD378" s="22"/>
      <c r="FE378" s="22"/>
      <c r="FF378" s="22"/>
      <c r="FG378" s="22"/>
      <c r="FH378" s="22"/>
      <c r="FI378" s="22"/>
      <c r="FJ378" s="22"/>
      <c r="FK378" s="22"/>
      <c r="FL378" s="22"/>
      <c r="FM378" s="22"/>
      <c r="FN378" s="22"/>
      <c r="FO378" s="22"/>
      <c r="FP378" s="22"/>
      <c r="FQ378" s="22"/>
      <c r="FR378" s="22"/>
      <c r="FS378" s="22"/>
      <c r="FT378" s="22"/>
      <c r="FU378" s="22"/>
      <c r="FV378" s="22"/>
      <c r="FW378" s="22"/>
      <c r="FX378" s="22"/>
      <c r="FY378" s="22"/>
      <c r="FZ378" s="22"/>
      <c r="GA378" s="22"/>
      <c r="GB378" s="22"/>
      <c r="GC378" s="22"/>
      <c r="GD378" s="22"/>
      <c r="GE378" s="22"/>
      <c r="GF378" s="22"/>
      <c r="GG378" s="22"/>
      <c r="GH378" s="22"/>
      <c r="GI378" s="22"/>
      <c r="GJ378" s="22"/>
      <c r="GK378" s="22"/>
      <c r="GL378" s="22"/>
      <c r="GM378" s="22"/>
      <c r="GN378" s="22"/>
      <c r="GO378" s="22"/>
      <c r="GP378" s="22"/>
      <c r="GQ378" s="22"/>
      <c r="GR378" s="22"/>
      <c r="GS378" s="22"/>
      <c r="GT378" s="22"/>
      <c r="GU378" s="22"/>
      <c r="GV378" s="22"/>
      <c r="GW378" s="22"/>
      <c r="GX378" s="22"/>
      <c r="GY378" s="22"/>
      <c r="GZ378" s="22"/>
      <c r="HA378" s="22"/>
      <c r="HB378" s="22"/>
      <c r="HC378" s="22"/>
      <c r="HD378" s="22"/>
      <c r="HE378" s="22"/>
      <c r="HF378" s="22"/>
      <c r="HG378" s="22"/>
      <c r="HH378" s="22"/>
      <c r="HI378" s="22"/>
      <c r="HJ378" s="22"/>
      <c r="HK378" s="22"/>
      <c r="HL378" s="22"/>
      <c r="HM378" s="22"/>
      <c r="HN378" s="22"/>
      <c r="HO378" s="22"/>
      <c r="HP378" s="22"/>
      <c r="HQ378" s="22"/>
      <c r="HR378" s="22"/>
      <c r="HS378" s="22"/>
      <c r="HT378" s="22"/>
      <c r="HU378" s="22"/>
      <c r="HV378" s="22"/>
      <c r="HW378" s="22"/>
      <c r="HX378" s="22"/>
      <c r="HY378" s="22"/>
      <c r="HZ378" s="22"/>
      <c r="IA378" s="22"/>
      <c r="IB378" s="22"/>
      <c r="IC378" s="22"/>
      <c r="ID378" s="22"/>
      <c r="IE378" s="22"/>
      <c r="IF378" s="22"/>
      <c r="IG378" s="22"/>
      <c r="IH378" s="22"/>
      <c r="II378" s="22"/>
      <c r="IJ378" s="22"/>
      <c r="IK378" s="22"/>
      <c r="IL378" s="22"/>
      <c r="IM378" s="22"/>
      <c r="IN378" s="22"/>
      <c r="IO378" s="22"/>
      <c r="IP378" s="22"/>
      <c r="IQ378" s="22"/>
      <c r="IR378" s="22"/>
      <c r="IS378" s="22"/>
      <c r="IT378" s="22"/>
      <c r="IU378" s="22"/>
      <c r="IV378" s="22"/>
      <c r="IW378" s="22"/>
      <c r="IX378" s="22"/>
      <c r="IY378" s="26">
        <f t="shared" si="20"/>
        <v>11</v>
      </c>
      <c r="IZ378" s="56" t="s">
        <v>37</v>
      </c>
      <c r="JA378" s="80">
        <v>497.51</v>
      </c>
      <c r="JB378" s="81">
        <f>JE378+JF378+JG378+JH378+JI378+JJ378+JK378+JL378+JM378+JN378+JO378+JP378</f>
        <v>497.51</v>
      </c>
      <c r="JC378" s="81">
        <v>312.73</v>
      </c>
      <c r="JD378" s="82">
        <f t="shared" si="21"/>
        <v>0</v>
      </c>
      <c r="JE378" s="83"/>
      <c r="JF378" s="83"/>
      <c r="JG378" s="83"/>
      <c r="JH378" s="83"/>
      <c r="JI378" s="83"/>
      <c r="JJ378" s="83"/>
      <c r="JK378" s="83"/>
      <c r="JL378" s="83"/>
      <c r="JM378" s="83"/>
      <c r="JN378" s="83"/>
      <c r="JO378" s="83"/>
      <c r="JP378" s="83">
        <v>497.51</v>
      </c>
      <c r="JQ378" s="117">
        <f t="shared" si="22"/>
        <v>1.5908611262111085</v>
      </c>
      <c r="JR378" s="5" t="s">
        <v>682</v>
      </c>
    </row>
    <row r="379" spans="1:278" s="5" customFormat="1" ht="12.75" customHeight="1" x14ac:dyDescent="0.25">
      <c r="A379" s="64">
        <v>43447</v>
      </c>
      <c r="B379" s="108" t="s">
        <v>298</v>
      </c>
      <c r="C379" s="52"/>
      <c r="D379" s="52"/>
      <c r="E379" s="53"/>
      <c r="F379" s="53"/>
      <c r="G379" s="53"/>
      <c r="H379" s="53"/>
      <c r="I379" s="53"/>
      <c r="J379" s="53"/>
      <c r="K379" s="53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  <c r="BK379" s="22"/>
      <c r="BL379" s="22"/>
      <c r="BM379" s="22"/>
      <c r="BN379" s="22"/>
      <c r="BO379" s="22"/>
      <c r="BP379" s="22"/>
      <c r="BQ379" s="22"/>
      <c r="BR379" s="22"/>
      <c r="BS379" s="22"/>
      <c r="BT379" s="22"/>
      <c r="BU379" s="22"/>
      <c r="BV379" s="22"/>
      <c r="BW379" s="22"/>
      <c r="BX379" s="22"/>
      <c r="BY379" s="22"/>
      <c r="BZ379" s="22"/>
      <c r="CA379" s="22"/>
      <c r="CB379" s="22"/>
      <c r="CC379" s="22"/>
      <c r="CD379" s="22"/>
      <c r="CE379" s="22"/>
      <c r="CF379" s="22"/>
      <c r="CG379" s="22"/>
      <c r="CH379" s="22"/>
      <c r="CI379" s="22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>
        <v>40</v>
      </c>
      <c r="CX379" s="22"/>
      <c r="CY379" s="22"/>
      <c r="CZ379" s="22"/>
      <c r="DA379" s="22"/>
      <c r="DB379" s="22"/>
      <c r="DC379" s="22"/>
      <c r="DD379" s="22"/>
      <c r="DE379" s="22"/>
      <c r="DF379" s="22"/>
      <c r="DG379" s="22"/>
      <c r="DH379" s="22"/>
      <c r="DI379" s="22"/>
      <c r="DJ379" s="22"/>
      <c r="DK379" s="22"/>
      <c r="DL379" s="22"/>
      <c r="DM379" s="22"/>
      <c r="DN379" s="22"/>
      <c r="DO379" s="22"/>
      <c r="DP379" s="22"/>
      <c r="DQ379" s="22"/>
      <c r="DR379" s="22"/>
      <c r="DS379" s="22"/>
      <c r="DT379" s="22"/>
      <c r="DU379" s="22"/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/>
      <c r="EG379" s="22"/>
      <c r="EH379" s="22"/>
      <c r="EI379" s="22"/>
      <c r="EJ379" s="22"/>
      <c r="EK379" s="22"/>
      <c r="EL379" s="22"/>
      <c r="EM379" s="22"/>
      <c r="EN379" s="22"/>
      <c r="EO379" s="22"/>
      <c r="EP379" s="22"/>
      <c r="EQ379" s="22"/>
      <c r="ER379" s="22"/>
      <c r="ES379" s="22"/>
      <c r="ET379" s="22"/>
      <c r="EU379" s="22"/>
      <c r="EV379" s="22"/>
      <c r="EW379" s="22"/>
      <c r="EX379" s="22"/>
      <c r="EY379" s="22"/>
      <c r="EZ379" s="22"/>
      <c r="FA379" s="22"/>
      <c r="FB379" s="22"/>
      <c r="FC379" s="22"/>
      <c r="FD379" s="22"/>
      <c r="FE379" s="22"/>
      <c r="FF379" s="22"/>
      <c r="FG379" s="22"/>
      <c r="FH379" s="22"/>
      <c r="FI379" s="22"/>
      <c r="FJ379" s="22"/>
      <c r="FK379" s="22"/>
      <c r="FL379" s="22"/>
      <c r="FM379" s="22"/>
      <c r="FN379" s="22"/>
      <c r="FO379" s="22"/>
      <c r="FP379" s="22"/>
      <c r="FQ379" s="22"/>
      <c r="FR379" s="22"/>
      <c r="FS379" s="22"/>
      <c r="FT379" s="22"/>
      <c r="FU379" s="22"/>
      <c r="FV379" s="22"/>
      <c r="FW379" s="22"/>
      <c r="FX379" s="22"/>
      <c r="FY379" s="22"/>
      <c r="FZ379" s="22"/>
      <c r="GA379" s="22"/>
      <c r="GB379" s="22"/>
      <c r="GC379" s="22"/>
      <c r="GD379" s="22"/>
      <c r="GE379" s="22"/>
      <c r="GF379" s="22"/>
      <c r="GG379" s="22"/>
      <c r="GH379" s="22"/>
      <c r="GI379" s="22"/>
      <c r="GJ379" s="22"/>
      <c r="GK379" s="22"/>
      <c r="GL379" s="22"/>
      <c r="GM379" s="22"/>
      <c r="GN379" s="22"/>
      <c r="GO379" s="22"/>
      <c r="GP379" s="22"/>
      <c r="GQ379" s="22"/>
      <c r="GR379" s="22"/>
      <c r="GS379" s="22"/>
      <c r="GT379" s="22"/>
      <c r="GU379" s="22"/>
      <c r="GV379" s="22"/>
      <c r="GW379" s="22"/>
      <c r="GX379" s="22"/>
      <c r="GY379" s="22"/>
      <c r="GZ379" s="22"/>
      <c r="HA379" s="22"/>
      <c r="HB379" s="22"/>
      <c r="HC379" s="22"/>
      <c r="HD379" s="22"/>
      <c r="HE379" s="22"/>
      <c r="HF379" s="22"/>
      <c r="HG379" s="22"/>
      <c r="HH379" s="22"/>
      <c r="HI379" s="22"/>
      <c r="HJ379" s="22"/>
      <c r="HK379" s="22"/>
      <c r="HL379" s="22"/>
      <c r="HM379" s="22"/>
      <c r="HN379" s="22"/>
      <c r="HO379" s="22"/>
      <c r="HP379" s="22"/>
      <c r="HQ379" s="22"/>
      <c r="HR379" s="22"/>
      <c r="HS379" s="22"/>
      <c r="HT379" s="22"/>
      <c r="HU379" s="22"/>
      <c r="HV379" s="22"/>
      <c r="HW379" s="22"/>
      <c r="HX379" s="22"/>
      <c r="HY379" s="22"/>
      <c r="HZ379" s="22"/>
      <c r="IA379" s="22"/>
      <c r="IB379" s="22"/>
      <c r="IC379" s="22"/>
      <c r="ID379" s="22"/>
      <c r="IE379" s="22"/>
      <c r="IF379" s="22"/>
      <c r="IG379" s="22"/>
      <c r="IH379" s="22"/>
      <c r="II379" s="22"/>
      <c r="IJ379" s="22"/>
      <c r="IK379" s="22"/>
      <c r="IL379" s="22"/>
      <c r="IM379" s="22"/>
      <c r="IN379" s="22"/>
      <c r="IO379" s="22"/>
      <c r="IP379" s="22"/>
      <c r="IQ379" s="22"/>
      <c r="IR379" s="22"/>
      <c r="IS379" s="22"/>
      <c r="IT379" s="22"/>
      <c r="IU379" s="22"/>
      <c r="IV379" s="22"/>
      <c r="IW379" s="22"/>
      <c r="IX379" s="22"/>
      <c r="IY379" s="26">
        <f t="shared" si="20"/>
        <v>40</v>
      </c>
      <c r="IZ379" s="56" t="s">
        <v>37</v>
      </c>
      <c r="JA379" s="80">
        <v>1825.92</v>
      </c>
      <c r="JB379" s="81">
        <f>JE379+JF379+JG379+JH379+JI379+JJ379+JK379+JL379+JM379+JN379+JO379+JP379</f>
        <v>0</v>
      </c>
      <c r="JC379" s="81">
        <v>1146.8000000000002</v>
      </c>
      <c r="JD379" s="82">
        <f t="shared" si="21"/>
        <v>1825.92</v>
      </c>
      <c r="JE379" s="83"/>
      <c r="JF379" s="83"/>
      <c r="JG379" s="83"/>
      <c r="JH379" s="83"/>
      <c r="JI379" s="83"/>
      <c r="JJ379" s="83"/>
      <c r="JK379" s="83"/>
      <c r="JL379" s="83"/>
      <c r="JM379" s="83"/>
      <c r="JN379" s="83"/>
      <c r="JO379" s="83"/>
      <c r="JP379" s="83"/>
      <c r="JQ379" s="117">
        <f t="shared" si="22"/>
        <v>1.5921869550052317</v>
      </c>
      <c r="JR379" s="5" t="s">
        <v>736</v>
      </c>
    </row>
    <row r="380" spans="1:278" s="5" customFormat="1" ht="12.75" customHeight="1" x14ac:dyDescent="0.25">
      <c r="A380" s="64">
        <v>43462</v>
      </c>
      <c r="B380" s="108" t="s">
        <v>298</v>
      </c>
      <c r="C380" s="52"/>
      <c r="D380" s="52"/>
      <c r="E380" s="53"/>
      <c r="F380" s="53"/>
      <c r="G380" s="53"/>
      <c r="H380" s="53"/>
      <c r="I380" s="53"/>
      <c r="J380" s="53"/>
      <c r="K380" s="53"/>
      <c r="L380" s="22"/>
      <c r="M380" s="22"/>
      <c r="N380" s="22"/>
      <c r="O380" s="22">
        <v>10</v>
      </c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>
        <v>5</v>
      </c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  <c r="BK380" s="22"/>
      <c r="BL380" s="22"/>
      <c r="BM380" s="22"/>
      <c r="BN380" s="22"/>
      <c r="BO380" s="22"/>
      <c r="BP380" s="22"/>
      <c r="BQ380" s="22"/>
      <c r="BR380" s="22"/>
      <c r="BS380" s="22"/>
      <c r="BT380" s="22"/>
      <c r="BU380" s="22"/>
      <c r="BV380" s="22"/>
      <c r="BW380" s="22"/>
      <c r="BX380" s="22"/>
      <c r="BY380" s="22"/>
      <c r="BZ380" s="22"/>
      <c r="CA380" s="22"/>
      <c r="CB380" s="22"/>
      <c r="CC380" s="22"/>
      <c r="CD380" s="22"/>
      <c r="CE380" s="22"/>
      <c r="CF380" s="22"/>
      <c r="CG380" s="22"/>
      <c r="CH380" s="22"/>
      <c r="CI380" s="22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/>
      <c r="DA380" s="22"/>
      <c r="DB380" s="22"/>
      <c r="DC380" s="22"/>
      <c r="DD380" s="22"/>
      <c r="DE380" s="22"/>
      <c r="DF380" s="22"/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/>
      <c r="DU380" s="22"/>
      <c r="DV380" s="22"/>
      <c r="DW380" s="22"/>
      <c r="DX380" s="22"/>
      <c r="DY380" s="22"/>
      <c r="DZ380" s="22"/>
      <c r="EA380" s="22"/>
      <c r="EB380" s="22"/>
      <c r="EC380" s="22"/>
      <c r="ED380" s="22"/>
      <c r="EE380" s="22"/>
      <c r="EF380" s="22"/>
      <c r="EG380" s="22"/>
      <c r="EH380" s="22"/>
      <c r="EI380" s="22"/>
      <c r="EJ380" s="22"/>
      <c r="EK380" s="22"/>
      <c r="EL380" s="22"/>
      <c r="EM380" s="22"/>
      <c r="EN380" s="22"/>
      <c r="EO380" s="22"/>
      <c r="EP380" s="22"/>
      <c r="EQ380" s="22"/>
      <c r="ER380" s="22"/>
      <c r="ES380" s="22"/>
      <c r="ET380" s="22"/>
      <c r="EU380" s="22"/>
      <c r="EV380" s="22"/>
      <c r="EW380" s="22"/>
      <c r="EX380" s="22"/>
      <c r="EY380" s="22"/>
      <c r="EZ380" s="22"/>
      <c r="FA380" s="22"/>
      <c r="FB380" s="22"/>
      <c r="FC380" s="22"/>
      <c r="FD380" s="22"/>
      <c r="FE380" s="22"/>
      <c r="FF380" s="22"/>
      <c r="FG380" s="22"/>
      <c r="FH380" s="22"/>
      <c r="FI380" s="22"/>
      <c r="FJ380" s="22"/>
      <c r="FK380" s="22"/>
      <c r="FL380" s="22"/>
      <c r="FM380" s="22"/>
      <c r="FN380" s="22"/>
      <c r="FO380" s="22"/>
      <c r="FP380" s="22"/>
      <c r="FQ380" s="22"/>
      <c r="FR380" s="22"/>
      <c r="FS380" s="22"/>
      <c r="FT380" s="22"/>
      <c r="FU380" s="22"/>
      <c r="FV380" s="22"/>
      <c r="FW380" s="22"/>
      <c r="FX380" s="22"/>
      <c r="FY380" s="22"/>
      <c r="FZ380" s="22"/>
      <c r="GA380" s="22"/>
      <c r="GB380" s="22"/>
      <c r="GC380" s="22"/>
      <c r="GD380" s="22"/>
      <c r="GE380" s="22"/>
      <c r="GF380" s="22"/>
      <c r="GG380" s="22"/>
      <c r="GH380" s="22"/>
      <c r="GI380" s="22"/>
      <c r="GJ380" s="22"/>
      <c r="GK380" s="22"/>
      <c r="GL380" s="22"/>
      <c r="GM380" s="22"/>
      <c r="GN380" s="22"/>
      <c r="GO380" s="22"/>
      <c r="GP380" s="22"/>
      <c r="GQ380" s="22"/>
      <c r="GR380" s="22"/>
      <c r="GS380" s="22"/>
      <c r="GT380" s="22"/>
      <c r="GU380" s="22"/>
      <c r="GV380" s="22"/>
      <c r="GW380" s="22"/>
      <c r="GX380" s="22"/>
      <c r="GY380" s="22"/>
      <c r="GZ380" s="22"/>
      <c r="HA380" s="22"/>
      <c r="HB380" s="22"/>
      <c r="HC380" s="22"/>
      <c r="HD380" s="22"/>
      <c r="HE380" s="22"/>
      <c r="HF380" s="22"/>
      <c r="HG380" s="22"/>
      <c r="HH380" s="22"/>
      <c r="HI380" s="22"/>
      <c r="HJ380" s="22"/>
      <c r="HK380" s="22"/>
      <c r="HL380" s="22"/>
      <c r="HM380" s="22"/>
      <c r="HN380" s="22"/>
      <c r="HO380" s="22"/>
      <c r="HP380" s="22"/>
      <c r="HQ380" s="22"/>
      <c r="HR380" s="22"/>
      <c r="HS380" s="22"/>
      <c r="HT380" s="22"/>
      <c r="HU380" s="22"/>
      <c r="HV380" s="22"/>
      <c r="HW380" s="22"/>
      <c r="HX380" s="22"/>
      <c r="HY380" s="22"/>
      <c r="HZ380" s="22"/>
      <c r="IA380" s="22"/>
      <c r="IB380" s="22"/>
      <c r="IC380" s="22"/>
      <c r="ID380" s="22"/>
      <c r="IE380" s="22"/>
      <c r="IF380" s="22"/>
      <c r="IG380" s="22"/>
      <c r="IH380" s="22"/>
      <c r="II380" s="22"/>
      <c r="IJ380" s="22"/>
      <c r="IK380" s="22"/>
      <c r="IL380" s="22"/>
      <c r="IM380" s="22"/>
      <c r="IN380" s="22"/>
      <c r="IO380" s="22"/>
      <c r="IP380" s="22"/>
      <c r="IQ380" s="22"/>
      <c r="IR380" s="22"/>
      <c r="IS380" s="22"/>
      <c r="IT380" s="22"/>
      <c r="IU380" s="22"/>
      <c r="IV380" s="22"/>
      <c r="IW380" s="22"/>
      <c r="IX380" s="22"/>
      <c r="IY380" s="26">
        <f t="shared" si="20"/>
        <v>15</v>
      </c>
      <c r="IZ380" s="56" t="s">
        <v>37</v>
      </c>
      <c r="JA380" s="80">
        <v>664.38</v>
      </c>
      <c r="JB380" s="81">
        <f>JE380+JF380+JG380+JH380+JI380+JJ380+JK380+JL380+JM380+JN380+JO380+JP380</f>
        <v>0</v>
      </c>
      <c r="JC380" s="81">
        <v>360.6</v>
      </c>
      <c r="JD380" s="82">
        <f t="shared" si="21"/>
        <v>664.38</v>
      </c>
      <c r="JE380" s="83"/>
      <c r="JF380" s="83"/>
      <c r="JG380" s="83"/>
      <c r="JH380" s="83"/>
      <c r="JI380" s="83"/>
      <c r="JJ380" s="83"/>
      <c r="JK380" s="83"/>
      <c r="JL380" s="83"/>
      <c r="JM380" s="83"/>
      <c r="JN380" s="83"/>
      <c r="JO380" s="83"/>
      <c r="JP380" s="83"/>
      <c r="JQ380" s="117">
        <f t="shared" si="22"/>
        <v>1.8424292845257901</v>
      </c>
    </row>
    <row r="381" spans="1:278" s="5" customFormat="1" ht="12.75" customHeight="1" x14ac:dyDescent="0.25">
      <c r="A381" s="64">
        <v>43116</v>
      </c>
      <c r="B381" s="108" t="s">
        <v>100</v>
      </c>
      <c r="C381" s="52"/>
      <c r="D381" s="52"/>
      <c r="E381" s="53"/>
      <c r="F381" s="53"/>
      <c r="G381" s="53"/>
      <c r="H381" s="53"/>
      <c r="I381" s="53"/>
      <c r="J381" s="53"/>
      <c r="K381" s="53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  <c r="BK381" s="22"/>
      <c r="BL381" s="22"/>
      <c r="BM381" s="22"/>
      <c r="BN381" s="22"/>
      <c r="BO381" s="22"/>
      <c r="BP381" s="22"/>
      <c r="BQ381" s="22"/>
      <c r="BR381" s="22"/>
      <c r="BS381" s="22"/>
      <c r="BT381" s="22"/>
      <c r="BU381" s="22"/>
      <c r="BV381" s="22"/>
      <c r="BW381" s="22"/>
      <c r="BX381" s="22"/>
      <c r="BY381" s="22"/>
      <c r="BZ381" s="22"/>
      <c r="CA381" s="22"/>
      <c r="CB381" s="22"/>
      <c r="CC381" s="22"/>
      <c r="CD381" s="22"/>
      <c r="CE381" s="22"/>
      <c r="CF381" s="22"/>
      <c r="CG381" s="22"/>
      <c r="CH381" s="22"/>
      <c r="CI381" s="22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/>
      <c r="DA381" s="22"/>
      <c r="DB381" s="22"/>
      <c r="DC381" s="22"/>
      <c r="DD381" s="22"/>
      <c r="DE381" s="22"/>
      <c r="DF381" s="22"/>
      <c r="DG381" s="22"/>
      <c r="DH381" s="22"/>
      <c r="DI381" s="22"/>
      <c r="DJ381" s="22"/>
      <c r="DK381" s="22"/>
      <c r="DL381" s="22"/>
      <c r="DM381" s="22"/>
      <c r="DN381" s="22"/>
      <c r="DO381" s="22"/>
      <c r="DP381" s="22"/>
      <c r="DQ381" s="22"/>
      <c r="DR381" s="22"/>
      <c r="DS381" s="22"/>
      <c r="DT381" s="22"/>
      <c r="DU381" s="22"/>
      <c r="DV381" s="22"/>
      <c r="DW381" s="22"/>
      <c r="DX381" s="22"/>
      <c r="DY381" s="22"/>
      <c r="DZ381" s="22"/>
      <c r="EA381" s="22"/>
      <c r="EB381" s="22"/>
      <c r="EC381" s="22"/>
      <c r="ED381" s="22"/>
      <c r="EE381" s="22"/>
      <c r="EF381" s="22"/>
      <c r="EG381" s="22"/>
      <c r="EH381" s="22"/>
      <c r="EI381" s="22"/>
      <c r="EJ381" s="22"/>
      <c r="EK381" s="22"/>
      <c r="EL381" s="22"/>
      <c r="EM381" s="22"/>
      <c r="EN381" s="22"/>
      <c r="EO381" s="22"/>
      <c r="EP381" s="22"/>
      <c r="EQ381" s="22"/>
      <c r="ER381" s="22"/>
      <c r="ES381" s="22"/>
      <c r="ET381" s="22"/>
      <c r="EU381" s="22"/>
      <c r="EV381" s="22"/>
      <c r="EW381" s="22"/>
      <c r="EX381" s="22"/>
      <c r="EY381" s="22"/>
      <c r="EZ381" s="22"/>
      <c r="FA381" s="22"/>
      <c r="FB381" s="22"/>
      <c r="FC381" s="22"/>
      <c r="FD381" s="22"/>
      <c r="FE381" s="22"/>
      <c r="FF381" s="22"/>
      <c r="FG381" s="22"/>
      <c r="FH381" s="22"/>
      <c r="FI381" s="22"/>
      <c r="FJ381" s="22"/>
      <c r="FK381" s="22"/>
      <c r="FL381" s="22"/>
      <c r="FM381" s="22"/>
      <c r="FN381" s="22"/>
      <c r="FO381" s="22"/>
      <c r="FP381" s="22"/>
      <c r="FQ381" s="22"/>
      <c r="FR381" s="22"/>
      <c r="FS381" s="22"/>
      <c r="FT381" s="22"/>
      <c r="FU381" s="22"/>
      <c r="FV381" s="22"/>
      <c r="FW381" s="22"/>
      <c r="FX381" s="22"/>
      <c r="FY381" s="22"/>
      <c r="FZ381" s="22"/>
      <c r="GA381" s="22"/>
      <c r="GB381" s="22"/>
      <c r="GC381" s="22"/>
      <c r="GD381" s="22"/>
      <c r="GE381" s="22"/>
      <c r="GF381" s="22"/>
      <c r="GG381" s="22"/>
      <c r="GH381" s="22">
        <v>2.7</v>
      </c>
      <c r="GI381" s="22"/>
      <c r="GJ381" s="22"/>
      <c r="GK381" s="22"/>
      <c r="GL381" s="22"/>
      <c r="GM381" s="22"/>
      <c r="GN381" s="22"/>
      <c r="GO381" s="22"/>
      <c r="GP381" s="22"/>
      <c r="GQ381" s="22"/>
      <c r="GR381" s="22"/>
      <c r="GS381" s="22"/>
      <c r="GT381" s="22"/>
      <c r="GU381" s="22"/>
      <c r="GV381" s="22"/>
      <c r="GW381" s="22"/>
      <c r="GX381" s="22"/>
      <c r="GY381" s="22"/>
      <c r="GZ381" s="22"/>
      <c r="HA381" s="22"/>
      <c r="HB381" s="22"/>
      <c r="HC381" s="22"/>
      <c r="HD381" s="22"/>
      <c r="HE381" s="22"/>
      <c r="HF381" s="22"/>
      <c r="HG381" s="22"/>
      <c r="HH381" s="22"/>
      <c r="HI381" s="22"/>
      <c r="HJ381" s="22"/>
      <c r="HK381" s="22"/>
      <c r="HL381" s="22"/>
      <c r="HM381" s="22"/>
      <c r="HN381" s="22"/>
      <c r="HO381" s="22"/>
      <c r="HP381" s="22"/>
      <c r="HQ381" s="22"/>
      <c r="HR381" s="22"/>
      <c r="HS381" s="22"/>
      <c r="HT381" s="22"/>
      <c r="HU381" s="22"/>
      <c r="HV381" s="22"/>
      <c r="HW381" s="22"/>
      <c r="HX381" s="22"/>
      <c r="HY381" s="22"/>
      <c r="HZ381" s="22"/>
      <c r="IA381" s="22"/>
      <c r="IB381" s="22"/>
      <c r="IC381" s="22"/>
      <c r="ID381" s="22"/>
      <c r="IE381" s="22"/>
      <c r="IF381" s="22"/>
      <c r="IG381" s="22"/>
      <c r="IH381" s="22"/>
      <c r="II381" s="22"/>
      <c r="IJ381" s="22"/>
      <c r="IK381" s="22"/>
      <c r="IL381" s="22"/>
      <c r="IM381" s="22"/>
      <c r="IN381" s="22"/>
      <c r="IO381" s="22"/>
      <c r="IP381" s="22"/>
      <c r="IQ381" s="22"/>
      <c r="IR381" s="22"/>
      <c r="IS381" s="22"/>
      <c r="IT381" s="22"/>
      <c r="IU381" s="22"/>
      <c r="IV381" s="22"/>
      <c r="IW381" s="22"/>
      <c r="IX381" s="22">
        <v>1</v>
      </c>
      <c r="IY381" s="26">
        <f t="shared" si="20"/>
        <v>3.7</v>
      </c>
      <c r="IZ381" s="56" t="s">
        <v>37</v>
      </c>
      <c r="JA381" s="80">
        <v>182.42</v>
      </c>
      <c r="JB381" s="81">
        <f>JE381+JF381</f>
        <v>182.42</v>
      </c>
      <c r="JC381" s="81">
        <v>122.926</v>
      </c>
      <c r="JD381" s="82">
        <f t="shared" si="21"/>
        <v>0</v>
      </c>
      <c r="JE381" s="83"/>
      <c r="JF381" s="83">
        <v>182.42</v>
      </c>
      <c r="JG381" s="83"/>
      <c r="JH381" s="83"/>
      <c r="JI381" s="83"/>
      <c r="JJ381" s="83"/>
      <c r="JK381" s="83"/>
      <c r="JL381" s="83"/>
      <c r="JM381" s="83"/>
      <c r="JN381" s="83"/>
      <c r="JO381" s="83"/>
      <c r="JP381" s="83"/>
      <c r="JQ381" s="40">
        <f t="shared" si="22"/>
        <v>1.483982233213478</v>
      </c>
      <c r="JR381" s="5" t="s">
        <v>270</v>
      </c>
    </row>
    <row r="382" spans="1:278" s="5" customFormat="1" ht="12.75" customHeight="1" x14ac:dyDescent="0.25">
      <c r="A382" s="64">
        <v>43185</v>
      </c>
      <c r="B382" s="108" t="s">
        <v>100</v>
      </c>
      <c r="C382" s="52"/>
      <c r="D382" s="52"/>
      <c r="E382" s="53"/>
      <c r="F382" s="53"/>
      <c r="G382" s="53"/>
      <c r="H382" s="53"/>
      <c r="I382" s="53"/>
      <c r="J382" s="53"/>
      <c r="K382" s="53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  <c r="BK382" s="22"/>
      <c r="BL382" s="22"/>
      <c r="BM382" s="22"/>
      <c r="BN382" s="22"/>
      <c r="BO382" s="22"/>
      <c r="BP382" s="22"/>
      <c r="BQ382" s="22"/>
      <c r="BR382" s="22"/>
      <c r="BS382" s="22"/>
      <c r="BT382" s="22"/>
      <c r="BU382" s="22"/>
      <c r="BV382" s="22"/>
      <c r="BW382" s="22"/>
      <c r="BX382" s="22"/>
      <c r="BY382" s="22"/>
      <c r="BZ382" s="22"/>
      <c r="CA382" s="22"/>
      <c r="CB382" s="22"/>
      <c r="CC382" s="22"/>
      <c r="CD382" s="22"/>
      <c r="CE382" s="22"/>
      <c r="CF382" s="22"/>
      <c r="CG382" s="22"/>
      <c r="CH382" s="22"/>
      <c r="CI382" s="22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/>
      <c r="DA382" s="22"/>
      <c r="DB382" s="22"/>
      <c r="DC382" s="22"/>
      <c r="DD382" s="22"/>
      <c r="DE382" s="22"/>
      <c r="DF382" s="22"/>
      <c r="DG382" s="22"/>
      <c r="DH382" s="22"/>
      <c r="DI382" s="22"/>
      <c r="DJ382" s="22"/>
      <c r="DK382" s="22"/>
      <c r="DL382" s="22"/>
      <c r="DM382" s="22"/>
      <c r="DN382" s="22"/>
      <c r="DO382" s="22"/>
      <c r="DP382" s="22"/>
      <c r="DQ382" s="22"/>
      <c r="DR382" s="22"/>
      <c r="DS382" s="22"/>
      <c r="DT382" s="22"/>
      <c r="DU382" s="22"/>
      <c r="DV382" s="22"/>
      <c r="DW382" s="22"/>
      <c r="DX382" s="22"/>
      <c r="DY382" s="22"/>
      <c r="DZ382" s="22"/>
      <c r="EA382" s="22"/>
      <c r="EB382" s="22"/>
      <c r="EC382" s="22"/>
      <c r="ED382" s="22"/>
      <c r="EE382" s="22"/>
      <c r="EF382" s="22"/>
      <c r="EG382" s="22"/>
      <c r="EH382" s="22"/>
      <c r="EI382" s="22"/>
      <c r="EJ382" s="22"/>
      <c r="EK382" s="22"/>
      <c r="EL382" s="22"/>
      <c r="EM382" s="22"/>
      <c r="EN382" s="22"/>
      <c r="EO382" s="22"/>
      <c r="EP382" s="22"/>
      <c r="EQ382" s="22"/>
      <c r="ER382" s="22"/>
      <c r="ES382" s="22"/>
      <c r="ET382" s="22"/>
      <c r="EU382" s="22"/>
      <c r="EV382" s="22"/>
      <c r="EW382" s="22"/>
      <c r="EX382" s="22"/>
      <c r="EY382" s="22"/>
      <c r="EZ382" s="22"/>
      <c r="FA382" s="22"/>
      <c r="FB382" s="22"/>
      <c r="FC382" s="22"/>
      <c r="FD382" s="22"/>
      <c r="FE382" s="22"/>
      <c r="FF382" s="22"/>
      <c r="FG382" s="22"/>
      <c r="FH382" s="22"/>
      <c r="FI382" s="22"/>
      <c r="FJ382" s="22"/>
      <c r="FK382" s="22"/>
      <c r="FL382" s="22"/>
      <c r="FM382" s="22"/>
      <c r="FN382" s="22"/>
      <c r="FO382" s="22"/>
      <c r="FP382" s="22"/>
      <c r="FQ382" s="22"/>
      <c r="FR382" s="22"/>
      <c r="FS382" s="22"/>
      <c r="FT382" s="22"/>
      <c r="FU382" s="22"/>
      <c r="FV382" s="22"/>
      <c r="FW382" s="22"/>
      <c r="FX382" s="22"/>
      <c r="FY382" s="22"/>
      <c r="FZ382" s="22"/>
      <c r="GA382" s="22"/>
      <c r="GB382" s="22"/>
      <c r="GC382" s="22"/>
      <c r="GD382" s="22"/>
      <c r="GE382" s="22"/>
      <c r="GF382" s="22"/>
      <c r="GG382" s="22"/>
      <c r="GH382" s="22">
        <v>0.9</v>
      </c>
      <c r="GI382" s="22"/>
      <c r="GJ382" s="22"/>
      <c r="GK382" s="22"/>
      <c r="GL382" s="22"/>
      <c r="GM382" s="22"/>
      <c r="GN382" s="22"/>
      <c r="GO382" s="22"/>
      <c r="GP382" s="22"/>
      <c r="GQ382" s="22"/>
      <c r="GR382" s="22"/>
      <c r="GS382" s="22"/>
      <c r="GT382" s="22"/>
      <c r="GU382" s="22"/>
      <c r="GV382" s="22"/>
      <c r="GW382" s="22"/>
      <c r="GX382" s="22"/>
      <c r="GY382" s="22"/>
      <c r="GZ382" s="22"/>
      <c r="HA382" s="22"/>
      <c r="HB382" s="22"/>
      <c r="HC382" s="22"/>
      <c r="HD382" s="22"/>
      <c r="HE382" s="22"/>
      <c r="HF382" s="22"/>
      <c r="HG382" s="22"/>
      <c r="HH382" s="22"/>
      <c r="HI382" s="22"/>
      <c r="HJ382" s="22"/>
      <c r="HK382" s="22"/>
      <c r="HL382" s="22"/>
      <c r="HM382" s="22"/>
      <c r="HN382" s="22"/>
      <c r="HO382" s="22"/>
      <c r="HP382" s="22"/>
      <c r="HQ382" s="22"/>
      <c r="HR382" s="22"/>
      <c r="HS382" s="22"/>
      <c r="HT382" s="22"/>
      <c r="HU382" s="22"/>
      <c r="HV382" s="22"/>
      <c r="HW382" s="22"/>
      <c r="HX382" s="22"/>
      <c r="HY382" s="22"/>
      <c r="HZ382" s="22"/>
      <c r="IA382" s="22"/>
      <c r="IB382" s="22"/>
      <c r="IC382" s="22"/>
      <c r="ID382" s="22"/>
      <c r="IE382" s="22"/>
      <c r="IF382" s="22"/>
      <c r="IG382" s="22"/>
      <c r="IH382" s="22"/>
      <c r="II382" s="22"/>
      <c r="IJ382" s="22"/>
      <c r="IK382" s="22"/>
      <c r="IL382" s="22"/>
      <c r="IM382" s="22"/>
      <c r="IN382" s="22"/>
      <c r="IO382" s="22"/>
      <c r="IP382" s="22"/>
      <c r="IQ382" s="22"/>
      <c r="IR382" s="22"/>
      <c r="IS382" s="22"/>
      <c r="IT382" s="22"/>
      <c r="IU382" s="22"/>
      <c r="IV382" s="22"/>
      <c r="IW382" s="22"/>
      <c r="IX382" s="22"/>
      <c r="IY382" s="26">
        <f t="shared" si="20"/>
        <v>0.9</v>
      </c>
      <c r="IZ382" s="56" t="s">
        <v>37</v>
      </c>
      <c r="JA382" s="80">
        <v>55.45</v>
      </c>
      <c r="JB382" s="81">
        <f>JE382+JF382+JG382+JH382+JI382</f>
        <v>55.45</v>
      </c>
      <c r="JC382" s="81">
        <v>32.652000000000001</v>
      </c>
      <c r="JD382" s="82">
        <f t="shared" si="21"/>
        <v>0</v>
      </c>
      <c r="JE382" s="83"/>
      <c r="JF382" s="83"/>
      <c r="JG382" s="83"/>
      <c r="JH382" s="83">
        <v>55.45</v>
      </c>
      <c r="JI382" s="83"/>
      <c r="JJ382" s="83"/>
      <c r="JK382" s="83"/>
      <c r="JL382" s="83"/>
      <c r="JM382" s="83"/>
      <c r="JN382" s="83"/>
      <c r="JO382" s="83"/>
      <c r="JP382" s="83"/>
      <c r="JQ382" s="40">
        <f t="shared" si="22"/>
        <v>1.6982114418718608</v>
      </c>
      <c r="JR382" s="5" t="s">
        <v>350</v>
      </c>
    </row>
    <row r="383" spans="1:278" s="5" customFormat="1" ht="12.75" customHeight="1" x14ac:dyDescent="0.25">
      <c r="A383" s="64">
        <v>43201</v>
      </c>
      <c r="B383" s="108" t="s">
        <v>100</v>
      </c>
      <c r="C383" s="52"/>
      <c r="D383" s="52"/>
      <c r="E383" s="53"/>
      <c r="F383" s="53"/>
      <c r="G383" s="53"/>
      <c r="H383" s="53"/>
      <c r="I383" s="53"/>
      <c r="J383" s="53"/>
      <c r="K383" s="53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  <c r="BK383" s="22"/>
      <c r="BL383" s="22"/>
      <c r="BM383" s="22"/>
      <c r="BN383" s="22"/>
      <c r="BO383" s="22"/>
      <c r="BP383" s="22"/>
      <c r="BQ383" s="22"/>
      <c r="BR383" s="22"/>
      <c r="BS383" s="22"/>
      <c r="BT383" s="22"/>
      <c r="BU383" s="22"/>
      <c r="BV383" s="22"/>
      <c r="BW383" s="22"/>
      <c r="BX383" s="22"/>
      <c r="BY383" s="22"/>
      <c r="BZ383" s="22"/>
      <c r="CA383" s="22"/>
      <c r="CB383" s="22"/>
      <c r="CC383" s="22"/>
      <c r="CD383" s="22"/>
      <c r="CE383" s="22"/>
      <c r="CF383" s="22"/>
      <c r="CG383" s="22"/>
      <c r="CH383" s="22"/>
      <c r="CI383" s="22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/>
      <c r="DA383" s="22"/>
      <c r="DB383" s="22"/>
      <c r="DC383" s="22"/>
      <c r="DD383" s="22"/>
      <c r="DE383" s="22"/>
      <c r="DF383" s="22"/>
      <c r="DG383" s="22"/>
      <c r="DH383" s="22"/>
      <c r="DI383" s="22"/>
      <c r="DJ383" s="22"/>
      <c r="DK383" s="22"/>
      <c r="DL383" s="22"/>
      <c r="DM383" s="22"/>
      <c r="DN383" s="22"/>
      <c r="DO383" s="22"/>
      <c r="DP383" s="22"/>
      <c r="DQ383" s="22"/>
      <c r="DR383" s="22"/>
      <c r="DS383" s="22"/>
      <c r="DT383" s="22"/>
      <c r="DU383" s="22"/>
      <c r="DV383" s="22"/>
      <c r="DW383" s="22"/>
      <c r="DX383" s="22"/>
      <c r="DY383" s="22"/>
      <c r="DZ383" s="22"/>
      <c r="EA383" s="22"/>
      <c r="EB383" s="22"/>
      <c r="EC383" s="22"/>
      <c r="ED383" s="22"/>
      <c r="EE383" s="22"/>
      <c r="EF383" s="22"/>
      <c r="EG383" s="22"/>
      <c r="EH383" s="22"/>
      <c r="EI383" s="22"/>
      <c r="EJ383" s="22"/>
      <c r="EK383" s="22"/>
      <c r="EL383" s="22"/>
      <c r="EM383" s="22"/>
      <c r="EN383" s="22"/>
      <c r="EO383" s="22"/>
      <c r="EP383" s="22"/>
      <c r="EQ383" s="22"/>
      <c r="ER383" s="22"/>
      <c r="ES383" s="22"/>
      <c r="ET383" s="22"/>
      <c r="EU383" s="22"/>
      <c r="EV383" s="22"/>
      <c r="EW383" s="22"/>
      <c r="EX383" s="22"/>
      <c r="EY383" s="22"/>
      <c r="EZ383" s="22"/>
      <c r="FA383" s="22"/>
      <c r="FB383" s="22"/>
      <c r="FC383" s="22"/>
      <c r="FD383" s="22"/>
      <c r="FE383" s="22"/>
      <c r="FF383" s="22">
        <v>1</v>
      </c>
      <c r="FG383" s="22"/>
      <c r="FH383" s="22"/>
      <c r="FI383" s="22"/>
      <c r="FJ383" s="22"/>
      <c r="FK383" s="22"/>
      <c r="FL383" s="22"/>
      <c r="FM383" s="22"/>
      <c r="FN383" s="22"/>
      <c r="FO383" s="22"/>
      <c r="FP383" s="22"/>
      <c r="FQ383" s="22"/>
      <c r="FR383" s="22"/>
      <c r="FS383" s="22"/>
      <c r="FT383" s="22"/>
      <c r="FU383" s="22"/>
      <c r="FV383" s="22"/>
      <c r="FW383" s="22"/>
      <c r="FX383" s="22"/>
      <c r="FY383" s="22"/>
      <c r="FZ383" s="22"/>
      <c r="GA383" s="22"/>
      <c r="GB383" s="22"/>
      <c r="GC383" s="22"/>
      <c r="GD383" s="22"/>
      <c r="GE383" s="22"/>
      <c r="GF383" s="22"/>
      <c r="GG383" s="22"/>
      <c r="GH383" s="22">
        <v>0.9</v>
      </c>
      <c r="GI383" s="22"/>
      <c r="GJ383" s="22"/>
      <c r="GK383" s="22"/>
      <c r="GL383" s="22"/>
      <c r="GM383" s="22"/>
      <c r="GN383" s="22"/>
      <c r="GO383" s="22"/>
      <c r="GP383" s="22"/>
      <c r="GQ383" s="22"/>
      <c r="GR383" s="22"/>
      <c r="GS383" s="22"/>
      <c r="GT383" s="22"/>
      <c r="GU383" s="22"/>
      <c r="GV383" s="22"/>
      <c r="GW383" s="22"/>
      <c r="GX383" s="22"/>
      <c r="GY383" s="22"/>
      <c r="GZ383" s="22"/>
      <c r="HA383" s="22"/>
      <c r="HB383" s="22"/>
      <c r="HC383" s="22"/>
      <c r="HD383" s="22"/>
      <c r="HE383" s="22"/>
      <c r="HF383" s="22"/>
      <c r="HG383" s="22"/>
      <c r="HH383" s="22"/>
      <c r="HI383" s="22"/>
      <c r="HJ383" s="22"/>
      <c r="HK383" s="22"/>
      <c r="HL383" s="22"/>
      <c r="HM383" s="22"/>
      <c r="HN383" s="22"/>
      <c r="HO383" s="22"/>
      <c r="HP383" s="22"/>
      <c r="HQ383" s="22"/>
      <c r="HR383" s="22"/>
      <c r="HS383" s="22"/>
      <c r="HT383" s="22"/>
      <c r="HU383" s="22"/>
      <c r="HV383" s="22"/>
      <c r="HW383" s="22"/>
      <c r="HX383" s="22"/>
      <c r="HY383" s="22"/>
      <c r="HZ383" s="22"/>
      <c r="IA383" s="22"/>
      <c r="IB383" s="22"/>
      <c r="IC383" s="22"/>
      <c r="ID383" s="22"/>
      <c r="IE383" s="22"/>
      <c r="IF383" s="22"/>
      <c r="IG383" s="22"/>
      <c r="IH383" s="22"/>
      <c r="II383" s="22"/>
      <c r="IJ383" s="22"/>
      <c r="IK383" s="22"/>
      <c r="IL383" s="22"/>
      <c r="IM383" s="22"/>
      <c r="IN383" s="22"/>
      <c r="IO383" s="22"/>
      <c r="IP383" s="22"/>
      <c r="IQ383" s="22"/>
      <c r="IR383" s="22"/>
      <c r="IS383" s="22"/>
      <c r="IT383" s="22"/>
      <c r="IU383" s="22"/>
      <c r="IV383" s="22"/>
      <c r="IW383" s="22"/>
      <c r="IX383" s="22"/>
      <c r="IY383" s="26">
        <f t="shared" si="20"/>
        <v>1.9</v>
      </c>
      <c r="IZ383" s="56" t="s">
        <v>37</v>
      </c>
      <c r="JA383" s="80">
        <v>113.43</v>
      </c>
      <c r="JB383" s="81">
        <f>JE383+JF383+JG383+JH383+JI383</f>
        <v>113.43</v>
      </c>
      <c r="JC383" s="81">
        <v>65.420999999999992</v>
      </c>
      <c r="JD383" s="82">
        <f t="shared" si="21"/>
        <v>0</v>
      </c>
      <c r="JE383" s="83"/>
      <c r="JF383" s="83"/>
      <c r="JG383" s="83"/>
      <c r="JH383" s="83"/>
      <c r="JI383" s="83">
        <v>113.43</v>
      </c>
      <c r="JJ383" s="83"/>
      <c r="JK383" s="83"/>
      <c r="JL383" s="83"/>
      <c r="JM383" s="83"/>
      <c r="JN383" s="83"/>
      <c r="JO383" s="83"/>
      <c r="JP383" s="83"/>
      <c r="JQ383" s="40">
        <f t="shared" si="22"/>
        <v>1.7338469298848997</v>
      </c>
      <c r="JR383" s="5" t="s">
        <v>370</v>
      </c>
    </row>
    <row r="384" spans="1:278" s="5" customFormat="1" ht="12.75" customHeight="1" x14ac:dyDescent="0.25">
      <c r="A384" s="64">
        <v>43213</v>
      </c>
      <c r="B384" s="108" t="s">
        <v>100</v>
      </c>
      <c r="C384" s="52"/>
      <c r="D384" s="52"/>
      <c r="E384" s="53"/>
      <c r="F384" s="53"/>
      <c r="G384" s="53"/>
      <c r="H384" s="53"/>
      <c r="I384" s="53"/>
      <c r="J384" s="53"/>
      <c r="K384" s="53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  <c r="BK384" s="22"/>
      <c r="BL384" s="22"/>
      <c r="BM384" s="22"/>
      <c r="BN384" s="22"/>
      <c r="BO384" s="22"/>
      <c r="BP384" s="22"/>
      <c r="BQ384" s="22"/>
      <c r="BR384" s="22"/>
      <c r="BS384" s="22"/>
      <c r="BT384" s="22"/>
      <c r="BU384" s="22"/>
      <c r="BV384" s="22"/>
      <c r="BW384" s="22"/>
      <c r="BX384" s="22"/>
      <c r="BY384" s="22"/>
      <c r="BZ384" s="22"/>
      <c r="CA384" s="22"/>
      <c r="CB384" s="22"/>
      <c r="CC384" s="22"/>
      <c r="CD384" s="22"/>
      <c r="CE384" s="22"/>
      <c r="CF384" s="22"/>
      <c r="CG384" s="22"/>
      <c r="CH384" s="22"/>
      <c r="CI384" s="22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/>
      <c r="DA384" s="22"/>
      <c r="DB384" s="22"/>
      <c r="DC384" s="22"/>
      <c r="DD384" s="22"/>
      <c r="DE384" s="22"/>
      <c r="DF384" s="22"/>
      <c r="DG384" s="22"/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/>
      <c r="DX384" s="22"/>
      <c r="DY384" s="22"/>
      <c r="DZ384" s="22"/>
      <c r="EA384" s="22"/>
      <c r="EB384" s="22"/>
      <c r="EC384" s="22"/>
      <c r="ED384" s="22"/>
      <c r="EE384" s="22"/>
      <c r="EF384" s="22"/>
      <c r="EG384" s="22"/>
      <c r="EH384" s="22"/>
      <c r="EI384" s="22"/>
      <c r="EJ384" s="22"/>
      <c r="EK384" s="22"/>
      <c r="EL384" s="22"/>
      <c r="EM384" s="22"/>
      <c r="EN384" s="22"/>
      <c r="EO384" s="22"/>
      <c r="EP384" s="22"/>
      <c r="EQ384" s="22"/>
      <c r="ER384" s="22"/>
      <c r="ES384" s="22"/>
      <c r="ET384" s="22"/>
      <c r="EU384" s="22"/>
      <c r="EV384" s="22"/>
      <c r="EW384" s="22"/>
      <c r="EX384" s="22"/>
      <c r="EY384" s="22"/>
      <c r="EZ384" s="22"/>
      <c r="FA384" s="22"/>
      <c r="FB384" s="22"/>
      <c r="FC384" s="22"/>
      <c r="FD384" s="22"/>
      <c r="FE384" s="22"/>
      <c r="FF384" s="22">
        <v>1</v>
      </c>
      <c r="FG384" s="22"/>
      <c r="FH384" s="22"/>
      <c r="FI384" s="22"/>
      <c r="FJ384" s="22"/>
      <c r="FK384" s="22"/>
      <c r="FL384" s="22"/>
      <c r="FM384" s="22"/>
      <c r="FN384" s="22"/>
      <c r="FO384" s="22"/>
      <c r="FP384" s="22"/>
      <c r="FQ384" s="22"/>
      <c r="FR384" s="22"/>
      <c r="FS384" s="22"/>
      <c r="FT384" s="22"/>
      <c r="FU384" s="22"/>
      <c r="FV384" s="22"/>
      <c r="FW384" s="22"/>
      <c r="FX384" s="22"/>
      <c r="FY384" s="22"/>
      <c r="FZ384" s="22"/>
      <c r="GA384" s="22"/>
      <c r="GB384" s="22"/>
      <c r="GC384" s="22"/>
      <c r="GD384" s="22"/>
      <c r="GE384" s="22"/>
      <c r="GF384" s="22"/>
      <c r="GG384" s="22"/>
      <c r="GH384" s="22">
        <v>0.9</v>
      </c>
      <c r="GI384" s="22"/>
      <c r="GJ384" s="22"/>
      <c r="GK384" s="22"/>
      <c r="GL384" s="22"/>
      <c r="GM384" s="22"/>
      <c r="GN384" s="22"/>
      <c r="GO384" s="22"/>
      <c r="GP384" s="22"/>
      <c r="GQ384" s="22"/>
      <c r="GR384" s="22"/>
      <c r="GS384" s="22"/>
      <c r="GT384" s="22"/>
      <c r="GU384" s="22"/>
      <c r="GV384" s="22"/>
      <c r="GW384" s="22"/>
      <c r="GX384" s="22"/>
      <c r="GY384" s="22"/>
      <c r="GZ384" s="22"/>
      <c r="HA384" s="22"/>
      <c r="HB384" s="22"/>
      <c r="HC384" s="22"/>
      <c r="HD384" s="22"/>
      <c r="HE384" s="22"/>
      <c r="HF384" s="22"/>
      <c r="HG384" s="22"/>
      <c r="HH384" s="22"/>
      <c r="HI384" s="22"/>
      <c r="HJ384" s="22"/>
      <c r="HK384" s="22"/>
      <c r="HL384" s="22"/>
      <c r="HM384" s="22"/>
      <c r="HN384" s="22"/>
      <c r="HO384" s="22"/>
      <c r="HP384" s="22"/>
      <c r="HQ384" s="22"/>
      <c r="HR384" s="22"/>
      <c r="HS384" s="22"/>
      <c r="HT384" s="22"/>
      <c r="HU384" s="22"/>
      <c r="HV384" s="22"/>
      <c r="HW384" s="22"/>
      <c r="HX384" s="22"/>
      <c r="HY384" s="22"/>
      <c r="HZ384" s="22"/>
      <c r="IA384" s="22"/>
      <c r="IB384" s="22"/>
      <c r="IC384" s="22"/>
      <c r="ID384" s="22"/>
      <c r="IE384" s="22"/>
      <c r="IF384" s="22"/>
      <c r="IG384" s="22"/>
      <c r="IH384" s="22"/>
      <c r="II384" s="22"/>
      <c r="IJ384" s="22"/>
      <c r="IK384" s="22"/>
      <c r="IL384" s="22"/>
      <c r="IM384" s="22"/>
      <c r="IN384" s="22"/>
      <c r="IO384" s="22"/>
      <c r="IP384" s="22"/>
      <c r="IQ384" s="22"/>
      <c r="IR384" s="22"/>
      <c r="IS384" s="22"/>
      <c r="IT384" s="22"/>
      <c r="IU384" s="22"/>
      <c r="IV384" s="22"/>
      <c r="IW384" s="22"/>
      <c r="IX384" s="22"/>
      <c r="IY384" s="26">
        <f t="shared" si="20"/>
        <v>1.9</v>
      </c>
      <c r="IZ384" s="56" t="s">
        <v>37</v>
      </c>
      <c r="JA384" s="80">
        <v>112.19</v>
      </c>
      <c r="JB384" s="81">
        <f>JE384+JF384+JG384+JH384+JI384</f>
        <v>112.19</v>
      </c>
      <c r="JC384" s="81">
        <v>66.88300000000001</v>
      </c>
      <c r="JD384" s="82">
        <f t="shared" si="21"/>
        <v>0</v>
      </c>
      <c r="JE384" s="83"/>
      <c r="JF384" s="83"/>
      <c r="JG384" s="83"/>
      <c r="JH384" s="83"/>
      <c r="JI384" s="83">
        <v>112.19</v>
      </c>
      <c r="JJ384" s="83"/>
      <c r="JK384" s="83"/>
      <c r="JL384" s="83"/>
      <c r="JM384" s="83"/>
      <c r="JN384" s="83"/>
      <c r="JO384" s="83"/>
      <c r="JP384" s="83"/>
      <c r="JQ384" s="40">
        <f t="shared" si="22"/>
        <v>1.6774068148856955</v>
      </c>
      <c r="JR384" s="5" t="s">
        <v>380</v>
      </c>
    </row>
    <row r="385" spans="1:278" s="5" customFormat="1" ht="12.75" customHeight="1" x14ac:dyDescent="0.25">
      <c r="A385" s="64">
        <v>43227</v>
      </c>
      <c r="B385" s="108" t="s">
        <v>100</v>
      </c>
      <c r="C385" s="52"/>
      <c r="D385" s="52"/>
      <c r="E385" s="53"/>
      <c r="F385" s="53"/>
      <c r="G385" s="53"/>
      <c r="H385" s="53"/>
      <c r="I385" s="53"/>
      <c r="J385" s="53"/>
      <c r="K385" s="53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  <c r="BK385" s="22"/>
      <c r="BL385" s="22"/>
      <c r="BM385" s="22"/>
      <c r="BN385" s="22"/>
      <c r="BO385" s="22"/>
      <c r="BP385" s="22"/>
      <c r="BQ385" s="22"/>
      <c r="BR385" s="22"/>
      <c r="BS385" s="22"/>
      <c r="BT385" s="22"/>
      <c r="BU385" s="22"/>
      <c r="BV385" s="22"/>
      <c r="BW385" s="22"/>
      <c r="BX385" s="22"/>
      <c r="BY385" s="22"/>
      <c r="BZ385" s="22"/>
      <c r="CA385" s="22"/>
      <c r="CB385" s="22"/>
      <c r="CC385" s="22"/>
      <c r="CD385" s="22"/>
      <c r="CE385" s="22"/>
      <c r="CF385" s="22"/>
      <c r="CG385" s="22"/>
      <c r="CH385" s="22"/>
      <c r="CI385" s="22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/>
      <c r="DA385" s="22"/>
      <c r="DB385" s="22"/>
      <c r="DC385" s="22"/>
      <c r="DD385" s="22"/>
      <c r="DE385" s="22"/>
      <c r="DF385" s="22"/>
      <c r="DG385" s="22"/>
      <c r="DH385" s="22"/>
      <c r="DI385" s="22"/>
      <c r="DJ385" s="22"/>
      <c r="DK385" s="22"/>
      <c r="DL385" s="22"/>
      <c r="DM385" s="22"/>
      <c r="DN385" s="22"/>
      <c r="DO385" s="22"/>
      <c r="DP385" s="22"/>
      <c r="DQ385" s="22"/>
      <c r="DR385" s="22"/>
      <c r="DS385" s="22"/>
      <c r="DT385" s="22"/>
      <c r="DU385" s="22"/>
      <c r="DV385" s="22"/>
      <c r="DW385" s="22"/>
      <c r="DX385" s="22"/>
      <c r="DY385" s="22"/>
      <c r="DZ385" s="22"/>
      <c r="EA385" s="22"/>
      <c r="EB385" s="22"/>
      <c r="EC385" s="22"/>
      <c r="ED385" s="22"/>
      <c r="EE385" s="22"/>
      <c r="EF385" s="22"/>
      <c r="EG385" s="22"/>
      <c r="EH385" s="22"/>
      <c r="EI385" s="22"/>
      <c r="EJ385" s="22"/>
      <c r="EK385" s="22"/>
      <c r="EL385" s="22"/>
      <c r="EM385" s="22"/>
      <c r="EN385" s="22"/>
      <c r="EO385" s="22"/>
      <c r="EP385" s="22"/>
      <c r="EQ385" s="22"/>
      <c r="ER385" s="22"/>
      <c r="ES385" s="22"/>
      <c r="ET385" s="22"/>
      <c r="EU385" s="22"/>
      <c r="EV385" s="22"/>
      <c r="EW385" s="22"/>
      <c r="EX385" s="22"/>
      <c r="EY385" s="22"/>
      <c r="EZ385" s="22"/>
      <c r="FA385" s="22"/>
      <c r="FB385" s="22"/>
      <c r="FC385" s="22"/>
      <c r="FD385" s="22"/>
      <c r="FE385" s="22"/>
      <c r="FF385" s="22">
        <v>1</v>
      </c>
      <c r="FG385" s="22"/>
      <c r="FH385" s="22"/>
      <c r="FI385" s="22"/>
      <c r="FJ385" s="22"/>
      <c r="FK385" s="22"/>
      <c r="FL385" s="22"/>
      <c r="FM385" s="22"/>
      <c r="FN385" s="22"/>
      <c r="FO385" s="22"/>
      <c r="FP385" s="22"/>
      <c r="FQ385" s="22"/>
      <c r="FR385" s="22"/>
      <c r="FS385" s="22"/>
      <c r="FT385" s="22"/>
      <c r="FU385" s="22"/>
      <c r="FV385" s="22"/>
      <c r="FW385" s="22"/>
      <c r="FX385" s="22"/>
      <c r="FY385" s="22"/>
      <c r="FZ385" s="22"/>
      <c r="GA385" s="22"/>
      <c r="GB385" s="22"/>
      <c r="GC385" s="22"/>
      <c r="GD385" s="22"/>
      <c r="GE385" s="22"/>
      <c r="GF385" s="22"/>
      <c r="GG385" s="22"/>
      <c r="GH385" s="22">
        <v>2.7</v>
      </c>
      <c r="GI385" s="22"/>
      <c r="GJ385" s="22"/>
      <c r="GK385" s="22"/>
      <c r="GL385" s="22"/>
      <c r="GM385" s="22"/>
      <c r="GN385" s="22"/>
      <c r="GO385" s="22"/>
      <c r="GP385" s="22"/>
      <c r="GQ385" s="22"/>
      <c r="GR385" s="22"/>
      <c r="GS385" s="22"/>
      <c r="GT385" s="22"/>
      <c r="GU385" s="22"/>
      <c r="GV385" s="22"/>
      <c r="GW385" s="22"/>
      <c r="GX385" s="22"/>
      <c r="GY385" s="22"/>
      <c r="GZ385" s="22"/>
      <c r="HA385" s="22"/>
      <c r="HB385" s="22"/>
      <c r="HC385" s="22"/>
      <c r="HD385" s="22"/>
      <c r="HE385" s="22"/>
      <c r="HF385" s="22"/>
      <c r="HG385" s="22"/>
      <c r="HH385" s="22"/>
      <c r="HI385" s="22"/>
      <c r="HJ385" s="22"/>
      <c r="HK385" s="22"/>
      <c r="HL385" s="22"/>
      <c r="HM385" s="22"/>
      <c r="HN385" s="22"/>
      <c r="HO385" s="22"/>
      <c r="HP385" s="22"/>
      <c r="HQ385" s="22"/>
      <c r="HR385" s="22"/>
      <c r="HS385" s="22"/>
      <c r="HT385" s="22"/>
      <c r="HU385" s="22"/>
      <c r="HV385" s="22"/>
      <c r="HW385" s="22"/>
      <c r="HX385" s="22"/>
      <c r="HY385" s="22"/>
      <c r="HZ385" s="22"/>
      <c r="IA385" s="22"/>
      <c r="IB385" s="22"/>
      <c r="IC385" s="22"/>
      <c r="ID385" s="22"/>
      <c r="IE385" s="22"/>
      <c r="IF385" s="22"/>
      <c r="IG385" s="22"/>
      <c r="IH385" s="22"/>
      <c r="II385" s="22"/>
      <c r="IJ385" s="22"/>
      <c r="IK385" s="22"/>
      <c r="IL385" s="22"/>
      <c r="IM385" s="22"/>
      <c r="IN385" s="22"/>
      <c r="IO385" s="22"/>
      <c r="IP385" s="22"/>
      <c r="IQ385" s="22"/>
      <c r="IR385" s="22"/>
      <c r="IS385" s="22"/>
      <c r="IT385" s="22"/>
      <c r="IU385" s="22"/>
      <c r="IV385" s="22"/>
      <c r="IW385" s="22"/>
      <c r="IX385" s="22"/>
      <c r="IY385" s="26">
        <f t="shared" si="20"/>
        <v>3.7</v>
      </c>
      <c r="IZ385" s="56" t="s">
        <v>37</v>
      </c>
      <c r="JA385" s="80">
        <v>228.45</v>
      </c>
      <c r="JB385" s="81">
        <f>JE385+JF385+JG385+JH385+JI385+JJ385</f>
        <v>228.45</v>
      </c>
      <c r="JC385" s="81">
        <v>144.16500000000002</v>
      </c>
      <c r="JD385" s="82">
        <f t="shared" si="21"/>
        <v>0</v>
      </c>
      <c r="JE385" s="83"/>
      <c r="JF385" s="83"/>
      <c r="JG385" s="83"/>
      <c r="JH385" s="83"/>
      <c r="JI385" s="83"/>
      <c r="JJ385" s="83">
        <v>228.45</v>
      </c>
      <c r="JK385" s="83"/>
      <c r="JL385" s="83"/>
      <c r="JM385" s="83"/>
      <c r="JN385" s="83"/>
      <c r="JO385" s="83"/>
      <c r="JP385" s="83"/>
      <c r="JQ385" s="40">
        <f t="shared" si="22"/>
        <v>1.5846425970242428</v>
      </c>
    </row>
    <row r="386" spans="1:278" s="5" customFormat="1" ht="12.75" customHeight="1" x14ac:dyDescent="0.25">
      <c r="A386" s="64">
        <v>43272</v>
      </c>
      <c r="B386" s="108" t="s">
        <v>100</v>
      </c>
      <c r="C386" s="52"/>
      <c r="D386" s="52"/>
      <c r="E386" s="53"/>
      <c r="F386" s="53"/>
      <c r="G386" s="53"/>
      <c r="H386" s="53"/>
      <c r="I386" s="53"/>
      <c r="J386" s="53"/>
      <c r="K386" s="53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  <c r="BK386" s="22"/>
      <c r="BL386" s="22"/>
      <c r="BM386" s="22"/>
      <c r="BN386" s="22"/>
      <c r="BO386" s="22"/>
      <c r="BP386" s="22"/>
      <c r="BQ386" s="22"/>
      <c r="BR386" s="22"/>
      <c r="BS386" s="22"/>
      <c r="BT386" s="22"/>
      <c r="BU386" s="22"/>
      <c r="BV386" s="22"/>
      <c r="BW386" s="22"/>
      <c r="BX386" s="22"/>
      <c r="BY386" s="22"/>
      <c r="BZ386" s="22"/>
      <c r="CA386" s="22"/>
      <c r="CB386" s="22"/>
      <c r="CC386" s="22"/>
      <c r="CD386" s="22"/>
      <c r="CE386" s="22"/>
      <c r="CF386" s="22"/>
      <c r="CG386" s="22"/>
      <c r="CH386" s="22"/>
      <c r="CI386" s="22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/>
      <c r="DA386" s="22"/>
      <c r="DB386" s="22"/>
      <c r="DC386" s="22"/>
      <c r="DD386" s="22"/>
      <c r="DE386" s="22"/>
      <c r="DF386" s="22"/>
      <c r="DG386" s="22"/>
      <c r="DH386" s="22"/>
      <c r="DI386" s="22"/>
      <c r="DJ386" s="22"/>
      <c r="DK386" s="22"/>
      <c r="DL386" s="22"/>
      <c r="DM386" s="22"/>
      <c r="DN386" s="22"/>
      <c r="DO386" s="22"/>
      <c r="DP386" s="22"/>
      <c r="DQ386" s="22"/>
      <c r="DR386" s="22"/>
      <c r="DS386" s="22"/>
      <c r="DT386" s="22"/>
      <c r="DU386" s="22"/>
      <c r="DV386" s="22"/>
      <c r="DW386" s="22"/>
      <c r="DX386" s="22"/>
      <c r="DY386" s="22"/>
      <c r="DZ386" s="22"/>
      <c r="EA386" s="22"/>
      <c r="EB386" s="22"/>
      <c r="EC386" s="22"/>
      <c r="ED386" s="22"/>
      <c r="EE386" s="22"/>
      <c r="EF386" s="22"/>
      <c r="EG386" s="22"/>
      <c r="EH386" s="22"/>
      <c r="EI386" s="22"/>
      <c r="EJ386" s="22"/>
      <c r="EK386" s="22"/>
      <c r="EL386" s="22"/>
      <c r="EM386" s="22"/>
      <c r="EN386" s="22"/>
      <c r="EO386" s="22"/>
      <c r="EP386" s="22"/>
      <c r="EQ386" s="22"/>
      <c r="ER386" s="22"/>
      <c r="ES386" s="22"/>
      <c r="ET386" s="22"/>
      <c r="EU386" s="22"/>
      <c r="EV386" s="22"/>
      <c r="EW386" s="22"/>
      <c r="EX386" s="22"/>
      <c r="EY386" s="22"/>
      <c r="EZ386" s="22"/>
      <c r="FA386" s="22"/>
      <c r="FB386" s="22"/>
      <c r="FC386" s="22"/>
      <c r="FD386" s="22"/>
      <c r="FE386" s="22"/>
      <c r="FF386" s="22"/>
      <c r="FG386" s="22"/>
      <c r="FH386" s="22"/>
      <c r="FI386" s="22"/>
      <c r="FJ386" s="22"/>
      <c r="FK386" s="22"/>
      <c r="FL386" s="22"/>
      <c r="FM386" s="22"/>
      <c r="FN386" s="22"/>
      <c r="FO386" s="22"/>
      <c r="FP386" s="22"/>
      <c r="FQ386" s="22"/>
      <c r="FR386" s="22"/>
      <c r="FS386" s="22"/>
      <c r="FT386" s="22"/>
      <c r="FU386" s="22"/>
      <c r="FV386" s="22"/>
      <c r="FW386" s="22"/>
      <c r="FX386" s="22"/>
      <c r="FY386" s="22"/>
      <c r="FZ386" s="22"/>
      <c r="GA386" s="22"/>
      <c r="GB386" s="22"/>
      <c r="GC386" s="22"/>
      <c r="GD386" s="22"/>
      <c r="GE386" s="22"/>
      <c r="GF386" s="22"/>
      <c r="GG386" s="22"/>
      <c r="GH386" s="22">
        <v>0.9</v>
      </c>
      <c r="GI386" s="22"/>
      <c r="GJ386" s="22"/>
      <c r="GK386" s="22"/>
      <c r="GL386" s="22"/>
      <c r="GM386" s="22"/>
      <c r="GN386" s="22"/>
      <c r="GO386" s="22"/>
      <c r="GP386" s="22"/>
      <c r="GQ386" s="22"/>
      <c r="GR386" s="22"/>
      <c r="GS386" s="22"/>
      <c r="GT386" s="22"/>
      <c r="GU386" s="22"/>
      <c r="GV386" s="22"/>
      <c r="GW386" s="22"/>
      <c r="GX386" s="22"/>
      <c r="GY386" s="22"/>
      <c r="GZ386" s="22"/>
      <c r="HA386" s="22"/>
      <c r="HB386" s="22"/>
      <c r="HC386" s="22"/>
      <c r="HD386" s="22"/>
      <c r="HE386" s="22"/>
      <c r="HF386" s="22"/>
      <c r="HG386" s="22"/>
      <c r="HH386" s="22"/>
      <c r="HI386" s="22"/>
      <c r="HJ386" s="22"/>
      <c r="HK386" s="22"/>
      <c r="HL386" s="22"/>
      <c r="HM386" s="22"/>
      <c r="HN386" s="22"/>
      <c r="HO386" s="22"/>
      <c r="HP386" s="22"/>
      <c r="HQ386" s="22"/>
      <c r="HR386" s="22"/>
      <c r="HS386" s="22"/>
      <c r="HT386" s="22"/>
      <c r="HU386" s="22"/>
      <c r="HV386" s="22"/>
      <c r="HW386" s="22"/>
      <c r="HX386" s="22"/>
      <c r="HY386" s="22"/>
      <c r="HZ386" s="22"/>
      <c r="IA386" s="22"/>
      <c r="IB386" s="22"/>
      <c r="IC386" s="22"/>
      <c r="ID386" s="22"/>
      <c r="IE386" s="22"/>
      <c r="IF386" s="22"/>
      <c r="IG386" s="22"/>
      <c r="IH386" s="22"/>
      <c r="II386" s="22"/>
      <c r="IJ386" s="22"/>
      <c r="IK386" s="22"/>
      <c r="IL386" s="22"/>
      <c r="IM386" s="22"/>
      <c r="IN386" s="22"/>
      <c r="IO386" s="22"/>
      <c r="IP386" s="22"/>
      <c r="IQ386" s="22"/>
      <c r="IR386" s="22"/>
      <c r="IS386" s="22"/>
      <c r="IT386" s="22"/>
      <c r="IU386" s="22"/>
      <c r="IV386" s="22"/>
      <c r="IW386" s="22"/>
      <c r="IX386" s="22"/>
      <c r="IY386" s="26">
        <f t="shared" ref="IY386:IY449" si="23">SUBTOTAL(9,C386:IX386)</f>
        <v>0.9</v>
      </c>
      <c r="IZ386" s="56" t="s">
        <v>37</v>
      </c>
      <c r="JA386" s="80">
        <v>57.06</v>
      </c>
      <c r="JB386" s="81">
        <f>JE386+JF386+JG386+JH386+JI386+JJ386+JK386</f>
        <v>57.06</v>
      </c>
      <c r="JC386" s="81">
        <v>37.808999999999997</v>
      </c>
      <c r="JD386" s="82">
        <f t="shared" ref="JD386:JD449" si="24">JA386-JB386</f>
        <v>0</v>
      </c>
      <c r="JE386" s="83"/>
      <c r="JF386" s="83"/>
      <c r="JG386" s="83"/>
      <c r="JH386" s="83"/>
      <c r="JI386" s="83"/>
      <c r="JJ386" s="83"/>
      <c r="JK386" s="83">
        <v>57.06</v>
      </c>
      <c r="JL386" s="83"/>
      <c r="JM386" s="83"/>
      <c r="JN386" s="83"/>
      <c r="JO386" s="83"/>
      <c r="JP386" s="83"/>
      <c r="JQ386" s="40">
        <f t="shared" si="22"/>
        <v>1.5091644846465129</v>
      </c>
      <c r="JR386" s="5" t="s">
        <v>485</v>
      </c>
    </row>
    <row r="387" spans="1:278" s="5" customFormat="1" ht="12.75" customHeight="1" x14ac:dyDescent="0.25">
      <c r="A387" s="64">
        <v>43314</v>
      </c>
      <c r="B387" s="108" t="s">
        <v>100</v>
      </c>
      <c r="C387" s="52"/>
      <c r="D387" s="52"/>
      <c r="E387" s="53"/>
      <c r="F387" s="53"/>
      <c r="G387" s="53"/>
      <c r="H387" s="53"/>
      <c r="I387" s="53"/>
      <c r="J387" s="53"/>
      <c r="K387" s="53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  <c r="BK387" s="22"/>
      <c r="BL387" s="22"/>
      <c r="BM387" s="22"/>
      <c r="BN387" s="22"/>
      <c r="BO387" s="22"/>
      <c r="BP387" s="22"/>
      <c r="BQ387" s="22"/>
      <c r="BR387" s="22"/>
      <c r="BS387" s="22"/>
      <c r="BT387" s="22"/>
      <c r="BU387" s="22"/>
      <c r="BV387" s="22"/>
      <c r="BW387" s="22"/>
      <c r="BX387" s="22"/>
      <c r="BY387" s="22"/>
      <c r="BZ387" s="22"/>
      <c r="CA387" s="22"/>
      <c r="CB387" s="22"/>
      <c r="CC387" s="22"/>
      <c r="CD387" s="22"/>
      <c r="CE387" s="22"/>
      <c r="CF387" s="22"/>
      <c r="CG387" s="22"/>
      <c r="CH387" s="22"/>
      <c r="CI387" s="22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/>
      <c r="DA387" s="22"/>
      <c r="DB387" s="22"/>
      <c r="DC387" s="22"/>
      <c r="DD387" s="22"/>
      <c r="DE387" s="22"/>
      <c r="DF387" s="22"/>
      <c r="DG387" s="22"/>
      <c r="DH387" s="22"/>
      <c r="DI387" s="22"/>
      <c r="DJ387" s="22"/>
      <c r="DK387" s="22"/>
      <c r="DL387" s="22"/>
      <c r="DM387" s="22"/>
      <c r="DN387" s="22"/>
      <c r="DO387" s="22"/>
      <c r="DP387" s="22"/>
      <c r="DQ387" s="22"/>
      <c r="DR387" s="22"/>
      <c r="DS387" s="22"/>
      <c r="DT387" s="22"/>
      <c r="DU387" s="22"/>
      <c r="DV387" s="22"/>
      <c r="DW387" s="22"/>
      <c r="DX387" s="22"/>
      <c r="DY387" s="22"/>
      <c r="DZ387" s="22"/>
      <c r="EA387" s="22"/>
      <c r="EB387" s="22"/>
      <c r="EC387" s="22"/>
      <c r="ED387" s="22"/>
      <c r="EE387" s="22"/>
      <c r="EF387" s="22"/>
      <c r="EG387" s="22"/>
      <c r="EH387" s="22"/>
      <c r="EI387" s="22"/>
      <c r="EJ387" s="22"/>
      <c r="EK387" s="22"/>
      <c r="EL387" s="22"/>
      <c r="EM387" s="22"/>
      <c r="EN387" s="22"/>
      <c r="EO387" s="22"/>
      <c r="EP387" s="22"/>
      <c r="EQ387" s="22"/>
      <c r="ER387" s="22"/>
      <c r="ES387" s="22"/>
      <c r="ET387" s="22"/>
      <c r="EU387" s="22"/>
      <c r="EV387" s="22"/>
      <c r="EW387" s="22"/>
      <c r="EX387" s="22"/>
      <c r="EY387" s="22"/>
      <c r="EZ387" s="22"/>
      <c r="FA387" s="22"/>
      <c r="FB387" s="22"/>
      <c r="FC387" s="22"/>
      <c r="FD387" s="22"/>
      <c r="FE387" s="22"/>
      <c r="FF387" s="22">
        <v>1</v>
      </c>
      <c r="FG387" s="22"/>
      <c r="FH387" s="22"/>
      <c r="FI387" s="22"/>
      <c r="FJ387" s="22"/>
      <c r="FK387" s="22"/>
      <c r="FL387" s="22"/>
      <c r="FM387" s="22"/>
      <c r="FN387" s="22"/>
      <c r="FO387" s="22"/>
      <c r="FP387" s="22"/>
      <c r="FQ387" s="22"/>
      <c r="FR387" s="22"/>
      <c r="FS387" s="22"/>
      <c r="FT387" s="22"/>
      <c r="FU387" s="22"/>
      <c r="FV387" s="22"/>
      <c r="FW387" s="22"/>
      <c r="FX387" s="22"/>
      <c r="FY387" s="22"/>
      <c r="FZ387" s="22"/>
      <c r="GA387" s="22"/>
      <c r="GB387" s="22"/>
      <c r="GC387" s="22"/>
      <c r="GD387" s="22"/>
      <c r="GE387" s="22"/>
      <c r="GF387" s="22"/>
      <c r="GG387" s="22"/>
      <c r="GH387" s="22">
        <v>1.8</v>
      </c>
      <c r="GI387" s="22"/>
      <c r="GJ387" s="22"/>
      <c r="GK387" s="22"/>
      <c r="GL387" s="22"/>
      <c r="GM387" s="22"/>
      <c r="GN387" s="22"/>
      <c r="GO387" s="22"/>
      <c r="GP387" s="22"/>
      <c r="GQ387" s="22"/>
      <c r="GR387" s="22"/>
      <c r="GS387" s="22"/>
      <c r="GT387" s="22"/>
      <c r="GU387" s="22"/>
      <c r="GV387" s="22"/>
      <c r="GW387" s="22"/>
      <c r="GX387" s="22"/>
      <c r="GY387" s="22"/>
      <c r="GZ387" s="22"/>
      <c r="HA387" s="22"/>
      <c r="HB387" s="22"/>
      <c r="HC387" s="22"/>
      <c r="HD387" s="22"/>
      <c r="HE387" s="22"/>
      <c r="HF387" s="22"/>
      <c r="HG387" s="22"/>
      <c r="HH387" s="22"/>
      <c r="HI387" s="22"/>
      <c r="HJ387" s="22"/>
      <c r="HK387" s="22"/>
      <c r="HL387" s="22"/>
      <c r="HM387" s="22"/>
      <c r="HN387" s="22"/>
      <c r="HO387" s="22"/>
      <c r="HP387" s="22"/>
      <c r="HQ387" s="22"/>
      <c r="HR387" s="22"/>
      <c r="HS387" s="22"/>
      <c r="HT387" s="22"/>
      <c r="HU387" s="22"/>
      <c r="HV387" s="22"/>
      <c r="HW387" s="22"/>
      <c r="HX387" s="22"/>
      <c r="HY387" s="22"/>
      <c r="HZ387" s="22"/>
      <c r="IA387" s="22"/>
      <c r="IB387" s="22"/>
      <c r="IC387" s="22"/>
      <c r="ID387" s="22"/>
      <c r="IE387" s="22"/>
      <c r="IF387" s="22"/>
      <c r="IG387" s="22"/>
      <c r="IH387" s="22"/>
      <c r="II387" s="22"/>
      <c r="IJ387" s="22"/>
      <c r="IK387" s="22"/>
      <c r="IL387" s="22"/>
      <c r="IM387" s="22"/>
      <c r="IN387" s="22"/>
      <c r="IO387" s="22"/>
      <c r="IP387" s="22"/>
      <c r="IQ387" s="22"/>
      <c r="IR387" s="22"/>
      <c r="IS387" s="22"/>
      <c r="IT387" s="22"/>
      <c r="IU387" s="22"/>
      <c r="IV387" s="22"/>
      <c r="IW387" s="22"/>
      <c r="IX387" s="22">
        <v>1</v>
      </c>
      <c r="IY387" s="26">
        <f t="shared" si="23"/>
        <v>3.8</v>
      </c>
      <c r="IZ387" s="56" t="s">
        <v>37</v>
      </c>
      <c r="JA387" s="80">
        <v>206.39</v>
      </c>
      <c r="JB387" s="81">
        <f>JE387+JF387+JG387+JH387+JI387+JJ387+JK387+JL387+JM387</f>
        <v>206.39</v>
      </c>
      <c r="JC387" s="81">
        <v>129.19799999999998</v>
      </c>
      <c r="JD387" s="82">
        <f t="shared" si="24"/>
        <v>0</v>
      </c>
      <c r="JE387" s="83"/>
      <c r="JF387" s="83"/>
      <c r="JG387" s="83"/>
      <c r="JH387" s="83"/>
      <c r="JI387" s="83"/>
      <c r="JJ387" s="83"/>
      <c r="JK387" s="83"/>
      <c r="JL387" s="83"/>
      <c r="JM387" s="83">
        <v>206.39</v>
      </c>
      <c r="JN387" s="83"/>
      <c r="JO387" s="83"/>
      <c r="JP387" s="83"/>
      <c r="JQ387" s="40">
        <f t="shared" si="22"/>
        <v>1.5974705490797072</v>
      </c>
      <c r="JR387" s="5" t="s">
        <v>569</v>
      </c>
    </row>
    <row r="388" spans="1:278" s="5" customFormat="1" ht="12.75" customHeight="1" x14ac:dyDescent="0.25">
      <c r="A388" s="64">
        <v>43340</v>
      </c>
      <c r="B388" s="108" t="s">
        <v>100</v>
      </c>
      <c r="C388" s="52"/>
      <c r="D388" s="52"/>
      <c r="E388" s="53"/>
      <c r="F388" s="53"/>
      <c r="G388" s="53"/>
      <c r="H388" s="53"/>
      <c r="I388" s="53"/>
      <c r="J388" s="53"/>
      <c r="K388" s="53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  <c r="BK388" s="22"/>
      <c r="BL388" s="22"/>
      <c r="BM388" s="22"/>
      <c r="BN388" s="22"/>
      <c r="BO388" s="22"/>
      <c r="BP388" s="22"/>
      <c r="BQ388" s="22"/>
      <c r="BR388" s="22"/>
      <c r="BS388" s="22"/>
      <c r="BT388" s="22"/>
      <c r="BU388" s="22"/>
      <c r="BV388" s="22"/>
      <c r="BW388" s="22"/>
      <c r="BX388" s="22"/>
      <c r="BY388" s="22"/>
      <c r="BZ388" s="22"/>
      <c r="CA388" s="22"/>
      <c r="CB388" s="22"/>
      <c r="CC388" s="22"/>
      <c r="CD388" s="22"/>
      <c r="CE388" s="22"/>
      <c r="CF388" s="22"/>
      <c r="CG388" s="22"/>
      <c r="CH388" s="22"/>
      <c r="CI388" s="22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/>
      <c r="DA388" s="22"/>
      <c r="DB388" s="22"/>
      <c r="DC388" s="22"/>
      <c r="DD388" s="22"/>
      <c r="DE388" s="22"/>
      <c r="DF388" s="22"/>
      <c r="DG388" s="22"/>
      <c r="DH388" s="22"/>
      <c r="DI388" s="22"/>
      <c r="DJ388" s="22"/>
      <c r="DK388" s="22"/>
      <c r="DL388" s="22"/>
      <c r="DM388" s="22"/>
      <c r="DN388" s="22"/>
      <c r="DO388" s="22"/>
      <c r="DP388" s="22"/>
      <c r="DQ388" s="22"/>
      <c r="DR388" s="22"/>
      <c r="DS388" s="22"/>
      <c r="DT388" s="22"/>
      <c r="DU388" s="22"/>
      <c r="DV388" s="22"/>
      <c r="DW388" s="22"/>
      <c r="DX388" s="22"/>
      <c r="DY388" s="22"/>
      <c r="DZ388" s="22"/>
      <c r="EA388" s="22"/>
      <c r="EB388" s="22"/>
      <c r="EC388" s="22"/>
      <c r="ED388" s="22"/>
      <c r="EE388" s="22"/>
      <c r="EF388" s="22"/>
      <c r="EG388" s="22"/>
      <c r="EH388" s="22"/>
      <c r="EI388" s="22"/>
      <c r="EJ388" s="22"/>
      <c r="EK388" s="22"/>
      <c r="EL388" s="22"/>
      <c r="EM388" s="22"/>
      <c r="EN388" s="22"/>
      <c r="EO388" s="22"/>
      <c r="EP388" s="22"/>
      <c r="EQ388" s="22"/>
      <c r="ER388" s="22"/>
      <c r="ES388" s="22"/>
      <c r="ET388" s="22"/>
      <c r="EU388" s="22"/>
      <c r="EV388" s="22"/>
      <c r="EW388" s="22"/>
      <c r="EX388" s="22"/>
      <c r="EY388" s="22"/>
      <c r="EZ388" s="22"/>
      <c r="FA388" s="22"/>
      <c r="FB388" s="22"/>
      <c r="FC388" s="22"/>
      <c r="FD388" s="22"/>
      <c r="FE388" s="22"/>
      <c r="FF388" s="22">
        <v>2</v>
      </c>
      <c r="FG388" s="22"/>
      <c r="FH388" s="22"/>
      <c r="FI388" s="22"/>
      <c r="FJ388" s="22"/>
      <c r="FK388" s="22"/>
      <c r="FL388" s="22"/>
      <c r="FM388" s="22"/>
      <c r="FN388" s="22"/>
      <c r="FO388" s="22"/>
      <c r="FP388" s="22"/>
      <c r="FQ388" s="22"/>
      <c r="FR388" s="22"/>
      <c r="FS388" s="22"/>
      <c r="FT388" s="22"/>
      <c r="FU388" s="22"/>
      <c r="FV388" s="22"/>
      <c r="FW388" s="22"/>
      <c r="FX388" s="22"/>
      <c r="FY388" s="22"/>
      <c r="FZ388" s="22"/>
      <c r="GA388" s="22"/>
      <c r="GB388" s="22"/>
      <c r="GC388" s="22"/>
      <c r="GD388" s="22"/>
      <c r="GE388" s="22"/>
      <c r="GF388" s="22"/>
      <c r="GG388" s="22"/>
      <c r="GH388" s="22">
        <v>2.7</v>
      </c>
      <c r="GI388" s="22"/>
      <c r="GJ388" s="22"/>
      <c r="GK388" s="22"/>
      <c r="GL388" s="22"/>
      <c r="GM388" s="22"/>
      <c r="GN388" s="22"/>
      <c r="GO388" s="22"/>
      <c r="GP388" s="22"/>
      <c r="GQ388" s="22"/>
      <c r="GR388" s="22"/>
      <c r="GS388" s="22"/>
      <c r="GT388" s="22"/>
      <c r="GU388" s="22"/>
      <c r="GV388" s="22"/>
      <c r="GW388" s="22"/>
      <c r="GX388" s="22"/>
      <c r="GY388" s="22"/>
      <c r="GZ388" s="22"/>
      <c r="HA388" s="22"/>
      <c r="HB388" s="22"/>
      <c r="HC388" s="22"/>
      <c r="HD388" s="22"/>
      <c r="HE388" s="22"/>
      <c r="HF388" s="22"/>
      <c r="HG388" s="22"/>
      <c r="HH388" s="22"/>
      <c r="HI388" s="22"/>
      <c r="HJ388" s="22"/>
      <c r="HK388" s="22"/>
      <c r="HL388" s="22"/>
      <c r="HM388" s="22"/>
      <c r="HN388" s="22"/>
      <c r="HO388" s="22"/>
      <c r="HP388" s="22"/>
      <c r="HQ388" s="22"/>
      <c r="HR388" s="22"/>
      <c r="HS388" s="22"/>
      <c r="HT388" s="22"/>
      <c r="HU388" s="22"/>
      <c r="HV388" s="22"/>
      <c r="HW388" s="22"/>
      <c r="HX388" s="22"/>
      <c r="HY388" s="22"/>
      <c r="HZ388" s="22"/>
      <c r="IA388" s="22"/>
      <c r="IB388" s="22"/>
      <c r="IC388" s="22"/>
      <c r="ID388" s="22"/>
      <c r="IE388" s="22"/>
      <c r="IF388" s="22"/>
      <c r="IG388" s="22"/>
      <c r="IH388" s="22"/>
      <c r="II388" s="22"/>
      <c r="IJ388" s="22"/>
      <c r="IK388" s="22"/>
      <c r="IL388" s="22"/>
      <c r="IM388" s="22"/>
      <c r="IN388" s="22"/>
      <c r="IO388" s="22"/>
      <c r="IP388" s="22"/>
      <c r="IQ388" s="22"/>
      <c r="IR388" s="22"/>
      <c r="IS388" s="22"/>
      <c r="IT388" s="22"/>
      <c r="IU388" s="22"/>
      <c r="IV388" s="22"/>
      <c r="IW388" s="22"/>
      <c r="IX388" s="22">
        <v>1</v>
      </c>
      <c r="IY388" s="26">
        <f t="shared" si="23"/>
        <v>5.7</v>
      </c>
      <c r="IZ388" s="56" t="s">
        <v>37</v>
      </c>
      <c r="JA388" s="80">
        <v>327.02999999999997</v>
      </c>
      <c r="JB388" s="81">
        <f>JE388+JF388+JG388+JH388+JI388+JJ388+JK388+JL388+JM388+JN388</f>
        <v>327.02999999999997</v>
      </c>
      <c r="JC388" s="81">
        <v>197.60399999999998</v>
      </c>
      <c r="JD388" s="82">
        <f t="shared" si="24"/>
        <v>0</v>
      </c>
      <c r="JE388" s="83"/>
      <c r="JF388" s="83"/>
      <c r="JG388" s="83"/>
      <c r="JH388" s="83"/>
      <c r="JI388" s="83"/>
      <c r="JJ388" s="83"/>
      <c r="JK388" s="83"/>
      <c r="JL388" s="83"/>
      <c r="JM388" s="83"/>
      <c r="JN388" s="83">
        <v>327.02999999999997</v>
      </c>
      <c r="JO388" s="83"/>
      <c r="JP388" s="83"/>
      <c r="JQ388" s="40">
        <f t="shared" si="22"/>
        <v>1.6549766199064797</v>
      </c>
      <c r="JR388" s="5" t="s">
        <v>603</v>
      </c>
    </row>
    <row r="389" spans="1:278" s="5" customFormat="1" ht="12.75" customHeight="1" x14ac:dyDescent="0.25">
      <c r="A389" s="64">
        <v>43398</v>
      </c>
      <c r="B389" s="108" t="s">
        <v>100</v>
      </c>
      <c r="C389" s="52"/>
      <c r="D389" s="52"/>
      <c r="E389" s="53"/>
      <c r="F389" s="53"/>
      <c r="G389" s="53"/>
      <c r="H389" s="53"/>
      <c r="I389" s="53"/>
      <c r="J389" s="53"/>
      <c r="K389" s="53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  <c r="BK389" s="22"/>
      <c r="BL389" s="22"/>
      <c r="BM389" s="22"/>
      <c r="BN389" s="22"/>
      <c r="BO389" s="22"/>
      <c r="BP389" s="22"/>
      <c r="BQ389" s="22"/>
      <c r="BR389" s="22"/>
      <c r="BS389" s="22"/>
      <c r="BT389" s="22"/>
      <c r="BU389" s="22"/>
      <c r="BV389" s="22"/>
      <c r="BW389" s="22"/>
      <c r="BX389" s="22"/>
      <c r="BY389" s="22"/>
      <c r="BZ389" s="22"/>
      <c r="CA389" s="22"/>
      <c r="CB389" s="22"/>
      <c r="CC389" s="22"/>
      <c r="CD389" s="22"/>
      <c r="CE389" s="22"/>
      <c r="CF389" s="22"/>
      <c r="CG389" s="22"/>
      <c r="CH389" s="22"/>
      <c r="CI389" s="22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/>
      <c r="DA389" s="22"/>
      <c r="DB389" s="22"/>
      <c r="DC389" s="22"/>
      <c r="DD389" s="22"/>
      <c r="DE389" s="22"/>
      <c r="DF389" s="22"/>
      <c r="DG389" s="22"/>
      <c r="DH389" s="22"/>
      <c r="DI389" s="22"/>
      <c r="DJ389" s="22"/>
      <c r="DK389" s="22"/>
      <c r="DL389" s="22"/>
      <c r="DM389" s="22"/>
      <c r="DN389" s="22"/>
      <c r="DO389" s="22"/>
      <c r="DP389" s="22"/>
      <c r="DQ389" s="22"/>
      <c r="DR389" s="22"/>
      <c r="DS389" s="22"/>
      <c r="DT389" s="22"/>
      <c r="DU389" s="22"/>
      <c r="DV389" s="22"/>
      <c r="DW389" s="22"/>
      <c r="DX389" s="22"/>
      <c r="DY389" s="22"/>
      <c r="DZ389" s="22"/>
      <c r="EA389" s="22"/>
      <c r="EB389" s="22"/>
      <c r="EC389" s="22"/>
      <c r="ED389" s="22"/>
      <c r="EE389" s="22"/>
      <c r="EF389" s="22"/>
      <c r="EG389" s="22"/>
      <c r="EH389" s="22"/>
      <c r="EI389" s="22"/>
      <c r="EJ389" s="22"/>
      <c r="EK389" s="22"/>
      <c r="EL389" s="22"/>
      <c r="EM389" s="22"/>
      <c r="EN389" s="22"/>
      <c r="EO389" s="22"/>
      <c r="EP389" s="22"/>
      <c r="EQ389" s="22"/>
      <c r="ER389" s="22"/>
      <c r="ES389" s="22"/>
      <c r="ET389" s="22"/>
      <c r="EU389" s="22"/>
      <c r="EV389" s="22"/>
      <c r="EW389" s="22"/>
      <c r="EX389" s="22"/>
      <c r="EY389" s="22"/>
      <c r="EZ389" s="22"/>
      <c r="FA389" s="22"/>
      <c r="FB389" s="22"/>
      <c r="FC389" s="22"/>
      <c r="FD389" s="22"/>
      <c r="FE389" s="22"/>
      <c r="FF389" s="22"/>
      <c r="FG389" s="22"/>
      <c r="FH389" s="22"/>
      <c r="FI389" s="22"/>
      <c r="FJ389" s="22"/>
      <c r="FK389" s="22"/>
      <c r="FL389" s="22"/>
      <c r="FM389" s="22"/>
      <c r="FN389" s="22"/>
      <c r="FO389" s="22"/>
      <c r="FP389" s="22"/>
      <c r="FQ389" s="22"/>
      <c r="FR389" s="22"/>
      <c r="FS389" s="22"/>
      <c r="FT389" s="22"/>
      <c r="FU389" s="22"/>
      <c r="FV389" s="22"/>
      <c r="FW389" s="22"/>
      <c r="FX389" s="22"/>
      <c r="FY389" s="22"/>
      <c r="FZ389" s="22"/>
      <c r="GA389" s="22"/>
      <c r="GB389" s="22"/>
      <c r="GC389" s="22"/>
      <c r="GD389" s="22"/>
      <c r="GE389" s="22"/>
      <c r="GF389" s="22"/>
      <c r="GG389" s="22"/>
      <c r="GH389" s="22">
        <v>3.6</v>
      </c>
      <c r="GI389" s="22"/>
      <c r="GJ389" s="22"/>
      <c r="GK389" s="22"/>
      <c r="GL389" s="22"/>
      <c r="GM389" s="22"/>
      <c r="GN389" s="22"/>
      <c r="GO389" s="22"/>
      <c r="GP389" s="22"/>
      <c r="GQ389" s="22"/>
      <c r="GR389" s="22"/>
      <c r="GS389" s="22"/>
      <c r="GT389" s="22"/>
      <c r="GU389" s="22"/>
      <c r="GV389" s="22"/>
      <c r="GW389" s="22"/>
      <c r="GX389" s="22"/>
      <c r="GY389" s="22"/>
      <c r="GZ389" s="22"/>
      <c r="HA389" s="22"/>
      <c r="HB389" s="22"/>
      <c r="HC389" s="22"/>
      <c r="HD389" s="22"/>
      <c r="HE389" s="22"/>
      <c r="HF389" s="22"/>
      <c r="HG389" s="22"/>
      <c r="HH389" s="22"/>
      <c r="HI389" s="22"/>
      <c r="HJ389" s="22"/>
      <c r="HK389" s="22"/>
      <c r="HL389" s="22"/>
      <c r="HM389" s="22"/>
      <c r="HN389" s="22"/>
      <c r="HO389" s="22"/>
      <c r="HP389" s="22"/>
      <c r="HQ389" s="22"/>
      <c r="HR389" s="22"/>
      <c r="HS389" s="22"/>
      <c r="HT389" s="22"/>
      <c r="HU389" s="22"/>
      <c r="HV389" s="22"/>
      <c r="HW389" s="22"/>
      <c r="HX389" s="22"/>
      <c r="HY389" s="22"/>
      <c r="HZ389" s="22"/>
      <c r="IA389" s="22"/>
      <c r="IB389" s="22"/>
      <c r="IC389" s="22"/>
      <c r="ID389" s="22"/>
      <c r="IE389" s="22"/>
      <c r="IF389" s="22"/>
      <c r="IG389" s="22"/>
      <c r="IH389" s="22"/>
      <c r="II389" s="22"/>
      <c r="IJ389" s="22"/>
      <c r="IK389" s="22"/>
      <c r="IL389" s="22"/>
      <c r="IM389" s="22"/>
      <c r="IN389" s="22"/>
      <c r="IO389" s="22"/>
      <c r="IP389" s="22"/>
      <c r="IQ389" s="22"/>
      <c r="IR389" s="22"/>
      <c r="IS389" s="22"/>
      <c r="IT389" s="22"/>
      <c r="IU389" s="22"/>
      <c r="IV389" s="22"/>
      <c r="IW389" s="22"/>
      <c r="IX389" s="22"/>
      <c r="IY389" s="26">
        <f t="shared" si="23"/>
        <v>3.6</v>
      </c>
      <c r="IZ389" s="56" t="s">
        <v>37</v>
      </c>
      <c r="JA389" s="80">
        <v>239.68</v>
      </c>
      <c r="JB389" s="81">
        <f>JE389+JF389+JG389+JH389+JI389+JJ389+JK389+JL389+JM389+JN389+JO389</f>
        <v>239.68</v>
      </c>
      <c r="JC389" s="81">
        <v>148.24799999999999</v>
      </c>
      <c r="JD389" s="82">
        <f t="shared" si="24"/>
        <v>0</v>
      </c>
      <c r="JE389" s="83"/>
      <c r="JF389" s="83"/>
      <c r="JG389" s="83"/>
      <c r="JH389" s="83"/>
      <c r="JI389" s="83"/>
      <c r="JJ389" s="83"/>
      <c r="JK389" s="83"/>
      <c r="JL389" s="83"/>
      <c r="JM389" s="83"/>
      <c r="JN389" s="83"/>
      <c r="JO389" s="83">
        <v>239.68</v>
      </c>
      <c r="JP389" s="83"/>
      <c r="JQ389" s="117">
        <f t="shared" si="22"/>
        <v>1.616750310290864</v>
      </c>
      <c r="JR389" s="5" t="s">
        <v>654</v>
      </c>
    </row>
    <row r="390" spans="1:278" s="5" customFormat="1" ht="12.75" customHeight="1" x14ac:dyDescent="0.25">
      <c r="A390" s="64">
        <v>43455</v>
      </c>
      <c r="B390" s="108" t="s">
        <v>100</v>
      </c>
      <c r="C390" s="52"/>
      <c r="D390" s="52"/>
      <c r="E390" s="53"/>
      <c r="F390" s="53"/>
      <c r="G390" s="53"/>
      <c r="H390" s="53"/>
      <c r="I390" s="53"/>
      <c r="J390" s="53"/>
      <c r="K390" s="53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  <c r="BK390" s="22"/>
      <c r="BL390" s="22"/>
      <c r="BM390" s="22"/>
      <c r="BN390" s="22"/>
      <c r="BO390" s="22"/>
      <c r="BP390" s="22"/>
      <c r="BQ390" s="22"/>
      <c r="BR390" s="22"/>
      <c r="BS390" s="22"/>
      <c r="BT390" s="22"/>
      <c r="BU390" s="22"/>
      <c r="BV390" s="22"/>
      <c r="BW390" s="22"/>
      <c r="BX390" s="22"/>
      <c r="BY390" s="22"/>
      <c r="BZ390" s="22"/>
      <c r="CA390" s="22"/>
      <c r="CB390" s="22"/>
      <c r="CC390" s="22"/>
      <c r="CD390" s="22"/>
      <c r="CE390" s="22"/>
      <c r="CF390" s="22"/>
      <c r="CG390" s="22"/>
      <c r="CH390" s="22"/>
      <c r="CI390" s="22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/>
      <c r="DA390" s="22"/>
      <c r="DB390" s="22"/>
      <c r="DC390" s="22"/>
      <c r="DD390" s="22"/>
      <c r="DE390" s="22"/>
      <c r="DF390" s="22"/>
      <c r="DG390" s="22"/>
      <c r="DH390" s="22"/>
      <c r="DI390" s="22"/>
      <c r="DJ390" s="22"/>
      <c r="DK390" s="22"/>
      <c r="DL390" s="22"/>
      <c r="DM390" s="22"/>
      <c r="DN390" s="22"/>
      <c r="DO390" s="22"/>
      <c r="DP390" s="22"/>
      <c r="DQ390" s="22"/>
      <c r="DR390" s="22"/>
      <c r="DS390" s="22"/>
      <c r="DT390" s="22"/>
      <c r="DU390" s="22"/>
      <c r="DV390" s="22"/>
      <c r="DW390" s="22"/>
      <c r="DX390" s="22"/>
      <c r="DY390" s="22"/>
      <c r="DZ390" s="22"/>
      <c r="EA390" s="22"/>
      <c r="EB390" s="22"/>
      <c r="EC390" s="22"/>
      <c r="ED390" s="22"/>
      <c r="EE390" s="22"/>
      <c r="EF390" s="22"/>
      <c r="EG390" s="22"/>
      <c r="EH390" s="22"/>
      <c r="EI390" s="22"/>
      <c r="EJ390" s="22"/>
      <c r="EK390" s="22"/>
      <c r="EL390" s="22"/>
      <c r="EM390" s="22"/>
      <c r="EN390" s="22"/>
      <c r="EO390" s="22"/>
      <c r="EP390" s="22"/>
      <c r="EQ390" s="22"/>
      <c r="ER390" s="22"/>
      <c r="ES390" s="22"/>
      <c r="ET390" s="22"/>
      <c r="EU390" s="22"/>
      <c r="EV390" s="22"/>
      <c r="EW390" s="22"/>
      <c r="EX390" s="22"/>
      <c r="EY390" s="22"/>
      <c r="EZ390" s="22"/>
      <c r="FA390" s="22"/>
      <c r="FB390" s="22"/>
      <c r="FC390" s="22"/>
      <c r="FD390" s="22"/>
      <c r="FE390" s="22"/>
      <c r="FF390" s="22"/>
      <c r="FG390" s="22"/>
      <c r="FH390" s="22"/>
      <c r="FI390" s="22"/>
      <c r="FJ390" s="22"/>
      <c r="FK390" s="22"/>
      <c r="FL390" s="22"/>
      <c r="FM390" s="22"/>
      <c r="FN390" s="22"/>
      <c r="FO390" s="22"/>
      <c r="FP390" s="22"/>
      <c r="FQ390" s="22"/>
      <c r="FR390" s="22"/>
      <c r="FS390" s="22"/>
      <c r="FT390" s="22"/>
      <c r="FU390" s="22"/>
      <c r="FV390" s="22"/>
      <c r="FW390" s="22"/>
      <c r="FX390" s="22"/>
      <c r="FY390" s="22"/>
      <c r="FZ390" s="22"/>
      <c r="GA390" s="22"/>
      <c r="GB390" s="22"/>
      <c r="GC390" s="22"/>
      <c r="GD390" s="22"/>
      <c r="GE390" s="22"/>
      <c r="GF390" s="22"/>
      <c r="GG390" s="22"/>
      <c r="GH390" s="22">
        <v>2.7</v>
      </c>
      <c r="GI390" s="22"/>
      <c r="GJ390" s="22"/>
      <c r="GK390" s="22"/>
      <c r="GL390" s="22"/>
      <c r="GM390" s="22"/>
      <c r="GN390" s="22"/>
      <c r="GO390" s="22"/>
      <c r="GP390" s="22"/>
      <c r="GQ390" s="22"/>
      <c r="GR390" s="22"/>
      <c r="GS390" s="22"/>
      <c r="GT390" s="22"/>
      <c r="GU390" s="22"/>
      <c r="GV390" s="22"/>
      <c r="GW390" s="22"/>
      <c r="GX390" s="22"/>
      <c r="GY390" s="22"/>
      <c r="GZ390" s="22"/>
      <c r="HA390" s="22"/>
      <c r="HB390" s="22"/>
      <c r="HC390" s="22"/>
      <c r="HD390" s="22"/>
      <c r="HE390" s="22"/>
      <c r="HF390" s="22"/>
      <c r="HG390" s="22"/>
      <c r="HH390" s="22"/>
      <c r="HI390" s="22"/>
      <c r="HJ390" s="22"/>
      <c r="HK390" s="22"/>
      <c r="HL390" s="22"/>
      <c r="HM390" s="22"/>
      <c r="HN390" s="22"/>
      <c r="HO390" s="22"/>
      <c r="HP390" s="22"/>
      <c r="HQ390" s="22"/>
      <c r="HR390" s="22"/>
      <c r="HS390" s="22"/>
      <c r="HT390" s="22"/>
      <c r="HU390" s="22"/>
      <c r="HV390" s="22"/>
      <c r="HW390" s="22"/>
      <c r="HX390" s="22"/>
      <c r="HY390" s="22"/>
      <c r="HZ390" s="22"/>
      <c r="IA390" s="22"/>
      <c r="IB390" s="22"/>
      <c r="IC390" s="22"/>
      <c r="ID390" s="22"/>
      <c r="IE390" s="22"/>
      <c r="IF390" s="22"/>
      <c r="IG390" s="22"/>
      <c r="IH390" s="22"/>
      <c r="II390" s="22"/>
      <c r="IJ390" s="22"/>
      <c r="IK390" s="22"/>
      <c r="IL390" s="22"/>
      <c r="IM390" s="22"/>
      <c r="IN390" s="22"/>
      <c r="IO390" s="22"/>
      <c r="IP390" s="22"/>
      <c r="IQ390" s="22"/>
      <c r="IR390" s="22"/>
      <c r="IS390" s="22"/>
      <c r="IT390" s="22"/>
      <c r="IU390" s="22"/>
      <c r="IV390" s="22"/>
      <c r="IW390" s="22"/>
      <c r="IX390" s="22"/>
      <c r="IY390" s="26">
        <f t="shared" si="23"/>
        <v>2.7</v>
      </c>
      <c r="IZ390" s="56" t="s">
        <v>37</v>
      </c>
      <c r="JA390" s="80">
        <v>181.44</v>
      </c>
      <c r="JB390" s="81">
        <f>JE390+JF390+JG390+JH390+JI390+JJ390+JK390+JL390+JM390+JN390+JO390+JP390</f>
        <v>0</v>
      </c>
      <c r="JC390" s="81">
        <v>111.13200000000001</v>
      </c>
      <c r="JD390" s="82">
        <f t="shared" si="24"/>
        <v>181.44</v>
      </c>
      <c r="JE390" s="83"/>
      <c r="JF390" s="83"/>
      <c r="JG390" s="83"/>
      <c r="JH390" s="83"/>
      <c r="JI390" s="83"/>
      <c r="JJ390" s="83"/>
      <c r="JK390" s="83"/>
      <c r="JL390" s="83"/>
      <c r="JM390" s="83"/>
      <c r="JN390" s="83"/>
      <c r="JO390" s="83"/>
      <c r="JP390" s="83"/>
      <c r="JQ390" s="117">
        <f t="shared" si="22"/>
        <v>1.6326530612244896</v>
      </c>
    </row>
    <row r="391" spans="1:278" s="5" customFormat="1" ht="12.75" customHeight="1" x14ac:dyDescent="0.25">
      <c r="A391" s="64">
        <v>43223</v>
      </c>
      <c r="B391" s="109" t="s">
        <v>177</v>
      </c>
      <c r="C391" s="52"/>
      <c r="D391" s="52"/>
      <c r="E391" s="53"/>
      <c r="F391" s="53"/>
      <c r="G391" s="53"/>
      <c r="H391" s="53"/>
      <c r="I391" s="53"/>
      <c r="J391" s="53"/>
      <c r="K391" s="53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>
        <v>1.8</v>
      </c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  <c r="BK391" s="22"/>
      <c r="BL391" s="22"/>
      <c r="BM391" s="22"/>
      <c r="BN391" s="22"/>
      <c r="BO391" s="22"/>
      <c r="BP391" s="22"/>
      <c r="BQ391" s="22"/>
      <c r="BR391" s="22"/>
      <c r="BS391" s="22"/>
      <c r="BT391" s="22"/>
      <c r="BU391" s="22"/>
      <c r="BV391" s="22"/>
      <c r="BW391" s="22"/>
      <c r="BX391" s="22"/>
      <c r="BY391" s="22"/>
      <c r="BZ391" s="22"/>
      <c r="CA391" s="22"/>
      <c r="CB391" s="22"/>
      <c r="CC391" s="22"/>
      <c r="CD391" s="22"/>
      <c r="CE391" s="22"/>
      <c r="CF391" s="22"/>
      <c r="CG391" s="22"/>
      <c r="CH391" s="22"/>
      <c r="CI391" s="22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/>
      <c r="DA391" s="22"/>
      <c r="DB391" s="22">
        <v>6</v>
      </c>
      <c r="DC391" s="22"/>
      <c r="DD391" s="22"/>
      <c r="DE391" s="22"/>
      <c r="DF391" s="22"/>
      <c r="DG391" s="22"/>
      <c r="DH391" s="22"/>
      <c r="DI391" s="22"/>
      <c r="DJ391" s="22"/>
      <c r="DK391" s="22"/>
      <c r="DL391" s="22"/>
      <c r="DM391" s="22"/>
      <c r="DN391" s="22"/>
      <c r="DO391" s="22"/>
      <c r="DP391" s="22"/>
      <c r="DQ391" s="22"/>
      <c r="DR391" s="22"/>
      <c r="DS391" s="22"/>
      <c r="DT391" s="22"/>
      <c r="DU391" s="22"/>
      <c r="DV391" s="22"/>
      <c r="DW391" s="22"/>
      <c r="DX391" s="22"/>
      <c r="DY391" s="22"/>
      <c r="DZ391" s="22"/>
      <c r="EA391" s="22"/>
      <c r="EB391" s="22"/>
      <c r="EC391" s="22"/>
      <c r="ED391" s="22"/>
      <c r="EE391" s="22"/>
      <c r="EF391" s="22"/>
      <c r="EG391" s="22"/>
      <c r="EH391" s="22"/>
      <c r="EI391" s="22"/>
      <c r="EJ391" s="22"/>
      <c r="EK391" s="22"/>
      <c r="EL391" s="22"/>
      <c r="EM391" s="22"/>
      <c r="EN391" s="22"/>
      <c r="EO391" s="22">
        <v>3</v>
      </c>
      <c r="EP391" s="22"/>
      <c r="EQ391" s="22"/>
      <c r="ER391" s="22"/>
      <c r="ES391" s="22"/>
      <c r="ET391" s="22"/>
      <c r="EU391" s="22"/>
      <c r="EV391" s="22"/>
      <c r="EW391" s="22"/>
      <c r="EX391" s="22"/>
      <c r="EY391" s="22"/>
      <c r="EZ391" s="22"/>
      <c r="FA391" s="22"/>
      <c r="FB391" s="22"/>
      <c r="FC391" s="22"/>
      <c r="FD391" s="22"/>
      <c r="FE391" s="22"/>
      <c r="FF391" s="22"/>
      <c r="FG391" s="22"/>
      <c r="FH391" s="22"/>
      <c r="FI391" s="22"/>
      <c r="FJ391" s="22"/>
      <c r="FK391" s="22"/>
      <c r="FL391" s="22"/>
      <c r="FM391" s="22"/>
      <c r="FN391" s="22"/>
      <c r="FO391" s="22"/>
      <c r="FP391" s="22"/>
      <c r="FQ391" s="22"/>
      <c r="FR391" s="22"/>
      <c r="FS391" s="22"/>
      <c r="FT391" s="22"/>
      <c r="FU391" s="22"/>
      <c r="FV391" s="22"/>
      <c r="FW391" s="22"/>
      <c r="FX391" s="22"/>
      <c r="FY391" s="22"/>
      <c r="FZ391" s="22"/>
      <c r="GA391" s="22"/>
      <c r="GB391" s="22"/>
      <c r="GC391" s="22"/>
      <c r="GD391" s="22"/>
      <c r="GE391" s="22"/>
      <c r="GF391" s="22"/>
      <c r="GG391" s="22"/>
      <c r="GH391" s="22"/>
      <c r="GI391" s="22"/>
      <c r="GJ391" s="22"/>
      <c r="GK391" s="22"/>
      <c r="GL391" s="22"/>
      <c r="GM391" s="22"/>
      <c r="GN391" s="22"/>
      <c r="GO391" s="22"/>
      <c r="GP391" s="22"/>
      <c r="GQ391" s="22"/>
      <c r="GR391" s="22"/>
      <c r="GS391" s="22"/>
      <c r="GT391" s="22"/>
      <c r="GU391" s="22"/>
      <c r="GV391" s="22"/>
      <c r="GW391" s="22"/>
      <c r="GX391" s="22"/>
      <c r="GY391" s="22"/>
      <c r="GZ391" s="22"/>
      <c r="HA391" s="22"/>
      <c r="HB391" s="22"/>
      <c r="HC391" s="22"/>
      <c r="HD391" s="22"/>
      <c r="HE391" s="22"/>
      <c r="HF391" s="22"/>
      <c r="HG391" s="22"/>
      <c r="HH391" s="22"/>
      <c r="HI391" s="22"/>
      <c r="HJ391" s="22"/>
      <c r="HK391" s="22"/>
      <c r="HL391" s="22"/>
      <c r="HM391" s="22"/>
      <c r="HN391" s="22"/>
      <c r="HO391" s="22"/>
      <c r="HP391" s="22"/>
      <c r="HQ391" s="22"/>
      <c r="HR391" s="22"/>
      <c r="HS391" s="22"/>
      <c r="HT391" s="22"/>
      <c r="HU391" s="22"/>
      <c r="HV391" s="22"/>
      <c r="HW391" s="22"/>
      <c r="HX391" s="22"/>
      <c r="HY391" s="22"/>
      <c r="HZ391" s="22"/>
      <c r="IA391" s="22"/>
      <c r="IB391" s="22"/>
      <c r="IC391" s="22"/>
      <c r="ID391" s="22">
        <v>11</v>
      </c>
      <c r="IE391" s="22"/>
      <c r="IF391" s="22"/>
      <c r="IG391" s="22"/>
      <c r="IH391" s="22"/>
      <c r="II391" s="22"/>
      <c r="IJ391" s="22"/>
      <c r="IK391" s="22"/>
      <c r="IL391" s="22"/>
      <c r="IM391" s="22"/>
      <c r="IN391" s="22"/>
      <c r="IO391" s="22"/>
      <c r="IP391" s="22"/>
      <c r="IQ391" s="22"/>
      <c r="IR391" s="22"/>
      <c r="IS391" s="22"/>
      <c r="IT391" s="22"/>
      <c r="IU391" s="22"/>
      <c r="IV391" s="22"/>
      <c r="IW391" s="22"/>
      <c r="IX391" s="22"/>
      <c r="IY391" s="26">
        <f t="shared" si="23"/>
        <v>21.8</v>
      </c>
      <c r="IZ391" s="56" t="s">
        <v>37</v>
      </c>
      <c r="JA391" s="80">
        <v>517.14</v>
      </c>
      <c r="JB391" s="81">
        <f>JE391+JF391+JG391+JH391+JI391</f>
        <v>517.14</v>
      </c>
      <c r="JC391" s="81">
        <v>301.05200000000002</v>
      </c>
      <c r="JD391" s="82">
        <f t="shared" si="24"/>
        <v>0</v>
      </c>
      <c r="JE391" s="83"/>
      <c r="JF391" s="83"/>
      <c r="JG391" s="83"/>
      <c r="JH391" s="83"/>
      <c r="JI391" s="83">
        <v>517.14</v>
      </c>
      <c r="JJ391" s="83"/>
      <c r="JK391" s="83"/>
      <c r="JL391" s="83"/>
      <c r="JM391" s="83"/>
      <c r="JN391" s="83"/>
      <c r="JO391" s="83"/>
      <c r="JP391" s="83"/>
      <c r="JQ391" s="40">
        <f t="shared" si="22"/>
        <v>1.7177763309992957</v>
      </c>
      <c r="JR391" s="5" t="s">
        <v>402</v>
      </c>
    </row>
    <row r="392" spans="1:278" s="5" customFormat="1" ht="12.75" customHeight="1" x14ac:dyDescent="0.25">
      <c r="A392" s="64">
        <v>43241</v>
      </c>
      <c r="B392" s="109" t="s">
        <v>177</v>
      </c>
      <c r="C392" s="52"/>
      <c r="D392" s="52"/>
      <c r="E392" s="53"/>
      <c r="F392" s="53"/>
      <c r="G392" s="53"/>
      <c r="H392" s="53"/>
      <c r="I392" s="53"/>
      <c r="J392" s="53"/>
      <c r="K392" s="53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  <c r="BK392" s="22"/>
      <c r="BL392" s="22"/>
      <c r="BM392" s="22"/>
      <c r="BN392" s="22"/>
      <c r="BO392" s="22"/>
      <c r="BP392" s="22"/>
      <c r="BQ392" s="22"/>
      <c r="BR392" s="22"/>
      <c r="BS392" s="22"/>
      <c r="BT392" s="22"/>
      <c r="BU392" s="22"/>
      <c r="BV392" s="22"/>
      <c r="BW392" s="22"/>
      <c r="BX392" s="22"/>
      <c r="BY392" s="22"/>
      <c r="BZ392" s="22"/>
      <c r="CA392" s="22"/>
      <c r="CB392" s="22"/>
      <c r="CC392" s="22"/>
      <c r="CD392" s="22"/>
      <c r="CE392" s="22"/>
      <c r="CF392" s="22"/>
      <c r="CG392" s="22"/>
      <c r="CH392" s="22"/>
      <c r="CI392" s="22"/>
      <c r="CJ392" s="22">
        <v>6</v>
      </c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/>
      <c r="DA392" s="22"/>
      <c r="DB392" s="22"/>
      <c r="DC392" s="22"/>
      <c r="DD392" s="22"/>
      <c r="DE392" s="22"/>
      <c r="DF392" s="22"/>
      <c r="DG392" s="22"/>
      <c r="DH392" s="22"/>
      <c r="DI392" s="22"/>
      <c r="DJ392" s="22"/>
      <c r="DK392" s="22"/>
      <c r="DL392" s="22"/>
      <c r="DM392" s="22"/>
      <c r="DN392" s="22"/>
      <c r="DO392" s="22"/>
      <c r="DP392" s="22"/>
      <c r="DQ392" s="22"/>
      <c r="DR392" s="22"/>
      <c r="DS392" s="22"/>
      <c r="DT392" s="22"/>
      <c r="DU392" s="22"/>
      <c r="DV392" s="22"/>
      <c r="DW392" s="22"/>
      <c r="DX392" s="22"/>
      <c r="DY392" s="22"/>
      <c r="DZ392" s="22"/>
      <c r="EA392" s="22"/>
      <c r="EB392" s="22"/>
      <c r="EC392" s="22"/>
      <c r="ED392" s="22"/>
      <c r="EE392" s="22"/>
      <c r="EF392" s="22"/>
      <c r="EG392" s="22"/>
      <c r="EH392" s="22"/>
      <c r="EI392" s="22"/>
      <c r="EJ392" s="22"/>
      <c r="EK392" s="22"/>
      <c r="EL392" s="22"/>
      <c r="EM392" s="22"/>
      <c r="EN392" s="22"/>
      <c r="EO392" s="22">
        <v>30</v>
      </c>
      <c r="EP392" s="22"/>
      <c r="EQ392" s="22"/>
      <c r="ER392" s="22"/>
      <c r="ES392" s="22"/>
      <c r="ET392" s="22"/>
      <c r="EU392" s="22"/>
      <c r="EV392" s="22"/>
      <c r="EW392" s="22"/>
      <c r="EX392" s="22"/>
      <c r="EY392" s="22"/>
      <c r="EZ392" s="22"/>
      <c r="FA392" s="22"/>
      <c r="FB392" s="22"/>
      <c r="FC392" s="22"/>
      <c r="FD392" s="22"/>
      <c r="FE392" s="22"/>
      <c r="FF392" s="22"/>
      <c r="FG392" s="22"/>
      <c r="FH392" s="22"/>
      <c r="FI392" s="22"/>
      <c r="FJ392" s="22"/>
      <c r="FK392" s="22"/>
      <c r="FL392" s="22"/>
      <c r="FM392" s="22"/>
      <c r="FN392" s="22"/>
      <c r="FO392" s="22"/>
      <c r="FP392" s="22"/>
      <c r="FQ392" s="22"/>
      <c r="FR392" s="22"/>
      <c r="FS392" s="22"/>
      <c r="FT392" s="22"/>
      <c r="FU392" s="22"/>
      <c r="FV392" s="22"/>
      <c r="FW392" s="22"/>
      <c r="FX392" s="22"/>
      <c r="FY392" s="22"/>
      <c r="FZ392" s="22"/>
      <c r="GA392" s="22"/>
      <c r="GB392" s="22"/>
      <c r="GC392" s="22"/>
      <c r="GD392" s="22"/>
      <c r="GE392" s="22"/>
      <c r="GF392" s="22"/>
      <c r="GG392" s="22"/>
      <c r="GH392" s="22"/>
      <c r="GI392" s="22"/>
      <c r="GJ392" s="22"/>
      <c r="GK392" s="22"/>
      <c r="GL392" s="22"/>
      <c r="GM392" s="22"/>
      <c r="GN392" s="22"/>
      <c r="GO392" s="22"/>
      <c r="GP392" s="22"/>
      <c r="GQ392" s="22"/>
      <c r="GR392" s="22"/>
      <c r="GS392" s="22"/>
      <c r="GT392" s="22"/>
      <c r="GU392" s="22"/>
      <c r="GV392" s="22"/>
      <c r="GW392" s="22"/>
      <c r="GX392" s="22"/>
      <c r="GY392" s="22"/>
      <c r="GZ392" s="22"/>
      <c r="HA392" s="22"/>
      <c r="HB392" s="22"/>
      <c r="HC392" s="22"/>
      <c r="HD392" s="22"/>
      <c r="HE392" s="22"/>
      <c r="HF392" s="22"/>
      <c r="HG392" s="22">
        <v>1</v>
      </c>
      <c r="HH392" s="22"/>
      <c r="HI392" s="22"/>
      <c r="HJ392" s="22"/>
      <c r="HK392" s="22"/>
      <c r="HL392" s="22"/>
      <c r="HM392" s="22"/>
      <c r="HN392" s="22"/>
      <c r="HO392" s="22"/>
      <c r="HP392" s="22"/>
      <c r="HQ392" s="22"/>
      <c r="HR392" s="22"/>
      <c r="HS392" s="22"/>
      <c r="HT392" s="22"/>
      <c r="HU392" s="22"/>
      <c r="HV392" s="22"/>
      <c r="HW392" s="22"/>
      <c r="HX392" s="22"/>
      <c r="HY392" s="22"/>
      <c r="HZ392" s="22"/>
      <c r="IA392" s="22"/>
      <c r="IB392" s="22"/>
      <c r="IC392" s="22"/>
      <c r="ID392" s="22">
        <v>11</v>
      </c>
      <c r="IE392" s="22"/>
      <c r="IF392" s="22"/>
      <c r="IG392" s="22"/>
      <c r="IH392" s="22"/>
      <c r="II392" s="22"/>
      <c r="IJ392" s="22"/>
      <c r="IK392" s="22"/>
      <c r="IL392" s="22"/>
      <c r="IM392" s="22"/>
      <c r="IN392" s="22"/>
      <c r="IO392" s="22"/>
      <c r="IP392" s="22"/>
      <c r="IQ392" s="22"/>
      <c r="IR392" s="22"/>
      <c r="IS392" s="22"/>
      <c r="IT392" s="22"/>
      <c r="IU392" s="22"/>
      <c r="IV392" s="22">
        <v>25</v>
      </c>
      <c r="IW392" s="22"/>
      <c r="IX392" s="22"/>
      <c r="IY392" s="26">
        <f t="shared" si="23"/>
        <v>73</v>
      </c>
      <c r="IZ392" s="56" t="s">
        <v>37</v>
      </c>
      <c r="JA392" s="80">
        <v>2340.2800000000002</v>
      </c>
      <c r="JB392" s="81">
        <f>JE392+JF392+JG392+JH392+JI392+JJ392</f>
        <v>2340.2800000000002</v>
      </c>
      <c r="JC392" s="81">
        <v>1553.4099999999999</v>
      </c>
      <c r="JD392" s="82">
        <f t="shared" si="24"/>
        <v>0</v>
      </c>
      <c r="JE392" s="83"/>
      <c r="JF392" s="83"/>
      <c r="JG392" s="83"/>
      <c r="JH392" s="83"/>
      <c r="JI392" s="83"/>
      <c r="JJ392" s="83">
        <v>2340.2800000000002</v>
      </c>
      <c r="JK392" s="83"/>
      <c r="JL392" s="83"/>
      <c r="JM392" s="83"/>
      <c r="JN392" s="83"/>
      <c r="JO392" s="83"/>
      <c r="JP392" s="83"/>
      <c r="JQ392" s="40">
        <f t="shared" si="22"/>
        <v>1.5065436684455491</v>
      </c>
      <c r="JR392" s="5" t="s">
        <v>427</v>
      </c>
    </row>
    <row r="393" spans="1:278" s="5" customFormat="1" ht="12.75" customHeight="1" x14ac:dyDescent="0.25">
      <c r="A393" s="64">
        <v>43263</v>
      </c>
      <c r="B393" s="109" t="s">
        <v>177</v>
      </c>
      <c r="C393" s="52"/>
      <c r="D393" s="52"/>
      <c r="E393" s="53"/>
      <c r="F393" s="53"/>
      <c r="G393" s="53"/>
      <c r="H393" s="53"/>
      <c r="I393" s="53"/>
      <c r="J393" s="53"/>
      <c r="K393" s="53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>
        <v>9</v>
      </c>
      <c r="AS393" s="22"/>
      <c r="AT393" s="22"/>
      <c r="AU393" s="22"/>
      <c r="AV393" s="22"/>
      <c r="AW393" s="22"/>
      <c r="AX393" s="22"/>
      <c r="AY393" s="22"/>
      <c r="AZ393" s="22"/>
      <c r="BA393" s="22">
        <v>1</v>
      </c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2"/>
      <c r="BP393" s="22"/>
      <c r="BQ393" s="22"/>
      <c r="BR393" s="22"/>
      <c r="BS393" s="22"/>
      <c r="BT393" s="22"/>
      <c r="BU393" s="22"/>
      <c r="BV393" s="22"/>
      <c r="BW393" s="22"/>
      <c r="BX393" s="22"/>
      <c r="BY393" s="22"/>
      <c r="BZ393" s="22"/>
      <c r="CA393" s="22"/>
      <c r="CB393" s="22"/>
      <c r="CC393" s="22"/>
      <c r="CD393" s="22"/>
      <c r="CE393" s="22"/>
      <c r="CF393" s="22"/>
      <c r="CG393" s="22"/>
      <c r="CH393" s="22"/>
      <c r="CI393" s="22"/>
      <c r="CJ393" s="22">
        <v>24</v>
      </c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/>
      <c r="DA393" s="22"/>
      <c r="DB393" s="22"/>
      <c r="DC393" s="22"/>
      <c r="DD393" s="22"/>
      <c r="DE393" s="22"/>
      <c r="DF393" s="22"/>
      <c r="DG393" s="22"/>
      <c r="DH393" s="22"/>
      <c r="DI393" s="22"/>
      <c r="DJ393" s="22"/>
      <c r="DK393" s="22"/>
      <c r="DL393" s="22"/>
      <c r="DM393" s="22"/>
      <c r="DN393" s="22"/>
      <c r="DO393" s="22"/>
      <c r="DP393" s="22"/>
      <c r="DQ393" s="22"/>
      <c r="DR393" s="22"/>
      <c r="DS393" s="22"/>
      <c r="DT393" s="22"/>
      <c r="DU393" s="22"/>
      <c r="DV393" s="22"/>
      <c r="DW393" s="22"/>
      <c r="DX393" s="22"/>
      <c r="DY393" s="22"/>
      <c r="DZ393" s="22"/>
      <c r="EA393" s="22"/>
      <c r="EB393" s="22"/>
      <c r="EC393" s="22"/>
      <c r="ED393" s="22"/>
      <c r="EE393" s="22"/>
      <c r="EF393" s="22"/>
      <c r="EG393" s="22"/>
      <c r="EH393" s="22"/>
      <c r="EI393" s="22"/>
      <c r="EJ393" s="22"/>
      <c r="EK393" s="22"/>
      <c r="EL393" s="22"/>
      <c r="EM393" s="22"/>
      <c r="EN393" s="22"/>
      <c r="EO393" s="22">
        <v>20</v>
      </c>
      <c r="EP393" s="22"/>
      <c r="EQ393" s="22"/>
      <c r="ER393" s="22"/>
      <c r="ES393" s="22"/>
      <c r="ET393" s="22"/>
      <c r="EU393" s="22"/>
      <c r="EV393" s="22"/>
      <c r="EW393" s="22"/>
      <c r="EX393" s="22"/>
      <c r="EY393" s="22"/>
      <c r="EZ393" s="22"/>
      <c r="FA393" s="22"/>
      <c r="FB393" s="22"/>
      <c r="FC393" s="22"/>
      <c r="FD393" s="22"/>
      <c r="FE393" s="22"/>
      <c r="FF393" s="22"/>
      <c r="FG393" s="22"/>
      <c r="FH393" s="22"/>
      <c r="FI393" s="22"/>
      <c r="FJ393" s="22"/>
      <c r="FK393" s="22"/>
      <c r="FL393" s="22"/>
      <c r="FM393" s="22"/>
      <c r="FN393" s="22"/>
      <c r="FO393" s="22"/>
      <c r="FP393" s="22"/>
      <c r="FQ393" s="22"/>
      <c r="FR393" s="22"/>
      <c r="FS393" s="22"/>
      <c r="FT393" s="22"/>
      <c r="FU393" s="22"/>
      <c r="FV393" s="22"/>
      <c r="FW393" s="22"/>
      <c r="FX393" s="22"/>
      <c r="FY393" s="22"/>
      <c r="FZ393" s="22"/>
      <c r="GA393" s="22"/>
      <c r="GB393" s="22"/>
      <c r="GC393" s="22"/>
      <c r="GD393" s="22"/>
      <c r="GE393" s="22"/>
      <c r="GF393" s="22"/>
      <c r="GG393" s="22"/>
      <c r="GH393" s="22"/>
      <c r="GI393" s="22"/>
      <c r="GJ393" s="22"/>
      <c r="GK393" s="22"/>
      <c r="GL393" s="22"/>
      <c r="GM393" s="22"/>
      <c r="GN393" s="22"/>
      <c r="GO393" s="22"/>
      <c r="GP393" s="22"/>
      <c r="GQ393" s="22"/>
      <c r="GR393" s="22"/>
      <c r="GS393" s="22"/>
      <c r="GT393" s="22"/>
      <c r="GU393" s="22"/>
      <c r="GV393" s="22"/>
      <c r="GW393" s="22"/>
      <c r="GX393" s="22"/>
      <c r="GY393" s="22"/>
      <c r="GZ393" s="22"/>
      <c r="HA393" s="22"/>
      <c r="HB393" s="22"/>
      <c r="HC393" s="22"/>
      <c r="HD393" s="22"/>
      <c r="HE393" s="22"/>
      <c r="HF393" s="22"/>
      <c r="HG393" s="22">
        <v>1</v>
      </c>
      <c r="HH393" s="22"/>
      <c r="HI393" s="22"/>
      <c r="HJ393" s="22"/>
      <c r="HK393" s="22"/>
      <c r="HL393" s="22"/>
      <c r="HM393" s="22"/>
      <c r="HN393" s="22"/>
      <c r="HO393" s="22"/>
      <c r="HP393" s="22"/>
      <c r="HQ393" s="22"/>
      <c r="HR393" s="22"/>
      <c r="HS393" s="22"/>
      <c r="HT393" s="22"/>
      <c r="HU393" s="22"/>
      <c r="HV393" s="22"/>
      <c r="HW393" s="22"/>
      <c r="HX393" s="22"/>
      <c r="HY393" s="22"/>
      <c r="HZ393" s="22"/>
      <c r="IA393" s="22"/>
      <c r="IB393" s="22"/>
      <c r="IC393" s="22"/>
      <c r="ID393" s="22">
        <v>11</v>
      </c>
      <c r="IE393" s="22"/>
      <c r="IF393" s="22"/>
      <c r="IG393" s="22"/>
      <c r="IH393" s="22"/>
      <c r="II393" s="22"/>
      <c r="IJ393" s="22"/>
      <c r="IK393" s="22"/>
      <c r="IL393" s="22"/>
      <c r="IM393" s="22"/>
      <c r="IN393" s="22"/>
      <c r="IO393" s="22"/>
      <c r="IP393" s="22"/>
      <c r="IQ393" s="22"/>
      <c r="IR393" s="22"/>
      <c r="IS393" s="22"/>
      <c r="IT393" s="22"/>
      <c r="IU393" s="22"/>
      <c r="IV393" s="22">
        <v>100</v>
      </c>
      <c r="IW393" s="22"/>
      <c r="IX393" s="22"/>
      <c r="IY393" s="26">
        <f t="shared" si="23"/>
        <v>166</v>
      </c>
      <c r="IZ393" s="56" t="s">
        <v>37</v>
      </c>
      <c r="JA393" s="80">
        <v>5194.88</v>
      </c>
      <c r="JB393" s="81">
        <f>JE393+JF393+JG393+JH393+JI393+JJ393+JK393+JL393</f>
        <v>5194.88</v>
      </c>
      <c r="JC393" s="81">
        <v>3465</v>
      </c>
      <c r="JD393" s="82">
        <f t="shared" si="24"/>
        <v>0</v>
      </c>
      <c r="JE393" s="83"/>
      <c r="JF393" s="83"/>
      <c r="JG393" s="83"/>
      <c r="JH393" s="83"/>
      <c r="JI393" s="83"/>
      <c r="JJ393" s="83"/>
      <c r="JK393" s="83"/>
      <c r="JL393" s="83">
        <v>5194.88</v>
      </c>
      <c r="JM393" s="83"/>
      <c r="JN393" s="83"/>
      <c r="JO393" s="83"/>
      <c r="JP393" s="83"/>
      <c r="JQ393" s="40">
        <f t="shared" si="22"/>
        <v>1.4992438672438673</v>
      </c>
      <c r="JR393" s="5" t="s">
        <v>540</v>
      </c>
    </row>
    <row r="394" spans="1:278" s="5" customFormat="1" ht="12.75" customHeight="1" x14ac:dyDescent="0.25">
      <c r="A394" s="64">
        <v>43272</v>
      </c>
      <c r="B394" s="109" t="s">
        <v>177</v>
      </c>
      <c r="C394" s="52"/>
      <c r="D394" s="52"/>
      <c r="E394" s="53"/>
      <c r="F394" s="53"/>
      <c r="G394" s="53"/>
      <c r="H394" s="53"/>
      <c r="I394" s="53"/>
      <c r="J394" s="53"/>
      <c r="K394" s="53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  <c r="BK394" s="22"/>
      <c r="BL394" s="22"/>
      <c r="BM394" s="22"/>
      <c r="BN394" s="22"/>
      <c r="BO394" s="22"/>
      <c r="BP394" s="22"/>
      <c r="BQ394" s="22"/>
      <c r="BR394" s="22"/>
      <c r="BS394" s="22"/>
      <c r="BT394" s="22"/>
      <c r="BU394" s="22"/>
      <c r="BV394" s="22"/>
      <c r="BW394" s="22"/>
      <c r="BX394" s="22"/>
      <c r="BY394" s="22"/>
      <c r="BZ394" s="22"/>
      <c r="CA394" s="22"/>
      <c r="CB394" s="22"/>
      <c r="CC394" s="22"/>
      <c r="CD394" s="22"/>
      <c r="CE394" s="22"/>
      <c r="CF394" s="22"/>
      <c r="CG394" s="22"/>
      <c r="CH394" s="22"/>
      <c r="CI394" s="22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/>
      <c r="DA394" s="22"/>
      <c r="DB394" s="22">
        <v>10</v>
      </c>
      <c r="DC394" s="22"/>
      <c r="DD394" s="22"/>
      <c r="DE394" s="22"/>
      <c r="DF394" s="22"/>
      <c r="DG394" s="22"/>
      <c r="DH394" s="22"/>
      <c r="DI394" s="22"/>
      <c r="DJ394" s="22"/>
      <c r="DK394" s="22"/>
      <c r="DL394" s="22"/>
      <c r="DM394" s="22"/>
      <c r="DN394" s="22"/>
      <c r="DO394" s="22"/>
      <c r="DP394" s="22"/>
      <c r="DQ394" s="22"/>
      <c r="DR394" s="22"/>
      <c r="DS394" s="22"/>
      <c r="DT394" s="22"/>
      <c r="DU394" s="22"/>
      <c r="DV394" s="22"/>
      <c r="DW394" s="22"/>
      <c r="DX394" s="22"/>
      <c r="DY394" s="22"/>
      <c r="DZ394" s="22"/>
      <c r="EA394" s="22"/>
      <c r="EB394" s="22"/>
      <c r="EC394" s="22"/>
      <c r="ED394" s="22"/>
      <c r="EE394" s="22"/>
      <c r="EF394" s="22"/>
      <c r="EG394" s="22"/>
      <c r="EH394" s="22"/>
      <c r="EI394" s="22"/>
      <c r="EJ394" s="22"/>
      <c r="EK394" s="22"/>
      <c r="EL394" s="22"/>
      <c r="EM394" s="22"/>
      <c r="EN394" s="22"/>
      <c r="EO394" s="22"/>
      <c r="EP394" s="22"/>
      <c r="EQ394" s="22"/>
      <c r="ER394" s="22"/>
      <c r="ES394" s="22"/>
      <c r="ET394" s="22"/>
      <c r="EU394" s="22"/>
      <c r="EV394" s="22"/>
      <c r="EW394" s="22"/>
      <c r="EX394" s="22"/>
      <c r="EY394" s="22"/>
      <c r="EZ394" s="22"/>
      <c r="FA394" s="22"/>
      <c r="FB394" s="22"/>
      <c r="FC394" s="22"/>
      <c r="FD394" s="22"/>
      <c r="FE394" s="22"/>
      <c r="FF394" s="22"/>
      <c r="FG394" s="22"/>
      <c r="FH394" s="22"/>
      <c r="FI394" s="22"/>
      <c r="FJ394" s="22"/>
      <c r="FK394" s="22"/>
      <c r="FL394" s="22"/>
      <c r="FM394" s="22"/>
      <c r="FN394" s="22"/>
      <c r="FO394" s="22"/>
      <c r="FP394" s="22"/>
      <c r="FQ394" s="22"/>
      <c r="FR394" s="22"/>
      <c r="FS394" s="22"/>
      <c r="FT394" s="22"/>
      <c r="FU394" s="22"/>
      <c r="FV394" s="22"/>
      <c r="FW394" s="22"/>
      <c r="FX394" s="22"/>
      <c r="FY394" s="22"/>
      <c r="FZ394" s="22"/>
      <c r="GA394" s="22"/>
      <c r="GB394" s="22"/>
      <c r="GC394" s="22"/>
      <c r="GD394" s="22"/>
      <c r="GE394" s="22"/>
      <c r="GF394" s="22"/>
      <c r="GG394" s="22"/>
      <c r="GH394" s="22"/>
      <c r="GI394" s="22"/>
      <c r="GJ394" s="22"/>
      <c r="GK394" s="22"/>
      <c r="GL394" s="22"/>
      <c r="GM394" s="22"/>
      <c r="GN394" s="22"/>
      <c r="GO394" s="22"/>
      <c r="GP394" s="22"/>
      <c r="GQ394" s="22"/>
      <c r="GR394" s="22"/>
      <c r="GS394" s="22"/>
      <c r="GT394" s="22"/>
      <c r="GU394" s="22"/>
      <c r="GV394" s="22"/>
      <c r="GW394" s="22"/>
      <c r="GX394" s="22"/>
      <c r="GY394" s="22"/>
      <c r="GZ394" s="22"/>
      <c r="HA394" s="22"/>
      <c r="HB394" s="22"/>
      <c r="HC394" s="22"/>
      <c r="HD394" s="22"/>
      <c r="HE394" s="22"/>
      <c r="HF394" s="22"/>
      <c r="HG394" s="22"/>
      <c r="HH394" s="22"/>
      <c r="HI394" s="22"/>
      <c r="HJ394" s="22"/>
      <c r="HK394" s="22"/>
      <c r="HL394" s="22"/>
      <c r="HM394" s="22"/>
      <c r="HN394" s="22"/>
      <c r="HO394" s="22"/>
      <c r="HP394" s="22"/>
      <c r="HQ394" s="22"/>
      <c r="HR394" s="22"/>
      <c r="HS394" s="22"/>
      <c r="HT394" s="22"/>
      <c r="HU394" s="22"/>
      <c r="HV394" s="22"/>
      <c r="HW394" s="22"/>
      <c r="HX394" s="22"/>
      <c r="HY394" s="22"/>
      <c r="HZ394" s="22"/>
      <c r="IA394" s="22"/>
      <c r="IB394" s="22"/>
      <c r="IC394" s="22"/>
      <c r="ID394" s="22"/>
      <c r="IE394" s="22"/>
      <c r="IF394" s="22"/>
      <c r="IG394" s="22"/>
      <c r="IH394" s="22"/>
      <c r="II394" s="22"/>
      <c r="IJ394" s="22"/>
      <c r="IK394" s="22"/>
      <c r="IL394" s="22"/>
      <c r="IM394" s="22"/>
      <c r="IN394" s="22"/>
      <c r="IO394" s="22"/>
      <c r="IP394" s="22"/>
      <c r="IQ394" s="22"/>
      <c r="IR394" s="22"/>
      <c r="IS394" s="22"/>
      <c r="IT394" s="22"/>
      <c r="IU394" s="22"/>
      <c r="IV394" s="22"/>
      <c r="IW394" s="22"/>
      <c r="IX394" s="22"/>
      <c r="IY394" s="26">
        <f t="shared" si="23"/>
        <v>10</v>
      </c>
      <c r="IZ394" s="56" t="s">
        <v>37</v>
      </c>
      <c r="JA394" s="80">
        <v>310.08</v>
      </c>
      <c r="JB394" s="81">
        <f>JE394+JF394+JG394+JH394+JI394+JJ394+JK394+JL394</f>
        <v>310.08</v>
      </c>
      <c r="JC394" s="81">
        <v>174.4</v>
      </c>
      <c r="JD394" s="82">
        <f t="shared" si="24"/>
        <v>0</v>
      </c>
      <c r="JE394" s="83"/>
      <c r="JF394" s="83"/>
      <c r="JG394" s="83"/>
      <c r="JH394" s="83"/>
      <c r="JI394" s="83"/>
      <c r="JJ394" s="83"/>
      <c r="JK394" s="83"/>
      <c r="JL394" s="83">
        <v>310.08</v>
      </c>
      <c r="JM394" s="83"/>
      <c r="JN394" s="83"/>
      <c r="JO394" s="83"/>
      <c r="JP394" s="83"/>
      <c r="JQ394" s="40">
        <f t="shared" si="22"/>
        <v>1.7779816513761466</v>
      </c>
      <c r="JR394" s="5" t="s">
        <v>399</v>
      </c>
    </row>
    <row r="395" spans="1:278" s="5" customFormat="1" ht="12.75" customHeight="1" x14ac:dyDescent="0.25">
      <c r="A395" s="64">
        <v>43321</v>
      </c>
      <c r="B395" s="109" t="s">
        <v>177</v>
      </c>
      <c r="C395" s="52"/>
      <c r="D395" s="52"/>
      <c r="E395" s="53"/>
      <c r="F395" s="53"/>
      <c r="G395" s="53"/>
      <c r="H395" s="53"/>
      <c r="I395" s="53"/>
      <c r="J395" s="53"/>
      <c r="K395" s="53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>
        <v>4.5</v>
      </c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  <c r="BK395" s="22"/>
      <c r="BL395" s="22"/>
      <c r="BM395" s="22"/>
      <c r="BN395" s="22"/>
      <c r="BO395" s="22"/>
      <c r="BP395" s="22"/>
      <c r="BQ395" s="22"/>
      <c r="BR395" s="22"/>
      <c r="BS395" s="22"/>
      <c r="BT395" s="22"/>
      <c r="BU395" s="22"/>
      <c r="BV395" s="22"/>
      <c r="BW395" s="22"/>
      <c r="BX395" s="22"/>
      <c r="BY395" s="22"/>
      <c r="BZ395" s="22"/>
      <c r="CA395" s="22"/>
      <c r="CB395" s="22"/>
      <c r="CC395" s="22"/>
      <c r="CD395" s="22"/>
      <c r="CE395" s="22"/>
      <c r="CF395" s="22"/>
      <c r="CG395" s="22"/>
      <c r="CH395" s="22"/>
      <c r="CI395" s="22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/>
      <c r="DA395" s="22"/>
      <c r="DB395" s="22"/>
      <c r="DC395" s="22"/>
      <c r="DD395" s="22"/>
      <c r="DE395" s="22"/>
      <c r="DF395" s="22"/>
      <c r="DG395" s="22"/>
      <c r="DH395" s="22"/>
      <c r="DI395" s="22"/>
      <c r="DJ395" s="22"/>
      <c r="DK395" s="22"/>
      <c r="DL395" s="22"/>
      <c r="DM395" s="22"/>
      <c r="DN395" s="22"/>
      <c r="DO395" s="22"/>
      <c r="DP395" s="22"/>
      <c r="DQ395" s="22"/>
      <c r="DR395" s="22"/>
      <c r="DS395" s="22"/>
      <c r="DT395" s="22"/>
      <c r="DU395" s="22"/>
      <c r="DV395" s="22"/>
      <c r="DW395" s="22"/>
      <c r="DX395" s="22"/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22"/>
      <c r="EK395" s="22"/>
      <c r="EL395" s="22"/>
      <c r="EM395" s="22"/>
      <c r="EN395" s="22"/>
      <c r="EO395" s="22"/>
      <c r="EP395" s="22"/>
      <c r="EQ395" s="22"/>
      <c r="ER395" s="22"/>
      <c r="ES395" s="22"/>
      <c r="ET395" s="22"/>
      <c r="EU395" s="22"/>
      <c r="EV395" s="22"/>
      <c r="EW395" s="22"/>
      <c r="EX395" s="22"/>
      <c r="EY395" s="22"/>
      <c r="EZ395" s="22"/>
      <c r="FA395" s="22"/>
      <c r="FB395" s="22"/>
      <c r="FC395" s="22"/>
      <c r="FD395" s="22"/>
      <c r="FE395" s="22"/>
      <c r="FF395" s="22"/>
      <c r="FG395" s="22"/>
      <c r="FH395" s="22"/>
      <c r="FI395" s="22"/>
      <c r="FJ395" s="22"/>
      <c r="FK395" s="22"/>
      <c r="FL395" s="22"/>
      <c r="FM395" s="22"/>
      <c r="FN395" s="22"/>
      <c r="FO395" s="22"/>
      <c r="FP395" s="22"/>
      <c r="FQ395" s="22"/>
      <c r="FR395" s="22"/>
      <c r="FS395" s="22"/>
      <c r="FT395" s="22"/>
      <c r="FU395" s="22"/>
      <c r="FV395" s="22"/>
      <c r="FW395" s="22"/>
      <c r="FX395" s="22"/>
      <c r="FY395" s="22"/>
      <c r="FZ395" s="22"/>
      <c r="GA395" s="22"/>
      <c r="GB395" s="22"/>
      <c r="GC395" s="22"/>
      <c r="GD395" s="22"/>
      <c r="GE395" s="22"/>
      <c r="GF395" s="22"/>
      <c r="GG395" s="22"/>
      <c r="GH395" s="22"/>
      <c r="GI395" s="22"/>
      <c r="GJ395" s="22"/>
      <c r="GK395" s="22"/>
      <c r="GL395" s="22"/>
      <c r="GM395" s="22"/>
      <c r="GN395" s="22"/>
      <c r="GO395" s="22"/>
      <c r="GP395" s="22"/>
      <c r="GQ395" s="22"/>
      <c r="GR395" s="22"/>
      <c r="GS395" s="22"/>
      <c r="GT395" s="22"/>
      <c r="GU395" s="22"/>
      <c r="GV395" s="22"/>
      <c r="GW395" s="22"/>
      <c r="GX395" s="22"/>
      <c r="GY395" s="22"/>
      <c r="GZ395" s="22"/>
      <c r="HA395" s="22"/>
      <c r="HB395" s="22"/>
      <c r="HC395" s="22"/>
      <c r="HD395" s="22"/>
      <c r="HE395" s="22"/>
      <c r="HF395" s="22"/>
      <c r="HG395" s="22"/>
      <c r="HH395" s="22"/>
      <c r="HI395" s="22"/>
      <c r="HJ395" s="22"/>
      <c r="HK395" s="22"/>
      <c r="HL395" s="22"/>
      <c r="HM395" s="22"/>
      <c r="HN395" s="22"/>
      <c r="HO395" s="22"/>
      <c r="HP395" s="22"/>
      <c r="HQ395" s="22"/>
      <c r="HR395" s="22"/>
      <c r="HS395" s="22"/>
      <c r="HT395" s="22"/>
      <c r="HU395" s="22"/>
      <c r="HV395" s="22"/>
      <c r="HW395" s="22"/>
      <c r="HX395" s="22"/>
      <c r="HY395" s="22"/>
      <c r="HZ395" s="22"/>
      <c r="IA395" s="22"/>
      <c r="IB395" s="22"/>
      <c r="IC395" s="22"/>
      <c r="ID395" s="22">
        <v>25</v>
      </c>
      <c r="IE395" s="22"/>
      <c r="IF395" s="22"/>
      <c r="IG395" s="22"/>
      <c r="IH395" s="22"/>
      <c r="II395" s="22"/>
      <c r="IJ395" s="22"/>
      <c r="IK395" s="22"/>
      <c r="IL395" s="22"/>
      <c r="IM395" s="22"/>
      <c r="IN395" s="22"/>
      <c r="IO395" s="22"/>
      <c r="IP395" s="22"/>
      <c r="IQ395" s="22"/>
      <c r="IR395" s="22"/>
      <c r="IS395" s="22"/>
      <c r="IT395" s="22"/>
      <c r="IU395" s="22"/>
      <c r="IV395" s="22"/>
      <c r="IW395" s="22"/>
      <c r="IX395" s="22"/>
      <c r="IY395" s="26">
        <f t="shared" si="23"/>
        <v>29.5</v>
      </c>
      <c r="IZ395" s="56" t="s">
        <v>37</v>
      </c>
      <c r="JA395" s="80">
        <v>375.6</v>
      </c>
      <c r="JB395" s="81">
        <f>JE395+JF395+JG395+JH395+JI395+JJ395+JK395+JL395+JM395</f>
        <v>375.6</v>
      </c>
      <c r="JC395" s="81">
        <v>198.89000000000004</v>
      </c>
      <c r="JD395" s="82">
        <f t="shared" si="24"/>
        <v>0</v>
      </c>
      <c r="JE395" s="83"/>
      <c r="JF395" s="83"/>
      <c r="JG395" s="83"/>
      <c r="JH395" s="83"/>
      <c r="JI395" s="83"/>
      <c r="JJ395" s="83"/>
      <c r="JK395" s="83"/>
      <c r="JL395" s="83"/>
      <c r="JM395" s="83">
        <v>375.6</v>
      </c>
      <c r="JN395" s="83"/>
      <c r="JO395" s="83"/>
      <c r="JP395" s="83"/>
      <c r="JQ395" s="40">
        <f t="shared" si="22"/>
        <v>1.8884810699381565</v>
      </c>
      <c r="JR395" s="5" t="s">
        <v>580</v>
      </c>
    </row>
    <row r="396" spans="1:278" s="5" customFormat="1" ht="12.75" customHeight="1" x14ac:dyDescent="0.25">
      <c r="A396" s="64">
        <v>43326</v>
      </c>
      <c r="B396" s="109" t="s">
        <v>177</v>
      </c>
      <c r="C396" s="52"/>
      <c r="D396" s="52"/>
      <c r="E396" s="53"/>
      <c r="F396" s="53"/>
      <c r="G396" s="53"/>
      <c r="H396" s="53"/>
      <c r="I396" s="53"/>
      <c r="J396" s="53"/>
      <c r="K396" s="53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  <c r="BK396" s="22"/>
      <c r="BL396" s="22"/>
      <c r="BM396" s="22"/>
      <c r="BN396" s="22"/>
      <c r="BO396" s="22"/>
      <c r="BP396" s="22"/>
      <c r="BQ396" s="22"/>
      <c r="BR396" s="22"/>
      <c r="BS396" s="22"/>
      <c r="BT396" s="22"/>
      <c r="BU396" s="22"/>
      <c r="BV396" s="22"/>
      <c r="BW396" s="22"/>
      <c r="BX396" s="22"/>
      <c r="BY396" s="22"/>
      <c r="BZ396" s="22"/>
      <c r="CA396" s="22"/>
      <c r="CB396" s="22"/>
      <c r="CC396" s="22"/>
      <c r="CD396" s="22"/>
      <c r="CE396" s="22"/>
      <c r="CF396" s="22"/>
      <c r="CG396" s="22"/>
      <c r="CH396" s="22"/>
      <c r="CI396" s="22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/>
      <c r="DA396" s="22"/>
      <c r="DB396" s="22">
        <v>10</v>
      </c>
      <c r="DC396" s="22"/>
      <c r="DD396" s="22"/>
      <c r="DE396" s="22"/>
      <c r="DF396" s="22"/>
      <c r="DG396" s="22"/>
      <c r="DH396" s="22"/>
      <c r="DI396" s="22"/>
      <c r="DJ396" s="22"/>
      <c r="DK396" s="22"/>
      <c r="DL396" s="22"/>
      <c r="DM396" s="22"/>
      <c r="DN396" s="22"/>
      <c r="DO396" s="22"/>
      <c r="DP396" s="22"/>
      <c r="DQ396" s="22"/>
      <c r="DR396" s="22"/>
      <c r="DS396" s="22"/>
      <c r="DT396" s="22"/>
      <c r="DU396" s="22"/>
      <c r="DV396" s="22"/>
      <c r="DW396" s="22"/>
      <c r="DX396" s="22"/>
      <c r="DY396" s="22"/>
      <c r="DZ396" s="22"/>
      <c r="EA396" s="22"/>
      <c r="EB396" s="22"/>
      <c r="EC396" s="22"/>
      <c r="ED396" s="22"/>
      <c r="EE396" s="22"/>
      <c r="EF396" s="22"/>
      <c r="EG396" s="22"/>
      <c r="EH396" s="22"/>
      <c r="EI396" s="22"/>
      <c r="EJ396" s="22"/>
      <c r="EK396" s="22"/>
      <c r="EL396" s="22"/>
      <c r="EM396" s="22"/>
      <c r="EN396" s="22"/>
      <c r="EO396" s="22"/>
      <c r="EP396" s="22"/>
      <c r="EQ396" s="22"/>
      <c r="ER396" s="22"/>
      <c r="ES396" s="22"/>
      <c r="ET396" s="22"/>
      <c r="EU396" s="22"/>
      <c r="EV396" s="22"/>
      <c r="EW396" s="22"/>
      <c r="EX396" s="22"/>
      <c r="EY396" s="22"/>
      <c r="EZ396" s="22"/>
      <c r="FA396" s="22"/>
      <c r="FB396" s="22"/>
      <c r="FC396" s="22"/>
      <c r="FD396" s="22"/>
      <c r="FE396" s="22"/>
      <c r="FF396" s="22"/>
      <c r="FG396" s="22"/>
      <c r="FH396" s="22"/>
      <c r="FI396" s="22"/>
      <c r="FJ396" s="22"/>
      <c r="FK396" s="22"/>
      <c r="FL396" s="22"/>
      <c r="FM396" s="22"/>
      <c r="FN396" s="22"/>
      <c r="FO396" s="22"/>
      <c r="FP396" s="22"/>
      <c r="FQ396" s="22"/>
      <c r="FR396" s="22"/>
      <c r="FS396" s="22"/>
      <c r="FT396" s="22"/>
      <c r="FU396" s="22"/>
      <c r="FV396" s="22"/>
      <c r="FW396" s="22"/>
      <c r="FX396" s="22"/>
      <c r="FY396" s="22"/>
      <c r="FZ396" s="22"/>
      <c r="GA396" s="22"/>
      <c r="GB396" s="22"/>
      <c r="GC396" s="22"/>
      <c r="GD396" s="22"/>
      <c r="GE396" s="22"/>
      <c r="GF396" s="22"/>
      <c r="GG396" s="22"/>
      <c r="GH396" s="22"/>
      <c r="GI396" s="22"/>
      <c r="GJ396" s="22"/>
      <c r="GK396" s="22"/>
      <c r="GL396" s="22"/>
      <c r="GM396" s="22"/>
      <c r="GN396" s="22"/>
      <c r="GO396" s="22"/>
      <c r="GP396" s="22"/>
      <c r="GQ396" s="22"/>
      <c r="GR396" s="22"/>
      <c r="GS396" s="22"/>
      <c r="GT396" s="22"/>
      <c r="GU396" s="22"/>
      <c r="GV396" s="22"/>
      <c r="GW396" s="22"/>
      <c r="GX396" s="22"/>
      <c r="GY396" s="22"/>
      <c r="GZ396" s="22"/>
      <c r="HA396" s="22"/>
      <c r="HB396" s="22"/>
      <c r="HC396" s="22"/>
      <c r="HD396" s="22"/>
      <c r="HE396" s="22"/>
      <c r="HF396" s="22"/>
      <c r="HG396" s="22"/>
      <c r="HH396" s="22"/>
      <c r="HI396" s="22"/>
      <c r="HJ396" s="22"/>
      <c r="HK396" s="22"/>
      <c r="HL396" s="22"/>
      <c r="HM396" s="22"/>
      <c r="HN396" s="22"/>
      <c r="HO396" s="22"/>
      <c r="HP396" s="22"/>
      <c r="HQ396" s="22"/>
      <c r="HR396" s="22"/>
      <c r="HS396" s="22"/>
      <c r="HT396" s="22"/>
      <c r="HU396" s="22"/>
      <c r="HV396" s="22"/>
      <c r="HW396" s="22"/>
      <c r="HX396" s="22"/>
      <c r="HY396" s="22"/>
      <c r="HZ396" s="22"/>
      <c r="IA396" s="22"/>
      <c r="IB396" s="22"/>
      <c r="IC396" s="22"/>
      <c r="ID396" s="22"/>
      <c r="IE396" s="22"/>
      <c r="IF396" s="22"/>
      <c r="IG396" s="22"/>
      <c r="IH396" s="22"/>
      <c r="II396" s="22"/>
      <c r="IJ396" s="22"/>
      <c r="IK396" s="22"/>
      <c r="IL396" s="22"/>
      <c r="IM396" s="22"/>
      <c r="IN396" s="22"/>
      <c r="IO396" s="22"/>
      <c r="IP396" s="22"/>
      <c r="IQ396" s="22"/>
      <c r="IR396" s="22"/>
      <c r="IS396" s="22"/>
      <c r="IT396" s="22"/>
      <c r="IU396" s="22"/>
      <c r="IV396" s="22"/>
      <c r="IW396" s="22"/>
      <c r="IX396" s="22"/>
      <c r="IY396" s="26">
        <f t="shared" si="23"/>
        <v>10</v>
      </c>
      <c r="IZ396" s="56" t="s">
        <v>37</v>
      </c>
      <c r="JA396" s="80">
        <v>310.08</v>
      </c>
      <c r="JB396" s="81">
        <f>JE396+JF396+JG396+JH396+JI396+JJ396+JK396+JL396+JM396</f>
        <v>310.08</v>
      </c>
      <c r="JC396" s="81">
        <v>203.4</v>
      </c>
      <c r="JD396" s="82">
        <f t="shared" si="24"/>
        <v>0</v>
      </c>
      <c r="JE396" s="83"/>
      <c r="JF396" s="83"/>
      <c r="JG396" s="83"/>
      <c r="JH396" s="83"/>
      <c r="JI396" s="83"/>
      <c r="JJ396" s="83"/>
      <c r="JK396" s="83"/>
      <c r="JL396" s="83"/>
      <c r="JM396" s="83">
        <f>238.1+71.98</f>
        <v>310.08</v>
      </c>
      <c r="JN396" s="83"/>
      <c r="JO396" s="83"/>
      <c r="JP396" s="83"/>
      <c r="JQ396" s="40">
        <f t="shared" si="22"/>
        <v>1.5244837758112093</v>
      </c>
      <c r="JR396" s="5" t="s">
        <v>551</v>
      </c>
    </row>
    <row r="397" spans="1:278" s="5" customFormat="1" ht="12.75" customHeight="1" x14ac:dyDescent="0.25">
      <c r="A397" s="64">
        <v>43364</v>
      </c>
      <c r="B397" s="109" t="s">
        <v>177</v>
      </c>
      <c r="C397" s="52"/>
      <c r="D397" s="52"/>
      <c r="E397" s="53"/>
      <c r="F397" s="53"/>
      <c r="G397" s="53"/>
      <c r="H397" s="53"/>
      <c r="I397" s="53"/>
      <c r="J397" s="53"/>
      <c r="K397" s="53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  <c r="BK397" s="22"/>
      <c r="BL397" s="22"/>
      <c r="BM397" s="22">
        <v>10</v>
      </c>
      <c r="BN397" s="22">
        <v>48</v>
      </c>
      <c r="BO397" s="22"/>
      <c r="BP397" s="22"/>
      <c r="BQ397" s="22"/>
      <c r="BR397" s="22"/>
      <c r="BS397" s="22"/>
      <c r="BT397" s="22"/>
      <c r="BU397" s="22"/>
      <c r="BV397" s="22"/>
      <c r="BW397" s="22"/>
      <c r="BX397" s="22"/>
      <c r="BY397" s="22"/>
      <c r="BZ397" s="22"/>
      <c r="CA397" s="22"/>
      <c r="CB397" s="22"/>
      <c r="CC397" s="22"/>
      <c r="CD397" s="22"/>
      <c r="CE397" s="22"/>
      <c r="CF397" s="22"/>
      <c r="CG397" s="22"/>
      <c r="CH397" s="22"/>
      <c r="CI397" s="22"/>
      <c r="CJ397" s="22">
        <v>3.6</v>
      </c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/>
      <c r="DA397" s="22"/>
      <c r="DB397" s="22"/>
      <c r="DC397" s="22"/>
      <c r="DD397" s="22"/>
      <c r="DE397" s="22"/>
      <c r="DF397" s="22"/>
      <c r="DG397" s="22"/>
      <c r="DH397" s="22"/>
      <c r="DI397" s="22"/>
      <c r="DJ397" s="22"/>
      <c r="DK397" s="22"/>
      <c r="DL397" s="22"/>
      <c r="DM397" s="22"/>
      <c r="DN397" s="22"/>
      <c r="DO397" s="22"/>
      <c r="DP397" s="22"/>
      <c r="DQ397" s="22"/>
      <c r="DR397" s="22"/>
      <c r="DS397" s="22"/>
      <c r="DT397" s="22"/>
      <c r="DU397" s="22"/>
      <c r="DV397" s="22"/>
      <c r="DW397" s="22"/>
      <c r="DX397" s="22"/>
      <c r="DY397" s="22"/>
      <c r="DZ397" s="22"/>
      <c r="EA397" s="22"/>
      <c r="EB397" s="22"/>
      <c r="EC397" s="22"/>
      <c r="ED397" s="22"/>
      <c r="EE397" s="22"/>
      <c r="EF397" s="22"/>
      <c r="EG397" s="22"/>
      <c r="EH397" s="22"/>
      <c r="EI397" s="22"/>
      <c r="EJ397" s="22"/>
      <c r="EK397" s="22"/>
      <c r="EL397" s="22"/>
      <c r="EM397" s="22"/>
      <c r="EN397" s="22"/>
      <c r="EO397" s="22"/>
      <c r="EP397" s="22"/>
      <c r="EQ397" s="22"/>
      <c r="ER397" s="22"/>
      <c r="ES397" s="22"/>
      <c r="ET397" s="22"/>
      <c r="EU397" s="22"/>
      <c r="EV397" s="22"/>
      <c r="EW397" s="22"/>
      <c r="EX397" s="22"/>
      <c r="EY397" s="22"/>
      <c r="EZ397" s="22"/>
      <c r="FA397" s="22"/>
      <c r="FB397" s="22"/>
      <c r="FC397" s="22"/>
      <c r="FD397" s="22"/>
      <c r="FE397" s="22"/>
      <c r="FF397" s="22"/>
      <c r="FG397" s="22"/>
      <c r="FH397" s="22"/>
      <c r="FI397" s="22"/>
      <c r="FJ397" s="22"/>
      <c r="FK397" s="22"/>
      <c r="FL397" s="22"/>
      <c r="FM397" s="22"/>
      <c r="FN397" s="22"/>
      <c r="FO397" s="22"/>
      <c r="FP397" s="22"/>
      <c r="FQ397" s="22"/>
      <c r="FR397" s="22"/>
      <c r="FS397" s="22"/>
      <c r="FT397" s="22"/>
      <c r="FU397" s="22"/>
      <c r="FV397" s="22"/>
      <c r="FW397" s="22"/>
      <c r="FX397" s="22"/>
      <c r="FY397" s="22"/>
      <c r="FZ397" s="22"/>
      <c r="GA397" s="22"/>
      <c r="GB397" s="22"/>
      <c r="GC397" s="22"/>
      <c r="GD397" s="22"/>
      <c r="GE397" s="22"/>
      <c r="GF397" s="22"/>
      <c r="GG397" s="22"/>
      <c r="GH397" s="22"/>
      <c r="GI397" s="22"/>
      <c r="GJ397" s="22"/>
      <c r="GK397" s="22"/>
      <c r="GL397" s="22"/>
      <c r="GM397" s="22"/>
      <c r="GN397" s="22"/>
      <c r="GO397" s="22"/>
      <c r="GP397" s="22"/>
      <c r="GQ397" s="22"/>
      <c r="GR397" s="22"/>
      <c r="GS397" s="22"/>
      <c r="GT397" s="22"/>
      <c r="GU397" s="22"/>
      <c r="GV397" s="22"/>
      <c r="GW397" s="22"/>
      <c r="GX397" s="22"/>
      <c r="GY397" s="22"/>
      <c r="GZ397" s="22"/>
      <c r="HA397" s="22"/>
      <c r="HB397" s="22"/>
      <c r="HC397" s="22"/>
      <c r="HD397" s="22"/>
      <c r="HE397" s="22"/>
      <c r="HF397" s="22"/>
      <c r="HG397" s="22"/>
      <c r="HH397" s="22"/>
      <c r="HI397" s="22"/>
      <c r="HJ397" s="22"/>
      <c r="HK397" s="22"/>
      <c r="HL397" s="22"/>
      <c r="HM397" s="22"/>
      <c r="HN397" s="22"/>
      <c r="HO397" s="22"/>
      <c r="HP397" s="22"/>
      <c r="HQ397" s="22"/>
      <c r="HR397" s="22"/>
      <c r="HS397" s="22"/>
      <c r="HT397" s="22"/>
      <c r="HU397" s="22"/>
      <c r="HV397" s="22"/>
      <c r="HW397" s="22"/>
      <c r="HX397" s="22"/>
      <c r="HY397" s="22"/>
      <c r="HZ397" s="22"/>
      <c r="IA397" s="22"/>
      <c r="IB397" s="22"/>
      <c r="IC397" s="22"/>
      <c r="ID397" s="22"/>
      <c r="IE397" s="22"/>
      <c r="IF397" s="22"/>
      <c r="IG397" s="22"/>
      <c r="IH397" s="22"/>
      <c r="II397" s="22"/>
      <c r="IJ397" s="22"/>
      <c r="IK397" s="22"/>
      <c r="IL397" s="22"/>
      <c r="IM397" s="22"/>
      <c r="IN397" s="22"/>
      <c r="IO397" s="22"/>
      <c r="IP397" s="22"/>
      <c r="IQ397" s="22"/>
      <c r="IR397" s="22"/>
      <c r="IS397" s="22"/>
      <c r="IT397" s="22"/>
      <c r="IU397" s="22"/>
      <c r="IV397" s="22"/>
      <c r="IW397" s="22"/>
      <c r="IX397" s="22"/>
      <c r="IY397" s="26">
        <f t="shared" si="23"/>
        <v>61.6</v>
      </c>
      <c r="IZ397" s="56" t="s">
        <v>37</v>
      </c>
      <c r="JA397" s="80">
        <f>1477.08+50</f>
        <v>1527.08</v>
      </c>
      <c r="JB397" s="81">
        <f>JE397+JF397+JG397+JH397+JI397+JJ397+JK397+JL397+JM397+JN397+JO397+JP397</f>
        <v>1527.08</v>
      </c>
      <c r="JC397" s="81">
        <v>926.28399999999988</v>
      </c>
      <c r="JD397" s="82">
        <f t="shared" si="24"/>
        <v>0</v>
      </c>
      <c r="JE397" s="83"/>
      <c r="JF397" s="83"/>
      <c r="JG397" s="83"/>
      <c r="JH397" s="83"/>
      <c r="JI397" s="83"/>
      <c r="JJ397" s="83"/>
      <c r="JK397" s="83"/>
      <c r="JL397" s="83"/>
      <c r="JM397" s="83"/>
      <c r="JN397" s="83"/>
      <c r="JO397" s="83"/>
      <c r="JP397" s="83">
        <v>1527.08</v>
      </c>
      <c r="JQ397" s="117">
        <f t="shared" si="22"/>
        <v>1.6486088499855338</v>
      </c>
      <c r="JR397" s="5" t="s">
        <v>743</v>
      </c>
    </row>
    <row r="398" spans="1:278" s="5" customFormat="1" ht="12.75" customHeight="1" x14ac:dyDescent="0.25">
      <c r="A398" s="64">
        <v>43461</v>
      </c>
      <c r="B398" s="109" t="s">
        <v>177</v>
      </c>
      <c r="C398" s="52"/>
      <c r="D398" s="52"/>
      <c r="E398" s="53"/>
      <c r="F398" s="53"/>
      <c r="G398" s="53"/>
      <c r="H398" s="53"/>
      <c r="I398" s="53"/>
      <c r="J398" s="53"/>
      <c r="K398" s="53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  <c r="BK398" s="22"/>
      <c r="BL398" s="22"/>
      <c r="BM398" s="22">
        <v>3</v>
      </c>
      <c r="BN398" s="22">
        <v>48</v>
      </c>
      <c r="BO398" s="22"/>
      <c r="BP398" s="22"/>
      <c r="BQ398" s="22"/>
      <c r="BR398" s="22"/>
      <c r="BS398" s="22"/>
      <c r="BT398" s="22"/>
      <c r="BU398" s="22"/>
      <c r="BV398" s="22"/>
      <c r="BW398" s="22"/>
      <c r="BX398" s="22"/>
      <c r="BY398" s="22"/>
      <c r="BZ398" s="22"/>
      <c r="CA398" s="22"/>
      <c r="CB398" s="22"/>
      <c r="CC398" s="22"/>
      <c r="CD398" s="22"/>
      <c r="CE398" s="22"/>
      <c r="CF398" s="22"/>
      <c r="CG398" s="22"/>
      <c r="CH398" s="22"/>
      <c r="CI398" s="22"/>
      <c r="CJ398" s="22">
        <v>36</v>
      </c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/>
      <c r="DA398" s="22"/>
      <c r="DB398" s="22">
        <v>6</v>
      </c>
      <c r="DC398" s="22"/>
      <c r="DD398" s="22"/>
      <c r="DE398" s="22"/>
      <c r="DF398" s="22"/>
      <c r="DG398" s="22"/>
      <c r="DH398" s="22"/>
      <c r="DI398" s="22"/>
      <c r="DJ398" s="22"/>
      <c r="DK398" s="22"/>
      <c r="DL398" s="22"/>
      <c r="DM398" s="22"/>
      <c r="DN398" s="22"/>
      <c r="DO398" s="22"/>
      <c r="DP398" s="22"/>
      <c r="DQ398" s="22"/>
      <c r="DR398" s="22"/>
      <c r="DS398" s="22"/>
      <c r="DT398" s="22"/>
      <c r="DU398" s="22"/>
      <c r="DV398" s="22"/>
      <c r="DW398" s="22"/>
      <c r="DX398" s="22"/>
      <c r="DY398" s="22"/>
      <c r="DZ398" s="22"/>
      <c r="EA398" s="22"/>
      <c r="EB398" s="22"/>
      <c r="EC398" s="22"/>
      <c r="ED398" s="22"/>
      <c r="EE398" s="22"/>
      <c r="EF398" s="22"/>
      <c r="EG398" s="22"/>
      <c r="EH398" s="22"/>
      <c r="EI398" s="22"/>
      <c r="EJ398" s="22"/>
      <c r="EK398" s="22"/>
      <c r="EL398" s="22"/>
      <c r="EM398" s="22"/>
      <c r="EN398" s="22"/>
      <c r="EO398" s="22"/>
      <c r="EP398" s="22"/>
      <c r="EQ398" s="22"/>
      <c r="ER398" s="22"/>
      <c r="ES398" s="22"/>
      <c r="ET398" s="22"/>
      <c r="EU398" s="22"/>
      <c r="EV398" s="22"/>
      <c r="EW398" s="22"/>
      <c r="EX398" s="22"/>
      <c r="EY398" s="22"/>
      <c r="EZ398" s="22"/>
      <c r="FA398" s="22"/>
      <c r="FB398" s="22"/>
      <c r="FC398" s="22"/>
      <c r="FD398" s="22"/>
      <c r="FE398" s="22"/>
      <c r="FF398" s="22"/>
      <c r="FG398" s="22"/>
      <c r="FH398" s="22"/>
      <c r="FI398" s="22"/>
      <c r="FJ398" s="22"/>
      <c r="FK398" s="22"/>
      <c r="FL398" s="22"/>
      <c r="FM398" s="22"/>
      <c r="FN398" s="22"/>
      <c r="FO398" s="22"/>
      <c r="FP398" s="22"/>
      <c r="FQ398" s="22"/>
      <c r="FR398" s="22"/>
      <c r="FS398" s="22"/>
      <c r="FT398" s="22"/>
      <c r="FU398" s="22"/>
      <c r="FV398" s="22"/>
      <c r="FW398" s="22"/>
      <c r="FX398" s="22"/>
      <c r="FY398" s="22"/>
      <c r="FZ398" s="22"/>
      <c r="GA398" s="22"/>
      <c r="GB398" s="22"/>
      <c r="GC398" s="22"/>
      <c r="GD398" s="22"/>
      <c r="GE398" s="22"/>
      <c r="GF398" s="22"/>
      <c r="GG398" s="22"/>
      <c r="GH398" s="22"/>
      <c r="GI398" s="22"/>
      <c r="GJ398" s="22"/>
      <c r="GK398" s="22"/>
      <c r="GL398" s="22"/>
      <c r="GM398" s="22"/>
      <c r="GN398" s="22"/>
      <c r="GO398" s="22"/>
      <c r="GP398" s="22"/>
      <c r="GQ398" s="22"/>
      <c r="GR398" s="22"/>
      <c r="GS398" s="22"/>
      <c r="GT398" s="22"/>
      <c r="GU398" s="22"/>
      <c r="GV398" s="22"/>
      <c r="GW398" s="22"/>
      <c r="GX398" s="22"/>
      <c r="GY398" s="22"/>
      <c r="GZ398" s="22"/>
      <c r="HA398" s="22"/>
      <c r="HB398" s="22"/>
      <c r="HC398" s="22"/>
      <c r="HD398" s="22"/>
      <c r="HE398" s="22"/>
      <c r="HF398" s="22"/>
      <c r="HG398" s="22"/>
      <c r="HH398" s="22"/>
      <c r="HI398" s="22"/>
      <c r="HJ398" s="22"/>
      <c r="HK398" s="22"/>
      <c r="HL398" s="22"/>
      <c r="HM398" s="22"/>
      <c r="HN398" s="22"/>
      <c r="HO398" s="22"/>
      <c r="HP398" s="22"/>
      <c r="HQ398" s="22"/>
      <c r="HR398" s="22"/>
      <c r="HS398" s="22"/>
      <c r="HT398" s="22"/>
      <c r="HU398" s="22"/>
      <c r="HV398" s="22"/>
      <c r="HW398" s="22"/>
      <c r="HX398" s="22"/>
      <c r="HY398" s="22"/>
      <c r="HZ398" s="22"/>
      <c r="IA398" s="22"/>
      <c r="IB398" s="22"/>
      <c r="IC398" s="22"/>
      <c r="ID398" s="22"/>
      <c r="IE398" s="22"/>
      <c r="IF398" s="22"/>
      <c r="IG398" s="22"/>
      <c r="IH398" s="22"/>
      <c r="II398" s="22"/>
      <c r="IJ398" s="22"/>
      <c r="IK398" s="22"/>
      <c r="IL398" s="22"/>
      <c r="IM398" s="22"/>
      <c r="IN398" s="22"/>
      <c r="IO398" s="22"/>
      <c r="IP398" s="22"/>
      <c r="IQ398" s="22"/>
      <c r="IR398" s="22"/>
      <c r="IS398" s="22"/>
      <c r="IT398" s="22"/>
      <c r="IU398" s="22"/>
      <c r="IV398" s="22">
        <v>25</v>
      </c>
      <c r="IW398" s="22"/>
      <c r="IX398" s="22"/>
      <c r="IY398" s="26">
        <f t="shared" si="23"/>
        <v>118</v>
      </c>
      <c r="IZ398" s="56" t="s">
        <v>37</v>
      </c>
      <c r="JA398" s="80">
        <v>2956.18</v>
      </c>
      <c r="JB398" s="81">
        <f>JE398+JF398+JG398+JH398+JI398+JJ398+JK398+JL398+JM398+JN398+JO398+JP398</f>
        <v>0</v>
      </c>
      <c r="JC398" s="81">
        <v>1767.93</v>
      </c>
      <c r="JD398" s="82">
        <f t="shared" si="24"/>
        <v>2956.18</v>
      </c>
      <c r="JE398" s="83"/>
      <c r="JF398" s="83"/>
      <c r="JG398" s="83"/>
      <c r="JH398" s="83"/>
      <c r="JI398" s="83"/>
      <c r="JJ398" s="83"/>
      <c r="JK398" s="83"/>
      <c r="JL398" s="83"/>
      <c r="JM398" s="83"/>
      <c r="JN398" s="83"/>
      <c r="JO398" s="83"/>
      <c r="JP398" s="83"/>
      <c r="JQ398" s="117">
        <f t="shared" si="22"/>
        <v>1.6721137149095269</v>
      </c>
    </row>
    <row r="399" spans="1:278" s="5" customFormat="1" ht="12.75" customHeight="1" x14ac:dyDescent="0.25">
      <c r="A399" s="64">
        <v>43397</v>
      </c>
      <c r="B399" s="109" t="s">
        <v>757</v>
      </c>
      <c r="C399" s="52"/>
      <c r="D399" s="52"/>
      <c r="E399" s="53"/>
      <c r="F399" s="53"/>
      <c r="G399" s="53"/>
      <c r="H399" s="53"/>
      <c r="I399" s="53"/>
      <c r="J399" s="53"/>
      <c r="K399" s="53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>
        <v>1</v>
      </c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  <c r="BK399" s="22"/>
      <c r="BL399" s="22"/>
      <c r="BM399" s="22"/>
      <c r="BN399" s="22"/>
      <c r="BO399" s="22"/>
      <c r="BP399" s="22"/>
      <c r="BQ399" s="22"/>
      <c r="BR399" s="22"/>
      <c r="BS399" s="22"/>
      <c r="BT399" s="22"/>
      <c r="BU399" s="22"/>
      <c r="BV399" s="22"/>
      <c r="BW399" s="22"/>
      <c r="BX399" s="22"/>
      <c r="BY399" s="22"/>
      <c r="BZ399" s="22"/>
      <c r="CA399" s="22"/>
      <c r="CB399" s="22"/>
      <c r="CC399" s="22"/>
      <c r="CD399" s="22"/>
      <c r="CE399" s="22"/>
      <c r="CF399" s="22"/>
      <c r="CG399" s="22"/>
      <c r="CH399" s="22"/>
      <c r="CI399" s="22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/>
      <c r="DA399" s="22"/>
      <c r="DB399" s="22"/>
      <c r="DC399" s="22"/>
      <c r="DD399" s="22"/>
      <c r="DE399" s="22"/>
      <c r="DF399" s="22"/>
      <c r="DG399" s="22"/>
      <c r="DH399" s="22"/>
      <c r="DI399" s="22"/>
      <c r="DJ399" s="22"/>
      <c r="DK399" s="22"/>
      <c r="DL399" s="22"/>
      <c r="DM399" s="22"/>
      <c r="DN399" s="22"/>
      <c r="DO399" s="22"/>
      <c r="DP399" s="22"/>
      <c r="DQ399" s="22"/>
      <c r="DR399" s="22"/>
      <c r="DS399" s="22"/>
      <c r="DT399" s="22"/>
      <c r="DU399" s="22"/>
      <c r="DV399" s="22"/>
      <c r="DW399" s="22"/>
      <c r="DX399" s="22"/>
      <c r="DY399" s="22"/>
      <c r="DZ399" s="22"/>
      <c r="EA399" s="22"/>
      <c r="EB399" s="22"/>
      <c r="EC399" s="22"/>
      <c r="ED399" s="22"/>
      <c r="EE399" s="22"/>
      <c r="EF399" s="22"/>
      <c r="EG399" s="22"/>
      <c r="EH399" s="22"/>
      <c r="EI399" s="22"/>
      <c r="EJ399" s="22"/>
      <c r="EK399" s="22"/>
      <c r="EL399" s="22"/>
      <c r="EM399" s="22"/>
      <c r="EN399" s="22"/>
      <c r="EO399" s="22"/>
      <c r="EP399" s="22"/>
      <c r="EQ399" s="22"/>
      <c r="ER399" s="22"/>
      <c r="ES399" s="22"/>
      <c r="ET399" s="22"/>
      <c r="EU399" s="22"/>
      <c r="EV399" s="22"/>
      <c r="EW399" s="22"/>
      <c r="EX399" s="22"/>
      <c r="EY399" s="22"/>
      <c r="EZ399" s="22"/>
      <c r="FA399" s="22"/>
      <c r="FB399" s="22"/>
      <c r="FC399" s="22"/>
      <c r="FD399" s="22"/>
      <c r="FE399" s="22"/>
      <c r="FF399" s="22"/>
      <c r="FG399" s="22"/>
      <c r="FH399" s="22"/>
      <c r="FI399" s="22"/>
      <c r="FJ399" s="22"/>
      <c r="FK399" s="22"/>
      <c r="FL399" s="22"/>
      <c r="FM399" s="22"/>
      <c r="FN399" s="22"/>
      <c r="FO399" s="22"/>
      <c r="FP399" s="22"/>
      <c r="FQ399" s="22"/>
      <c r="FR399" s="22"/>
      <c r="FS399" s="22"/>
      <c r="FT399" s="22"/>
      <c r="FU399" s="22"/>
      <c r="FV399" s="22"/>
      <c r="FW399" s="22"/>
      <c r="FX399" s="22"/>
      <c r="FY399" s="22"/>
      <c r="FZ399" s="22"/>
      <c r="GA399" s="22"/>
      <c r="GB399" s="22"/>
      <c r="GC399" s="22"/>
      <c r="GD399" s="22"/>
      <c r="GE399" s="22"/>
      <c r="GF399" s="22"/>
      <c r="GG399" s="22"/>
      <c r="GH399" s="22"/>
      <c r="GI399" s="22"/>
      <c r="GJ399" s="22"/>
      <c r="GK399" s="22"/>
      <c r="GL399" s="22"/>
      <c r="GM399" s="22"/>
      <c r="GN399" s="22"/>
      <c r="GO399" s="22"/>
      <c r="GP399" s="22"/>
      <c r="GQ399" s="22"/>
      <c r="GR399" s="22"/>
      <c r="GS399" s="22"/>
      <c r="GT399" s="22"/>
      <c r="GU399" s="22"/>
      <c r="GV399" s="22"/>
      <c r="GW399" s="22"/>
      <c r="GX399" s="22"/>
      <c r="GY399" s="22"/>
      <c r="GZ399" s="22"/>
      <c r="HA399" s="22"/>
      <c r="HB399" s="22"/>
      <c r="HC399" s="22"/>
      <c r="HD399" s="22"/>
      <c r="HE399" s="22"/>
      <c r="HF399" s="22"/>
      <c r="HG399" s="22"/>
      <c r="HH399" s="22"/>
      <c r="HI399" s="22"/>
      <c r="HJ399" s="22"/>
      <c r="HK399" s="22"/>
      <c r="HL399" s="22"/>
      <c r="HM399" s="22"/>
      <c r="HN399" s="22"/>
      <c r="HO399" s="22"/>
      <c r="HP399" s="22"/>
      <c r="HQ399" s="22"/>
      <c r="HR399" s="22"/>
      <c r="HS399" s="22"/>
      <c r="HT399" s="22"/>
      <c r="HU399" s="22"/>
      <c r="HV399" s="22"/>
      <c r="HW399" s="22"/>
      <c r="HX399" s="22"/>
      <c r="HY399" s="22"/>
      <c r="HZ399" s="22"/>
      <c r="IA399" s="22"/>
      <c r="IB399" s="22"/>
      <c r="IC399" s="22"/>
      <c r="ID399" s="22"/>
      <c r="IE399" s="22"/>
      <c r="IF399" s="22"/>
      <c r="IG399" s="22"/>
      <c r="IH399" s="22"/>
      <c r="II399" s="22"/>
      <c r="IJ399" s="22"/>
      <c r="IK399" s="22"/>
      <c r="IL399" s="22"/>
      <c r="IM399" s="22"/>
      <c r="IN399" s="22"/>
      <c r="IO399" s="22"/>
      <c r="IP399" s="22"/>
      <c r="IQ399" s="22"/>
      <c r="IR399" s="22"/>
      <c r="IS399" s="22"/>
      <c r="IT399" s="22"/>
      <c r="IU399" s="22"/>
      <c r="IV399" s="22"/>
      <c r="IW399" s="22"/>
      <c r="IX399" s="22"/>
      <c r="IY399" s="26">
        <f t="shared" si="23"/>
        <v>1</v>
      </c>
      <c r="IZ399" s="56" t="s">
        <v>37</v>
      </c>
      <c r="JA399" s="80">
        <v>32.950000000000003</v>
      </c>
      <c r="JB399" s="81">
        <f>JE399+JF399+JG399+JH399+JI399+JJ399+JK399+JL399+JM399+JN399</f>
        <v>32.950000000000003</v>
      </c>
      <c r="JC399" s="81">
        <v>16</v>
      </c>
      <c r="JD399" s="82">
        <f t="shared" si="24"/>
        <v>0</v>
      </c>
      <c r="JE399" s="83"/>
      <c r="JF399" s="83"/>
      <c r="JG399" s="83"/>
      <c r="JH399" s="83"/>
      <c r="JI399" s="83"/>
      <c r="JJ399" s="83"/>
      <c r="JK399" s="83"/>
      <c r="JL399" s="83"/>
      <c r="JM399" s="83"/>
      <c r="JN399" s="83">
        <v>32.950000000000003</v>
      </c>
      <c r="JO399" s="83"/>
      <c r="JP399" s="83"/>
      <c r="JQ399" s="117">
        <f t="shared" si="22"/>
        <v>2.0593750000000002</v>
      </c>
    </row>
    <row r="400" spans="1:278" s="5" customFormat="1" ht="12.75" customHeight="1" x14ac:dyDescent="0.25">
      <c r="A400" s="64">
        <v>43244</v>
      </c>
      <c r="B400" s="108" t="s">
        <v>758</v>
      </c>
      <c r="C400" s="52"/>
      <c r="D400" s="52"/>
      <c r="E400" s="53"/>
      <c r="F400" s="53"/>
      <c r="G400" s="53"/>
      <c r="H400" s="53"/>
      <c r="I400" s="53"/>
      <c r="J400" s="53"/>
      <c r="K400" s="53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  <c r="BK400" s="22"/>
      <c r="BL400" s="22"/>
      <c r="BM400" s="22"/>
      <c r="BN400" s="22"/>
      <c r="BO400" s="22"/>
      <c r="BP400" s="22"/>
      <c r="BQ400" s="22"/>
      <c r="BR400" s="22"/>
      <c r="BS400" s="22"/>
      <c r="BT400" s="22"/>
      <c r="BU400" s="22"/>
      <c r="BV400" s="22"/>
      <c r="BW400" s="22"/>
      <c r="BX400" s="22"/>
      <c r="BY400" s="22"/>
      <c r="BZ400" s="22"/>
      <c r="CA400" s="22"/>
      <c r="CB400" s="22"/>
      <c r="CC400" s="22"/>
      <c r="CD400" s="22"/>
      <c r="CE400" s="22"/>
      <c r="CF400" s="22"/>
      <c r="CG400" s="22"/>
      <c r="CH400" s="22"/>
      <c r="CI400" s="22"/>
      <c r="CJ400" s="22"/>
      <c r="CK400" s="22"/>
      <c r="CL400" s="22"/>
      <c r="CM400" s="22"/>
      <c r="CN400" s="22"/>
      <c r="CO400" s="22"/>
      <c r="CP400" s="22">
        <v>30</v>
      </c>
      <c r="CQ400" s="22">
        <v>10</v>
      </c>
      <c r="CR400" s="22"/>
      <c r="CS400" s="22"/>
      <c r="CT400" s="22"/>
      <c r="CU400" s="22"/>
      <c r="CV400" s="22"/>
      <c r="CW400" s="22"/>
      <c r="CX400" s="22"/>
      <c r="CY400" s="22"/>
      <c r="CZ400" s="22"/>
      <c r="DA400" s="22"/>
      <c r="DB400" s="22"/>
      <c r="DC400" s="22"/>
      <c r="DD400" s="22"/>
      <c r="DE400" s="22"/>
      <c r="DF400" s="22"/>
      <c r="DG400" s="22"/>
      <c r="DH400" s="22"/>
      <c r="DI400" s="22"/>
      <c r="DJ400" s="22"/>
      <c r="DK400" s="22"/>
      <c r="DL400" s="22"/>
      <c r="DM400" s="22"/>
      <c r="DN400" s="22"/>
      <c r="DO400" s="22"/>
      <c r="DP400" s="22"/>
      <c r="DQ400" s="22"/>
      <c r="DR400" s="22"/>
      <c r="DS400" s="22"/>
      <c r="DT400" s="22"/>
      <c r="DU400" s="22"/>
      <c r="DV400" s="22"/>
      <c r="DW400" s="22"/>
      <c r="DX400" s="22"/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22"/>
      <c r="EK400" s="22"/>
      <c r="EL400" s="22"/>
      <c r="EM400" s="22"/>
      <c r="EN400" s="22"/>
      <c r="EO400" s="22"/>
      <c r="EP400" s="22"/>
      <c r="EQ400" s="22"/>
      <c r="ER400" s="22"/>
      <c r="ES400" s="22"/>
      <c r="ET400" s="22"/>
      <c r="EU400" s="22">
        <v>60</v>
      </c>
      <c r="EV400" s="22"/>
      <c r="EW400" s="22"/>
      <c r="EX400" s="22"/>
      <c r="EY400" s="22"/>
      <c r="EZ400" s="22"/>
      <c r="FA400" s="22"/>
      <c r="FB400" s="22"/>
      <c r="FC400" s="22"/>
      <c r="FD400" s="22"/>
      <c r="FE400" s="22"/>
      <c r="FF400" s="22"/>
      <c r="FG400" s="22"/>
      <c r="FH400" s="22">
        <v>40</v>
      </c>
      <c r="FI400" s="22"/>
      <c r="FJ400" s="22"/>
      <c r="FK400" s="22"/>
      <c r="FL400" s="22"/>
      <c r="FM400" s="22"/>
      <c r="FN400" s="22"/>
      <c r="FO400" s="22"/>
      <c r="FP400" s="22"/>
      <c r="FQ400" s="22"/>
      <c r="FR400" s="22"/>
      <c r="FS400" s="22"/>
      <c r="FT400" s="22"/>
      <c r="FU400" s="22"/>
      <c r="FV400" s="22"/>
      <c r="FW400" s="22"/>
      <c r="FX400" s="22"/>
      <c r="FY400" s="22"/>
      <c r="FZ400" s="22"/>
      <c r="GA400" s="22"/>
      <c r="GB400" s="22"/>
      <c r="GC400" s="22"/>
      <c r="GD400" s="22"/>
      <c r="GE400" s="22"/>
      <c r="GF400" s="22"/>
      <c r="GG400" s="22"/>
      <c r="GH400" s="22"/>
      <c r="GI400" s="22"/>
      <c r="GJ400" s="22"/>
      <c r="GK400" s="22"/>
      <c r="GL400" s="22"/>
      <c r="GM400" s="22"/>
      <c r="GN400" s="22"/>
      <c r="GO400" s="22"/>
      <c r="GP400" s="22"/>
      <c r="GQ400" s="22"/>
      <c r="GR400" s="22"/>
      <c r="GS400" s="22"/>
      <c r="GT400" s="22"/>
      <c r="GU400" s="22"/>
      <c r="GV400" s="22"/>
      <c r="GW400" s="22"/>
      <c r="GX400" s="22"/>
      <c r="GY400" s="22"/>
      <c r="GZ400" s="22"/>
      <c r="HA400" s="22"/>
      <c r="HB400" s="22"/>
      <c r="HC400" s="22"/>
      <c r="HD400" s="22"/>
      <c r="HE400" s="22"/>
      <c r="HF400" s="22"/>
      <c r="HG400" s="22"/>
      <c r="HH400" s="22"/>
      <c r="HI400" s="22"/>
      <c r="HJ400" s="22"/>
      <c r="HK400" s="22"/>
      <c r="HL400" s="22"/>
      <c r="HM400" s="22"/>
      <c r="HN400" s="22"/>
      <c r="HO400" s="22"/>
      <c r="HP400" s="22"/>
      <c r="HQ400" s="22"/>
      <c r="HR400" s="22"/>
      <c r="HS400" s="22"/>
      <c r="HT400" s="22"/>
      <c r="HU400" s="22"/>
      <c r="HV400" s="22"/>
      <c r="HW400" s="22"/>
      <c r="HX400" s="22"/>
      <c r="HY400" s="22"/>
      <c r="HZ400" s="22"/>
      <c r="IA400" s="22"/>
      <c r="IB400" s="22"/>
      <c r="IC400" s="22"/>
      <c r="ID400" s="22"/>
      <c r="IE400" s="22"/>
      <c r="IF400" s="22"/>
      <c r="IG400" s="22"/>
      <c r="IH400" s="22"/>
      <c r="II400" s="22"/>
      <c r="IJ400" s="22"/>
      <c r="IK400" s="22"/>
      <c r="IL400" s="22"/>
      <c r="IM400" s="22"/>
      <c r="IN400" s="22"/>
      <c r="IO400" s="22"/>
      <c r="IP400" s="22"/>
      <c r="IQ400" s="22"/>
      <c r="IR400" s="22"/>
      <c r="IS400" s="22"/>
      <c r="IT400" s="22"/>
      <c r="IU400" s="22"/>
      <c r="IV400" s="22"/>
      <c r="IW400" s="22"/>
      <c r="IX400" s="22"/>
      <c r="IY400" s="26">
        <f t="shared" si="23"/>
        <v>140</v>
      </c>
      <c r="IZ400" s="56" t="s">
        <v>37</v>
      </c>
      <c r="JA400" s="80">
        <v>3723.6</v>
      </c>
      <c r="JB400" s="81">
        <f>JE400+JF400+JG400+JH400+JI400+JJ400</f>
        <v>3723.6</v>
      </c>
      <c r="JC400" s="81">
        <v>2374.8999999999996</v>
      </c>
      <c r="JD400" s="82">
        <f t="shared" si="24"/>
        <v>0</v>
      </c>
      <c r="JE400" s="83"/>
      <c r="JF400" s="83"/>
      <c r="JG400" s="83"/>
      <c r="JH400" s="83"/>
      <c r="JI400" s="83"/>
      <c r="JJ400" s="83">
        <v>3723.6</v>
      </c>
      <c r="JK400" s="83"/>
      <c r="JL400" s="83"/>
      <c r="JM400" s="83"/>
      <c r="JN400" s="83"/>
      <c r="JO400" s="83"/>
      <c r="JP400" s="83"/>
      <c r="JQ400" s="40">
        <f t="shared" si="22"/>
        <v>1.5678975956882397</v>
      </c>
      <c r="JR400" s="5" t="s">
        <v>435</v>
      </c>
    </row>
    <row r="401" spans="1:278" s="5" customFormat="1" ht="12.75" customHeight="1" x14ac:dyDescent="0.25">
      <c r="A401" s="64">
        <v>43251</v>
      </c>
      <c r="B401" s="108" t="s">
        <v>758</v>
      </c>
      <c r="C401" s="52"/>
      <c r="D401" s="52"/>
      <c r="E401" s="53"/>
      <c r="F401" s="53"/>
      <c r="G401" s="53"/>
      <c r="H401" s="53"/>
      <c r="I401" s="53"/>
      <c r="J401" s="53"/>
      <c r="K401" s="53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  <c r="BK401" s="22"/>
      <c r="BL401" s="22"/>
      <c r="BM401" s="22"/>
      <c r="BN401" s="22"/>
      <c r="BO401" s="22"/>
      <c r="BP401" s="22"/>
      <c r="BQ401" s="22"/>
      <c r="BR401" s="22"/>
      <c r="BS401" s="22"/>
      <c r="BT401" s="22"/>
      <c r="BU401" s="22"/>
      <c r="BV401" s="22"/>
      <c r="BW401" s="22"/>
      <c r="BX401" s="22"/>
      <c r="BY401" s="22"/>
      <c r="BZ401" s="22"/>
      <c r="CA401" s="22"/>
      <c r="CB401" s="22"/>
      <c r="CC401" s="22"/>
      <c r="CD401" s="22"/>
      <c r="CE401" s="22"/>
      <c r="CF401" s="22"/>
      <c r="CG401" s="22"/>
      <c r="CH401" s="22"/>
      <c r="CI401" s="22"/>
      <c r="CJ401" s="22"/>
      <c r="CK401" s="22"/>
      <c r="CL401" s="22"/>
      <c r="CM401" s="22"/>
      <c r="CN401" s="22"/>
      <c r="CO401" s="22"/>
      <c r="CP401" s="22"/>
      <c r="CQ401" s="22">
        <v>10</v>
      </c>
      <c r="CR401" s="22"/>
      <c r="CS401" s="22"/>
      <c r="CT401" s="22"/>
      <c r="CU401" s="22"/>
      <c r="CV401" s="22"/>
      <c r="CW401" s="22"/>
      <c r="CX401" s="22"/>
      <c r="CY401" s="22"/>
      <c r="CZ401" s="22"/>
      <c r="DA401" s="22"/>
      <c r="DB401" s="22"/>
      <c r="DC401" s="22"/>
      <c r="DD401" s="22"/>
      <c r="DE401" s="22"/>
      <c r="DF401" s="22"/>
      <c r="DG401" s="22"/>
      <c r="DH401" s="22"/>
      <c r="DI401" s="22"/>
      <c r="DJ401" s="22"/>
      <c r="DK401" s="22"/>
      <c r="DL401" s="22"/>
      <c r="DM401" s="22"/>
      <c r="DN401" s="22"/>
      <c r="DO401" s="22"/>
      <c r="DP401" s="22"/>
      <c r="DQ401" s="22"/>
      <c r="DR401" s="22"/>
      <c r="DS401" s="22"/>
      <c r="DT401" s="22"/>
      <c r="DU401" s="22"/>
      <c r="DV401" s="22"/>
      <c r="DW401" s="22"/>
      <c r="DX401" s="22"/>
      <c r="DY401" s="22"/>
      <c r="DZ401" s="22"/>
      <c r="EA401" s="22"/>
      <c r="EB401" s="22"/>
      <c r="EC401" s="22"/>
      <c r="ED401" s="22"/>
      <c r="EE401" s="22"/>
      <c r="EF401" s="22"/>
      <c r="EG401" s="22"/>
      <c r="EH401" s="22"/>
      <c r="EI401" s="22"/>
      <c r="EJ401" s="22"/>
      <c r="EK401" s="22"/>
      <c r="EL401" s="22"/>
      <c r="EM401" s="22"/>
      <c r="EN401" s="22"/>
      <c r="EO401" s="22"/>
      <c r="EP401" s="22"/>
      <c r="EQ401" s="22"/>
      <c r="ER401" s="22"/>
      <c r="ES401" s="22"/>
      <c r="ET401" s="22"/>
      <c r="EU401" s="22"/>
      <c r="EV401" s="22"/>
      <c r="EW401" s="22"/>
      <c r="EX401" s="22"/>
      <c r="EY401" s="22"/>
      <c r="EZ401" s="22"/>
      <c r="FA401" s="22"/>
      <c r="FB401" s="22"/>
      <c r="FC401" s="22"/>
      <c r="FD401" s="22"/>
      <c r="FE401" s="22"/>
      <c r="FF401" s="22"/>
      <c r="FG401" s="22"/>
      <c r="FH401" s="22"/>
      <c r="FI401" s="22"/>
      <c r="FJ401" s="22"/>
      <c r="FK401" s="22"/>
      <c r="FL401" s="22"/>
      <c r="FM401" s="22"/>
      <c r="FN401" s="22"/>
      <c r="FO401" s="22"/>
      <c r="FP401" s="22"/>
      <c r="FQ401" s="22"/>
      <c r="FR401" s="22"/>
      <c r="FS401" s="22"/>
      <c r="FT401" s="22"/>
      <c r="FU401" s="22"/>
      <c r="FV401" s="22"/>
      <c r="FW401" s="22"/>
      <c r="FX401" s="22"/>
      <c r="FY401" s="22"/>
      <c r="FZ401" s="22"/>
      <c r="GA401" s="22"/>
      <c r="GB401" s="22"/>
      <c r="GC401" s="22"/>
      <c r="GD401" s="22"/>
      <c r="GE401" s="22"/>
      <c r="GF401" s="22"/>
      <c r="GG401" s="22"/>
      <c r="GH401" s="22"/>
      <c r="GI401" s="22"/>
      <c r="GJ401" s="22"/>
      <c r="GK401" s="22"/>
      <c r="GL401" s="22"/>
      <c r="GM401" s="22"/>
      <c r="GN401" s="22"/>
      <c r="GO401" s="22"/>
      <c r="GP401" s="22"/>
      <c r="GQ401" s="22"/>
      <c r="GR401" s="22"/>
      <c r="GS401" s="22"/>
      <c r="GT401" s="22"/>
      <c r="GU401" s="22"/>
      <c r="GV401" s="22"/>
      <c r="GW401" s="22"/>
      <c r="GX401" s="22"/>
      <c r="GY401" s="22"/>
      <c r="GZ401" s="22"/>
      <c r="HA401" s="22"/>
      <c r="HB401" s="22"/>
      <c r="HC401" s="22"/>
      <c r="HD401" s="22"/>
      <c r="HE401" s="22"/>
      <c r="HF401" s="22"/>
      <c r="HG401" s="22"/>
      <c r="HH401" s="22"/>
      <c r="HI401" s="22"/>
      <c r="HJ401" s="22"/>
      <c r="HK401" s="22"/>
      <c r="HL401" s="22"/>
      <c r="HM401" s="22"/>
      <c r="HN401" s="22"/>
      <c r="HO401" s="22"/>
      <c r="HP401" s="22"/>
      <c r="HQ401" s="22"/>
      <c r="HR401" s="22"/>
      <c r="HS401" s="22"/>
      <c r="HT401" s="22"/>
      <c r="HU401" s="22"/>
      <c r="HV401" s="22"/>
      <c r="HW401" s="22"/>
      <c r="HX401" s="22"/>
      <c r="HY401" s="22"/>
      <c r="HZ401" s="22"/>
      <c r="IA401" s="22"/>
      <c r="IB401" s="22"/>
      <c r="IC401" s="22"/>
      <c r="ID401" s="22"/>
      <c r="IE401" s="22"/>
      <c r="IF401" s="22"/>
      <c r="IG401" s="22"/>
      <c r="IH401" s="22"/>
      <c r="II401" s="22"/>
      <c r="IJ401" s="22"/>
      <c r="IK401" s="22"/>
      <c r="IL401" s="22"/>
      <c r="IM401" s="22"/>
      <c r="IN401" s="22"/>
      <c r="IO401" s="22"/>
      <c r="IP401" s="22"/>
      <c r="IQ401" s="22"/>
      <c r="IR401" s="22"/>
      <c r="IS401" s="22"/>
      <c r="IT401" s="22"/>
      <c r="IU401" s="22"/>
      <c r="IV401" s="22"/>
      <c r="IW401" s="22"/>
      <c r="IX401" s="22"/>
      <c r="IY401" s="26">
        <f t="shared" si="23"/>
        <v>10</v>
      </c>
      <c r="IZ401" s="56" t="s">
        <v>37</v>
      </c>
      <c r="JA401" s="80">
        <v>279.48</v>
      </c>
      <c r="JB401" s="81">
        <f>JE401+JF401+JG401+JH401+JI401+JJ401+JK401</f>
        <v>279.48</v>
      </c>
      <c r="JC401" s="81">
        <v>178.4</v>
      </c>
      <c r="JD401" s="82">
        <f t="shared" si="24"/>
        <v>0</v>
      </c>
      <c r="JE401" s="83"/>
      <c r="JF401" s="83"/>
      <c r="JG401" s="83"/>
      <c r="JH401" s="83"/>
      <c r="JI401" s="83"/>
      <c r="JJ401" s="83"/>
      <c r="JK401" s="83">
        <v>279.48</v>
      </c>
      <c r="JL401" s="83"/>
      <c r="JM401" s="83"/>
      <c r="JN401" s="83"/>
      <c r="JO401" s="83"/>
      <c r="JP401" s="83"/>
      <c r="JQ401" s="40">
        <f t="shared" si="22"/>
        <v>1.5665919282511211</v>
      </c>
      <c r="JR401" s="5" t="s">
        <v>437</v>
      </c>
    </row>
    <row r="402" spans="1:278" s="5" customFormat="1" ht="12.75" customHeight="1" x14ac:dyDescent="0.25">
      <c r="A402" s="64">
        <v>43276</v>
      </c>
      <c r="B402" s="108" t="s">
        <v>758</v>
      </c>
      <c r="C402" s="52"/>
      <c r="D402" s="52"/>
      <c r="E402" s="53"/>
      <c r="F402" s="53"/>
      <c r="G402" s="53"/>
      <c r="H402" s="53"/>
      <c r="I402" s="53"/>
      <c r="J402" s="53"/>
      <c r="K402" s="53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  <c r="BK402" s="22"/>
      <c r="BL402" s="22"/>
      <c r="BM402" s="22"/>
      <c r="BN402" s="22"/>
      <c r="BO402" s="22"/>
      <c r="BP402" s="22"/>
      <c r="BQ402" s="22"/>
      <c r="BR402" s="22"/>
      <c r="BS402" s="22"/>
      <c r="BT402" s="22"/>
      <c r="BU402" s="22"/>
      <c r="BV402" s="22"/>
      <c r="BW402" s="22"/>
      <c r="BX402" s="22"/>
      <c r="BY402" s="22"/>
      <c r="BZ402" s="22"/>
      <c r="CA402" s="22"/>
      <c r="CB402" s="22"/>
      <c r="CC402" s="22"/>
      <c r="CD402" s="22"/>
      <c r="CE402" s="22"/>
      <c r="CF402" s="22"/>
      <c r="CG402" s="22"/>
      <c r="CH402" s="22"/>
      <c r="CI402" s="22"/>
      <c r="CJ402" s="22"/>
      <c r="CK402" s="22"/>
      <c r="CL402" s="22"/>
      <c r="CM402" s="22"/>
      <c r="CN402" s="22"/>
      <c r="CO402" s="22"/>
      <c r="CP402" s="22">
        <v>70</v>
      </c>
      <c r="CQ402" s="22">
        <v>40</v>
      </c>
      <c r="CR402" s="22"/>
      <c r="CS402" s="22"/>
      <c r="CT402" s="22"/>
      <c r="CU402" s="22"/>
      <c r="CV402" s="22"/>
      <c r="CW402" s="22"/>
      <c r="CX402" s="22"/>
      <c r="CY402" s="22"/>
      <c r="CZ402" s="22"/>
      <c r="DA402" s="22"/>
      <c r="DB402" s="22"/>
      <c r="DC402" s="22"/>
      <c r="DD402" s="22"/>
      <c r="DE402" s="22"/>
      <c r="DF402" s="22"/>
      <c r="DG402" s="22"/>
      <c r="DH402" s="22"/>
      <c r="DI402" s="22"/>
      <c r="DJ402" s="22"/>
      <c r="DK402" s="22"/>
      <c r="DL402" s="22"/>
      <c r="DM402" s="22"/>
      <c r="DN402" s="22"/>
      <c r="DO402" s="22"/>
      <c r="DP402" s="22"/>
      <c r="DQ402" s="22"/>
      <c r="DR402" s="22"/>
      <c r="DS402" s="22"/>
      <c r="DT402" s="22"/>
      <c r="DU402" s="22"/>
      <c r="DV402" s="22"/>
      <c r="DW402" s="22"/>
      <c r="DX402" s="22"/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22"/>
      <c r="EK402" s="22"/>
      <c r="EL402" s="22"/>
      <c r="EM402" s="22"/>
      <c r="EN402" s="22"/>
      <c r="EO402" s="22"/>
      <c r="EP402" s="22"/>
      <c r="EQ402" s="22"/>
      <c r="ER402" s="22"/>
      <c r="ES402" s="22"/>
      <c r="ET402" s="22"/>
      <c r="EU402" s="22">
        <v>20</v>
      </c>
      <c r="EV402" s="22"/>
      <c r="EW402" s="22"/>
      <c r="EX402" s="22"/>
      <c r="EY402" s="22"/>
      <c r="EZ402" s="22"/>
      <c r="FA402" s="22"/>
      <c r="FB402" s="22"/>
      <c r="FC402" s="22"/>
      <c r="FD402" s="22"/>
      <c r="FE402" s="22"/>
      <c r="FF402" s="22"/>
      <c r="FG402" s="22"/>
      <c r="FH402" s="22">
        <v>70</v>
      </c>
      <c r="FI402" s="22"/>
      <c r="FJ402" s="22"/>
      <c r="FK402" s="22"/>
      <c r="FL402" s="22"/>
      <c r="FM402" s="22"/>
      <c r="FN402" s="22"/>
      <c r="FO402" s="22"/>
      <c r="FP402" s="22"/>
      <c r="FQ402" s="22"/>
      <c r="FR402" s="22"/>
      <c r="FS402" s="22"/>
      <c r="FT402" s="22"/>
      <c r="FU402" s="22"/>
      <c r="FV402" s="22"/>
      <c r="FW402" s="22"/>
      <c r="FX402" s="22"/>
      <c r="FY402" s="22"/>
      <c r="FZ402" s="22"/>
      <c r="GA402" s="22"/>
      <c r="GB402" s="22"/>
      <c r="GC402" s="22"/>
      <c r="GD402" s="22"/>
      <c r="GE402" s="22"/>
      <c r="GF402" s="22"/>
      <c r="GG402" s="22"/>
      <c r="GH402" s="22"/>
      <c r="GI402" s="22"/>
      <c r="GJ402" s="22"/>
      <c r="GK402" s="22"/>
      <c r="GL402" s="22"/>
      <c r="GM402" s="22"/>
      <c r="GN402" s="22"/>
      <c r="GO402" s="22"/>
      <c r="GP402" s="22"/>
      <c r="GQ402" s="22"/>
      <c r="GR402" s="22"/>
      <c r="GS402" s="22"/>
      <c r="GT402" s="22"/>
      <c r="GU402" s="22"/>
      <c r="GV402" s="22"/>
      <c r="GW402" s="22"/>
      <c r="GX402" s="22"/>
      <c r="GY402" s="22"/>
      <c r="GZ402" s="22"/>
      <c r="HA402" s="22"/>
      <c r="HB402" s="22"/>
      <c r="HC402" s="22"/>
      <c r="HD402" s="22"/>
      <c r="HE402" s="22"/>
      <c r="HF402" s="22"/>
      <c r="HG402" s="22"/>
      <c r="HH402" s="22"/>
      <c r="HI402" s="22"/>
      <c r="HJ402" s="22"/>
      <c r="HK402" s="22"/>
      <c r="HL402" s="22"/>
      <c r="HM402" s="22"/>
      <c r="HN402" s="22"/>
      <c r="HO402" s="22"/>
      <c r="HP402" s="22"/>
      <c r="HQ402" s="22"/>
      <c r="HR402" s="22"/>
      <c r="HS402" s="22"/>
      <c r="HT402" s="22"/>
      <c r="HU402" s="22"/>
      <c r="HV402" s="22"/>
      <c r="HW402" s="22"/>
      <c r="HX402" s="22"/>
      <c r="HY402" s="22"/>
      <c r="HZ402" s="22"/>
      <c r="IA402" s="22"/>
      <c r="IB402" s="22"/>
      <c r="IC402" s="22"/>
      <c r="ID402" s="22"/>
      <c r="IE402" s="22"/>
      <c r="IF402" s="22"/>
      <c r="IG402" s="22"/>
      <c r="IH402" s="22"/>
      <c r="II402" s="22"/>
      <c r="IJ402" s="22"/>
      <c r="IK402" s="22"/>
      <c r="IL402" s="22"/>
      <c r="IM402" s="22"/>
      <c r="IN402" s="22"/>
      <c r="IO402" s="22"/>
      <c r="IP402" s="22"/>
      <c r="IQ402" s="22"/>
      <c r="IR402" s="22"/>
      <c r="IS402" s="22"/>
      <c r="IT402" s="22"/>
      <c r="IU402" s="22"/>
      <c r="IV402" s="22"/>
      <c r="IW402" s="22"/>
      <c r="IX402" s="22"/>
      <c r="IY402" s="26">
        <f t="shared" si="23"/>
        <v>200</v>
      </c>
      <c r="IZ402" s="56" t="s">
        <v>37</v>
      </c>
      <c r="JA402" s="80">
        <v>5603.28</v>
      </c>
      <c r="JB402" s="81">
        <f>JE402+JF402+JG402+JH402+JI402+JJ402+JK402</f>
        <v>5603.28</v>
      </c>
      <c r="JC402" s="81">
        <v>3521.8</v>
      </c>
      <c r="JD402" s="82">
        <f t="shared" si="24"/>
        <v>0</v>
      </c>
      <c r="JE402" s="83"/>
      <c r="JF402" s="83"/>
      <c r="JG402" s="83"/>
      <c r="JH402" s="83"/>
      <c r="JI402" s="83"/>
      <c r="JJ402" s="83"/>
      <c r="JK402" s="83">
        <v>5603.28</v>
      </c>
      <c r="JL402" s="83"/>
      <c r="JM402" s="83"/>
      <c r="JN402" s="83"/>
      <c r="JO402" s="83"/>
      <c r="JP402" s="83"/>
      <c r="JQ402" s="40">
        <f t="shared" si="22"/>
        <v>1.5910273155772614</v>
      </c>
      <c r="JR402" s="5" t="s">
        <v>486</v>
      </c>
    </row>
    <row r="403" spans="1:278" s="5" customFormat="1" ht="12.75" customHeight="1" x14ac:dyDescent="0.25">
      <c r="A403" s="64">
        <v>43287</v>
      </c>
      <c r="B403" s="108" t="s">
        <v>758</v>
      </c>
      <c r="C403" s="52"/>
      <c r="D403" s="52"/>
      <c r="E403" s="53"/>
      <c r="F403" s="53"/>
      <c r="G403" s="53"/>
      <c r="H403" s="53"/>
      <c r="I403" s="53"/>
      <c r="J403" s="53"/>
      <c r="K403" s="53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  <c r="BK403" s="22"/>
      <c r="BL403" s="22"/>
      <c r="BM403" s="22"/>
      <c r="BN403" s="22"/>
      <c r="BO403" s="22"/>
      <c r="BP403" s="22"/>
      <c r="BQ403" s="22"/>
      <c r="BR403" s="22"/>
      <c r="BS403" s="22"/>
      <c r="BT403" s="22"/>
      <c r="BU403" s="22"/>
      <c r="BV403" s="22"/>
      <c r="BW403" s="22"/>
      <c r="BX403" s="22"/>
      <c r="BY403" s="22"/>
      <c r="BZ403" s="22"/>
      <c r="CA403" s="22"/>
      <c r="CB403" s="22"/>
      <c r="CC403" s="22"/>
      <c r="CD403" s="22"/>
      <c r="CE403" s="22"/>
      <c r="CF403" s="22"/>
      <c r="CG403" s="22"/>
      <c r="CH403" s="22"/>
      <c r="CI403" s="22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/>
      <c r="DA403" s="22"/>
      <c r="DB403" s="22"/>
      <c r="DC403" s="22"/>
      <c r="DD403" s="22"/>
      <c r="DE403" s="22"/>
      <c r="DF403" s="22"/>
      <c r="DG403" s="22"/>
      <c r="DH403" s="22"/>
      <c r="DI403" s="22"/>
      <c r="DJ403" s="22"/>
      <c r="DK403" s="22"/>
      <c r="DL403" s="22"/>
      <c r="DM403" s="22"/>
      <c r="DN403" s="22"/>
      <c r="DO403" s="22"/>
      <c r="DP403" s="22"/>
      <c r="DQ403" s="22"/>
      <c r="DR403" s="22"/>
      <c r="DS403" s="22"/>
      <c r="DT403" s="22"/>
      <c r="DU403" s="22"/>
      <c r="DV403" s="22"/>
      <c r="DW403" s="22"/>
      <c r="DX403" s="22"/>
      <c r="DY403" s="22"/>
      <c r="DZ403" s="22"/>
      <c r="EA403" s="22"/>
      <c r="EB403" s="22"/>
      <c r="EC403" s="22"/>
      <c r="ED403" s="22"/>
      <c r="EE403" s="22"/>
      <c r="EF403" s="22"/>
      <c r="EG403" s="22"/>
      <c r="EH403" s="22"/>
      <c r="EI403" s="22"/>
      <c r="EJ403" s="22"/>
      <c r="EK403" s="22"/>
      <c r="EL403" s="22"/>
      <c r="EM403" s="22"/>
      <c r="EN403" s="22"/>
      <c r="EO403" s="22"/>
      <c r="EP403" s="22"/>
      <c r="EQ403" s="22"/>
      <c r="ER403" s="22"/>
      <c r="ES403" s="22"/>
      <c r="ET403" s="22"/>
      <c r="EU403" s="22">
        <v>100</v>
      </c>
      <c r="EV403" s="22"/>
      <c r="EW403" s="22"/>
      <c r="EX403" s="22"/>
      <c r="EY403" s="22"/>
      <c r="EZ403" s="22"/>
      <c r="FA403" s="22"/>
      <c r="FB403" s="22"/>
      <c r="FC403" s="22"/>
      <c r="FD403" s="22"/>
      <c r="FE403" s="22"/>
      <c r="FF403" s="22"/>
      <c r="FG403" s="22"/>
      <c r="FH403" s="22"/>
      <c r="FI403" s="22"/>
      <c r="FJ403" s="22"/>
      <c r="FK403" s="22"/>
      <c r="FL403" s="22"/>
      <c r="FM403" s="22"/>
      <c r="FN403" s="22"/>
      <c r="FO403" s="22"/>
      <c r="FP403" s="22"/>
      <c r="FQ403" s="22"/>
      <c r="FR403" s="22"/>
      <c r="FS403" s="22"/>
      <c r="FT403" s="22"/>
      <c r="FU403" s="22"/>
      <c r="FV403" s="22"/>
      <c r="FW403" s="22"/>
      <c r="FX403" s="22"/>
      <c r="FY403" s="22"/>
      <c r="FZ403" s="22"/>
      <c r="GA403" s="22"/>
      <c r="GB403" s="22"/>
      <c r="GC403" s="22"/>
      <c r="GD403" s="22"/>
      <c r="GE403" s="22"/>
      <c r="GF403" s="22"/>
      <c r="GG403" s="22"/>
      <c r="GH403" s="22"/>
      <c r="GI403" s="22"/>
      <c r="GJ403" s="22"/>
      <c r="GK403" s="22"/>
      <c r="GL403" s="22"/>
      <c r="GM403" s="22"/>
      <c r="GN403" s="22"/>
      <c r="GO403" s="22"/>
      <c r="GP403" s="22"/>
      <c r="GQ403" s="22"/>
      <c r="GR403" s="22"/>
      <c r="GS403" s="22"/>
      <c r="GT403" s="22"/>
      <c r="GU403" s="22"/>
      <c r="GV403" s="22"/>
      <c r="GW403" s="22"/>
      <c r="GX403" s="22"/>
      <c r="GY403" s="22"/>
      <c r="GZ403" s="22"/>
      <c r="HA403" s="22"/>
      <c r="HB403" s="22"/>
      <c r="HC403" s="22"/>
      <c r="HD403" s="22"/>
      <c r="HE403" s="22"/>
      <c r="HF403" s="22"/>
      <c r="HG403" s="22"/>
      <c r="HH403" s="22"/>
      <c r="HI403" s="22"/>
      <c r="HJ403" s="22"/>
      <c r="HK403" s="22"/>
      <c r="HL403" s="22"/>
      <c r="HM403" s="22"/>
      <c r="HN403" s="22"/>
      <c r="HO403" s="22"/>
      <c r="HP403" s="22"/>
      <c r="HQ403" s="22"/>
      <c r="HR403" s="22"/>
      <c r="HS403" s="22"/>
      <c r="HT403" s="22"/>
      <c r="HU403" s="22"/>
      <c r="HV403" s="22"/>
      <c r="HW403" s="22"/>
      <c r="HX403" s="22"/>
      <c r="HY403" s="22"/>
      <c r="HZ403" s="22"/>
      <c r="IA403" s="22"/>
      <c r="IB403" s="22"/>
      <c r="IC403" s="22"/>
      <c r="ID403" s="22"/>
      <c r="IE403" s="22"/>
      <c r="IF403" s="22"/>
      <c r="IG403" s="22"/>
      <c r="IH403" s="22"/>
      <c r="II403" s="22"/>
      <c r="IJ403" s="22"/>
      <c r="IK403" s="22"/>
      <c r="IL403" s="22"/>
      <c r="IM403" s="22"/>
      <c r="IN403" s="22"/>
      <c r="IO403" s="22"/>
      <c r="IP403" s="22"/>
      <c r="IQ403" s="22"/>
      <c r="IR403" s="22"/>
      <c r="IS403" s="22"/>
      <c r="IT403" s="22"/>
      <c r="IU403" s="22"/>
      <c r="IV403" s="22"/>
      <c r="IW403" s="22"/>
      <c r="IX403" s="22"/>
      <c r="IY403" s="26">
        <f t="shared" si="23"/>
        <v>100</v>
      </c>
      <c r="IZ403" s="56" t="s">
        <v>37</v>
      </c>
      <c r="JA403" s="80">
        <v>2406</v>
      </c>
      <c r="JB403" s="81">
        <f>JE403+JF403+JG403+JH403+JI403+JJ403+JK403+JL403</f>
        <v>2406</v>
      </c>
      <c r="JC403" s="81">
        <v>1555</v>
      </c>
      <c r="JD403" s="82">
        <f t="shared" si="24"/>
        <v>0</v>
      </c>
      <c r="JE403" s="83"/>
      <c r="JF403" s="83"/>
      <c r="JG403" s="83"/>
      <c r="JH403" s="83"/>
      <c r="JI403" s="83"/>
      <c r="JJ403" s="83"/>
      <c r="JK403" s="83"/>
      <c r="JL403" s="83">
        <v>2406</v>
      </c>
      <c r="JM403" s="83"/>
      <c r="JN403" s="83"/>
      <c r="JO403" s="83"/>
      <c r="JP403" s="83"/>
      <c r="JQ403" s="40">
        <f t="shared" si="22"/>
        <v>1.5472668810289389</v>
      </c>
      <c r="JR403" s="5" t="s">
        <v>522</v>
      </c>
    </row>
    <row r="404" spans="1:278" s="5" customFormat="1" ht="12.75" customHeight="1" x14ac:dyDescent="0.25">
      <c r="A404" s="64">
        <v>43312</v>
      </c>
      <c r="B404" s="108" t="s">
        <v>758</v>
      </c>
      <c r="C404" s="52"/>
      <c r="D404" s="52"/>
      <c r="E404" s="53"/>
      <c r="F404" s="53"/>
      <c r="G404" s="53"/>
      <c r="H404" s="53"/>
      <c r="I404" s="53"/>
      <c r="J404" s="53"/>
      <c r="K404" s="53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  <c r="BK404" s="22"/>
      <c r="BL404" s="22"/>
      <c r="BM404" s="22"/>
      <c r="BN404" s="22"/>
      <c r="BO404" s="22"/>
      <c r="BP404" s="22"/>
      <c r="BQ404" s="22"/>
      <c r="BR404" s="22"/>
      <c r="BS404" s="22"/>
      <c r="BT404" s="22"/>
      <c r="BU404" s="22"/>
      <c r="BV404" s="22"/>
      <c r="BW404" s="22"/>
      <c r="BX404" s="22"/>
      <c r="BY404" s="22"/>
      <c r="BZ404" s="22"/>
      <c r="CA404" s="22"/>
      <c r="CB404" s="22"/>
      <c r="CC404" s="22"/>
      <c r="CD404" s="22"/>
      <c r="CE404" s="22"/>
      <c r="CF404" s="22"/>
      <c r="CG404" s="22"/>
      <c r="CH404" s="22"/>
      <c r="CI404" s="22"/>
      <c r="CJ404" s="22"/>
      <c r="CK404" s="22"/>
      <c r="CL404" s="22"/>
      <c r="CM404" s="22"/>
      <c r="CN404" s="22"/>
      <c r="CO404" s="22"/>
      <c r="CP404" s="22">
        <v>20</v>
      </c>
      <c r="CQ404" s="22">
        <v>20</v>
      </c>
      <c r="CR404" s="22"/>
      <c r="CS404" s="22"/>
      <c r="CT404" s="22"/>
      <c r="CU404" s="22"/>
      <c r="CV404" s="22"/>
      <c r="CW404" s="22"/>
      <c r="CX404" s="22"/>
      <c r="CY404" s="22"/>
      <c r="CZ404" s="22"/>
      <c r="DA404" s="22"/>
      <c r="DB404" s="22"/>
      <c r="DC404" s="22"/>
      <c r="DD404" s="22"/>
      <c r="DE404" s="22"/>
      <c r="DF404" s="22"/>
      <c r="DG404" s="22"/>
      <c r="DH404" s="22"/>
      <c r="DI404" s="22"/>
      <c r="DJ404" s="22"/>
      <c r="DK404" s="22"/>
      <c r="DL404" s="22"/>
      <c r="DM404" s="22"/>
      <c r="DN404" s="22"/>
      <c r="DO404" s="22"/>
      <c r="DP404" s="22"/>
      <c r="DQ404" s="22"/>
      <c r="DR404" s="22"/>
      <c r="DS404" s="22"/>
      <c r="DT404" s="22"/>
      <c r="DU404" s="22"/>
      <c r="DV404" s="22"/>
      <c r="DW404" s="22"/>
      <c r="DX404" s="22"/>
      <c r="DY404" s="22"/>
      <c r="DZ404" s="22"/>
      <c r="EA404" s="22"/>
      <c r="EB404" s="22"/>
      <c r="EC404" s="22"/>
      <c r="ED404" s="22"/>
      <c r="EE404" s="22"/>
      <c r="EF404" s="22"/>
      <c r="EG404" s="22"/>
      <c r="EH404" s="22"/>
      <c r="EI404" s="22"/>
      <c r="EJ404" s="22"/>
      <c r="EK404" s="22"/>
      <c r="EL404" s="22"/>
      <c r="EM404" s="22"/>
      <c r="EN404" s="22"/>
      <c r="EO404" s="22"/>
      <c r="EP404" s="22"/>
      <c r="EQ404" s="22"/>
      <c r="ER404" s="22"/>
      <c r="ES404" s="22"/>
      <c r="ET404" s="22"/>
      <c r="EU404" s="22"/>
      <c r="EV404" s="22"/>
      <c r="EW404" s="22"/>
      <c r="EX404" s="22"/>
      <c r="EY404" s="22"/>
      <c r="EZ404" s="22"/>
      <c r="FA404" s="22"/>
      <c r="FB404" s="22"/>
      <c r="FC404" s="22"/>
      <c r="FD404" s="22"/>
      <c r="FE404" s="22"/>
      <c r="FF404" s="22"/>
      <c r="FG404" s="22"/>
      <c r="FH404" s="22">
        <v>40</v>
      </c>
      <c r="FI404" s="22"/>
      <c r="FJ404" s="22"/>
      <c r="FK404" s="22"/>
      <c r="FL404" s="22"/>
      <c r="FM404" s="22"/>
      <c r="FN404" s="22"/>
      <c r="FO404" s="22"/>
      <c r="FP404" s="22"/>
      <c r="FQ404" s="22"/>
      <c r="FR404" s="22"/>
      <c r="FS404" s="22"/>
      <c r="FT404" s="22"/>
      <c r="FU404" s="22"/>
      <c r="FV404" s="22"/>
      <c r="FW404" s="22"/>
      <c r="FX404" s="22"/>
      <c r="FY404" s="22"/>
      <c r="FZ404" s="22"/>
      <c r="GA404" s="22"/>
      <c r="GB404" s="22"/>
      <c r="GC404" s="22"/>
      <c r="GD404" s="22"/>
      <c r="GE404" s="22"/>
      <c r="GF404" s="22"/>
      <c r="GG404" s="22"/>
      <c r="GH404" s="22"/>
      <c r="GI404" s="22"/>
      <c r="GJ404" s="22"/>
      <c r="GK404" s="22"/>
      <c r="GL404" s="22"/>
      <c r="GM404" s="22"/>
      <c r="GN404" s="22"/>
      <c r="GO404" s="22"/>
      <c r="GP404" s="22"/>
      <c r="GQ404" s="22"/>
      <c r="GR404" s="22"/>
      <c r="GS404" s="22"/>
      <c r="GT404" s="22"/>
      <c r="GU404" s="22"/>
      <c r="GV404" s="22"/>
      <c r="GW404" s="22"/>
      <c r="GX404" s="22"/>
      <c r="GY404" s="22"/>
      <c r="GZ404" s="22"/>
      <c r="HA404" s="22"/>
      <c r="HB404" s="22"/>
      <c r="HC404" s="22"/>
      <c r="HD404" s="22"/>
      <c r="HE404" s="22"/>
      <c r="HF404" s="22"/>
      <c r="HG404" s="22"/>
      <c r="HH404" s="22"/>
      <c r="HI404" s="22"/>
      <c r="HJ404" s="22"/>
      <c r="HK404" s="22"/>
      <c r="HL404" s="22"/>
      <c r="HM404" s="22"/>
      <c r="HN404" s="22"/>
      <c r="HO404" s="22"/>
      <c r="HP404" s="22"/>
      <c r="HQ404" s="22"/>
      <c r="HR404" s="22"/>
      <c r="HS404" s="22"/>
      <c r="HT404" s="22"/>
      <c r="HU404" s="22"/>
      <c r="HV404" s="22"/>
      <c r="HW404" s="22"/>
      <c r="HX404" s="22"/>
      <c r="HY404" s="22"/>
      <c r="HZ404" s="22"/>
      <c r="IA404" s="22"/>
      <c r="IB404" s="22"/>
      <c r="IC404" s="22"/>
      <c r="ID404" s="22"/>
      <c r="IE404" s="22"/>
      <c r="IF404" s="22"/>
      <c r="IG404" s="22"/>
      <c r="IH404" s="22"/>
      <c r="II404" s="22"/>
      <c r="IJ404" s="22"/>
      <c r="IK404" s="22"/>
      <c r="IL404" s="22"/>
      <c r="IM404" s="22"/>
      <c r="IN404" s="22"/>
      <c r="IO404" s="22"/>
      <c r="IP404" s="22"/>
      <c r="IQ404" s="22"/>
      <c r="IR404" s="22"/>
      <c r="IS404" s="22"/>
      <c r="IT404" s="22"/>
      <c r="IU404" s="22"/>
      <c r="IV404" s="22"/>
      <c r="IW404" s="22"/>
      <c r="IX404" s="22"/>
      <c r="IY404" s="26">
        <f t="shared" si="23"/>
        <v>80</v>
      </c>
      <c r="IZ404" s="56" t="s">
        <v>37</v>
      </c>
      <c r="JA404" s="80">
        <v>2247.12</v>
      </c>
      <c r="JB404" s="81">
        <f>JE404+JF404+JG404+JH404+JI404+JJ404+JK404+JL404</f>
        <v>2247.12</v>
      </c>
      <c r="JC404" s="81">
        <v>1424.6999999999998</v>
      </c>
      <c r="JD404" s="82">
        <f t="shared" si="24"/>
        <v>0</v>
      </c>
      <c r="JE404" s="83"/>
      <c r="JF404" s="83"/>
      <c r="JG404" s="83"/>
      <c r="JH404" s="83"/>
      <c r="JI404" s="83"/>
      <c r="JJ404" s="83"/>
      <c r="JK404" s="83"/>
      <c r="JL404" s="83">
        <v>2247.12</v>
      </c>
      <c r="JM404" s="83"/>
      <c r="JN404" s="83"/>
      <c r="JO404" s="83"/>
      <c r="JP404" s="83"/>
      <c r="JQ404" s="40">
        <f t="shared" si="22"/>
        <v>1.5772583701831966</v>
      </c>
      <c r="JR404" s="5" t="s">
        <v>532</v>
      </c>
    </row>
    <row r="405" spans="1:278" s="5" customFormat="1" ht="12.75" customHeight="1" x14ac:dyDescent="0.25">
      <c r="A405" s="64">
        <v>43138</v>
      </c>
      <c r="B405" s="109" t="s">
        <v>62</v>
      </c>
      <c r="C405" s="52"/>
      <c r="D405" s="52"/>
      <c r="E405" s="53"/>
      <c r="F405" s="53">
        <v>1</v>
      </c>
      <c r="G405" s="53"/>
      <c r="H405" s="53"/>
      <c r="I405" s="53"/>
      <c r="J405" s="53"/>
      <c r="K405" s="53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  <c r="BK405" s="22"/>
      <c r="BL405" s="22"/>
      <c r="BM405" s="22"/>
      <c r="BN405" s="22"/>
      <c r="BO405" s="22"/>
      <c r="BP405" s="22"/>
      <c r="BQ405" s="22"/>
      <c r="BR405" s="22"/>
      <c r="BS405" s="22"/>
      <c r="BT405" s="22"/>
      <c r="BU405" s="22"/>
      <c r="BV405" s="22"/>
      <c r="BW405" s="22"/>
      <c r="BX405" s="22"/>
      <c r="BY405" s="22"/>
      <c r="BZ405" s="22"/>
      <c r="CA405" s="22"/>
      <c r="CB405" s="22"/>
      <c r="CC405" s="22"/>
      <c r="CD405" s="22"/>
      <c r="CE405" s="22"/>
      <c r="CF405" s="22"/>
      <c r="CG405" s="22"/>
      <c r="CH405" s="22"/>
      <c r="CI405" s="22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/>
      <c r="DA405" s="22"/>
      <c r="DB405" s="22"/>
      <c r="DC405" s="22"/>
      <c r="DD405" s="22"/>
      <c r="DE405" s="22"/>
      <c r="DF405" s="22"/>
      <c r="DG405" s="22"/>
      <c r="DH405" s="22"/>
      <c r="DI405" s="22"/>
      <c r="DJ405" s="22"/>
      <c r="DK405" s="22"/>
      <c r="DL405" s="22"/>
      <c r="DM405" s="22"/>
      <c r="DN405" s="22"/>
      <c r="DO405" s="22"/>
      <c r="DP405" s="22"/>
      <c r="DQ405" s="22"/>
      <c r="DR405" s="22"/>
      <c r="DS405" s="22"/>
      <c r="DT405" s="22"/>
      <c r="DU405" s="22"/>
      <c r="DV405" s="22"/>
      <c r="DW405" s="22"/>
      <c r="DX405" s="22"/>
      <c r="DY405" s="22"/>
      <c r="DZ405" s="22"/>
      <c r="EA405" s="22"/>
      <c r="EB405" s="22"/>
      <c r="EC405" s="22"/>
      <c r="ED405" s="22"/>
      <c r="EE405" s="22"/>
      <c r="EF405" s="22"/>
      <c r="EG405" s="22"/>
      <c r="EH405" s="22"/>
      <c r="EI405" s="22"/>
      <c r="EJ405" s="22">
        <v>1</v>
      </c>
      <c r="EK405" s="22"/>
      <c r="EL405" s="22"/>
      <c r="EM405" s="22"/>
      <c r="EN405" s="22"/>
      <c r="EO405" s="22"/>
      <c r="EP405" s="22"/>
      <c r="EQ405" s="22"/>
      <c r="ER405" s="22"/>
      <c r="ES405" s="22"/>
      <c r="ET405" s="22"/>
      <c r="EU405" s="22"/>
      <c r="EV405" s="22"/>
      <c r="EW405" s="22"/>
      <c r="EX405" s="22"/>
      <c r="EY405" s="22"/>
      <c r="EZ405" s="22"/>
      <c r="FA405" s="22"/>
      <c r="FB405" s="22"/>
      <c r="FC405" s="22"/>
      <c r="FD405" s="22"/>
      <c r="FE405" s="22"/>
      <c r="FF405" s="22"/>
      <c r="FG405" s="22"/>
      <c r="FH405" s="22"/>
      <c r="FI405" s="22"/>
      <c r="FJ405" s="22"/>
      <c r="FK405" s="22"/>
      <c r="FL405" s="22"/>
      <c r="FM405" s="22"/>
      <c r="FN405" s="22"/>
      <c r="FO405" s="22"/>
      <c r="FP405" s="22"/>
      <c r="FQ405" s="22"/>
      <c r="FR405" s="22"/>
      <c r="FS405" s="22"/>
      <c r="FT405" s="22"/>
      <c r="FU405" s="22"/>
      <c r="FV405" s="22"/>
      <c r="FW405" s="22"/>
      <c r="FX405" s="22"/>
      <c r="FY405" s="22"/>
      <c r="FZ405" s="22"/>
      <c r="GA405" s="22"/>
      <c r="GB405" s="22"/>
      <c r="GC405" s="22"/>
      <c r="GD405" s="22"/>
      <c r="GE405" s="22"/>
      <c r="GF405" s="22"/>
      <c r="GG405" s="22">
        <v>1</v>
      </c>
      <c r="GH405" s="22"/>
      <c r="GI405" s="22"/>
      <c r="GJ405" s="22"/>
      <c r="GK405" s="22"/>
      <c r="GL405" s="22"/>
      <c r="GM405" s="22"/>
      <c r="GN405" s="22"/>
      <c r="GO405" s="22"/>
      <c r="GP405" s="22"/>
      <c r="GQ405" s="22"/>
      <c r="GR405" s="22"/>
      <c r="GS405" s="22"/>
      <c r="GT405" s="22"/>
      <c r="GU405" s="22"/>
      <c r="GV405" s="22"/>
      <c r="GW405" s="22"/>
      <c r="GX405" s="22"/>
      <c r="GY405" s="22"/>
      <c r="GZ405" s="22"/>
      <c r="HA405" s="22"/>
      <c r="HB405" s="22"/>
      <c r="HC405" s="22"/>
      <c r="HD405" s="22"/>
      <c r="HE405" s="22"/>
      <c r="HF405" s="22"/>
      <c r="HG405" s="22"/>
      <c r="HH405" s="22"/>
      <c r="HI405" s="22"/>
      <c r="HJ405" s="22"/>
      <c r="HK405" s="22"/>
      <c r="HL405" s="22"/>
      <c r="HM405" s="22"/>
      <c r="HN405" s="22"/>
      <c r="HO405" s="22"/>
      <c r="HP405" s="22"/>
      <c r="HQ405" s="22"/>
      <c r="HR405" s="22"/>
      <c r="HS405" s="22"/>
      <c r="HT405" s="22"/>
      <c r="HU405" s="22"/>
      <c r="HV405" s="22"/>
      <c r="HW405" s="22"/>
      <c r="HX405" s="22"/>
      <c r="HY405" s="22"/>
      <c r="HZ405" s="22"/>
      <c r="IA405" s="22"/>
      <c r="IB405" s="22"/>
      <c r="IC405" s="22"/>
      <c r="ID405" s="22"/>
      <c r="IE405" s="22"/>
      <c r="IF405" s="22"/>
      <c r="IG405" s="22"/>
      <c r="IH405" s="22"/>
      <c r="II405" s="22"/>
      <c r="IJ405" s="22"/>
      <c r="IK405" s="22"/>
      <c r="IL405" s="22"/>
      <c r="IM405" s="22"/>
      <c r="IN405" s="22"/>
      <c r="IO405" s="22"/>
      <c r="IP405" s="22"/>
      <c r="IQ405" s="22"/>
      <c r="IR405" s="22"/>
      <c r="IS405" s="22"/>
      <c r="IT405" s="22"/>
      <c r="IU405" s="22"/>
      <c r="IV405" s="22"/>
      <c r="IW405" s="22"/>
      <c r="IX405" s="22"/>
      <c r="IY405" s="26">
        <f t="shared" si="23"/>
        <v>3</v>
      </c>
      <c r="IZ405" s="56" t="s">
        <v>37</v>
      </c>
      <c r="JA405" s="80">
        <v>119.23</v>
      </c>
      <c r="JB405" s="81">
        <f>JE405+JF405+JG405+JH405</f>
        <v>119.23</v>
      </c>
      <c r="JC405" s="81">
        <v>75.19</v>
      </c>
      <c r="JD405" s="82">
        <f t="shared" si="24"/>
        <v>0</v>
      </c>
      <c r="JE405" s="83"/>
      <c r="JF405" s="83"/>
      <c r="JG405" s="83"/>
      <c r="JH405" s="83">
        <v>119.23</v>
      </c>
      <c r="JI405" s="83"/>
      <c r="JJ405" s="83"/>
      <c r="JK405" s="83"/>
      <c r="JL405" s="83"/>
      <c r="JM405" s="83"/>
      <c r="JN405" s="83"/>
      <c r="JO405" s="83"/>
      <c r="JP405" s="83"/>
      <c r="JQ405" s="40">
        <f t="shared" si="22"/>
        <v>1.5857161856629871</v>
      </c>
      <c r="JR405" s="5" t="s">
        <v>336</v>
      </c>
    </row>
    <row r="406" spans="1:278" s="5" customFormat="1" ht="12.75" customHeight="1" x14ac:dyDescent="0.25">
      <c r="A406" s="64">
        <v>43171</v>
      </c>
      <c r="B406" s="109" t="s">
        <v>62</v>
      </c>
      <c r="C406" s="52"/>
      <c r="D406" s="52"/>
      <c r="E406" s="53"/>
      <c r="F406" s="53"/>
      <c r="G406" s="53"/>
      <c r="H406" s="53"/>
      <c r="I406" s="53"/>
      <c r="J406" s="53"/>
      <c r="K406" s="53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  <c r="BK406" s="22"/>
      <c r="BL406" s="22"/>
      <c r="BM406" s="22"/>
      <c r="BN406" s="22"/>
      <c r="BO406" s="22"/>
      <c r="BP406" s="22"/>
      <c r="BQ406" s="22"/>
      <c r="BR406" s="22"/>
      <c r="BS406" s="22"/>
      <c r="BT406" s="22"/>
      <c r="BU406" s="22"/>
      <c r="BV406" s="22"/>
      <c r="BW406" s="22"/>
      <c r="BX406" s="22"/>
      <c r="BY406" s="22"/>
      <c r="BZ406" s="22"/>
      <c r="CA406" s="22"/>
      <c r="CB406" s="22"/>
      <c r="CC406" s="22"/>
      <c r="CD406" s="22"/>
      <c r="CE406" s="22"/>
      <c r="CF406" s="22"/>
      <c r="CG406" s="22"/>
      <c r="CH406" s="22"/>
      <c r="CI406" s="22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/>
      <c r="DA406" s="22"/>
      <c r="DB406" s="22"/>
      <c r="DC406" s="22"/>
      <c r="DD406" s="22"/>
      <c r="DE406" s="22"/>
      <c r="DF406" s="22"/>
      <c r="DG406" s="22"/>
      <c r="DH406" s="22"/>
      <c r="DI406" s="22"/>
      <c r="DJ406" s="22"/>
      <c r="DK406" s="22"/>
      <c r="DL406" s="22"/>
      <c r="DM406" s="22"/>
      <c r="DN406" s="22"/>
      <c r="DO406" s="22"/>
      <c r="DP406" s="22"/>
      <c r="DQ406" s="22"/>
      <c r="DR406" s="22"/>
      <c r="DS406" s="22"/>
      <c r="DT406" s="22"/>
      <c r="DU406" s="22"/>
      <c r="DV406" s="22"/>
      <c r="DW406" s="22"/>
      <c r="DX406" s="22"/>
      <c r="DY406" s="22"/>
      <c r="DZ406" s="22"/>
      <c r="EA406" s="22"/>
      <c r="EB406" s="22"/>
      <c r="EC406" s="22"/>
      <c r="ED406" s="22"/>
      <c r="EE406" s="22"/>
      <c r="EF406" s="22"/>
      <c r="EG406" s="22"/>
      <c r="EH406" s="22"/>
      <c r="EI406" s="22"/>
      <c r="EJ406" s="22"/>
      <c r="EK406" s="22"/>
      <c r="EL406" s="22"/>
      <c r="EM406" s="22"/>
      <c r="EN406" s="22"/>
      <c r="EO406" s="22"/>
      <c r="EP406" s="22"/>
      <c r="EQ406" s="22"/>
      <c r="ER406" s="22"/>
      <c r="ES406" s="22"/>
      <c r="ET406" s="22"/>
      <c r="EU406" s="22"/>
      <c r="EV406" s="22"/>
      <c r="EW406" s="22"/>
      <c r="EX406" s="22"/>
      <c r="EY406" s="22"/>
      <c r="EZ406" s="22"/>
      <c r="FA406" s="22"/>
      <c r="FB406" s="22"/>
      <c r="FC406" s="22"/>
      <c r="FD406" s="22"/>
      <c r="FE406" s="22"/>
      <c r="FF406" s="22"/>
      <c r="FG406" s="22"/>
      <c r="FH406" s="22"/>
      <c r="FI406" s="22"/>
      <c r="FJ406" s="22"/>
      <c r="FK406" s="22"/>
      <c r="FL406" s="22"/>
      <c r="FM406" s="22"/>
      <c r="FN406" s="22"/>
      <c r="FO406" s="22"/>
      <c r="FP406" s="22"/>
      <c r="FQ406" s="22"/>
      <c r="FR406" s="22"/>
      <c r="FS406" s="22"/>
      <c r="FT406" s="22"/>
      <c r="FU406" s="22"/>
      <c r="FV406" s="22"/>
      <c r="FW406" s="22"/>
      <c r="FX406" s="22"/>
      <c r="FY406" s="22"/>
      <c r="FZ406" s="22"/>
      <c r="GA406" s="22"/>
      <c r="GB406" s="22"/>
      <c r="GC406" s="22"/>
      <c r="GD406" s="22"/>
      <c r="GE406" s="22"/>
      <c r="GF406" s="22"/>
      <c r="GG406" s="22"/>
      <c r="GH406" s="22"/>
      <c r="GI406" s="22"/>
      <c r="GJ406" s="22"/>
      <c r="GK406" s="22"/>
      <c r="GL406" s="22"/>
      <c r="GM406" s="22"/>
      <c r="GN406" s="22"/>
      <c r="GO406" s="22"/>
      <c r="GP406" s="22"/>
      <c r="GQ406" s="22"/>
      <c r="GR406" s="22"/>
      <c r="GS406" s="22"/>
      <c r="GT406" s="22"/>
      <c r="GU406" s="22"/>
      <c r="GV406" s="22"/>
      <c r="GW406" s="22"/>
      <c r="GX406" s="22"/>
      <c r="GY406" s="22"/>
      <c r="GZ406" s="22"/>
      <c r="HA406" s="22"/>
      <c r="HB406" s="22"/>
      <c r="HC406" s="22"/>
      <c r="HD406" s="22">
        <v>2</v>
      </c>
      <c r="HE406" s="22"/>
      <c r="HF406" s="22"/>
      <c r="HG406" s="22"/>
      <c r="HH406" s="22"/>
      <c r="HI406" s="22"/>
      <c r="HJ406" s="22"/>
      <c r="HK406" s="22"/>
      <c r="HL406" s="22"/>
      <c r="HM406" s="22"/>
      <c r="HN406" s="22"/>
      <c r="HO406" s="22"/>
      <c r="HP406" s="22"/>
      <c r="HQ406" s="22"/>
      <c r="HR406" s="22"/>
      <c r="HS406" s="22">
        <v>5</v>
      </c>
      <c r="HT406" s="22"/>
      <c r="HU406" s="22"/>
      <c r="HV406" s="22"/>
      <c r="HW406" s="22"/>
      <c r="HX406" s="22"/>
      <c r="HY406" s="22">
        <v>1</v>
      </c>
      <c r="HZ406" s="22"/>
      <c r="IA406" s="22"/>
      <c r="IB406" s="22"/>
      <c r="IC406" s="22"/>
      <c r="ID406" s="22"/>
      <c r="IE406" s="22"/>
      <c r="IF406" s="22"/>
      <c r="IG406" s="22"/>
      <c r="IH406" s="22"/>
      <c r="II406" s="22"/>
      <c r="IJ406" s="22"/>
      <c r="IK406" s="22"/>
      <c r="IL406" s="22"/>
      <c r="IM406" s="22"/>
      <c r="IN406" s="22"/>
      <c r="IO406" s="22"/>
      <c r="IP406" s="22"/>
      <c r="IQ406" s="22"/>
      <c r="IR406" s="22"/>
      <c r="IS406" s="22"/>
      <c r="IT406" s="22"/>
      <c r="IU406" s="22"/>
      <c r="IV406" s="22"/>
      <c r="IW406" s="22"/>
      <c r="IX406" s="22"/>
      <c r="IY406" s="26">
        <f t="shared" si="23"/>
        <v>8</v>
      </c>
      <c r="IZ406" s="56" t="s">
        <v>78</v>
      </c>
      <c r="JA406" s="80">
        <v>464.22</v>
      </c>
      <c r="JB406" s="81">
        <f>JE406+JF406+JG406+JH406</f>
        <v>464.22</v>
      </c>
      <c r="JC406" s="81">
        <v>302.64</v>
      </c>
      <c r="JD406" s="82">
        <f t="shared" si="24"/>
        <v>0</v>
      </c>
      <c r="JE406" s="83"/>
      <c r="JF406" s="83"/>
      <c r="JG406" s="83"/>
      <c r="JH406" s="83">
        <v>464.22</v>
      </c>
      <c r="JI406" s="83"/>
      <c r="JJ406" s="83"/>
      <c r="JK406" s="83"/>
      <c r="JL406" s="83"/>
      <c r="JM406" s="83"/>
      <c r="JN406" s="83"/>
      <c r="JO406" s="83"/>
      <c r="JP406" s="83"/>
      <c r="JQ406" s="40">
        <f t="shared" si="22"/>
        <v>1.5339016653449644</v>
      </c>
      <c r="JR406" s="5" t="s">
        <v>325</v>
      </c>
    </row>
    <row r="407" spans="1:278" s="5" customFormat="1" ht="12.75" customHeight="1" x14ac:dyDescent="0.25">
      <c r="A407" s="64">
        <v>43185</v>
      </c>
      <c r="B407" s="109" t="s">
        <v>62</v>
      </c>
      <c r="C407" s="52"/>
      <c r="D407" s="52"/>
      <c r="E407" s="53"/>
      <c r="F407" s="53"/>
      <c r="G407" s="53"/>
      <c r="H407" s="53"/>
      <c r="I407" s="53"/>
      <c r="J407" s="53"/>
      <c r="K407" s="53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>
        <v>10</v>
      </c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  <c r="BK407" s="22"/>
      <c r="BL407" s="22"/>
      <c r="BM407" s="22"/>
      <c r="BN407" s="22"/>
      <c r="BO407" s="22">
        <v>1</v>
      </c>
      <c r="BP407" s="22"/>
      <c r="BQ407" s="22"/>
      <c r="BR407" s="22"/>
      <c r="BS407" s="22"/>
      <c r="BT407" s="22">
        <v>10</v>
      </c>
      <c r="BU407" s="22"/>
      <c r="BV407" s="22"/>
      <c r="BW407" s="22"/>
      <c r="BX407" s="22"/>
      <c r="BY407" s="22"/>
      <c r="BZ407" s="22"/>
      <c r="CA407" s="22"/>
      <c r="CB407" s="22"/>
      <c r="CC407" s="22"/>
      <c r="CD407" s="22"/>
      <c r="CE407" s="22"/>
      <c r="CF407" s="22"/>
      <c r="CG407" s="22"/>
      <c r="CH407" s="22"/>
      <c r="CI407" s="22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>
        <v>9</v>
      </c>
      <c r="CY407" s="22"/>
      <c r="CZ407" s="22"/>
      <c r="DA407" s="22"/>
      <c r="DB407" s="22"/>
      <c r="DC407" s="22"/>
      <c r="DD407" s="22"/>
      <c r="DE407" s="22"/>
      <c r="DF407" s="22"/>
      <c r="DG407" s="22"/>
      <c r="DH407" s="22"/>
      <c r="DI407" s="22"/>
      <c r="DJ407" s="22"/>
      <c r="DK407" s="22"/>
      <c r="DL407" s="22"/>
      <c r="DM407" s="22"/>
      <c r="DN407" s="22"/>
      <c r="DO407" s="22"/>
      <c r="DP407" s="22"/>
      <c r="DQ407" s="22"/>
      <c r="DR407" s="22"/>
      <c r="DS407" s="22"/>
      <c r="DT407" s="22"/>
      <c r="DU407" s="22"/>
      <c r="DV407" s="22"/>
      <c r="DW407" s="22"/>
      <c r="DX407" s="22"/>
      <c r="DY407" s="22"/>
      <c r="DZ407" s="22"/>
      <c r="EA407" s="22"/>
      <c r="EB407" s="22"/>
      <c r="EC407" s="22"/>
      <c r="ED407" s="22"/>
      <c r="EE407" s="22"/>
      <c r="EF407" s="22"/>
      <c r="EG407" s="22"/>
      <c r="EH407" s="22"/>
      <c r="EI407" s="22"/>
      <c r="EJ407" s="22"/>
      <c r="EK407" s="22"/>
      <c r="EL407" s="22"/>
      <c r="EM407" s="22"/>
      <c r="EN407" s="22"/>
      <c r="EO407" s="22"/>
      <c r="EP407" s="22"/>
      <c r="EQ407" s="22"/>
      <c r="ER407" s="22"/>
      <c r="ES407" s="22"/>
      <c r="ET407" s="22"/>
      <c r="EU407" s="22"/>
      <c r="EV407" s="22"/>
      <c r="EW407" s="22"/>
      <c r="EX407" s="22"/>
      <c r="EY407" s="22"/>
      <c r="EZ407" s="22"/>
      <c r="FA407" s="22"/>
      <c r="FB407" s="22"/>
      <c r="FC407" s="22"/>
      <c r="FD407" s="22"/>
      <c r="FE407" s="22"/>
      <c r="FF407" s="22"/>
      <c r="FG407" s="22"/>
      <c r="FH407" s="22"/>
      <c r="FI407" s="22"/>
      <c r="FJ407" s="22"/>
      <c r="FK407" s="22"/>
      <c r="FL407" s="22"/>
      <c r="FM407" s="22"/>
      <c r="FN407" s="22"/>
      <c r="FO407" s="22"/>
      <c r="FP407" s="22"/>
      <c r="FQ407" s="22"/>
      <c r="FR407" s="22"/>
      <c r="FS407" s="22"/>
      <c r="FT407" s="22"/>
      <c r="FU407" s="22"/>
      <c r="FV407" s="22"/>
      <c r="FW407" s="22"/>
      <c r="FX407" s="22"/>
      <c r="FY407" s="22"/>
      <c r="FZ407" s="22"/>
      <c r="GA407" s="22"/>
      <c r="GB407" s="22"/>
      <c r="GC407" s="22"/>
      <c r="GD407" s="22"/>
      <c r="GE407" s="22"/>
      <c r="GF407" s="22"/>
      <c r="GG407" s="22"/>
      <c r="GH407" s="22"/>
      <c r="GI407" s="22"/>
      <c r="GJ407" s="22"/>
      <c r="GK407" s="22"/>
      <c r="GL407" s="22"/>
      <c r="GM407" s="22"/>
      <c r="GN407" s="22"/>
      <c r="GO407" s="22"/>
      <c r="GP407" s="22"/>
      <c r="GQ407" s="22"/>
      <c r="GR407" s="22"/>
      <c r="GS407" s="22"/>
      <c r="GT407" s="22"/>
      <c r="GU407" s="22">
        <v>1</v>
      </c>
      <c r="GV407" s="22"/>
      <c r="GW407" s="22"/>
      <c r="GX407" s="22"/>
      <c r="GY407" s="22"/>
      <c r="GZ407" s="22"/>
      <c r="HA407" s="22"/>
      <c r="HB407" s="22"/>
      <c r="HC407" s="22"/>
      <c r="HD407" s="22"/>
      <c r="HE407" s="22"/>
      <c r="HF407" s="22"/>
      <c r="HG407" s="22"/>
      <c r="HH407" s="22"/>
      <c r="HI407" s="22"/>
      <c r="HJ407" s="22"/>
      <c r="HK407" s="22"/>
      <c r="HL407" s="22"/>
      <c r="HM407" s="22"/>
      <c r="HN407" s="22"/>
      <c r="HO407" s="22"/>
      <c r="HP407" s="22"/>
      <c r="HQ407" s="22"/>
      <c r="HR407" s="22"/>
      <c r="HS407" s="22"/>
      <c r="HT407" s="22"/>
      <c r="HU407" s="22"/>
      <c r="HV407" s="22"/>
      <c r="HW407" s="22"/>
      <c r="HX407" s="22"/>
      <c r="HY407" s="22"/>
      <c r="HZ407" s="22"/>
      <c r="IA407" s="22"/>
      <c r="IB407" s="22"/>
      <c r="IC407" s="22"/>
      <c r="ID407" s="22"/>
      <c r="IE407" s="22"/>
      <c r="IF407" s="22"/>
      <c r="IG407" s="22"/>
      <c r="IH407" s="22"/>
      <c r="II407" s="22"/>
      <c r="IJ407" s="22"/>
      <c r="IK407" s="22"/>
      <c r="IL407" s="22"/>
      <c r="IM407" s="22"/>
      <c r="IN407" s="22"/>
      <c r="IO407" s="22"/>
      <c r="IP407" s="22"/>
      <c r="IQ407" s="22"/>
      <c r="IR407" s="22"/>
      <c r="IS407" s="22"/>
      <c r="IT407" s="22"/>
      <c r="IU407" s="22"/>
      <c r="IV407" s="22"/>
      <c r="IW407" s="22"/>
      <c r="IX407" s="22"/>
      <c r="IY407" s="26">
        <f t="shared" si="23"/>
        <v>31</v>
      </c>
      <c r="IZ407" s="56" t="s">
        <v>37</v>
      </c>
      <c r="JA407" s="80">
        <v>1419.34</v>
      </c>
      <c r="JB407" s="81">
        <f>JE407+JF407+JG407+JH407</f>
        <v>1419.34</v>
      </c>
      <c r="JC407" s="81">
        <v>777.13</v>
      </c>
      <c r="JD407" s="82">
        <f t="shared" si="24"/>
        <v>0</v>
      </c>
      <c r="JE407" s="83"/>
      <c r="JF407" s="83"/>
      <c r="JG407" s="83"/>
      <c r="JH407" s="83">
        <v>1419.34</v>
      </c>
      <c r="JI407" s="83"/>
      <c r="JJ407" s="83"/>
      <c r="JK407" s="83"/>
      <c r="JL407" s="83"/>
      <c r="JM407" s="83"/>
      <c r="JN407" s="83"/>
      <c r="JO407" s="83"/>
      <c r="JP407" s="83"/>
      <c r="JQ407" s="40">
        <f t="shared" si="22"/>
        <v>1.826386833605703</v>
      </c>
      <c r="JR407" s="5" t="s">
        <v>373</v>
      </c>
    </row>
    <row r="408" spans="1:278" s="5" customFormat="1" ht="12.75" customHeight="1" x14ac:dyDescent="0.25">
      <c r="A408" s="64">
        <v>43216</v>
      </c>
      <c r="B408" s="109" t="s">
        <v>62</v>
      </c>
      <c r="C408" s="52"/>
      <c r="D408" s="52"/>
      <c r="E408" s="53"/>
      <c r="F408" s="53"/>
      <c r="G408" s="53"/>
      <c r="H408" s="53"/>
      <c r="I408" s="53"/>
      <c r="J408" s="53"/>
      <c r="K408" s="53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>
        <v>20</v>
      </c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  <c r="BK408" s="22"/>
      <c r="BL408" s="22"/>
      <c r="BM408" s="22"/>
      <c r="BN408" s="22"/>
      <c r="BO408" s="22"/>
      <c r="BP408" s="22"/>
      <c r="BQ408" s="22"/>
      <c r="BR408" s="22"/>
      <c r="BS408" s="22"/>
      <c r="BT408" s="22"/>
      <c r="BU408" s="22"/>
      <c r="BV408" s="22"/>
      <c r="BW408" s="22"/>
      <c r="BX408" s="22"/>
      <c r="BY408" s="22"/>
      <c r="BZ408" s="22"/>
      <c r="CA408" s="22"/>
      <c r="CB408" s="22"/>
      <c r="CC408" s="22"/>
      <c r="CD408" s="22"/>
      <c r="CE408" s="22"/>
      <c r="CF408" s="22"/>
      <c r="CG408" s="22"/>
      <c r="CH408" s="22"/>
      <c r="CI408" s="22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/>
      <c r="DA408" s="22"/>
      <c r="DB408" s="22"/>
      <c r="DC408" s="22"/>
      <c r="DD408" s="22"/>
      <c r="DE408" s="22"/>
      <c r="DF408" s="22"/>
      <c r="DG408" s="22"/>
      <c r="DH408" s="22"/>
      <c r="DI408" s="22"/>
      <c r="DJ408" s="22"/>
      <c r="DK408" s="22"/>
      <c r="DL408" s="22"/>
      <c r="DM408" s="22"/>
      <c r="DN408" s="22"/>
      <c r="DO408" s="22"/>
      <c r="DP408" s="22"/>
      <c r="DQ408" s="22"/>
      <c r="DR408" s="22"/>
      <c r="DS408" s="22"/>
      <c r="DT408" s="22"/>
      <c r="DU408" s="22"/>
      <c r="DV408" s="22"/>
      <c r="DW408" s="22"/>
      <c r="DX408" s="22"/>
      <c r="DY408" s="22"/>
      <c r="DZ408" s="22"/>
      <c r="EA408" s="22"/>
      <c r="EB408" s="22"/>
      <c r="EC408" s="22"/>
      <c r="ED408" s="22"/>
      <c r="EE408" s="22"/>
      <c r="EF408" s="22"/>
      <c r="EG408" s="22"/>
      <c r="EH408" s="22"/>
      <c r="EI408" s="22"/>
      <c r="EJ408" s="22"/>
      <c r="EK408" s="22"/>
      <c r="EL408" s="22"/>
      <c r="EM408" s="22"/>
      <c r="EN408" s="22"/>
      <c r="EO408" s="22"/>
      <c r="EP408" s="22"/>
      <c r="EQ408" s="22"/>
      <c r="ER408" s="22"/>
      <c r="ES408" s="22"/>
      <c r="ET408" s="22"/>
      <c r="EU408" s="22"/>
      <c r="EV408" s="22"/>
      <c r="EW408" s="22"/>
      <c r="EX408" s="22"/>
      <c r="EY408" s="22"/>
      <c r="EZ408" s="22"/>
      <c r="FA408" s="22"/>
      <c r="FB408" s="22"/>
      <c r="FC408" s="22"/>
      <c r="FD408" s="22"/>
      <c r="FE408" s="22"/>
      <c r="FF408" s="22"/>
      <c r="FG408" s="22"/>
      <c r="FH408" s="22"/>
      <c r="FI408" s="22"/>
      <c r="FJ408" s="22"/>
      <c r="FK408" s="22"/>
      <c r="FL408" s="22"/>
      <c r="FM408" s="22"/>
      <c r="FN408" s="22"/>
      <c r="FO408" s="22"/>
      <c r="FP408" s="22"/>
      <c r="FQ408" s="22"/>
      <c r="FR408" s="22"/>
      <c r="FS408" s="22"/>
      <c r="FT408" s="22"/>
      <c r="FU408" s="22"/>
      <c r="FV408" s="22"/>
      <c r="FW408" s="22"/>
      <c r="FX408" s="22"/>
      <c r="FY408" s="22"/>
      <c r="FZ408" s="22"/>
      <c r="GA408" s="22"/>
      <c r="GB408" s="22"/>
      <c r="GC408" s="22"/>
      <c r="GD408" s="22"/>
      <c r="GE408" s="22"/>
      <c r="GF408" s="22"/>
      <c r="GG408" s="22"/>
      <c r="GH408" s="22"/>
      <c r="GI408" s="22"/>
      <c r="GJ408" s="22"/>
      <c r="GK408" s="22"/>
      <c r="GL408" s="22"/>
      <c r="GM408" s="22"/>
      <c r="GN408" s="22"/>
      <c r="GO408" s="22"/>
      <c r="GP408" s="22"/>
      <c r="GQ408" s="22"/>
      <c r="GR408" s="22"/>
      <c r="GS408" s="22"/>
      <c r="GT408" s="22"/>
      <c r="GU408" s="22"/>
      <c r="GV408" s="22"/>
      <c r="GW408" s="22"/>
      <c r="GX408" s="22"/>
      <c r="GY408" s="22"/>
      <c r="GZ408" s="22"/>
      <c r="HA408" s="22"/>
      <c r="HB408" s="22"/>
      <c r="HC408" s="22"/>
      <c r="HD408" s="22"/>
      <c r="HE408" s="22"/>
      <c r="HF408" s="22"/>
      <c r="HG408" s="22"/>
      <c r="HH408" s="22"/>
      <c r="HI408" s="22"/>
      <c r="HJ408" s="22"/>
      <c r="HK408" s="22"/>
      <c r="HL408" s="22"/>
      <c r="HM408" s="22"/>
      <c r="HN408" s="22"/>
      <c r="HO408" s="22"/>
      <c r="HP408" s="22"/>
      <c r="HQ408" s="22"/>
      <c r="HR408" s="22"/>
      <c r="HS408" s="22"/>
      <c r="HT408" s="22"/>
      <c r="HU408" s="22"/>
      <c r="HV408" s="22"/>
      <c r="HW408" s="22"/>
      <c r="HX408" s="22"/>
      <c r="HY408" s="22"/>
      <c r="HZ408" s="22"/>
      <c r="IA408" s="22"/>
      <c r="IB408" s="22"/>
      <c r="IC408" s="22"/>
      <c r="ID408" s="22"/>
      <c r="IE408" s="22"/>
      <c r="IF408" s="22"/>
      <c r="IG408" s="22"/>
      <c r="IH408" s="22"/>
      <c r="II408" s="22"/>
      <c r="IJ408" s="22"/>
      <c r="IK408" s="22"/>
      <c r="IL408" s="22"/>
      <c r="IM408" s="22"/>
      <c r="IN408" s="22"/>
      <c r="IO408" s="22"/>
      <c r="IP408" s="22"/>
      <c r="IQ408" s="22"/>
      <c r="IR408" s="22"/>
      <c r="IS408" s="22"/>
      <c r="IT408" s="22"/>
      <c r="IU408" s="22"/>
      <c r="IV408" s="22"/>
      <c r="IW408" s="22"/>
      <c r="IX408" s="22"/>
      <c r="IY408" s="26">
        <f t="shared" si="23"/>
        <v>20</v>
      </c>
      <c r="IZ408" s="56" t="s">
        <v>37</v>
      </c>
      <c r="JA408" s="80">
        <v>639.36</v>
      </c>
      <c r="JB408" s="81">
        <f>JE408+JF408+JG408+JH408+JI408</f>
        <v>639.36</v>
      </c>
      <c r="JC408" s="81">
        <v>310.39999999999998</v>
      </c>
      <c r="JD408" s="82">
        <f t="shared" si="24"/>
        <v>0</v>
      </c>
      <c r="JE408" s="83"/>
      <c r="JF408" s="83"/>
      <c r="JG408" s="83"/>
      <c r="JH408" s="83"/>
      <c r="JI408" s="83">
        <v>639.36</v>
      </c>
      <c r="JJ408" s="83"/>
      <c r="JK408" s="83"/>
      <c r="JL408" s="83"/>
      <c r="JM408" s="83"/>
      <c r="JN408" s="83"/>
      <c r="JO408" s="83"/>
      <c r="JP408" s="83"/>
      <c r="JQ408" s="40">
        <f t="shared" si="22"/>
        <v>2.0597938144329899</v>
      </c>
      <c r="JR408" s="5" t="s">
        <v>381</v>
      </c>
    </row>
    <row r="409" spans="1:278" s="5" customFormat="1" ht="12.75" customHeight="1" x14ac:dyDescent="0.25">
      <c r="A409" s="64">
        <v>43234</v>
      </c>
      <c r="B409" s="109" t="s">
        <v>62</v>
      </c>
      <c r="C409" s="52"/>
      <c r="D409" s="52"/>
      <c r="E409" s="53"/>
      <c r="F409" s="53"/>
      <c r="G409" s="53"/>
      <c r="H409" s="53"/>
      <c r="I409" s="53"/>
      <c r="J409" s="53"/>
      <c r="K409" s="53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  <c r="BK409" s="22"/>
      <c r="BL409" s="22"/>
      <c r="BM409" s="22"/>
      <c r="BN409" s="22"/>
      <c r="BO409" s="22">
        <v>2</v>
      </c>
      <c r="BP409" s="22"/>
      <c r="BQ409" s="22"/>
      <c r="BR409" s="22"/>
      <c r="BS409" s="22"/>
      <c r="BT409" s="22"/>
      <c r="BU409" s="22"/>
      <c r="BV409" s="22"/>
      <c r="BW409" s="22"/>
      <c r="BX409" s="22"/>
      <c r="BY409" s="22"/>
      <c r="BZ409" s="22"/>
      <c r="CA409" s="22"/>
      <c r="CB409" s="22"/>
      <c r="CC409" s="22"/>
      <c r="CD409" s="22"/>
      <c r="CE409" s="22"/>
      <c r="CF409" s="22"/>
      <c r="CG409" s="22"/>
      <c r="CH409" s="22"/>
      <c r="CI409" s="22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/>
      <c r="DA409" s="22"/>
      <c r="DB409" s="22"/>
      <c r="DC409" s="22"/>
      <c r="DD409" s="22"/>
      <c r="DE409" s="22"/>
      <c r="DF409" s="22"/>
      <c r="DG409" s="22"/>
      <c r="DH409" s="22"/>
      <c r="DI409" s="22"/>
      <c r="DJ409" s="22"/>
      <c r="DK409" s="22"/>
      <c r="DL409" s="22"/>
      <c r="DM409" s="22"/>
      <c r="DN409" s="22"/>
      <c r="DO409" s="22"/>
      <c r="DP409" s="22"/>
      <c r="DQ409" s="22"/>
      <c r="DR409" s="22"/>
      <c r="DS409" s="22"/>
      <c r="DT409" s="22"/>
      <c r="DU409" s="22"/>
      <c r="DV409" s="22"/>
      <c r="DW409" s="22"/>
      <c r="DX409" s="22"/>
      <c r="DY409" s="22">
        <v>2</v>
      </c>
      <c r="DZ409" s="22"/>
      <c r="EA409" s="22"/>
      <c r="EB409" s="22"/>
      <c r="EC409" s="22"/>
      <c r="ED409" s="22"/>
      <c r="EE409" s="22"/>
      <c r="EF409" s="22"/>
      <c r="EG409" s="22"/>
      <c r="EH409" s="22"/>
      <c r="EI409" s="22"/>
      <c r="EJ409" s="22"/>
      <c r="EK409" s="22"/>
      <c r="EL409" s="22"/>
      <c r="EM409" s="22"/>
      <c r="EN409" s="22"/>
      <c r="EO409" s="22"/>
      <c r="EP409" s="22"/>
      <c r="EQ409" s="22"/>
      <c r="ER409" s="22"/>
      <c r="ES409" s="22"/>
      <c r="ET409" s="22"/>
      <c r="EU409" s="22"/>
      <c r="EV409" s="22"/>
      <c r="EW409" s="22"/>
      <c r="EX409" s="22"/>
      <c r="EY409" s="22"/>
      <c r="EZ409" s="22"/>
      <c r="FA409" s="22"/>
      <c r="FB409" s="22"/>
      <c r="FC409" s="22"/>
      <c r="FD409" s="22"/>
      <c r="FE409" s="22"/>
      <c r="FF409" s="22"/>
      <c r="FG409" s="22"/>
      <c r="FH409" s="22"/>
      <c r="FI409" s="22"/>
      <c r="FJ409" s="22"/>
      <c r="FK409" s="22"/>
      <c r="FL409" s="22"/>
      <c r="FM409" s="22"/>
      <c r="FN409" s="22"/>
      <c r="FO409" s="22"/>
      <c r="FP409" s="22"/>
      <c r="FQ409" s="22"/>
      <c r="FR409" s="22"/>
      <c r="FS409" s="22"/>
      <c r="FT409" s="22"/>
      <c r="FU409" s="22"/>
      <c r="FV409" s="22"/>
      <c r="FW409" s="22"/>
      <c r="FX409" s="22"/>
      <c r="FY409" s="22"/>
      <c r="FZ409" s="22"/>
      <c r="GA409" s="22"/>
      <c r="GB409" s="22"/>
      <c r="GC409" s="22"/>
      <c r="GD409" s="22"/>
      <c r="GE409" s="22"/>
      <c r="GF409" s="22"/>
      <c r="GG409" s="22"/>
      <c r="GH409" s="22"/>
      <c r="GI409" s="22"/>
      <c r="GJ409" s="22"/>
      <c r="GK409" s="22"/>
      <c r="GL409" s="22"/>
      <c r="GM409" s="22"/>
      <c r="GN409" s="22"/>
      <c r="GO409" s="22"/>
      <c r="GP409" s="22"/>
      <c r="GQ409" s="22"/>
      <c r="GR409" s="22"/>
      <c r="GS409" s="22"/>
      <c r="GT409" s="22"/>
      <c r="GU409" s="22"/>
      <c r="GV409" s="22"/>
      <c r="GW409" s="22"/>
      <c r="GX409" s="22"/>
      <c r="GY409" s="22"/>
      <c r="GZ409" s="22"/>
      <c r="HA409" s="22"/>
      <c r="HB409" s="22"/>
      <c r="HC409" s="22"/>
      <c r="HD409" s="22"/>
      <c r="HE409" s="22"/>
      <c r="HF409" s="22"/>
      <c r="HG409" s="22"/>
      <c r="HH409" s="22"/>
      <c r="HI409" s="22"/>
      <c r="HJ409" s="22"/>
      <c r="HK409" s="22"/>
      <c r="HL409" s="22"/>
      <c r="HM409" s="22"/>
      <c r="HN409" s="22"/>
      <c r="HO409" s="22"/>
      <c r="HP409" s="22"/>
      <c r="HQ409" s="22"/>
      <c r="HR409" s="22"/>
      <c r="HS409" s="22"/>
      <c r="HT409" s="22"/>
      <c r="HU409" s="22"/>
      <c r="HV409" s="22"/>
      <c r="HW409" s="22"/>
      <c r="HX409" s="22"/>
      <c r="HY409" s="22"/>
      <c r="HZ409" s="22"/>
      <c r="IA409" s="22"/>
      <c r="IB409" s="22"/>
      <c r="IC409" s="22"/>
      <c r="ID409" s="22"/>
      <c r="IE409" s="22"/>
      <c r="IF409" s="22"/>
      <c r="IG409" s="22"/>
      <c r="IH409" s="22"/>
      <c r="II409" s="22"/>
      <c r="IJ409" s="22"/>
      <c r="IK409" s="22"/>
      <c r="IL409" s="22"/>
      <c r="IM409" s="22"/>
      <c r="IN409" s="22"/>
      <c r="IO409" s="22">
        <v>1</v>
      </c>
      <c r="IP409" s="22"/>
      <c r="IQ409" s="22"/>
      <c r="IR409" s="22"/>
      <c r="IS409" s="22"/>
      <c r="IT409" s="22"/>
      <c r="IU409" s="22"/>
      <c r="IV409" s="22"/>
      <c r="IW409" s="22"/>
      <c r="IX409" s="22"/>
      <c r="IY409" s="26">
        <f t="shared" si="23"/>
        <v>5</v>
      </c>
      <c r="IZ409" s="56" t="s">
        <v>37</v>
      </c>
      <c r="JA409" s="80">
        <v>336.63</v>
      </c>
      <c r="JB409" s="81">
        <f>JE409+JF409+JG409+JH409+JI409+JJ409</f>
        <v>336.63</v>
      </c>
      <c r="JC409" s="81">
        <v>189.76</v>
      </c>
      <c r="JD409" s="82">
        <f t="shared" si="24"/>
        <v>0</v>
      </c>
      <c r="JE409" s="83"/>
      <c r="JF409" s="83"/>
      <c r="JG409" s="83"/>
      <c r="JH409" s="83"/>
      <c r="JI409" s="83"/>
      <c r="JJ409" s="83">
        <v>336.63</v>
      </c>
      <c r="JK409" s="83"/>
      <c r="JL409" s="83"/>
      <c r="JM409" s="83"/>
      <c r="JN409" s="83"/>
      <c r="JO409" s="83"/>
      <c r="JP409" s="83"/>
      <c r="JQ409" s="40">
        <f t="shared" si="22"/>
        <v>1.7739776559865092</v>
      </c>
      <c r="JR409" s="5" t="s">
        <v>455</v>
      </c>
    </row>
    <row r="410" spans="1:278" s="5" customFormat="1" ht="12.75" customHeight="1" x14ac:dyDescent="0.25">
      <c r="A410" s="64">
        <v>43256</v>
      </c>
      <c r="B410" s="109" t="s">
        <v>62</v>
      </c>
      <c r="C410" s="52"/>
      <c r="D410" s="52"/>
      <c r="E410" s="53"/>
      <c r="F410" s="53"/>
      <c r="G410" s="53"/>
      <c r="H410" s="53"/>
      <c r="I410" s="53"/>
      <c r="J410" s="53"/>
      <c r="K410" s="53"/>
      <c r="L410" s="22"/>
      <c r="M410" s="22"/>
      <c r="N410" s="22"/>
      <c r="O410" s="22"/>
      <c r="P410" s="22"/>
      <c r="Q410" s="22">
        <v>8</v>
      </c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>
        <v>3</v>
      </c>
      <c r="BJ410" s="22"/>
      <c r="BK410" s="22"/>
      <c r="BL410" s="22"/>
      <c r="BM410" s="22"/>
      <c r="BN410" s="22"/>
      <c r="BO410" s="22"/>
      <c r="BP410" s="22"/>
      <c r="BQ410" s="22"/>
      <c r="BR410" s="22"/>
      <c r="BS410" s="22"/>
      <c r="BT410" s="22"/>
      <c r="BU410" s="22"/>
      <c r="BV410" s="22"/>
      <c r="BW410" s="22"/>
      <c r="BX410" s="22"/>
      <c r="BY410" s="22"/>
      <c r="BZ410" s="22"/>
      <c r="CA410" s="22"/>
      <c r="CB410" s="22"/>
      <c r="CC410" s="22"/>
      <c r="CD410" s="22"/>
      <c r="CE410" s="22"/>
      <c r="CF410" s="22"/>
      <c r="CG410" s="22"/>
      <c r="CH410" s="22"/>
      <c r="CI410" s="22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2"/>
      <c r="DA410" s="22"/>
      <c r="DB410" s="22"/>
      <c r="DC410" s="22"/>
      <c r="DD410" s="22"/>
      <c r="DE410" s="22"/>
      <c r="DF410" s="22"/>
      <c r="DG410" s="22"/>
      <c r="DH410" s="22"/>
      <c r="DI410" s="22"/>
      <c r="DJ410" s="22"/>
      <c r="DK410" s="22"/>
      <c r="DL410" s="22">
        <v>10</v>
      </c>
      <c r="DM410" s="22"/>
      <c r="DN410" s="22"/>
      <c r="DO410" s="22"/>
      <c r="DP410" s="22"/>
      <c r="DQ410" s="22"/>
      <c r="DR410" s="22"/>
      <c r="DS410" s="22"/>
      <c r="DT410" s="22"/>
      <c r="DU410" s="22"/>
      <c r="DV410" s="22"/>
      <c r="DW410" s="22"/>
      <c r="DX410" s="22"/>
      <c r="DY410" s="22">
        <v>1</v>
      </c>
      <c r="DZ410" s="22"/>
      <c r="EA410" s="22"/>
      <c r="EB410" s="22"/>
      <c r="EC410" s="22"/>
      <c r="ED410" s="22"/>
      <c r="EE410" s="22"/>
      <c r="EF410" s="22"/>
      <c r="EG410" s="22"/>
      <c r="EH410" s="22"/>
      <c r="EI410" s="22"/>
      <c r="EJ410" s="22"/>
      <c r="EK410" s="22"/>
      <c r="EL410" s="22"/>
      <c r="EM410" s="22"/>
      <c r="EN410" s="22"/>
      <c r="EO410" s="22"/>
      <c r="EP410" s="22"/>
      <c r="EQ410" s="22"/>
      <c r="ER410" s="22"/>
      <c r="ES410" s="22"/>
      <c r="ET410" s="22"/>
      <c r="EU410" s="22"/>
      <c r="EV410" s="22"/>
      <c r="EW410" s="22"/>
      <c r="EX410" s="22">
        <v>1</v>
      </c>
      <c r="EY410" s="22"/>
      <c r="EZ410" s="22"/>
      <c r="FA410" s="22"/>
      <c r="FB410" s="22"/>
      <c r="FC410" s="22">
        <v>10</v>
      </c>
      <c r="FD410" s="22"/>
      <c r="FE410" s="22"/>
      <c r="FF410" s="22"/>
      <c r="FG410" s="22"/>
      <c r="FH410" s="22"/>
      <c r="FI410" s="22"/>
      <c r="FJ410" s="22"/>
      <c r="FK410" s="22"/>
      <c r="FL410" s="22"/>
      <c r="FM410" s="22"/>
      <c r="FN410" s="22"/>
      <c r="FO410" s="22"/>
      <c r="FP410" s="22"/>
      <c r="FQ410" s="22"/>
      <c r="FR410" s="22"/>
      <c r="FS410" s="22"/>
      <c r="FT410" s="22"/>
      <c r="FU410" s="22"/>
      <c r="FV410" s="22"/>
      <c r="FW410" s="22"/>
      <c r="FX410" s="22"/>
      <c r="FY410" s="22"/>
      <c r="FZ410" s="22"/>
      <c r="GA410" s="22"/>
      <c r="GB410" s="22"/>
      <c r="GC410" s="22"/>
      <c r="GD410" s="22"/>
      <c r="GE410" s="22"/>
      <c r="GF410" s="22"/>
      <c r="GG410" s="22"/>
      <c r="GH410" s="22"/>
      <c r="GI410" s="22"/>
      <c r="GJ410" s="22"/>
      <c r="GK410" s="22"/>
      <c r="GL410" s="22"/>
      <c r="GM410" s="22"/>
      <c r="GN410" s="22"/>
      <c r="GO410" s="22"/>
      <c r="GP410" s="22"/>
      <c r="GQ410" s="22"/>
      <c r="GR410" s="22"/>
      <c r="GS410" s="22"/>
      <c r="GT410" s="22"/>
      <c r="GU410" s="22"/>
      <c r="GV410" s="22"/>
      <c r="GW410" s="22"/>
      <c r="GX410" s="22"/>
      <c r="GY410" s="22"/>
      <c r="GZ410" s="22"/>
      <c r="HA410" s="22"/>
      <c r="HB410" s="22"/>
      <c r="HC410" s="22"/>
      <c r="HD410" s="22"/>
      <c r="HE410" s="22"/>
      <c r="HF410" s="22"/>
      <c r="HG410" s="22"/>
      <c r="HH410" s="22"/>
      <c r="HI410" s="22"/>
      <c r="HJ410" s="22"/>
      <c r="HK410" s="22"/>
      <c r="HL410" s="22"/>
      <c r="HM410" s="22"/>
      <c r="HN410" s="22"/>
      <c r="HO410" s="22"/>
      <c r="HP410" s="22"/>
      <c r="HQ410" s="22"/>
      <c r="HR410" s="22"/>
      <c r="HS410" s="22"/>
      <c r="HT410" s="22"/>
      <c r="HU410" s="22"/>
      <c r="HV410" s="22"/>
      <c r="HW410" s="22"/>
      <c r="HX410" s="22"/>
      <c r="HY410" s="22"/>
      <c r="HZ410" s="22"/>
      <c r="IA410" s="22"/>
      <c r="IB410" s="22"/>
      <c r="IC410" s="22"/>
      <c r="ID410" s="22"/>
      <c r="IE410" s="22"/>
      <c r="IF410" s="22"/>
      <c r="IG410" s="22"/>
      <c r="IH410" s="22"/>
      <c r="II410" s="22"/>
      <c r="IJ410" s="22"/>
      <c r="IK410" s="22"/>
      <c r="IL410" s="22"/>
      <c r="IM410" s="22"/>
      <c r="IN410" s="22"/>
      <c r="IO410" s="22"/>
      <c r="IP410" s="22"/>
      <c r="IQ410" s="22"/>
      <c r="IR410" s="22"/>
      <c r="IS410" s="22"/>
      <c r="IT410" s="22"/>
      <c r="IU410" s="22"/>
      <c r="IV410" s="22"/>
      <c r="IW410" s="22"/>
      <c r="IX410" s="22"/>
      <c r="IY410" s="26">
        <f t="shared" si="23"/>
        <v>33</v>
      </c>
      <c r="IZ410" s="56" t="s">
        <v>37</v>
      </c>
      <c r="JA410" s="80">
        <v>1674.98</v>
      </c>
      <c r="JB410" s="81">
        <f>JE410+JF410+JG410+JH410+JI410+JJ410+JK410+JL410+JM410</f>
        <v>1674.98</v>
      </c>
      <c r="JC410" s="81">
        <v>891.54</v>
      </c>
      <c r="JD410" s="82">
        <f t="shared" si="24"/>
        <v>0</v>
      </c>
      <c r="JE410" s="83"/>
      <c r="JF410" s="83"/>
      <c r="JG410" s="83"/>
      <c r="JH410" s="83"/>
      <c r="JI410" s="83"/>
      <c r="JJ410" s="83"/>
      <c r="JK410" s="83"/>
      <c r="JL410" s="83">
        <f>200+500+200+200</f>
        <v>1100</v>
      </c>
      <c r="JM410" s="83">
        <f>200+200+124+50.98</f>
        <v>574.98</v>
      </c>
      <c r="JN410" s="83"/>
      <c r="JO410" s="83"/>
      <c r="JP410" s="83"/>
      <c r="JQ410" s="40">
        <f t="shared" si="22"/>
        <v>1.8787491307176347</v>
      </c>
      <c r="JR410" s="5" t="s">
        <v>594</v>
      </c>
    </row>
    <row r="411" spans="1:278" s="5" customFormat="1" ht="12.75" customHeight="1" x14ac:dyDescent="0.25">
      <c r="A411" s="64">
        <v>43279</v>
      </c>
      <c r="B411" s="109" t="s">
        <v>62</v>
      </c>
      <c r="C411" s="52"/>
      <c r="D411" s="52"/>
      <c r="E411" s="53"/>
      <c r="F411" s="53"/>
      <c r="G411" s="53"/>
      <c r="H411" s="53"/>
      <c r="I411" s="53"/>
      <c r="J411" s="53"/>
      <c r="K411" s="53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>
        <v>1</v>
      </c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  <c r="BK411" s="22"/>
      <c r="BL411" s="22"/>
      <c r="BM411" s="22"/>
      <c r="BN411" s="22"/>
      <c r="BO411" s="22"/>
      <c r="BP411" s="22"/>
      <c r="BQ411" s="22"/>
      <c r="BR411" s="22"/>
      <c r="BS411" s="22"/>
      <c r="BT411" s="22"/>
      <c r="BU411" s="22"/>
      <c r="BV411" s="22"/>
      <c r="BW411" s="22"/>
      <c r="BX411" s="22"/>
      <c r="BY411" s="22"/>
      <c r="BZ411" s="22"/>
      <c r="CA411" s="22"/>
      <c r="CB411" s="22"/>
      <c r="CC411" s="22"/>
      <c r="CD411" s="22"/>
      <c r="CE411" s="22"/>
      <c r="CF411" s="22"/>
      <c r="CG411" s="22"/>
      <c r="CH411" s="22"/>
      <c r="CI411" s="22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2"/>
      <c r="DA411" s="22"/>
      <c r="DB411" s="22"/>
      <c r="DC411" s="22"/>
      <c r="DD411" s="22"/>
      <c r="DE411" s="22"/>
      <c r="DF411" s="22"/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/>
      <c r="DR411" s="22"/>
      <c r="DS411" s="22"/>
      <c r="DT411" s="22"/>
      <c r="DU411" s="22"/>
      <c r="DV411" s="22"/>
      <c r="DW411" s="22"/>
      <c r="DX411" s="22"/>
      <c r="DY411" s="22"/>
      <c r="DZ411" s="22"/>
      <c r="EA411" s="22"/>
      <c r="EB411" s="22"/>
      <c r="EC411" s="22"/>
      <c r="ED411" s="22"/>
      <c r="EE411" s="22"/>
      <c r="EF411" s="22"/>
      <c r="EG411" s="22"/>
      <c r="EH411" s="22"/>
      <c r="EI411" s="22"/>
      <c r="EJ411" s="22"/>
      <c r="EK411" s="22"/>
      <c r="EL411" s="22"/>
      <c r="EM411" s="22"/>
      <c r="EN411" s="22"/>
      <c r="EO411" s="22"/>
      <c r="EP411" s="22"/>
      <c r="EQ411" s="22"/>
      <c r="ER411" s="22"/>
      <c r="ES411" s="22"/>
      <c r="ET411" s="22"/>
      <c r="EU411" s="22"/>
      <c r="EV411" s="22"/>
      <c r="EW411" s="22"/>
      <c r="EX411" s="22"/>
      <c r="EY411" s="22"/>
      <c r="EZ411" s="22"/>
      <c r="FA411" s="22"/>
      <c r="FB411" s="22"/>
      <c r="FC411" s="22"/>
      <c r="FD411" s="22"/>
      <c r="FE411" s="22"/>
      <c r="FF411" s="22"/>
      <c r="FG411" s="22"/>
      <c r="FH411" s="22"/>
      <c r="FI411" s="22"/>
      <c r="FJ411" s="22"/>
      <c r="FK411" s="22"/>
      <c r="FL411" s="22"/>
      <c r="FM411" s="22"/>
      <c r="FN411" s="22"/>
      <c r="FO411" s="22"/>
      <c r="FP411" s="22"/>
      <c r="FQ411" s="22"/>
      <c r="FR411" s="22"/>
      <c r="FS411" s="22"/>
      <c r="FT411" s="22"/>
      <c r="FU411" s="22"/>
      <c r="FV411" s="22"/>
      <c r="FW411" s="22"/>
      <c r="FX411" s="22"/>
      <c r="FY411" s="22"/>
      <c r="FZ411" s="22"/>
      <c r="GA411" s="22"/>
      <c r="GB411" s="22"/>
      <c r="GC411" s="22"/>
      <c r="GD411" s="22"/>
      <c r="GE411" s="22"/>
      <c r="GF411" s="22"/>
      <c r="GG411" s="22"/>
      <c r="GH411" s="22"/>
      <c r="GI411" s="22"/>
      <c r="GJ411" s="22"/>
      <c r="GK411" s="22"/>
      <c r="GL411" s="22"/>
      <c r="GM411" s="22"/>
      <c r="GN411" s="22"/>
      <c r="GO411" s="22"/>
      <c r="GP411" s="22"/>
      <c r="GQ411" s="22"/>
      <c r="GR411" s="22"/>
      <c r="GS411" s="22"/>
      <c r="GT411" s="22"/>
      <c r="GU411" s="22"/>
      <c r="GV411" s="22"/>
      <c r="GW411" s="22"/>
      <c r="GX411" s="22"/>
      <c r="GY411" s="22"/>
      <c r="GZ411" s="22"/>
      <c r="HA411" s="22"/>
      <c r="HB411" s="22"/>
      <c r="HC411" s="22"/>
      <c r="HD411" s="22"/>
      <c r="HE411" s="22"/>
      <c r="HF411" s="22"/>
      <c r="HG411" s="22"/>
      <c r="HH411" s="22"/>
      <c r="HI411" s="22"/>
      <c r="HJ411" s="22"/>
      <c r="HK411" s="22"/>
      <c r="HL411" s="22"/>
      <c r="HM411" s="22"/>
      <c r="HN411" s="22"/>
      <c r="HO411" s="22"/>
      <c r="HP411" s="22"/>
      <c r="HQ411" s="22"/>
      <c r="HR411" s="22"/>
      <c r="HS411" s="22"/>
      <c r="HT411" s="22"/>
      <c r="HU411" s="22"/>
      <c r="HV411" s="22"/>
      <c r="HW411" s="22"/>
      <c r="HX411" s="22"/>
      <c r="HY411" s="22"/>
      <c r="HZ411" s="22"/>
      <c r="IA411" s="22"/>
      <c r="IB411" s="22"/>
      <c r="IC411" s="22"/>
      <c r="ID411" s="22"/>
      <c r="IE411" s="22"/>
      <c r="IF411" s="22"/>
      <c r="IG411" s="22"/>
      <c r="IH411" s="22"/>
      <c r="II411" s="22"/>
      <c r="IJ411" s="22"/>
      <c r="IK411" s="22"/>
      <c r="IL411" s="22"/>
      <c r="IM411" s="22"/>
      <c r="IN411" s="22"/>
      <c r="IO411" s="22"/>
      <c r="IP411" s="22"/>
      <c r="IQ411" s="22"/>
      <c r="IR411" s="22"/>
      <c r="IS411" s="22"/>
      <c r="IT411" s="22"/>
      <c r="IU411" s="22"/>
      <c r="IV411" s="22"/>
      <c r="IW411" s="22"/>
      <c r="IX411" s="22"/>
      <c r="IY411" s="26">
        <f t="shared" si="23"/>
        <v>1</v>
      </c>
      <c r="IZ411" s="56" t="s">
        <v>37</v>
      </c>
      <c r="JA411" s="80">
        <v>38.590000000000003</v>
      </c>
      <c r="JB411" s="81">
        <f>JE411+JF411+JG411+JH411+JI411+JJ411+JK411+JL411+JM411+JN411</f>
        <v>38.590000000000003</v>
      </c>
      <c r="JC411" s="81">
        <v>24.42</v>
      </c>
      <c r="JD411" s="82">
        <f t="shared" si="24"/>
        <v>0</v>
      </c>
      <c r="JE411" s="83"/>
      <c r="JF411" s="83"/>
      <c r="JG411" s="83"/>
      <c r="JH411" s="83"/>
      <c r="JI411" s="83"/>
      <c r="JJ411" s="83"/>
      <c r="JK411" s="83"/>
      <c r="JL411" s="83"/>
      <c r="JM411" s="83"/>
      <c r="JN411" s="83">
        <v>38.590000000000003</v>
      </c>
      <c r="JO411" s="83"/>
      <c r="JP411" s="83"/>
      <c r="JQ411" s="40">
        <f t="shared" si="22"/>
        <v>1.5802620802620804</v>
      </c>
      <c r="JR411" s="5" t="s">
        <v>436</v>
      </c>
    </row>
    <row r="412" spans="1:278" s="5" customFormat="1" ht="12.75" customHeight="1" x14ac:dyDescent="0.25">
      <c r="A412" s="64">
        <v>43399</v>
      </c>
      <c r="B412" s="109" t="s">
        <v>62</v>
      </c>
      <c r="C412" s="52"/>
      <c r="D412" s="52"/>
      <c r="E412" s="53"/>
      <c r="F412" s="53"/>
      <c r="G412" s="53"/>
      <c r="H412" s="53"/>
      <c r="I412" s="53"/>
      <c r="J412" s="53"/>
      <c r="K412" s="53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  <c r="BK412" s="22"/>
      <c r="BL412" s="22"/>
      <c r="BM412" s="22"/>
      <c r="BN412" s="22"/>
      <c r="BO412" s="22"/>
      <c r="BP412" s="22"/>
      <c r="BQ412" s="22"/>
      <c r="BR412" s="22"/>
      <c r="BS412" s="22"/>
      <c r="BT412" s="22"/>
      <c r="BU412" s="22"/>
      <c r="BV412" s="22"/>
      <c r="BW412" s="22"/>
      <c r="BX412" s="22"/>
      <c r="BY412" s="22"/>
      <c r="BZ412" s="22"/>
      <c r="CA412" s="22"/>
      <c r="CB412" s="22"/>
      <c r="CC412" s="22"/>
      <c r="CD412" s="22"/>
      <c r="CE412" s="22"/>
      <c r="CF412" s="22"/>
      <c r="CG412" s="22"/>
      <c r="CH412" s="22"/>
      <c r="CI412" s="22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/>
      <c r="DA412" s="22"/>
      <c r="DB412" s="22"/>
      <c r="DC412" s="22"/>
      <c r="DD412" s="22"/>
      <c r="DE412" s="22"/>
      <c r="DF412" s="22"/>
      <c r="DG412" s="22"/>
      <c r="DH412" s="22"/>
      <c r="DI412" s="22"/>
      <c r="DJ412" s="22"/>
      <c r="DK412" s="22"/>
      <c r="DL412" s="22"/>
      <c r="DM412" s="22"/>
      <c r="DN412" s="22"/>
      <c r="DO412" s="22"/>
      <c r="DP412" s="22"/>
      <c r="DQ412" s="22"/>
      <c r="DR412" s="22"/>
      <c r="DS412" s="22"/>
      <c r="DT412" s="22"/>
      <c r="DU412" s="22"/>
      <c r="DV412" s="22"/>
      <c r="DW412" s="22"/>
      <c r="DX412" s="22"/>
      <c r="DY412" s="22"/>
      <c r="DZ412" s="22"/>
      <c r="EA412" s="22"/>
      <c r="EB412" s="22"/>
      <c r="EC412" s="22"/>
      <c r="ED412" s="22"/>
      <c r="EE412" s="22"/>
      <c r="EF412" s="22"/>
      <c r="EG412" s="22"/>
      <c r="EH412" s="22"/>
      <c r="EI412" s="22"/>
      <c r="EJ412" s="22"/>
      <c r="EK412" s="22"/>
      <c r="EL412" s="22"/>
      <c r="EM412" s="22"/>
      <c r="EN412" s="22"/>
      <c r="EO412" s="22"/>
      <c r="EP412" s="22"/>
      <c r="EQ412" s="22"/>
      <c r="ER412" s="22"/>
      <c r="ES412" s="22"/>
      <c r="ET412" s="22"/>
      <c r="EU412" s="22"/>
      <c r="EV412" s="22"/>
      <c r="EW412" s="22"/>
      <c r="EX412" s="22"/>
      <c r="EY412" s="22"/>
      <c r="EZ412" s="22"/>
      <c r="FA412" s="22"/>
      <c r="FB412" s="22"/>
      <c r="FC412" s="22">
        <v>10</v>
      </c>
      <c r="FD412" s="22"/>
      <c r="FE412" s="22"/>
      <c r="FF412" s="22"/>
      <c r="FG412" s="22"/>
      <c r="FH412" s="22"/>
      <c r="FI412" s="22"/>
      <c r="FJ412" s="22"/>
      <c r="FK412" s="22"/>
      <c r="FL412" s="22"/>
      <c r="FM412" s="22"/>
      <c r="FN412" s="22"/>
      <c r="FO412" s="22"/>
      <c r="FP412" s="22"/>
      <c r="FQ412" s="22"/>
      <c r="FR412" s="22"/>
      <c r="FS412" s="22"/>
      <c r="FT412" s="22"/>
      <c r="FU412" s="22"/>
      <c r="FV412" s="22"/>
      <c r="FW412" s="22"/>
      <c r="FX412" s="22"/>
      <c r="FY412" s="22"/>
      <c r="FZ412" s="22"/>
      <c r="GA412" s="22"/>
      <c r="GB412" s="22"/>
      <c r="GC412" s="22"/>
      <c r="GD412" s="22"/>
      <c r="GE412" s="22"/>
      <c r="GF412" s="22"/>
      <c r="GG412" s="22"/>
      <c r="GH412" s="22"/>
      <c r="GI412" s="22"/>
      <c r="GJ412" s="22"/>
      <c r="GK412" s="22"/>
      <c r="GL412" s="22"/>
      <c r="GM412" s="22"/>
      <c r="GN412" s="22"/>
      <c r="GO412" s="22"/>
      <c r="GP412" s="22"/>
      <c r="GQ412" s="22"/>
      <c r="GR412" s="22"/>
      <c r="GS412" s="22"/>
      <c r="GT412" s="22"/>
      <c r="GU412" s="22"/>
      <c r="GV412" s="22"/>
      <c r="GW412" s="22"/>
      <c r="GX412" s="22"/>
      <c r="GY412" s="22"/>
      <c r="GZ412" s="22"/>
      <c r="HA412" s="22"/>
      <c r="HB412" s="22"/>
      <c r="HC412" s="22"/>
      <c r="HD412" s="22">
        <v>3</v>
      </c>
      <c r="HE412" s="22"/>
      <c r="HF412" s="22"/>
      <c r="HG412" s="22"/>
      <c r="HH412" s="22"/>
      <c r="HI412" s="22"/>
      <c r="HJ412" s="22"/>
      <c r="HK412" s="22"/>
      <c r="HL412" s="22"/>
      <c r="HM412" s="22"/>
      <c r="HN412" s="22"/>
      <c r="HO412" s="22"/>
      <c r="HP412" s="22"/>
      <c r="HQ412" s="22"/>
      <c r="HR412" s="22"/>
      <c r="HS412" s="22">
        <v>5</v>
      </c>
      <c r="HT412" s="22"/>
      <c r="HU412" s="22"/>
      <c r="HV412" s="22"/>
      <c r="HW412" s="22"/>
      <c r="HX412" s="22"/>
      <c r="HY412" s="22">
        <v>1</v>
      </c>
      <c r="HZ412" s="22"/>
      <c r="IA412" s="22"/>
      <c r="IB412" s="22"/>
      <c r="IC412" s="22"/>
      <c r="ID412" s="22"/>
      <c r="IE412" s="22"/>
      <c r="IF412" s="22"/>
      <c r="IG412" s="22"/>
      <c r="IH412" s="22"/>
      <c r="II412" s="22"/>
      <c r="IJ412" s="22"/>
      <c r="IK412" s="22"/>
      <c r="IL412" s="22"/>
      <c r="IM412" s="22"/>
      <c r="IN412" s="22"/>
      <c r="IO412" s="22"/>
      <c r="IP412" s="22"/>
      <c r="IQ412" s="22"/>
      <c r="IR412" s="22"/>
      <c r="IS412" s="22"/>
      <c r="IT412" s="22"/>
      <c r="IU412" s="22"/>
      <c r="IV412" s="22"/>
      <c r="IW412" s="22"/>
      <c r="IX412" s="22"/>
      <c r="IY412" s="26">
        <f t="shared" si="23"/>
        <v>19</v>
      </c>
      <c r="IZ412" s="56" t="s">
        <v>37</v>
      </c>
      <c r="JA412" s="80">
        <v>1084.47</v>
      </c>
      <c r="JB412" s="81">
        <f>JE412+JF412+JG412+JH412+JI412+JJ412+JK412+JL412+JM412+JN412+JO412+JP412</f>
        <v>0</v>
      </c>
      <c r="JC412" s="81">
        <v>555.45000000000005</v>
      </c>
      <c r="JD412" s="82">
        <f t="shared" si="24"/>
        <v>1084.47</v>
      </c>
      <c r="JE412" s="83"/>
      <c r="JF412" s="83"/>
      <c r="JG412" s="83"/>
      <c r="JH412" s="83"/>
      <c r="JI412" s="83"/>
      <c r="JJ412" s="83"/>
      <c r="JK412" s="83"/>
      <c r="JL412" s="83"/>
      <c r="JM412" s="83"/>
      <c r="JN412" s="83"/>
      <c r="JO412" s="83"/>
      <c r="JP412" s="83"/>
      <c r="JQ412" s="117">
        <f t="shared" si="22"/>
        <v>1.9524169592222522</v>
      </c>
      <c r="JR412" s="5" t="s">
        <v>748</v>
      </c>
    </row>
    <row r="413" spans="1:278" s="5" customFormat="1" ht="12.75" customHeight="1" x14ac:dyDescent="0.25">
      <c r="A413" s="64">
        <v>43403</v>
      </c>
      <c r="B413" s="109" t="s">
        <v>62</v>
      </c>
      <c r="C413" s="52"/>
      <c r="D413" s="52"/>
      <c r="E413" s="53"/>
      <c r="F413" s="53"/>
      <c r="G413" s="53"/>
      <c r="H413" s="53"/>
      <c r="I413" s="53"/>
      <c r="J413" s="53"/>
      <c r="K413" s="53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>
        <v>10</v>
      </c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  <c r="BK413" s="22"/>
      <c r="BL413" s="22"/>
      <c r="BM413" s="22"/>
      <c r="BN413" s="22"/>
      <c r="BO413" s="22"/>
      <c r="BP413" s="22"/>
      <c r="BQ413" s="22"/>
      <c r="BR413" s="22"/>
      <c r="BS413" s="22"/>
      <c r="BT413" s="22"/>
      <c r="BU413" s="22"/>
      <c r="BV413" s="22"/>
      <c r="BW413" s="22"/>
      <c r="BX413" s="22"/>
      <c r="BY413" s="22"/>
      <c r="BZ413" s="22"/>
      <c r="CA413" s="22"/>
      <c r="CB413" s="22"/>
      <c r="CC413" s="22"/>
      <c r="CD413" s="22"/>
      <c r="CE413" s="22"/>
      <c r="CF413" s="22"/>
      <c r="CG413" s="22"/>
      <c r="CH413" s="22"/>
      <c r="CI413" s="22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/>
      <c r="DA413" s="22"/>
      <c r="DB413" s="22"/>
      <c r="DC413" s="22"/>
      <c r="DD413" s="22"/>
      <c r="DE413" s="22"/>
      <c r="DF413" s="22"/>
      <c r="DG413" s="22"/>
      <c r="DH413" s="22"/>
      <c r="DI413" s="22"/>
      <c r="DJ413" s="22"/>
      <c r="DK413" s="22"/>
      <c r="DL413" s="22"/>
      <c r="DM413" s="22"/>
      <c r="DN413" s="22"/>
      <c r="DO413" s="22"/>
      <c r="DP413" s="22"/>
      <c r="DQ413" s="22"/>
      <c r="DR413" s="22"/>
      <c r="DS413" s="22"/>
      <c r="DT413" s="22"/>
      <c r="DU413" s="22"/>
      <c r="DV413" s="22"/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2"/>
      <c r="EX413" s="22"/>
      <c r="EY413" s="22"/>
      <c r="EZ413" s="22"/>
      <c r="FA413" s="22"/>
      <c r="FB413" s="22"/>
      <c r="FC413" s="22"/>
      <c r="FD413" s="22"/>
      <c r="FE413" s="22"/>
      <c r="FF413" s="22"/>
      <c r="FG413" s="22"/>
      <c r="FH413" s="22"/>
      <c r="FI413" s="22"/>
      <c r="FJ413" s="22"/>
      <c r="FK413" s="22"/>
      <c r="FL413" s="22"/>
      <c r="FM413" s="22"/>
      <c r="FN413" s="22"/>
      <c r="FO413" s="22"/>
      <c r="FP413" s="22"/>
      <c r="FQ413" s="22"/>
      <c r="FR413" s="22"/>
      <c r="FS413" s="22"/>
      <c r="FT413" s="22"/>
      <c r="FU413" s="22"/>
      <c r="FV413" s="22"/>
      <c r="FW413" s="22"/>
      <c r="FX413" s="22"/>
      <c r="FY413" s="22"/>
      <c r="FZ413" s="22"/>
      <c r="GA413" s="22"/>
      <c r="GB413" s="22"/>
      <c r="GC413" s="22"/>
      <c r="GD413" s="22"/>
      <c r="GE413" s="22"/>
      <c r="GF413" s="22"/>
      <c r="GG413" s="22"/>
      <c r="GH413" s="22"/>
      <c r="GI413" s="22"/>
      <c r="GJ413" s="22"/>
      <c r="GK413" s="22"/>
      <c r="GL413" s="22"/>
      <c r="GM413" s="22"/>
      <c r="GN413" s="22"/>
      <c r="GO413" s="22"/>
      <c r="GP413" s="22"/>
      <c r="GQ413" s="22"/>
      <c r="GR413" s="22"/>
      <c r="GS413" s="22"/>
      <c r="GT413" s="22"/>
      <c r="GU413" s="22"/>
      <c r="GV413" s="22"/>
      <c r="GW413" s="22"/>
      <c r="GX413" s="22"/>
      <c r="GY413" s="22"/>
      <c r="GZ413" s="22"/>
      <c r="HA413" s="22"/>
      <c r="HB413" s="22"/>
      <c r="HC413" s="22"/>
      <c r="HD413" s="22"/>
      <c r="HE413" s="22"/>
      <c r="HF413" s="22"/>
      <c r="HG413" s="22"/>
      <c r="HH413" s="22"/>
      <c r="HI413" s="22"/>
      <c r="HJ413" s="22"/>
      <c r="HK413" s="22"/>
      <c r="HL413" s="22"/>
      <c r="HM413" s="22"/>
      <c r="HN413" s="22"/>
      <c r="HO413" s="22"/>
      <c r="HP413" s="22"/>
      <c r="HQ413" s="22"/>
      <c r="HR413" s="22"/>
      <c r="HS413" s="22"/>
      <c r="HT413" s="22"/>
      <c r="HU413" s="22"/>
      <c r="HV413" s="22"/>
      <c r="HW413" s="22"/>
      <c r="HX413" s="22"/>
      <c r="HY413" s="22"/>
      <c r="HZ413" s="22"/>
      <c r="IA413" s="22"/>
      <c r="IB413" s="22"/>
      <c r="IC413" s="22"/>
      <c r="ID413" s="22"/>
      <c r="IE413" s="22"/>
      <c r="IF413" s="22"/>
      <c r="IG413" s="22"/>
      <c r="IH413" s="22"/>
      <c r="II413" s="22"/>
      <c r="IJ413" s="22"/>
      <c r="IK413" s="22"/>
      <c r="IL413" s="22"/>
      <c r="IM413" s="22"/>
      <c r="IN413" s="22"/>
      <c r="IO413" s="22"/>
      <c r="IP413" s="22"/>
      <c r="IQ413" s="22"/>
      <c r="IR413" s="22"/>
      <c r="IS413" s="22"/>
      <c r="IT413" s="22"/>
      <c r="IU413" s="22"/>
      <c r="IV413" s="22"/>
      <c r="IW413" s="22"/>
      <c r="IX413" s="22"/>
      <c r="IY413" s="26">
        <f t="shared" si="23"/>
        <v>10</v>
      </c>
      <c r="IZ413" s="56" t="s">
        <v>37</v>
      </c>
      <c r="JA413" s="80">
        <v>337.44</v>
      </c>
      <c r="JB413" s="81">
        <f>JE413+JF413+JG413+JH413+JI413+JJ413+JK413+JL413+JM413+JN413+JO413+JP413</f>
        <v>0</v>
      </c>
      <c r="JC413" s="81">
        <v>145.80000000000001</v>
      </c>
      <c r="JD413" s="82">
        <f t="shared" si="24"/>
        <v>337.44</v>
      </c>
      <c r="JE413" s="83"/>
      <c r="JF413" s="83"/>
      <c r="JG413" s="83"/>
      <c r="JH413" s="83"/>
      <c r="JI413" s="83"/>
      <c r="JJ413" s="83"/>
      <c r="JK413" s="83"/>
      <c r="JL413" s="83"/>
      <c r="JM413" s="83"/>
      <c r="JN413" s="83"/>
      <c r="JO413" s="83"/>
      <c r="JP413" s="83"/>
      <c r="JQ413" s="117">
        <f t="shared" si="22"/>
        <v>2.3144032921810695</v>
      </c>
      <c r="JR413" s="5" t="s">
        <v>651</v>
      </c>
    </row>
    <row r="414" spans="1:278" s="5" customFormat="1" ht="12.75" customHeight="1" x14ac:dyDescent="0.25">
      <c r="A414" s="64">
        <v>43122</v>
      </c>
      <c r="B414" s="108" t="s">
        <v>236</v>
      </c>
      <c r="C414" s="52"/>
      <c r="D414" s="52"/>
      <c r="E414" s="53"/>
      <c r="F414" s="53"/>
      <c r="G414" s="53"/>
      <c r="H414" s="53"/>
      <c r="I414" s="53">
        <v>10</v>
      </c>
      <c r="J414" s="53"/>
      <c r="K414" s="53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  <c r="BK414" s="22"/>
      <c r="BL414" s="22"/>
      <c r="BM414" s="22"/>
      <c r="BN414" s="22"/>
      <c r="BO414" s="22"/>
      <c r="BP414" s="22"/>
      <c r="BQ414" s="22"/>
      <c r="BR414" s="22"/>
      <c r="BS414" s="22"/>
      <c r="BT414" s="22"/>
      <c r="BU414" s="22"/>
      <c r="BV414" s="22"/>
      <c r="BW414" s="22"/>
      <c r="BX414" s="22"/>
      <c r="BY414" s="22"/>
      <c r="BZ414" s="22"/>
      <c r="CA414" s="22"/>
      <c r="CB414" s="22"/>
      <c r="CC414" s="22"/>
      <c r="CD414" s="22"/>
      <c r="CE414" s="22"/>
      <c r="CF414" s="22"/>
      <c r="CG414" s="22"/>
      <c r="CH414" s="22"/>
      <c r="CI414" s="22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/>
      <c r="DA414" s="22"/>
      <c r="DB414" s="22"/>
      <c r="DC414" s="22"/>
      <c r="DD414" s="22"/>
      <c r="DE414" s="22"/>
      <c r="DF414" s="22"/>
      <c r="DG414" s="22"/>
      <c r="DH414" s="22"/>
      <c r="DI414" s="22"/>
      <c r="DJ414" s="22"/>
      <c r="DK414" s="22"/>
      <c r="DL414" s="22"/>
      <c r="DM414" s="22"/>
      <c r="DN414" s="22"/>
      <c r="DO414" s="22"/>
      <c r="DP414" s="22"/>
      <c r="DQ414" s="22"/>
      <c r="DR414" s="22"/>
      <c r="DS414" s="22"/>
      <c r="DT414" s="22"/>
      <c r="DU414" s="22"/>
      <c r="DV414" s="22"/>
      <c r="DW414" s="22"/>
      <c r="DX414" s="22"/>
      <c r="DY414" s="22"/>
      <c r="DZ414" s="22"/>
      <c r="EA414" s="22"/>
      <c r="EB414" s="22"/>
      <c r="EC414" s="22"/>
      <c r="ED414" s="22"/>
      <c r="EE414" s="22"/>
      <c r="EF414" s="22"/>
      <c r="EG414" s="22"/>
      <c r="EH414" s="22"/>
      <c r="EI414" s="22"/>
      <c r="EJ414" s="22"/>
      <c r="EK414" s="22"/>
      <c r="EL414" s="22"/>
      <c r="EM414" s="22"/>
      <c r="EN414" s="22"/>
      <c r="EO414" s="22"/>
      <c r="EP414" s="22"/>
      <c r="EQ414" s="22"/>
      <c r="ER414" s="22"/>
      <c r="ES414" s="22"/>
      <c r="ET414" s="22"/>
      <c r="EU414" s="22"/>
      <c r="EV414" s="22"/>
      <c r="EW414" s="22"/>
      <c r="EX414" s="22"/>
      <c r="EY414" s="22"/>
      <c r="EZ414" s="22"/>
      <c r="FA414" s="22"/>
      <c r="FB414" s="22"/>
      <c r="FC414" s="22"/>
      <c r="FD414" s="22"/>
      <c r="FE414" s="22"/>
      <c r="FF414" s="22"/>
      <c r="FG414" s="22"/>
      <c r="FH414" s="22"/>
      <c r="FI414" s="22"/>
      <c r="FJ414" s="22"/>
      <c r="FK414" s="22"/>
      <c r="FL414" s="22"/>
      <c r="FM414" s="22"/>
      <c r="FN414" s="22"/>
      <c r="FO414" s="22"/>
      <c r="FP414" s="22"/>
      <c r="FQ414" s="22"/>
      <c r="FR414" s="22"/>
      <c r="FS414" s="22"/>
      <c r="FT414" s="22"/>
      <c r="FU414" s="22"/>
      <c r="FV414" s="22"/>
      <c r="FW414" s="22"/>
      <c r="FX414" s="22"/>
      <c r="FY414" s="22"/>
      <c r="FZ414" s="22"/>
      <c r="GA414" s="22"/>
      <c r="GB414" s="22"/>
      <c r="GC414" s="22"/>
      <c r="GD414" s="22"/>
      <c r="GE414" s="22"/>
      <c r="GF414" s="22"/>
      <c r="GG414" s="22"/>
      <c r="GH414" s="22"/>
      <c r="GI414" s="22"/>
      <c r="GJ414" s="22"/>
      <c r="GK414" s="22"/>
      <c r="GL414" s="22"/>
      <c r="GM414" s="22"/>
      <c r="GN414" s="22"/>
      <c r="GO414" s="22"/>
      <c r="GP414" s="22"/>
      <c r="GQ414" s="22"/>
      <c r="GR414" s="22"/>
      <c r="GS414" s="22"/>
      <c r="GT414" s="22"/>
      <c r="GU414" s="22"/>
      <c r="GV414" s="22"/>
      <c r="GW414" s="22"/>
      <c r="GX414" s="22"/>
      <c r="GY414" s="22"/>
      <c r="GZ414" s="22"/>
      <c r="HA414" s="22"/>
      <c r="HB414" s="22"/>
      <c r="HC414" s="22"/>
      <c r="HD414" s="22"/>
      <c r="HE414" s="22"/>
      <c r="HF414" s="22"/>
      <c r="HG414" s="22"/>
      <c r="HH414" s="22"/>
      <c r="HI414" s="22"/>
      <c r="HJ414" s="22"/>
      <c r="HK414" s="22"/>
      <c r="HL414" s="22"/>
      <c r="HM414" s="22"/>
      <c r="HN414" s="22"/>
      <c r="HO414" s="22"/>
      <c r="HP414" s="22"/>
      <c r="HQ414" s="22"/>
      <c r="HR414" s="22"/>
      <c r="HS414" s="22"/>
      <c r="HT414" s="22"/>
      <c r="HU414" s="22"/>
      <c r="HV414" s="22"/>
      <c r="HW414" s="22"/>
      <c r="HX414" s="22"/>
      <c r="HY414" s="22"/>
      <c r="HZ414" s="22"/>
      <c r="IA414" s="22"/>
      <c r="IB414" s="22"/>
      <c r="IC414" s="22"/>
      <c r="ID414" s="22"/>
      <c r="IE414" s="22"/>
      <c r="IF414" s="22"/>
      <c r="IG414" s="22"/>
      <c r="IH414" s="22"/>
      <c r="II414" s="22"/>
      <c r="IJ414" s="22"/>
      <c r="IK414" s="22"/>
      <c r="IL414" s="22"/>
      <c r="IM414" s="22"/>
      <c r="IN414" s="22"/>
      <c r="IO414" s="22"/>
      <c r="IP414" s="22"/>
      <c r="IQ414" s="22"/>
      <c r="IR414" s="22"/>
      <c r="IS414" s="22"/>
      <c r="IT414" s="22"/>
      <c r="IU414" s="22"/>
      <c r="IV414" s="22"/>
      <c r="IW414" s="22"/>
      <c r="IX414" s="22"/>
      <c r="IY414" s="26">
        <f t="shared" si="23"/>
        <v>10</v>
      </c>
      <c r="IZ414" s="56" t="s">
        <v>37</v>
      </c>
      <c r="JA414" s="80">
        <v>228</v>
      </c>
      <c r="JB414" s="81">
        <f>JE414+JF414</f>
        <v>228</v>
      </c>
      <c r="JC414" s="81">
        <v>178.1</v>
      </c>
      <c r="JD414" s="82">
        <f t="shared" si="24"/>
        <v>0</v>
      </c>
      <c r="JE414" s="83"/>
      <c r="JF414" s="83">
        <v>228</v>
      </c>
      <c r="JG414" s="83"/>
      <c r="JH414" s="83"/>
      <c r="JI414" s="83"/>
      <c r="JJ414" s="83"/>
      <c r="JK414" s="83"/>
      <c r="JL414" s="83"/>
      <c r="JM414" s="83"/>
      <c r="JN414" s="83"/>
      <c r="JO414" s="83"/>
      <c r="JP414" s="83"/>
      <c r="JQ414" s="40">
        <f t="shared" si="22"/>
        <v>1.2801796743402583</v>
      </c>
      <c r="JR414" s="5" t="s">
        <v>254</v>
      </c>
    </row>
    <row r="415" spans="1:278" s="5" customFormat="1" ht="12.75" customHeight="1" x14ac:dyDescent="0.25">
      <c r="A415" s="64">
        <v>43151</v>
      </c>
      <c r="B415" s="108" t="s">
        <v>236</v>
      </c>
      <c r="C415" s="52"/>
      <c r="D415" s="52"/>
      <c r="E415" s="53"/>
      <c r="F415" s="53"/>
      <c r="G415" s="53"/>
      <c r="H415" s="53"/>
      <c r="I415" s="53">
        <v>10</v>
      </c>
      <c r="J415" s="53"/>
      <c r="K415" s="53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/>
      <c r="EY415" s="22"/>
      <c r="EZ415" s="22"/>
      <c r="FA415" s="22"/>
      <c r="FB415" s="22"/>
      <c r="FC415" s="22"/>
      <c r="FD415" s="22"/>
      <c r="FE415" s="22"/>
      <c r="FF415" s="22"/>
      <c r="FG415" s="22"/>
      <c r="FH415" s="22"/>
      <c r="FI415" s="22"/>
      <c r="FJ415" s="22"/>
      <c r="FK415" s="22"/>
      <c r="FL415" s="22"/>
      <c r="FM415" s="22"/>
      <c r="FN415" s="22"/>
      <c r="FO415" s="22"/>
      <c r="FP415" s="22"/>
      <c r="FQ415" s="22"/>
      <c r="FR415" s="22"/>
      <c r="FS415" s="22"/>
      <c r="FT415" s="22"/>
      <c r="FU415" s="22"/>
      <c r="FV415" s="22"/>
      <c r="FW415" s="22"/>
      <c r="FX415" s="22"/>
      <c r="FY415" s="22"/>
      <c r="FZ415" s="22"/>
      <c r="GA415" s="22"/>
      <c r="GB415" s="22"/>
      <c r="GC415" s="22"/>
      <c r="GD415" s="22"/>
      <c r="GE415" s="22"/>
      <c r="GF415" s="22"/>
      <c r="GG415" s="22"/>
      <c r="GH415" s="22"/>
      <c r="GI415" s="22"/>
      <c r="GJ415" s="22"/>
      <c r="GK415" s="22"/>
      <c r="GL415" s="22"/>
      <c r="GM415" s="22"/>
      <c r="GN415" s="22"/>
      <c r="GO415" s="22"/>
      <c r="GP415" s="22"/>
      <c r="GQ415" s="22"/>
      <c r="GR415" s="22"/>
      <c r="GS415" s="22"/>
      <c r="GT415" s="22"/>
      <c r="GU415" s="22"/>
      <c r="GV415" s="22"/>
      <c r="GW415" s="22"/>
      <c r="GX415" s="22"/>
      <c r="GY415" s="22"/>
      <c r="GZ415" s="22"/>
      <c r="HA415" s="22"/>
      <c r="HB415" s="22"/>
      <c r="HC415" s="22"/>
      <c r="HD415" s="22"/>
      <c r="HE415" s="22"/>
      <c r="HF415" s="22"/>
      <c r="HG415" s="22"/>
      <c r="HH415" s="22"/>
      <c r="HI415" s="22"/>
      <c r="HJ415" s="22"/>
      <c r="HK415" s="22"/>
      <c r="HL415" s="22"/>
      <c r="HM415" s="22"/>
      <c r="HN415" s="22"/>
      <c r="HO415" s="22"/>
      <c r="HP415" s="22"/>
      <c r="HQ415" s="22"/>
      <c r="HR415" s="22"/>
      <c r="HS415" s="22"/>
      <c r="HT415" s="22"/>
      <c r="HU415" s="22"/>
      <c r="HV415" s="22"/>
      <c r="HW415" s="22"/>
      <c r="HX415" s="22"/>
      <c r="HY415" s="22"/>
      <c r="HZ415" s="22"/>
      <c r="IA415" s="22"/>
      <c r="IB415" s="22"/>
      <c r="IC415" s="22"/>
      <c r="ID415" s="22"/>
      <c r="IE415" s="22"/>
      <c r="IF415" s="22"/>
      <c r="IG415" s="22"/>
      <c r="IH415" s="22"/>
      <c r="II415" s="22"/>
      <c r="IJ415" s="22"/>
      <c r="IK415" s="22"/>
      <c r="IL415" s="22"/>
      <c r="IM415" s="22"/>
      <c r="IN415" s="22"/>
      <c r="IO415" s="22"/>
      <c r="IP415" s="22"/>
      <c r="IQ415" s="22"/>
      <c r="IR415" s="22"/>
      <c r="IS415" s="22"/>
      <c r="IT415" s="22"/>
      <c r="IU415" s="22"/>
      <c r="IV415" s="22"/>
      <c r="IW415" s="22"/>
      <c r="IX415" s="22"/>
      <c r="IY415" s="26">
        <f t="shared" si="23"/>
        <v>10</v>
      </c>
      <c r="IZ415" s="56" t="s">
        <v>37</v>
      </c>
      <c r="JA415" s="80">
        <v>228</v>
      </c>
      <c r="JB415" s="81">
        <f>JE415+JF415+JG415</f>
        <v>228</v>
      </c>
      <c r="JC415" s="81">
        <v>178.1</v>
      </c>
      <c r="JD415" s="82">
        <f t="shared" si="24"/>
        <v>0</v>
      </c>
      <c r="JE415" s="83"/>
      <c r="JF415" s="83"/>
      <c r="JG415" s="83">
        <v>228</v>
      </c>
      <c r="JH415" s="83"/>
      <c r="JI415" s="83"/>
      <c r="JJ415" s="83"/>
      <c r="JK415" s="83"/>
      <c r="JL415" s="83"/>
      <c r="JM415" s="83"/>
      <c r="JN415" s="83"/>
      <c r="JO415" s="83"/>
      <c r="JP415" s="83"/>
      <c r="JQ415" s="40">
        <f t="shared" si="22"/>
        <v>1.2801796743402583</v>
      </c>
      <c r="JR415" s="5" t="s">
        <v>318</v>
      </c>
    </row>
    <row r="416" spans="1:278" s="5" customFormat="1" ht="12.75" customHeight="1" x14ac:dyDescent="0.25">
      <c r="A416" s="64">
        <v>43172</v>
      </c>
      <c r="B416" s="108" t="s">
        <v>236</v>
      </c>
      <c r="C416" s="52"/>
      <c r="D416" s="52"/>
      <c r="E416" s="53"/>
      <c r="F416" s="53"/>
      <c r="G416" s="53"/>
      <c r="H416" s="53"/>
      <c r="I416" s="53">
        <v>20</v>
      </c>
      <c r="J416" s="53"/>
      <c r="K416" s="53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  <c r="EQ416" s="22"/>
      <c r="ER416" s="22"/>
      <c r="ES416" s="22"/>
      <c r="ET416" s="22"/>
      <c r="EU416" s="22"/>
      <c r="EV416" s="22"/>
      <c r="EW416" s="22"/>
      <c r="EX416" s="22"/>
      <c r="EY416" s="22"/>
      <c r="EZ416" s="22"/>
      <c r="FA416" s="22"/>
      <c r="FB416" s="22"/>
      <c r="FC416" s="22"/>
      <c r="FD416" s="22"/>
      <c r="FE416" s="22"/>
      <c r="FF416" s="22"/>
      <c r="FG416" s="22"/>
      <c r="FH416" s="22"/>
      <c r="FI416" s="22"/>
      <c r="FJ416" s="22"/>
      <c r="FK416" s="22"/>
      <c r="FL416" s="22"/>
      <c r="FM416" s="22"/>
      <c r="FN416" s="22"/>
      <c r="FO416" s="22"/>
      <c r="FP416" s="22"/>
      <c r="FQ416" s="22"/>
      <c r="FR416" s="22"/>
      <c r="FS416" s="22"/>
      <c r="FT416" s="22"/>
      <c r="FU416" s="22"/>
      <c r="FV416" s="22"/>
      <c r="FW416" s="22"/>
      <c r="FX416" s="22"/>
      <c r="FY416" s="22"/>
      <c r="FZ416" s="22"/>
      <c r="GA416" s="22"/>
      <c r="GB416" s="22"/>
      <c r="GC416" s="22"/>
      <c r="GD416" s="22"/>
      <c r="GE416" s="22"/>
      <c r="GF416" s="22"/>
      <c r="GG416" s="22"/>
      <c r="GH416" s="22"/>
      <c r="GI416" s="22"/>
      <c r="GJ416" s="22"/>
      <c r="GK416" s="22"/>
      <c r="GL416" s="22"/>
      <c r="GM416" s="22"/>
      <c r="GN416" s="22"/>
      <c r="GO416" s="22"/>
      <c r="GP416" s="22"/>
      <c r="GQ416" s="22"/>
      <c r="GR416" s="22"/>
      <c r="GS416" s="22"/>
      <c r="GT416" s="22"/>
      <c r="GU416" s="22"/>
      <c r="GV416" s="22"/>
      <c r="GW416" s="22"/>
      <c r="GX416" s="22"/>
      <c r="GY416" s="22"/>
      <c r="GZ416" s="22"/>
      <c r="HA416" s="22"/>
      <c r="HB416" s="22"/>
      <c r="HC416" s="22"/>
      <c r="HD416" s="22"/>
      <c r="HE416" s="22"/>
      <c r="HF416" s="22"/>
      <c r="HG416" s="22"/>
      <c r="HH416" s="22"/>
      <c r="HI416" s="22"/>
      <c r="HJ416" s="22"/>
      <c r="HK416" s="22"/>
      <c r="HL416" s="22"/>
      <c r="HM416" s="22"/>
      <c r="HN416" s="22"/>
      <c r="HO416" s="22"/>
      <c r="HP416" s="22"/>
      <c r="HQ416" s="22"/>
      <c r="HR416" s="22"/>
      <c r="HS416" s="22"/>
      <c r="HT416" s="22"/>
      <c r="HU416" s="22"/>
      <c r="HV416" s="22"/>
      <c r="HW416" s="22"/>
      <c r="HX416" s="22"/>
      <c r="HY416" s="22"/>
      <c r="HZ416" s="22"/>
      <c r="IA416" s="22"/>
      <c r="IB416" s="22"/>
      <c r="IC416" s="22"/>
      <c r="ID416" s="22"/>
      <c r="IE416" s="22"/>
      <c r="IF416" s="22"/>
      <c r="IG416" s="22"/>
      <c r="IH416" s="22"/>
      <c r="II416" s="22"/>
      <c r="IJ416" s="22"/>
      <c r="IK416" s="22"/>
      <c r="IL416" s="22"/>
      <c r="IM416" s="22"/>
      <c r="IN416" s="22"/>
      <c r="IO416" s="22"/>
      <c r="IP416" s="22"/>
      <c r="IQ416" s="22"/>
      <c r="IR416" s="22"/>
      <c r="IS416" s="22"/>
      <c r="IT416" s="22"/>
      <c r="IU416" s="22"/>
      <c r="IV416" s="22"/>
      <c r="IW416" s="22"/>
      <c r="IX416" s="22"/>
      <c r="IY416" s="26">
        <f t="shared" si="23"/>
        <v>20</v>
      </c>
      <c r="IZ416" s="56" t="s">
        <v>37</v>
      </c>
      <c r="JA416" s="80">
        <v>456</v>
      </c>
      <c r="JB416" s="81">
        <f>JE416+JF416+JG416+JH416</f>
        <v>456</v>
      </c>
      <c r="JC416" s="81">
        <v>350.20000000000005</v>
      </c>
      <c r="JD416" s="82">
        <f t="shared" si="24"/>
        <v>0</v>
      </c>
      <c r="JE416" s="83"/>
      <c r="JF416" s="83"/>
      <c r="JG416" s="83"/>
      <c r="JH416" s="83">
        <v>456</v>
      </c>
      <c r="JI416" s="83"/>
      <c r="JJ416" s="83"/>
      <c r="JK416" s="83"/>
      <c r="JL416" s="83"/>
      <c r="JM416" s="83"/>
      <c r="JN416" s="83"/>
      <c r="JO416" s="83"/>
      <c r="JP416" s="83"/>
      <c r="JQ416" s="40">
        <f t="shared" si="22"/>
        <v>1.3021130782410049</v>
      </c>
      <c r="JR416" s="114" t="s">
        <v>362</v>
      </c>
    </row>
    <row r="417" spans="1:278" s="5" customFormat="1" ht="12.75" customHeight="1" x14ac:dyDescent="0.25">
      <c r="A417" s="64">
        <v>43196</v>
      </c>
      <c r="B417" s="108" t="s">
        <v>236</v>
      </c>
      <c r="C417" s="52"/>
      <c r="D417" s="52"/>
      <c r="E417" s="53"/>
      <c r="F417" s="53"/>
      <c r="G417" s="53"/>
      <c r="H417" s="53"/>
      <c r="I417" s="53">
        <v>20</v>
      </c>
      <c r="J417" s="53"/>
      <c r="K417" s="53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/>
      <c r="EY417" s="22"/>
      <c r="EZ417" s="22"/>
      <c r="FA417" s="22"/>
      <c r="FB417" s="22"/>
      <c r="FC417" s="22"/>
      <c r="FD417" s="22"/>
      <c r="FE417" s="22"/>
      <c r="FF417" s="22"/>
      <c r="FG417" s="22"/>
      <c r="FH417" s="22"/>
      <c r="FI417" s="22"/>
      <c r="FJ417" s="22"/>
      <c r="FK417" s="22"/>
      <c r="FL417" s="22"/>
      <c r="FM417" s="22"/>
      <c r="FN417" s="22"/>
      <c r="FO417" s="22"/>
      <c r="FP417" s="22"/>
      <c r="FQ417" s="22"/>
      <c r="FR417" s="22"/>
      <c r="FS417" s="22"/>
      <c r="FT417" s="22"/>
      <c r="FU417" s="22"/>
      <c r="FV417" s="22"/>
      <c r="FW417" s="22"/>
      <c r="FX417" s="22"/>
      <c r="FY417" s="22"/>
      <c r="FZ417" s="22"/>
      <c r="GA417" s="22"/>
      <c r="GB417" s="22"/>
      <c r="GC417" s="22"/>
      <c r="GD417" s="22"/>
      <c r="GE417" s="22"/>
      <c r="GF417" s="22"/>
      <c r="GG417" s="22"/>
      <c r="GH417" s="22"/>
      <c r="GI417" s="22"/>
      <c r="GJ417" s="22"/>
      <c r="GK417" s="22"/>
      <c r="GL417" s="22"/>
      <c r="GM417" s="22"/>
      <c r="GN417" s="22"/>
      <c r="GO417" s="22"/>
      <c r="GP417" s="22"/>
      <c r="GQ417" s="22"/>
      <c r="GR417" s="22"/>
      <c r="GS417" s="22"/>
      <c r="GT417" s="22"/>
      <c r="GU417" s="22"/>
      <c r="GV417" s="22"/>
      <c r="GW417" s="22"/>
      <c r="GX417" s="22"/>
      <c r="GY417" s="22"/>
      <c r="GZ417" s="22"/>
      <c r="HA417" s="22"/>
      <c r="HB417" s="22"/>
      <c r="HC417" s="22"/>
      <c r="HD417" s="22"/>
      <c r="HE417" s="22"/>
      <c r="HF417" s="22"/>
      <c r="HG417" s="22"/>
      <c r="HH417" s="22"/>
      <c r="HI417" s="22"/>
      <c r="HJ417" s="22"/>
      <c r="HK417" s="22"/>
      <c r="HL417" s="22"/>
      <c r="HM417" s="22"/>
      <c r="HN417" s="22"/>
      <c r="HO417" s="22"/>
      <c r="HP417" s="22"/>
      <c r="HQ417" s="22"/>
      <c r="HR417" s="22"/>
      <c r="HS417" s="22"/>
      <c r="HT417" s="22"/>
      <c r="HU417" s="22"/>
      <c r="HV417" s="22"/>
      <c r="HW417" s="22"/>
      <c r="HX417" s="22"/>
      <c r="HY417" s="22"/>
      <c r="HZ417" s="22"/>
      <c r="IA417" s="22"/>
      <c r="IB417" s="22"/>
      <c r="IC417" s="22"/>
      <c r="ID417" s="22"/>
      <c r="IE417" s="22"/>
      <c r="IF417" s="22"/>
      <c r="IG417" s="22"/>
      <c r="IH417" s="22"/>
      <c r="II417" s="22"/>
      <c r="IJ417" s="22"/>
      <c r="IK417" s="22"/>
      <c r="IL417" s="22"/>
      <c r="IM417" s="22"/>
      <c r="IN417" s="22"/>
      <c r="IO417" s="22"/>
      <c r="IP417" s="22"/>
      <c r="IQ417" s="22"/>
      <c r="IR417" s="22"/>
      <c r="IS417" s="22"/>
      <c r="IT417" s="22"/>
      <c r="IU417" s="22"/>
      <c r="IV417" s="22"/>
      <c r="IW417" s="22"/>
      <c r="IX417" s="22"/>
      <c r="IY417" s="26">
        <f t="shared" si="23"/>
        <v>20</v>
      </c>
      <c r="IZ417" s="56" t="s">
        <v>37</v>
      </c>
      <c r="JA417" s="80">
        <v>456</v>
      </c>
      <c r="JB417" s="81">
        <f>JE417+JF417+JG417+JH417+JI417</f>
        <v>456</v>
      </c>
      <c r="JC417" s="81">
        <v>349</v>
      </c>
      <c r="JD417" s="82">
        <f t="shared" si="24"/>
        <v>0</v>
      </c>
      <c r="JE417" s="83"/>
      <c r="JF417" s="83"/>
      <c r="JG417" s="83"/>
      <c r="JH417" s="83"/>
      <c r="JI417" s="83">
        <v>456</v>
      </c>
      <c r="JJ417" s="83"/>
      <c r="JK417" s="83"/>
      <c r="JL417" s="83"/>
      <c r="JM417" s="83"/>
      <c r="JN417" s="83"/>
      <c r="JO417" s="83"/>
      <c r="JP417" s="83"/>
      <c r="JQ417" s="40">
        <f t="shared" si="22"/>
        <v>1.3065902578796562</v>
      </c>
      <c r="JR417" s="111" t="s">
        <v>393</v>
      </c>
    </row>
    <row r="418" spans="1:278" s="5" customFormat="1" ht="12.75" customHeight="1" x14ac:dyDescent="0.25">
      <c r="A418" s="64">
        <v>43231</v>
      </c>
      <c r="B418" s="108" t="s">
        <v>236</v>
      </c>
      <c r="C418" s="52"/>
      <c r="D418" s="52"/>
      <c r="E418" s="53"/>
      <c r="F418" s="53"/>
      <c r="G418" s="53"/>
      <c r="H418" s="53"/>
      <c r="I418" s="53">
        <v>20</v>
      </c>
      <c r="J418" s="53"/>
      <c r="K418" s="53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/>
      <c r="EW418" s="22"/>
      <c r="EX418" s="22"/>
      <c r="EY418" s="22"/>
      <c r="EZ418" s="22"/>
      <c r="FA418" s="22"/>
      <c r="FB418" s="22"/>
      <c r="FC418" s="22"/>
      <c r="FD418" s="22"/>
      <c r="FE418" s="22"/>
      <c r="FF418" s="22"/>
      <c r="FG418" s="22"/>
      <c r="FH418" s="22"/>
      <c r="FI418" s="22"/>
      <c r="FJ418" s="22"/>
      <c r="FK418" s="22"/>
      <c r="FL418" s="22"/>
      <c r="FM418" s="22"/>
      <c r="FN418" s="22"/>
      <c r="FO418" s="22"/>
      <c r="FP418" s="22"/>
      <c r="FQ418" s="22"/>
      <c r="FR418" s="22"/>
      <c r="FS418" s="22"/>
      <c r="FT418" s="22"/>
      <c r="FU418" s="22"/>
      <c r="FV418" s="22"/>
      <c r="FW418" s="22"/>
      <c r="FX418" s="22"/>
      <c r="FY418" s="22"/>
      <c r="FZ418" s="22"/>
      <c r="GA418" s="22"/>
      <c r="GB418" s="22"/>
      <c r="GC418" s="22"/>
      <c r="GD418" s="22"/>
      <c r="GE418" s="22"/>
      <c r="GF418" s="22"/>
      <c r="GG418" s="22"/>
      <c r="GH418" s="22"/>
      <c r="GI418" s="22"/>
      <c r="GJ418" s="22"/>
      <c r="GK418" s="22"/>
      <c r="GL418" s="22"/>
      <c r="GM418" s="22"/>
      <c r="GN418" s="22"/>
      <c r="GO418" s="22"/>
      <c r="GP418" s="22"/>
      <c r="GQ418" s="22"/>
      <c r="GR418" s="22"/>
      <c r="GS418" s="22"/>
      <c r="GT418" s="22"/>
      <c r="GU418" s="22"/>
      <c r="GV418" s="22"/>
      <c r="GW418" s="22"/>
      <c r="GX418" s="22"/>
      <c r="GY418" s="22"/>
      <c r="GZ418" s="22"/>
      <c r="HA418" s="22"/>
      <c r="HB418" s="22"/>
      <c r="HC418" s="22"/>
      <c r="HD418" s="22"/>
      <c r="HE418" s="22"/>
      <c r="HF418" s="22"/>
      <c r="HG418" s="22"/>
      <c r="HH418" s="22"/>
      <c r="HI418" s="22"/>
      <c r="HJ418" s="22"/>
      <c r="HK418" s="22"/>
      <c r="HL418" s="22"/>
      <c r="HM418" s="22"/>
      <c r="HN418" s="22"/>
      <c r="HO418" s="22"/>
      <c r="HP418" s="22"/>
      <c r="HQ418" s="22"/>
      <c r="HR418" s="22"/>
      <c r="HS418" s="22"/>
      <c r="HT418" s="22"/>
      <c r="HU418" s="22"/>
      <c r="HV418" s="22"/>
      <c r="HW418" s="22"/>
      <c r="HX418" s="22"/>
      <c r="HY418" s="22"/>
      <c r="HZ418" s="22"/>
      <c r="IA418" s="22"/>
      <c r="IB418" s="22"/>
      <c r="IC418" s="22"/>
      <c r="ID418" s="22"/>
      <c r="IE418" s="22"/>
      <c r="IF418" s="22"/>
      <c r="IG418" s="22"/>
      <c r="IH418" s="22"/>
      <c r="II418" s="22"/>
      <c r="IJ418" s="22"/>
      <c r="IK418" s="22"/>
      <c r="IL418" s="22"/>
      <c r="IM418" s="22"/>
      <c r="IN418" s="22"/>
      <c r="IO418" s="22"/>
      <c r="IP418" s="22"/>
      <c r="IQ418" s="22"/>
      <c r="IR418" s="22"/>
      <c r="IS418" s="22"/>
      <c r="IT418" s="22"/>
      <c r="IU418" s="22"/>
      <c r="IV418" s="22"/>
      <c r="IW418" s="22"/>
      <c r="IX418" s="22"/>
      <c r="IY418" s="26">
        <f t="shared" si="23"/>
        <v>20</v>
      </c>
      <c r="IZ418" s="56" t="s">
        <v>37</v>
      </c>
      <c r="JA418" s="80">
        <v>456</v>
      </c>
      <c r="JB418" s="81">
        <f>JE418+JF418+JG418+JH418+JI418+JJ418</f>
        <v>456</v>
      </c>
      <c r="JC418" s="81">
        <v>353.23</v>
      </c>
      <c r="JD418" s="82">
        <f t="shared" si="24"/>
        <v>0</v>
      </c>
      <c r="JE418" s="83"/>
      <c r="JF418" s="83"/>
      <c r="JG418" s="83"/>
      <c r="JH418" s="83"/>
      <c r="JI418" s="83"/>
      <c r="JJ418" s="83">
        <v>456</v>
      </c>
      <c r="JK418" s="83"/>
      <c r="JL418" s="83"/>
      <c r="JM418" s="83"/>
      <c r="JN418" s="83"/>
      <c r="JO418" s="83"/>
      <c r="JP418" s="83"/>
      <c r="JQ418" s="40">
        <f t="shared" si="22"/>
        <v>1.2909435778388019</v>
      </c>
      <c r="JR418" s="5" t="s">
        <v>458</v>
      </c>
    </row>
    <row r="419" spans="1:278" s="5" customFormat="1" ht="12.75" customHeight="1" x14ac:dyDescent="0.25">
      <c r="A419" s="64">
        <v>43262</v>
      </c>
      <c r="B419" s="108" t="s">
        <v>236</v>
      </c>
      <c r="C419" s="52"/>
      <c r="D419" s="52"/>
      <c r="E419" s="53"/>
      <c r="F419" s="53"/>
      <c r="G419" s="53"/>
      <c r="H419" s="53"/>
      <c r="I419" s="53">
        <v>20</v>
      </c>
      <c r="J419" s="53"/>
      <c r="K419" s="53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  <c r="BK419" s="22"/>
      <c r="BL419" s="22"/>
      <c r="BM419" s="22"/>
      <c r="BN419" s="22"/>
      <c r="BO419" s="22"/>
      <c r="BP419" s="22"/>
      <c r="BQ419" s="22"/>
      <c r="BR419" s="22"/>
      <c r="BS419" s="22"/>
      <c r="BT419" s="22"/>
      <c r="BU419" s="22"/>
      <c r="BV419" s="22"/>
      <c r="BW419" s="22"/>
      <c r="BX419" s="22"/>
      <c r="BY419" s="22"/>
      <c r="BZ419" s="22"/>
      <c r="CA419" s="22"/>
      <c r="CB419" s="22"/>
      <c r="CC419" s="22"/>
      <c r="CD419" s="22"/>
      <c r="CE419" s="22"/>
      <c r="CF419" s="22"/>
      <c r="CG419" s="22"/>
      <c r="CH419" s="22"/>
      <c r="CI419" s="22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/>
      <c r="DA419" s="22"/>
      <c r="DB419" s="22"/>
      <c r="DC419" s="22"/>
      <c r="DD419" s="22"/>
      <c r="DE419" s="22"/>
      <c r="DF419" s="22"/>
      <c r="DG419" s="22"/>
      <c r="DH419" s="22"/>
      <c r="DI419" s="22"/>
      <c r="DJ419" s="22"/>
      <c r="DK419" s="22"/>
      <c r="DL419" s="22"/>
      <c r="DM419" s="22"/>
      <c r="DN419" s="22"/>
      <c r="DO419" s="22"/>
      <c r="DP419" s="22"/>
      <c r="DQ419" s="22"/>
      <c r="DR419" s="22"/>
      <c r="DS419" s="22"/>
      <c r="DT419" s="22"/>
      <c r="DU419" s="22"/>
      <c r="DV419" s="22"/>
      <c r="DW419" s="22"/>
      <c r="DX419" s="22"/>
      <c r="DY419" s="22"/>
      <c r="DZ419" s="22"/>
      <c r="EA419" s="22"/>
      <c r="EB419" s="22"/>
      <c r="EC419" s="22"/>
      <c r="ED419" s="22"/>
      <c r="EE419" s="22"/>
      <c r="EF419" s="22"/>
      <c r="EG419" s="22"/>
      <c r="EH419" s="22"/>
      <c r="EI419" s="22"/>
      <c r="EJ419" s="22"/>
      <c r="EK419" s="22"/>
      <c r="EL419" s="22"/>
      <c r="EM419" s="22"/>
      <c r="EN419" s="22"/>
      <c r="EO419" s="22"/>
      <c r="EP419" s="22"/>
      <c r="EQ419" s="22"/>
      <c r="ER419" s="22"/>
      <c r="ES419" s="22"/>
      <c r="ET419" s="22"/>
      <c r="EU419" s="22"/>
      <c r="EV419" s="22"/>
      <c r="EW419" s="22"/>
      <c r="EX419" s="22"/>
      <c r="EY419" s="22"/>
      <c r="EZ419" s="22"/>
      <c r="FA419" s="22"/>
      <c r="FB419" s="22"/>
      <c r="FC419" s="22"/>
      <c r="FD419" s="22"/>
      <c r="FE419" s="22"/>
      <c r="FF419" s="22"/>
      <c r="FG419" s="22"/>
      <c r="FH419" s="22"/>
      <c r="FI419" s="22"/>
      <c r="FJ419" s="22"/>
      <c r="FK419" s="22"/>
      <c r="FL419" s="22"/>
      <c r="FM419" s="22"/>
      <c r="FN419" s="22"/>
      <c r="FO419" s="22"/>
      <c r="FP419" s="22"/>
      <c r="FQ419" s="22"/>
      <c r="FR419" s="22"/>
      <c r="FS419" s="22"/>
      <c r="FT419" s="22"/>
      <c r="FU419" s="22"/>
      <c r="FV419" s="22"/>
      <c r="FW419" s="22"/>
      <c r="FX419" s="22"/>
      <c r="FY419" s="22"/>
      <c r="FZ419" s="22"/>
      <c r="GA419" s="22"/>
      <c r="GB419" s="22"/>
      <c r="GC419" s="22"/>
      <c r="GD419" s="22"/>
      <c r="GE419" s="22"/>
      <c r="GF419" s="22"/>
      <c r="GG419" s="22"/>
      <c r="GH419" s="22"/>
      <c r="GI419" s="22"/>
      <c r="GJ419" s="22"/>
      <c r="GK419" s="22"/>
      <c r="GL419" s="22"/>
      <c r="GM419" s="22"/>
      <c r="GN419" s="22"/>
      <c r="GO419" s="22"/>
      <c r="GP419" s="22"/>
      <c r="GQ419" s="22"/>
      <c r="GR419" s="22"/>
      <c r="GS419" s="22"/>
      <c r="GT419" s="22"/>
      <c r="GU419" s="22"/>
      <c r="GV419" s="22"/>
      <c r="GW419" s="22"/>
      <c r="GX419" s="22"/>
      <c r="GY419" s="22"/>
      <c r="GZ419" s="22"/>
      <c r="HA419" s="22"/>
      <c r="HB419" s="22"/>
      <c r="HC419" s="22"/>
      <c r="HD419" s="22"/>
      <c r="HE419" s="22"/>
      <c r="HF419" s="22"/>
      <c r="HG419" s="22"/>
      <c r="HH419" s="22"/>
      <c r="HI419" s="22"/>
      <c r="HJ419" s="22"/>
      <c r="HK419" s="22"/>
      <c r="HL419" s="22"/>
      <c r="HM419" s="22"/>
      <c r="HN419" s="22"/>
      <c r="HO419" s="22"/>
      <c r="HP419" s="22"/>
      <c r="HQ419" s="22"/>
      <c r="HR419" s="22"/>
      <c r="HS419" s="22"/>
      <c r="HT419" s="22"/>
      <c r="HU419" s="22"/>
      <c r="HV419" s="22"/>
      <c r="HW419" s="22"/>
      <c r="HX419" s="22"/>
      <c r="HY419" s="22"/>
      <c r="HZ419" s="22"/>
      <c r="IA419" s="22"/>
      <c r="IB419" s="22"/>
      <c r="IC419" s="22"/>
      <c r="ID419" s="22"/>
      <c r="IE419" s="22"/>
      <c r="IF419" s="22"/>
      <c r="IG419" s="22"/>
      <c r="IH419" s="22"/>
      <c r="II419" s="22"/>
      <c r="IJ419" s="22"/>
      <c r="IK419" s="22"/>
      <c r="IL419" s="22"/>
      <c r="IM419" s="22"/>
      <c r="IN419" s="22"/>
      <c r="IO419" s="22"/>
      <c r="IP419" s="22"/>
      <c r="IQ419" s="22"/>
      <c r="IR419" s="22"/>
      <c r="IS419" s="22"/>
      <c r="IT419" s="22"/>
      <c r="IU419" s="22"/>
      <c r="IV419" s="22"/>
      <c r="IW419" s="22"/>
      <c r="IX419" s="22"/>
      <c r="IY419" s="26">
        <f t="shared" si="23"/>
        <v>20</v>
      </c>
      <c r="IZ419" s="56" t="s">
        <v>37</v>
      </c>
      <c r="JA419" s="80">
        <v>456</v>
      </c>
      <c r="JB419" s="81">
        <f>JE419+JF419+JG419+JH419+JI419+JJ419+JK419+JL419</f>
        <v>456</v>
      </c>
      <c r="JC419" s="81">
        <v>349</v>
      </c>
      <c r="JD419" s="82">
        <f t="shared" si="24"/>
        <v>0</v>
      </c>
      <c r="JE419" s="83"/>
      <c r="JF419" s="83"/>
      <c r="JG419" s="83"/>
      <c r="JH419" s="83"/>
      <c r="JI419" s="83"/>
      <c r="JJ419" s="83"/>
      <c r="JK419" s="83"/>
      <c r="JL419" s="83">
        <v>456</v>
      </c>
      <c r="JM419" s="83"/>
      <c r="JN419" s="83"/>
      <c r="JO419" s="83"/>
      <c r="JP419" s="83"/>
      <c r="JQ419" s="40">
        <f t="shared" si="22"/>
        <v>1.3065902578796562</v>
      </c>
      <c r="JR419" s="5" t="s">
        <v>560</v>
      </c>
    </row>
    <row r="420" spans="1:278" s="5" customFormat="1" ht="12.75" customHeight="1" x14ac:dyDescent="0.25">
      <c r="A420" s="64">
        <v>43306</v>
      </c>
      <c r="B420" s="108" t="s">
        <v>236</v>
      </c>
      <c r="C420" s="52"/>
      <c r="D420" s="52"/>
      <c r="E420" s="53"/>
      <c r="F420" s="53"/>
      <c r="G420" s="53"/>
      <c r="H420" s="53"/>
      <c r="I420" s="53">
        <v>20</v>
      </c>
      <c r="J420" s="53"/>
      <c r="K420" s="53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  <c r="BK420" s="22"/>
      <c r="BL420" s="22"/>
      <c r="BM420" s="22"/>
      <c r="BN420" s="22"/>
      <c r="BO420" s="22"/>
      <c r="BP420" s="22"/>
      <c r="BQ420" s="22"/>
      <c r="BR420" s="22"/>
      <c r="BS420" s="22"/>
      <c r="BT420" s="22"/>
      <c r="BU420" s="22"/>
      <c r="BV420" s="22"/>
      <c r="BW420" s="22"/>
      <c r="BX420" s="22"/>
      <c r="BY420" s="22"/>
      <c r="BZ420" s="22"/>
      <c r="CA420" s="22"/>
      <c r="CB420" s="22"/>
      <c r="CC420" s="22"/>
      <c r="CD420" s="22"/>
      <c r="CE420" s="22"/>
      <c r="CF420" s="22"/>
      <c r="CG420" s="22"/>
      <c r="CH420" s="22"/>
      <c r="CI420" s="22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/>
      <c r="DA420" s="22"/>
      <c r="DB420" s="22"/>
      <c r="DC420" s="22"/>
      <c r="DD420" s="22"/>
      <c r="DE420" s="22"/>
      <c r="DF420" s="22"/>
      <c r="DG420" s="22"/>
      <c r="DH420" s="22"/>
      <c r="DI420" s="22"/>
      <c r="DJ420" s="22"/>
      <c r="DK420" s="22"/>
      <c r="DL420" s="22"/>
      <c r="DM420" s="22"/>
      <c r="DN420" s="22"/>
      <c r="DO420" s="22"/>
      <c r="DP420" s="22"/>
      <c r="DQ420" s="22"/>
      <c r="DR420" s="22"/>
      <c r="DS420" s="22"/>
      <c r="DT420" s="22"/>
      <c r="DU420" s="22"/>
      <c r="DV420" s="22"/>
      <c r="DW420" s="22"/>
      <c r="DX420" s="22"/>
      <c r="DY420" s="22"/>
      <c r="DZ420" s="22"/>
      <c r="EA420" s="22"/>
      <c r="EB420" s="22"/>
      <c r="EC420" s="22"/>
      <c r="ED420" s="22"/>
      <c r="EE420" s="22"/>
      <c r="EF420" s="22"/>
      <c r="EG420" s="22"/>
      <c r="EH420" s="22"/>
      <c r="EI420" s="22"/>
      <c r="EJ420" s="22"/>
      <c r="EK420" s="22"/>
      <c r="EL420" s="22"/>
      <c r="EM420" s="22"/>
      <c r="EN420" s="22"/>
      <c r="EO420" s="22"/>
      <c r="EP420" s="22"/>
      <c r="EQ420" s="22"/>
      <c r="ER420" s="22"/>
      <c r="ES420" s="22"/>
      <c r="ET420" s="22"/>
      <c r="EU420" s="22"/>
      <c r="EV420" s="22"/>
      <c r="EW420" s="22"/>
      <c r="EX420" s="22"/>
      <c r="EY420" s="22"/>
      <c r="EZ420" s="22"/>
      <c r="FA420" s="22"/>
      <c r="FB420" s="22"/>
      <c r="FC420" s="22"/>
      <c r="FD420" s="22"/>
      <c r="FE420" s="22"/>
      <c r="FF420" s="22"/>
      <c r="FG420" s="22"/>
      <c r="FH420" s="22"/>
      <c r="FI420" s="22"/>
      <c r="FJ420" s="22"/>
      <c r="FK420" s="22"/>
      <c r="FL420" s="22"/>
      <c r="FM420" s="22"/>
      <c r="FN420" s="22"/>
      <c r="FO420" s="22"/>
      <c r="FP420" s="22"/>
      <c r="FQ420" s="22"/>
      <c r="FR420" s="22"/>
      <c r="FS420" s="22"/>
      <c r="FT420" s="22"/>
      <c r="FU420" s="22"/>
      <c r="FV420" s="22"/>
      <c r="FW420" s="22"/>
      <c r="FX420" s="22"/>
      <c r="FY420" s="22"/>
      <c r="FZ420" s="22"/>
      <c r="GA420" s="22"/>
      <c r="GB420" s="22"/>
      <c r="GC420" s="22"/>
      <c r="GD420" s="22"/>
      <c r="GE420" s="22"/>
      <c r="GF420" s="22"/>
      <c r="GG420" s="22"/>
      <c r="GH420" s="22"/>
      <c r="GI420" s="22"/>
      <c r="GJ420" s="22"/>
      <c r="GK420" s="22"/>
      <c r="GL420" s="22"/>
      <c r="GM420" s="22"/>
      <c r="GN420" s="22"/>
      <c r="GO420" s="22"/>
      <c r="GP420" s="22"/>
      <c r="GQ420" s="22"/>
      <c r="GR420" s="22"/>
      <c r="GS420" s="22"/>
      <c r="GT420" s="22"/>
      <c r="GU420" s="22"/>
      <c r="GV420" s="22"/>
      <c r="GW420" s="22"/>
      <c r="GX420" s="22"/>
      <c r="GY420" s="22"/>
      <c r="GZ420" s="22"/>
      <c r="HA420" s="22"/>
      <c r="HB420" s="22"/>
      <c r="HC420" s="22"/>
      <c r="HD420" s="22"/>
      <c r="HE420" s="22"/>
      <c r="HF420" s="22"/>
      <c r="HG420" s="22"/>
      <c r="HH420" s="22"/>
      <c r="HI420" s="22"/>
      <c r="HJ420" s="22"/>
      <c r="HK420" s="22"/>
      <c r="HL420" s="22"/>
      <c r="HM420" s="22"/>
      <c r="HN420" s="22"/>
      <c r="HO420" s="22"/>
      <c r="HP420" s="22"/>
      <c r="HQ420" s="22"/>
      <c r="HR420" s="22"/>
      <c r="HS420" s="22"/>
      <c r="HT420" s="22"/>
      <c r="HU420" s="22"/>
      <c r="HV420" s="22"/>
      <c r="HW420" s="22"/>
      <c r="HX420" s="22"/>
      <c r="HY420" s="22"/>
      <c r="HZ420" s="22"/>
      <c r="IA420" s="22"/>
      <c r="IB420" s="22"/>
      <c r="IC420" s="22"/>
      <c r="ID420" s="22"/>
      <c r="IE420" s="22"/>
      <c r="IF420" s="22"/>
      <c r="IG420" s="22"/>
      <c r="IH420" s="22"/>
      <c r="II420" s="22"/>
      <c r="IJ420" s="22"/>
      <c r="IK420" s="22"/>
      <c r="IL420" s="22"/>
      <c r="IM420" s="22"/>
      <c r="IN420" s="22"/>
      <c r="IO420" s="22"/>
      <c r="IP420" s="22"/>
      <c r="IQ420" s="22"/>
      <c r="IR420" s="22"/>
      <c r="IS420" s="22"/>
      <c r="IT420" s="22"/>
      <c r="IU420" s="22"/>
      <c r="IV420" s="22"/>
      <c r="IW420" s="22"/>
      <c r="IX420" s="22"/>
      <c r="IY420" s="26">
        <f t="shared" si="23"/>
        <v>20</v>
      </c>
      <c r="IZ420" s="56" t="s">
        <v>37</v>
      </c>
      <c r="JA420" s="80">
        <v>456</v>
      </c>
      <c r="JB420" s="81">
        <f>JE420+JF420+JG420+JH420+JI420+JJ420+JK420+JL420+JM420</f>
        <v>456</v>
      </c>
      <c r="JC420" s="81">
        <v>356.4</v>
      </c>
      <c r="JD420" s="82">
        <f t="shared" si="24"/>
        <v>0</v>
      </c>
      <c r="JE420" s="83"/>
      <c r="JF420" s="83"/>
      <c r="JG420" s="83"/>
      <c r="JH420" s="83"/>
      <c r="JI420" s="83"/>
      <c r="JJ420" s="83"/>
      <c r="JK420" s="83"/>
      <c r="JL420" s="83"/>
      <c r="JM420" s="83">
        <v>456</v>
      </c>
      <c r="JN420" s="83"/>
      <c r="JO420" s="83"/>
      <c r="JP420" s="83"/>
      <c r="JQ420" s="40">
        <f t="shared" si="22"/>
        <v>1.2794612794612796</v>
      </c>
      <c r="JR420" s="5" t="s">
        <v>568</v>
      </c>
    </row>
    <row r="421" spans="1:278" s="5" customFormat="1" ht="12.75" customHeight="1" x14ac:dyDescent="0.25">
      <c r="A421" s="64">
        <v>43382</v>
      </c>
      <c r="B421" s="108" t="s">
        <v>236</v>
      </c>
      <c r="C421" s="52"/>
      <c r="D421" s="52"/>
      <c r="E421" s="53"/>
      <c r="F421" s="53"/>
      <c r="G421" s="53"/>
      <c r="H421" s="53"/>
      <c r="I421" s="53">
        <v>19.7</v>
      </c>
      <c r="J421" s="53"/>
      <c r="K421" s="53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  <c r="BK421" s="22"/>
      <c r="BL421" s="22"/>
      <c r="BM421" s="22"/>
      <c r="BN421" s="22"/>
      <c r="BO421" s="22"/>
      <c r="BP421" s="22"/>
      <c r="BQ421" s="22"/>
      <c r="BR421" s="22"/>
      <c r="BS421" s="22"/>
      <c r="BT421" s="22"/>
      <c r="BU421" s="22"/>
      <c r="BV421" s="22"/>
      <c r="BW421" s="22"/>
      <c r="BX421" s="22"/>
      <c r="BY421" s="22"/>
      <c r="BZ421" s="22"/>
      <c r="CA421" s="22"/>
      <c r="CB421" s="22"/>
      <c r="CC421" s="22"/>
      <c r="CD421" s="22"/>
      <c r="CE421" s="22"/>
      <c r="CF421" s="22"/>
      <c r="CG421" s="22"/>
      <c r="CH421" s="22"/>
      <c r="CI421" s="22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/>
      <c r="DA421" s="22"/>
      <c r="DB421" s="22"/>
      <c r="DC421" s="22"/>
      <c r="DD421" s="22"/>
      <c r="DE421" s="22"/>
      <c r="DF421" s="22"/>
      <c r="DG421" s="22"/>
      <c r="DH421" s="22"/>
      <c r="DI421" s="22"/>
      <c r="DJ421" s="22"/>
      <c r="DK421" s="22"/>
      <c r="DL421" s="22"/>
      <c r="DM421" s="22"/>
      <c r="DN421" s="22"/>
      <c r="DO421" s="22"/>
      <c r="DP421" s="22"/>
      <c r="DQ421" s="22"/>
      <c r="DR421" s="22"/>
      <c r="DS421" s="22"/>
      <c r="DT421" s="22"/>
      <c r="DU421" s="22"/>
      <c r="DV421" s="22"/>
      <c r="DW421" s="22"/>
      <c r="DX421" s="22"/>
      <c r="DY421" s="22"/>
      <c r="DZ421" s="22"/>
      <c r="EA421" s="22"/>
      <c r="EB421" s="22"/>
      <c r="EC421" s="22"/>
      <c r="ED421" s="22"/>
      <c r="EE421" s="22"/>
      <c r="EF421" s="22"/>
      <c r="EG421" s="22"/>
      <c r="EH421" s="22"/>
      <c r="EI421" s="22"/>
      <c r="EJ421" s="22"/>
      <c r="EK421" s="22"/>
      <c r="EL421" s="22"/>
      <c r="EM421" s="22"/>
      <c r="EN421" s="22"/>
      <c r="EO421" s="22"/>
      <c r="EP421" s="22"/>
      <c r="EQ421" s="22"/>
      <c r="ER421" s="22"/>
      <c r="ES421" s="22"/>
      <c r="ET421" s="22"/>
      <c r="EU421" s="22"/>
      <c r="EV421" s="22"/>
      <c r="EW421" s="22"/>
      <c r="EX421" s="22"/>
      <c r="EY421" s="22"/>
      <c r="EZ421" s="22"/>
      <c r="FA421" s="22"/>
      <c r="FB421" s="22"/>
      <c r="FC421" s="22"/>
      <c r="FD421" s="22"/>
      <c r="FE421" s="22"/>
      <c r="FF421" s="22"/>
      <c r="FG421" s="22"/>
      <c r="FH421" s="22"/>
      <c r="FI421" s="22"/>
      <c r="FJ421" s="22"/>
      <c r="FK421" s="22"/>
      <c r="FL421" s="22"/>
      <c r="FM421" s="22"/>
      <c r="FN421" s="22"/>
      <c r="FO421" s="22"/>
      <c r="FP421" s="22"/>
      <c r="FQ421" s="22"/>
      <c r="FR421" s="22"/>
      <c r="FS421" s="22"/>
      <c r="FT421" s="22"/>
      <c r="FU421" s="22"/>
      <c r="FV421" s="22"/>
      <c r="FW421" s="22"/>
      <c r="FX421" s="22"/>
      <c r="FY421" s="22"/>
      <c r="FZ421" s="22"/>
      <c r="GA421" s="22"/>
      <c r="GB421" s="22"/>
      <c r="GC421" s="22"/>
      <c r="GD421" s="22"/>
      <c r="GE421" s="22"/>
      <c r="GF421" s="22"/>
      <c r="GG421" s="22"/>
      <c r="GH421" s="22"/>
      <c r="GI421" s="22"/>
      <c r="GJ421" s="22"/>
      <c r="GK421" s="22"/>
      <c r="GL421" s="22"/>
      <c r="GM421" s="22"/>
      <c r="GN421" s="22"/>
      <c r="GO421" s="22"/>
      <c r="GP421" s="22"/>
      <c r="GQ421" s="22"/>
      <c r="GR421" s="22"/>
      <c r="GS421" s="22"/>
      <c r="GT421" s="22"/>
      <c r="GU421" s="22"/>
      <c r="GV421" s="22"/>
      <c r="GW421" s="22"/>
      <c r="GX421" s="22"/>
      <c r="GY421" s="22"/>
      <c r="GZ421" s="22"/>
      <c r="HA421" s="22"/>
      <c r="HB421" s="22"/>
      <c r="HC421" s="22"/>
      <c r="HD421" s="22"/>
      <c r="HE421" s="22"/>
      <c r="HF421" s="22"/>
      <c r="HG421" s="22"/>
      <c r="HH421" s="22"/>
      <c r="HI421" s="22"/>
      <c r="HJ421" s="22"/>
      <c r="HK421" s="22"/>
      <c r="HL421" s="22"/>
      <c r="HM421" s="22"/>
      <c r="HN421" s="22"/>
      <c r="HO421" s="22"/>
      <c r="HP421" s="22"/>
      <c r="HQ421" s="22"/>
      <c r="HR421" s="22"/>
      <c r="HS421" s="22"/>
      <c r="HT421" s="22"/>
      <c r="HU421" s="22"/>
      <c r="HV421" s="22"/>
      <c r="HW421" s="22"/>
      <c r="HX421" s="22"/>
      <c r="HY421" s="22"/>
      <c r="HZ421" s="22"/>
      <c r="IA421" s="22"/>
      <c r="IB421" s="22"/>
      <c r="IC421" s="22"/>
      <c r="ID421" s="22"/>
      <c r="IE421" s="22"/>
      <c r="IF421" s="22"/>
      <c r="IG421" s="22"/>
      <c r="IH421" s="22"/>
      <c r="II421" s="22"/>
      <c r="IJ421" s="22"/>
      <c r="IK421" s="22"/>
      <c r="IL421" s="22"/>
      <c r="IM421" s="22"/>
      <c r="IN421" s="22"/>
      <c r="IO421" s="22"/>
      <c r="IP421" s="22"/>
      <c r="IQ421" s="22"/>
      <c r="IR421" s="22"/>
      <c r="IS421" s="22"/>
      <c r="IT421" s="22"/>
      <c r="IU421" s="22"/>
      <c r="IV421" s="22"/>
      <c r="IW421" s="22"/>
      <c r="IX421" s="22"/>
      <c r="IY421" s="26">
        <f t="shared" si="23"/>
        <v>19.7</v>
      </c>
      <c r="IZ421" s="56" t="s">
        <v>37</v>
      </c>
      <c r="JA421" s="80">
        <v>449.16</v>
      </c>
      <c r="JB421" s="81">
        <f>JE421+JF421+JG421+JH421+JI421+JJ421+JK421+JL421+JM421+JN421+JO421</f>
        <v>449.16</v>
      </c>
      <c r="JC421" s="81">
        <v>349.28100000000001</v>
      </c>
      <c r="JD421" s="82">
        <f t="shared" si="24"/>
        <v>0</v>
      </c>
      <c r="JE421" s="83"/>
      <c r="JF421" s="83"/>
      <c r="JG421" s="83"/>
      <c r="JH421" s="83"/>
      <c r="JI421" s="83"/>
      <c r="JJ421" s="83"/>
      <c r="JK421" s="83"/>
      <c r="JL421" s="83"/>
      <c r="JM421" s="83"/>
      <c r="JN421" s="83"/>
      <c r="JO421" s="83">
        <v>449.16</v>
      </c>
      <c r="JP421" s="83"/>
      <c r="JQ421" s="117">
        <f t="shared" si="22"/>
        <v>1.2859560067681897</v>
      </c>
      <c r="JR421" s="5" t="s">
        <v>672</v>
      </c>
    </row>
    <row r="422" spans="1:278" s="5" customFormat="1" ht="12.75" customHeight="1" x14ac:dyDescent="0.25">
      <c r="A422" s="64">
        <v>43462</v>
      </c>
      <c r="B422" s="108" t="s">
        <v>236</v>
      </c>
      <c r="C422" s="52"/>
      <c r="D422" s="52"/>
      <c r="E422" s="53"/>
      <c r="F422" s="53"/>
      <c r="G422" s="53"/>
      <c r="H422" s="53"/>
      <c r="I422" s="53">
        <v>20</v>
      </c>
      <c r="J422" s="53"/>
      <c r="K422" s="53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  <c r="BK422" s="22"/>
      <c r="BL422" s="22"/>
      <c r="BM422" s="22"/>
      <c r="BN422" s="22"/>
      <c r="BO422" s="22"/>
      <c r="BP422" s="22"/>
      <c r="BQ422" s="22"/>
      <c r="BR422" s="22"/>
      <c r="BS422" s="22"/>
      <c r="BT422" s="22"/>
      <c r="BU422" s="22"/>
      <c r="BV422" s="22"/>
      <c r="BW422" s="22"/>
      <c r="BX422" s="22"/>
      <c r="BY422" s="22"/>
      <c r="BZ422" s="22"/>
      <c r="CA422" s="22"/>
      <c r="CB422" s="22"/>
      <c r="CC422" s="22"/>
      <c r="CD422" s="22"/>
      <c r="CE422" s="22"/>
      <c r="CF422" s="22"/>
      <c r="CG422" s="22"/>
      <c r="CH422" s="22"/>
      <c r="CI422" s="22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/>
      <c r="DA422" s="22"/>
      <c r="DB422" s="22"/>
      <c r="DC422" s="22"/>
      <c r="DD422" s="22"/>
      <c r="DE422" s="22"/>
      <c r="DF422" s="22"/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/>
      <c r="DX422" s="22"/>
      <c r="DY422" s="22"/>
      <c r="DZ422" s="22"/>
      <c r="EA422" s="22"/>
      <c r="EB422" s="22"/>
      <c r="EC422" s="22"/>
      <c r="ED422" s="22"/>
      <c r="EE422" s="22"/>
      <c r="EF422" s="22"/>
      <c r="EG422" s="22"/>
      <c r="EH422" s="22"/>
      <c r="EI422" s="22"/>
      <c r="EJ422" s="22"/>
      <c r="EK422" s="22"/>
      <c r="EL422" s="22"/>
      <c r="EM422" s="22"/>
      <c r="EN422" s="22"/>
      <c r="EO422" s="22"/>
      <c r="EP422" s="22"/>
      <c r="EQ422" s="22"/>
      <c r="ER422" s="22"/>
      <c r="ES422" s="22"/>
      <c r="ET422" s="22"/>
      <c r="EU422" s="22"/>
      <c r="EV422" s="22"/>
      <c r="EW422" s="22"/>
      <c r="EX422" s="22"/>
      <c r="EY422" s="22"/>
      <c r="EZ422" s="22"/>
      <c r="FA422" s="22"/>
      <c r="FB422" s="22"/>
      <c r="FC422" s="22"/>
      <c r="FD422" s="22"/>
      <c r="FE422" s="22"/>
      <c r="FF422" s="22"/>
      <c r="FG422" s="22"/>
      <c r="FH422" s="22"/>
      <c r="FI422" s="22"/>
      <c r="FJ422" s="22"/>
      <c r="FK422" s="22"/>
      <c r="FL422" s="22"/>
      <c r="FM422" s="22"/>
      <c r="FN422" s="22"/>
      <c r="FO422" s="22"/>
      <c r="FP422" s="22"/>
      <c r="FQ422" s="22"/>
      <c r="FR422" s="22"/>
      <c r="FS422" s="22"/>
      <c r="FT422" s="22"/>
      <c r="FU422" s="22"/>
      <c r="FV422" s="22"/>
      <c r="FW422" s="22"/>
      <c r="FX422" s="22"/>
      <c r="FY422" s="22"/>
      <c r="FZ422" s="22"/>
      <c r="GA422" s="22"/>
      <c r="GB422" s="22"/>
      <c r="GC422" s="22"/>
      <c r="GD422" s="22"/>
      <c r="GE422" s="22"/>
      <c r="GF422" s="22"/>
      <c r="GG422" s="22"/>
      <c r="GH422" s="22"/>
      <c r="GI422" s="22"/>
      <c r="GJ422" s="22"/>
      <c r="GK422" s="22"/>
      <c r="GL422" s="22"/>
      <c r="GM422" s="22"/>
      <c r="GN422" s="22"/>
      <c r="GO422" s="22"/>
      <c r="GP422" s="22"/>
      <c r="GQ422" s="22"/>
      <c r="GR422" s="22"/>
      <c r="GS422" s="22"/>
      <c r="GT422" s="22"/>
      <c r="GU422" s="22"/>
      <c r="GV422" s="22"/>
      <c r="GW422" s="22"/>
      <c r="GX422" s="22"/>
      <c r="GY422" s="22"/>
      <c r="GZ422" s="22"/>
      <c r="HA422" s="22"/>
      <c r="HB422" s="22"/>
      <c r="HC422" s="22"/>
      <c r="HD422" s="22"/>
      <c r="HE422" s="22"/>
      <c r="HF422" s="22"/>
      <c r="HG422" s="22"/>
      <c r="HH422" s="22"/>
      <c r="HI422" s="22"/>
      <c r="HJ422" s="22"/>
      <c r="HK422" s="22"/>
      <c r="HL422" s="22"/>
      <c r="HM422" s="22"/>
      <c r="HN422" s="22"/>
      <c r="HO422" s="22"/>
      <c r="HP422" s="22"/>
      <c r="HQ422" s="22"/>
      <c r="HR422" s="22"/>
      <c r="HS422" s="22"/>
      <c r="HT422" s="22"/>
      <c r="HU422" s="22"/>
      <c r="HV422" s="22"/>
      <c r="HW422" s="22"/>
      <c r="HX422" s="22"/>
      <c r="HY422" s="22"/>
      <c r="HZ422" s="22"/>
      <c r="IA422" s="22"/>
      <c r="IB422" s="22"/>
      <c r="IC422" s="22"/>
      <c r="ID422" s="22"/>
      <c r="IE422" s="22"/>
      <c r="IF422" s="22"/>
      <c r="IG422" s="22"/>
      <c r="IH422" s="22"/>
      <c r="II422" s="22"/>
      <c r="IJ422" s="22"/>
      <c r="IK422" s="22"/>
      <c r="IL422" s="22"/>
      <c r="IM422" s="22"/>
      <c r="IN422" s="22"/>
      <c r="IO422" s="22"/>
      <c r="IP422" s="22"/>
      <c r="IQ422" s="22"/>
      <c r="IR422" s="22"/>
      <c r="IS422" s="22"/>
      <c r="IT422" s="22"/>
      <c r="IU422" s="22"/>
      <c r="IV422" s="22"/>
      <c r="IW422" s="22"/>
      <c r="IX422" s="22"/>
      <c r="IY422" s="26">
        <f t="shared" si="23"/>
        <v>20</v>
      </c>
      <c r="IZ422" s="56" t="s">
        <v>37</v>
      </c>
      <c r="JA422" s="80">
        <v>456</v>
      </c>
      <c r="JB422" s="81">
        <f>JE422+JF422+JG422+JH422+JI422+JJ422+JK422+JL422+JM422+JN422+JO422+JP422</f>
        <v>0</v>
      </c>
      <c r="JC422" s="81">
        <v>380.34000000000003</v>
      </c>
      <c r="JD422" s="82">
        <f t="shared" si="24"/>
        <v>456</v>
      </c>
      <c r="JE422" s="83"/>
      <c r="JF422" s="83"/>
      <c r="JG422" s="83"/>
      <c r="JH422" s="83"/>
      <c r="JI422" s="83"/>
      <c r="JJ422" s="83"/>
      <c r="JK422" s="83"/>
      <c r="JL422" s="83"/>
      <c r="JM422" s="83"/>
      <c r="JN422" s="83"/>
      <c r="JO422" s="83"/>
      <c r="JP422" s="83"/>
      <c r="JQ422" s="117">
        <f t="shared" ref="JQ422:JQ485" si="25">JA422/JC422</f>
        <v>1.1989272755955196</v>
      </c>
    </row>
    <row r="423" spans="1:278" s="5" customFormat="1" ht="12.75" customHeight="1" x14ac:dyDescent="0.25">
      <c r="A423" s="64">
        <v>43228</v>
      </c>
      <c r="B423" s="109" t="s">
        <v>396</v>
      </c>
      <c r="C423" s="52"/>
      <c r="D423" s="52"/>
      <c r="E423" s="53"/>
      <c r="F423" s="53"/>
      <c r="G423" s="53"/>
      <c r="H423" s="53"/>
      <c r="I423" s="53"/>
      <c r="J423" s="53"/>
      <c r="K423" s="53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  <c r="BK423" s="22"/>
      <c r="BL423" s="22"/>
      <c r="BM423" s="22"/>
      <c r="BN423" s="22"/>
      <c r="BO423" s="22"/>
      <c r="BP423" s="22"/>
      <c r="BQ423" s="22"/>
      <c r="BR423" s="22"/>
      <c r="BS423" s="22"/>
      <c r="BT423" s="22"/>
      <c r="BU423" s="22"/>
      <c r="BV423" s="22"/>
      <c r="BW423" s="22"/>
      <c r="BX423" s="22"/>
      <c r="BY423" s="22"/>
      <c r="BZ423" s="22"/>
      <c r="CA423" s="22"/>
      <c r="CB423" s="22"/>
      <c r="CC423" s="22"/>
      <c r="CD423" s="22"/>
      <c r="CE423" s="22"/>
      <c r="CF423" s="22"/>
      <c r="CG423" s="22"/>
      <c r="CH423" s="22"/>
      <c r="CI423" s="22"/>
      <c r="CJ423" s="22"/>
      <c r="CK423" s="22"/>
      <c r="CL423" s="22"/>
      <c r="CM423" s="22"/>
      <c r="CN423" s="22"/>
      <c r="CO423" s="22"/>
      <c r="CP423" s="22">
        <v>3</v>
      </c>
      <c r="CQ423" s="22"/>
      <c r="CR423" s="22"/>
      <c r="CS423" s="22"/>
      <c r="CT423" s="22"/>
      <c r="CU423" s="22"/>
      <c r="CV423" s="22"/>
      <c r="CW423" s="22"/>
      <c r="CX423" s="22"/>
      <c r="CY423" s="22"/>
      <c r="CZ423" s="22"/>
      <c r="DA423" s="22"/>
      <c r="DB423" s="22"/>
      <c r="DC423" s="22"/>
      <c r="DD423" s="22"/>
      <c r="DE423" s="22"/>
      <c r="DF423" s="22"/>
      <c r="DG423" s="22"/>
      <c r="DH423" s="22"/>
      <c r="DI423" s="22"/>
      <c r="DJ423" s="22"/>
      <c r="DK423" s="22"/>
      <c r="DL423" s="22"/>
      <c r="DM423" s="22"/>
      <c r="DN423" s="22"/>
      <c r="DO423" s="22"/>
      <c r="DP423" s="22"/>
      <c r="DQ423" s="22"/>
      <c r="DR423" s="22"/>
      <c r="DS423" s="22"/>
      <c r="DT423" s="22"/>
      <c r="DU423" s="22"/>
      <c r="DV423" s="22"/>
      <c r="DW423" s="22"/>
      <c r="DX423" s="22"/>
      <c r="DY423" s="22"/>
      <c r="DZ423" s="22"/>
      <c r="EA423" s="22"/>
      <c r="EB423" s="22"/>
      <c r="EC423" s="22"/>
      <c r="ED423" s="22"/>
      <c r="EE423" s="22"/>
      <c r="EF423" s="22"/>
      <c r="EG423" s="22"/>
      <c r="EH423" s="22"/>
      <c r="EI423" s="22"/>
      <c r="EJ423" s="22"/>
      <c r="EK423" s="22"/>
      <c r="EL423" s="22"/>
      <c r="EM423" s="22"/>
      <c r="EN423" s="22"/>
      <c r="EO423" s="22"/>
      <c r="EP423" s="22"/>
      <c r="EQ423" s="22"/>
      <c r="ER423" s="22"/>
      <c r="ES423" s="22"/>
      <c r="ET423" s="22"/>
      <c r="EU423" s="22"/>
      <c r="EV423" s="22"/>
      <c r="EW423" s="22"/>
      <c r="EX423" s="22"/>
      <c r="EY423" s="22"/>
      <c r="EZ423" s="22"/>
      <c r="FA423" s="22"/>
      <c r="FB423" s="22"/>
      <c r="FC423" s="22"/>
      <c r="FD423" s="22"/>
      <c r="FE423" s="22"/>
      <c r="FF423" s="22"/>
      <c r="FG423" s="22"/>
      <c r="FH423" s="22"/>
      <c r="FI423" s="22"/>
      <c r="FJ423" s="22"/>
      <c r="FK423" s="22"/>
      <c r="FL423" s="22"/>
      <c r="FM423" s="22"/>
      <c r="FN423" s="22"/>
      <c r="FO423" s="22"/>
      <c r="FP423" s="22"/>
      <c r="FQ423" s="22"/>
      <c r="FR423" s="22"/>
      <c r="FS423" s="22"/>
      <c r="FT423" s="22"/>
      <c r="FU423" s="22"/>
      <c r="FV423" s="22"/>
      <c r="FW423" s="22"/>
      <c r="FX423" s="22"/>
      <c r="FY423" s="22"/>
      <c r="FZ423" s="22"/>
      <c r="GA423" s="22"/>
      <c r="GB423" s="22"/>
      <c r="GC423" s="22"/>
      <c r="GD423" s="22"/>
      <c r="GE423" s="22"/>
      <c r="GF423" s="22"/>
      <c r="GG423" s="22"/>
      <c r="GH423" s="22"/>
      <c r="GI423" s="22"/>
      <c r="GJ423" s="22"/>
      <c r="GK423" s="22"/>
      <c r="GL423" s="22"/>
      <c r="GM423" s="22"/>
      <c r="GN423" s="22"/>
      <c r="GO423" s="22"/>
      <c r="GP423" s="22"/>
      <c r="GQ423" s="22"/>
      <c r="GR423" s="22"/>
      <c r="GS423" s="22"/>
      <c r="GT423" s="22"/>
      <c r="GU423" s="22"/>
      <c r="GV423" s="22"/>
      <c r="GW423" s="22"/>
      <c r="GX423" s="22"/>
      <c r="GY423" s="22"/>
      <c r="GZ423" s="22"/>
      <c r="HA423" s="22"/>
      <c r="HB423" s="22"/>
      <c r="HC423" s="22"/>
      <c r="HD423" s="22"/>
      <c r="HE423" s="22"/>
      <c r="HF423" s="22"/>
      <c r="HG423" s="22"/>
      <c r="HH423" s="22"/>
      <c r="HI423" s="22"/>
      <c r="HJ423" s="22"/>
      <c r="HK423" s="22"/>
      <c r="HL423" s="22"/>
      <c r="HM423" s="22"/>
      <c r="HN423" s="22"/>
      <c r="HO423" s="22"/>
      <c r="HP423" s="22"/>
      <c r="HQ423" s="22"/>
      <c r="HR423" s="22"/>
      <c r="HS423" s="22"/>
      <c r="HT423" s="22"/>
      <c r="HU423" s="22"/>
      <c r="HV423" s="22"/>
      <c r="HW423" s="22"/>
      <c r="HX423" s="22"/>
      <c r="HY423" s="22"/>
      <c r="HZ423" s="22"/>
      <c r="IA423" s="22"/>
      <c r="IB423" s="22"/>
      <c r="IC423" s="22"/>
      <c r="ID423" s="22"/>
      <c r="IE423" s="22"/>
      <c r="IF423" s="22"/>
      <c r="IG423" s="22"/>
      <c r="IH423" s="22"/>
      <c r="II423" s="22"/>
      <c r="IJ423" s="22"/>
      <c r="IK423" s="22"/>
      <c r="IL423" s="22"/>
      <c r="IM423" s="22"/>
      <c r="IN423" s="22"/>
      <c r="IO423" s="22"/>
      <c r="IP423" s="22"/>
      <c r="IQ423" s="22"/>
      <c r="IR423" s="22"/>
      <c r="IS423" s="22"/>
      <c r="IT423" s="22"/>
      <c r="IU423" s="22"/>
      <c r="IV423" s="22"/>
      <c r="IW423" s="22"/>
      <c r="IX423" s="22"/>
      <c r="IY423" s="26">
        <f t="shared" si="23"/>
        <v>3</v>
      </c>
      <c r="IZ423" s="56" t="s">
        <v>37</v>
      </c>
      <c r="JA423" s="80">
        <v>104.65</v>
      </c>
      <c r="JB423" s="81">
        <f>JE423+JF423+JG423+JH423+JI423</f>
        <v>104.65</v>
      </c>
      <c r="JC423" s="81">
        <v>67.59</v>
      </c>
      <c r="JD423" s="82">
        <f t="shared" si="24"/>
        <v>0</v>
      </c>
      <c r="JE423" s="83"/>
      <c r="JF423" s="83"/>
      <c r="JG423" s="83"/>
      <c r="JH423" s="83"/>
      <c r="JI423" s="83">
        <v>104.65</v>
      </c>
      <c r="JJ423" s="83"/>
      <c r="JK423" s="83"/>
      <c r="JL423" s="83"/>
      <c r="JM423" s="83"/>
      <c r="JN423" s="83"/>
      <c r="JO423" s="83"/>
      <c r="JP423" s="83"/>
      <c r="JQ423" s="40">
        <f t="shared" si="25"/>
        <v>1.5483059624204765</v>
      </c>
    </row>
    <row r="424" spans="1:278" s="5" customFormat="1" ht="12.75" customHeight="1" x14ac:dyDescent="0.25">
      <c r="A424" s="64">
        <v>43259</v>
      </c>
      <c r="B424" s="109" t="s">
        <v>396</v>
      </c>
      <c r="C424" s="52"/>
      <c r="D424" s="52"/>
      <c r="E424" s="53"/>
      <c r="F424" s="53"/>
      <c r="G424" s="53"/>
      <c r="H424" s="53"/>
      <c r="I424" s="53"/>
      <c r="J424" s="53"/>
      <c r="K424" s="53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  <c r="BK424" s="22"/>
      <c r="BL424" s="22"/>
      <c r="BM424" s="22"/>
      <c r="BN424" s="22"/>
      <c r="BO424" s="22"/>
      <c r="BP424" s="22"/>
      <c r="BQ424" s="22"/>
      <c r="BR424" s="22"/>
      <c r="BS424" s="22"/>
      <c r="BT424" s="22"/>
      <c r="BU424" s="22"/>
      <c r="BV424" s="22"/>
      <c r="BW424" s="22"/>
      <c r="BX424" s="22"/>
      <c r="BY424" s="22"/>
      <c r="BZ424" s="22"/>
      <c r="CA424" s="22"/>
      <c r="CB424" s="22"/>
      <c r="CC424" s="22"/>
      <c r="CD424" s="22"/>
      <c r="CE424" s="22"/>
      <c r="CF424" s="22"/>
      <c r="CG424" s="22"/>
      <c r="CH424" s="22"/>
      <c r="CI424" s="22"/>
      <c r="CJ424" s="22"/>
      <c r="CK424" s="22"/>
      <c r="CL424" s="22"/>
      <c r="CM424" s="22"/>
      <c r="CN424" s="22"/>
      <c r="CO424" s="22"/>
      <c r="CP424" s="22">
        <v>2</v>
      </c>
      <c r="CQ424" s="22"/>
      <c r="CR424" s="22"/>
      <c r="CS424" s="22"/>
      <c r="CT424" s="22"/>
      <c r="CU424" s="22"/>
      <c r="CV424" s="22"/>
      <c r="CW424" s="22"/>
      <c r="CX424" s="22"/>
      <c r="CY424" s="22"/>
      <c r="CZ424" s="22"/>
      <c r="DA424" s="22"/>
      <c r="DB424" s="22"/>
      <c r="DC424" s="22"/>
      <c r="DD424" s="22"/>
      <c r="DE424" s="22"/>
      <c r="DF424" s="22"/>
      <c r="DG424" s="22"/>
      <c r="DH424" s="22"/>
      <c r="DI424" s="22"/>
      <c r="DJ424" s="22"/>
      <c r="DK424" s="22"/>
      <c r="DL424" s="22"/>
      <c r="DM424" s="22"/>
      <c r="DN424" s="22"/>
      <c r="DO424" s="22"/>
      <c r="DP424" s="22"/>
      <c r="DQ424" s="22"/>
      <c r="DR424" s="22"/>
      <c r="DS424" s="22"/>
      <c r="DT424" s="22"/>
      <c r="DU424" s="22"/>
      <c r="DV424" s="22"/>
      <c r="DW424" s="22"/>
      <c r="DX424" s="22"/>
      <c r="DY424" s="22"/>
      <c r="DZ424" s="22"/>
      <c r="EA424" s="22"/>
      <c r="EB424" s="22"/>
      <c r="EC424" s="22"/>
      <c r="ED424" s="22"/>
      <c r="EE424" s="22"/>
      <c r="EF424" s="22"/>
      <c r="EG424" s="22"/>
      <c r="EH424" s="22"/>
      <c r="EI424" s="22"/>
      <c r="EJ424" s="22"/>
      <c r="EK424" s="22"/>
      <c r="EL424" s="22"/>
      <c r="EM424" s="22"/>
      <c r="EN424" s="22"/>
      <c r="EO424" s="22"/>
      <c r="EP424" s="22"/>
      <c r="EQ424" s="22"/>
      <c r="ER424" s="22"/>
      <c r="ES424" s="22"/>
      <c r="ET424" s="22"/>
      <c r="EU424" s="22"/>
      <c r="EV424" s="22"/>
      <c r="EW424" s="22"/>
      <c r="EX424" s="22"/>
      <c r="EY424" s="22"/>
      <c r="EZ424" s="22"/>
      <c r="FA424" s="22"/>
      <c r="FB424" s="22"/>
      <c r="FC424" s="22"/>
      <c r="FD424" s="22"/>
      <c r="FE424" s="22"/>
      <c r="FF424" s="22"/>
      <c r="FG424" s="22"/>
      <c r="FH424" s="22"/>
      <c r="FI424" s="22"/>
      <c r="FJ424" s="22"/>
      <c r="FK424" s="22"/>
      <c r="FL424" s="22"/>
      <c r="FM424" s="22"/>
      <c r="FN424" s="22"/>
      <c r="FO424" s="22"/>
      <c r="FP424" s="22"/>
      <c r="FQ424" s="22"/>
      <c r="FR424" s="22"/>
      <c r="FS424" s="22"/>
      <c r="FT424" s="22"/>
      <c r="FU424" s="22"/>
      <c r="FV424" s="22"/>
      <c r="FW424" s="22"/>
      <c r="FX424" s="22"/>
      <c r="FY424" s="22"/>
      <c r="FZ424" s="22"/>
      <c r="GA424" s="22"/>
      <c r="GB424" s="22"/>
      <c r="GC424" s="22"/>
      <c r="GD424" s="22"/>
      <c r="GE424" s="22"/>
      <c r="GF424" s="22"/>
      <c r="GG424" s="22"/>
      <c r="GH424" s="22"/>
      <c r="GI424" s="22"/>
      <c r="GJ424" s="22"/>
      <c r="GK424" s="22"/>
      <c r="GL424" s="22"/>
      <c r="GM424" s="22"/>
      <c r="GN424" s="22"/>
      <c r="GO424" s="22"/>
      <c r="GP424" s="22"/>
      <c r="GQ424" s="22"/>
      <c r="GR424" s="22"/>
      <c r="GS424" s="22"/>
      <c r="GT424" s="22"/>
      <c r="GU424" s="22"/>
      <c r="GV424" s="22"/>
      <c r="GW424" s="22"/>
      <c r="GX424" s="22"/>
      <c r="GY424" s="22"/>
      <c r="GZ424" s="22"/>
      <c r="HA424" s="22"/>
      <c r="HB424" s="22"/>
      <c r="HC424" s="22"/>
      <c r="HD424" s="22"/>
      <c r="HE424" s="22"/>
      <c r="HF424" s="22"/>
      <c r="HG424" s="22"/>
      <c r="HH424" s="22"/>
      <c r="HI424" s="22"/>
      <c r="HJ424" s="22"/>
      <c r="HK424" s="22"/>
      <c r="HL424" s="22"/>
      <c r="HM424" s="22"/>
      <c r="HN424" s="22"/>
      <c r="HO424" s="22"/>
      <c r="HP424" s="22"/>
      <c r="HQ424" s="22"/>
      <c r="HR424" s="22"/>
      <c r="HS424" s="22"/>
      <c r="HT424" s="22"/>
      <c r="HU424" s="22"/>
      <c r="HV424" s="22"/>
      <c r="HW424" s="22"/>
      <c r="HX424" s="22"/>
      <c r="HY424" s="22"/>
      <c r="HZ424" s="22"/>
      <c r="IA424" s="22"/>
      <c r="IB424" s="22"/>
      <c r="IC424" s="22"/>
      <c r="ID424" s="22"/>
      <c r="IE424" s="22"/>
      <c r="IF424" s="22"/>
      <c r="IG424" s="22"/>
      <c r="IH424" s="22"/>
      <c r="II424" s="22"/>
      <c r="IJ424" s="22"/>
      <c r="IK424" s="22"/>
      <c r="IL424" s="22"/>
      <c r="IM424" s="22"/>
      <c r="IN424" s="22"/>
      <c r="IO424" s="22"/>
      <c r="IP424" s="22"/>
      <c r="IQ424" s="22"/>
      <c r="IR424" s="22"/>
      <c r="IS424" s="22"/>
      <c r="IT424" s="22"/>
      <c r="IU424" s="22"/>
      <c r="IV424" s="22"/>
      <c r="IW424" s="22"/>
      <c r="IX424" s="22"/>
      <c r="IY424" s="26">
        <f t="shared" si="23"/>
        <v>2</v>
      </c>
      <c r="IZ424" s="56" t="s">
        <v>37</v>
      </c>
      <c r="JA424" s="80">
        <v>69.77</v>
      </c>
      <c r="JB424" s="81">
        <f>JE424+JF424+JG424+JH424+JI424+JJ424</f>
        <v>69.77</v>
      </c>
      <c r="JC424" s="81">
        <v>44.92</v>
      </c>
      <c r="JD424" s="82">
        <f t="shared" si="24"/>
        <v>0</v>
      </c>
      <c r="JE424" s="83"/>
      <c r="JF424" s="83"/>
      <c r="JG424" s="83"/>
      <c r="JH424" s="83"/>
      <c r="JI424" s="83"/>
      <c r="JJ424" s="83">
        <v>69.77</v>
      </c>
      <c r="JK424" s="83"/>
      <c r="JL424" s="83"/>
      <c r="JM424" s="83"/>
      <c r="JN424" s="83"/>
      <c r="JO424" s="83"/>
      <c r="JP424" s="83"/>
      <c r="JQ424" s="40">
        <f t="shared" si="25"/>
        <v>1.5532056990204808</v>
      </c>
      <c r="JR424" s="5" t="s">
        <v>472</v>
      </c>
    </row>
    <row r="425" spans="1:278" s="5" customFormat="1" ht="12.75" customHeight="1" x14ac:dyDescent="0.25">
      <c r="A425" s="64">
        <v>43262</v>
      </c>
      <c r="B425" s="109" t="s">
        <v>396</v>
      </c>
      <c r="C425" s="52"/>
      <c r="D425" s="52"/>
      <c r="E425" s="53"/>
      <c r="F425" s="53"/>
      <c r="G425" s="53"/>
      <c r="H425" s="53"/>
      <c r="I425" s="53"/>
      <c r="J425" s="53"/>
      <c r="K425" s="53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  <c r="BK425" s="22"/>
      <c r="BL425" s="22"/>
      <c r="BM425" s="22"/>
      <c r="BN425" s="22"/>
      <c r="BO425" s="22"/>
      <c r="BP425" s="22"/>
      <c r="BQ425" s="22"/>
      <c r="BR425" s="22"/>
      <c r="BS425" s="22"/>
      <c r="BT425" s="22"/>
      <c r="BU425" s="22"/>
      <c r="BV425" s="22"/>
      <c r="BW425" s="22"/>
      <c r="BX425" s="22"/>
      <c r="BY425" s="22"/>
      <c r="BZ425" s="22"/>
      <c r="CA425" s="22"/>
      <c r="CB425" s="22"/>
      <c r="CC425" s="22"/>
      <c r="CD425" s="22"/>
      <c r="CE425" s="22"/>
      <c r="CF425" s="22"/>
      <c r="CG425" s="22"/>
      <c r="CH425" s="22"/>
      <c r="CI425" s="22"/>
      <c r="CJ425" s="22"/>
      <c r="CK425" s="22"/>
      <c r="CL425" s="22"/>
      <c r="CM425" s="22"/>
      <c r="CN425" s="22"/>
      <c r="CO425" s="22"/>
      <c r="CP425" s="22">
        <v>10</v>
      </c>
      <c r="CQ425" s="22"/>
      <c r="CR425" s="22"/>
      <c r="CS425" s="22"/>
      <c r="CT425" s="22"/>
      <c r="CU425" s="22"/>
      <c r="CV425" s="22"/>
      <c r="CW425" s="22"/>
      <c r="CX425" s="22"/>
      <c r="CY425" s="22"/>
      <c r="CZ425" s="22"/>
      <c r="DA425" s="22"/>
      <c r="DB425" s="22"/>
      <c r="DC425" s="22"/>
      <c r="DD425" s="22"/>
      <c r="DE425" s="22"/>
      <c r="DF425" s="22"/>
      <c r="DG425" s="22"/>
      <c r="DH425" s="22"/>
      <c r="DI425" s="22"/>
      <c r="DJ425" s="22"/>
      <c r="DK425" s="22"/>
      <c r="DL425" s="22"/>
      <c r="DM425" s="22"/>
      <c r="DN425" s="22"/>
      <c r="DO425" s="22"/>
      <c r="DP425" s="22"/>
      <c r="DQ425" s="22"/>
      <c r="DR425" s="22"/>
      <c r="DS425" s="22"/>
      <c r="DT425" s="22"/>
      <c r="DU425" s="22"/>
      <c r="DV425" s="22"/>
      <c r="DW425" s="22"/>
      <c r="DX425" s="22"/>
      <c r="DY425" s="22"/>
      <c r="DZ425" s="22"/>
      <c r="EA425" s="22"/>
      <c r="EB425" s="22"/>
      <c r="EC425" s="22"/>
      <c r="ED425" s="22"/>
      <c r="EE425" s="22"/>
      <c r="EF425" s="22"/>
      <c r="EG425" s="22"/>
      <c r="EH425" s="22"/>
      <c r="EI425" s="22"/>
      <c r="EJ425" s="22"/>
      <c r="EK425" s="22"/>
      <c r="EL425" s="22"/>
      <c r="EM425" s="22"/>
      <c r="EN425" s="22"/>
      <c r="EO425" s="22"/>
      <c r="EP425" s="22"/>
      <c r="EQ425" s="22"/>
      <c r="ER425" s="22"/>
      <c r="ES425" s="22"/>
      <c r="ET425" s="22"/>
      <c r="EU425" s="22"/>
      <c r="EV425" s="22"/>
      <c r="EW425" s="22"/>
      <c r="EX425" s="22"/>
      <c r="EY425" s="22"/>
      <c r="EZ425" s="22"/>
      <c r="FA425" s="22"/>
      <c r="FB425" s="22"/>
      <c r="FC425" s="22"/>
      <c r="FD425" s="22"/>
      <c r="FE425" s="22"/>
      <c r="FF425" s="22"/>
      <c r="FG425" s="22"/>
      <c r="FH425" s="22"/>
      <c r="FI425" s="22"/>
      <c r="FJ425" s="22"/>
      <c r="FK425" s="22"/>
      <c r="FL425" s="22"/>
      <c r="FM425" s="22"/>
      <c r="FN425" s="22"/>
      <c r="FO425" s="22"/>
      <c r="FP425" s="22"/>
      <c r="FQ425" s="22"/>
      <c r="FR425" s="22"/>
      <c r="FS425" s="22"/>
      <c r="FT425" s="22"/>
      <c r="FU425" s="22"/>
      <c r="FV425" s="22"/>
      <c r="FW425" s="22"/>
      <c r="FX425" s="22"/>
      <c r="FY425" s="22"/>
      <c r="FZ425" s="22"/>
      <c r="GA425" s="22"/>
      <c r="GB425" s="22"/>
      <c r="GC425" s="22"/>
      <c r="GD425" s="22"/>
      <c r="GE425" s="22"/>
      <c r="GF425" s="22"/>
      <c r="GG425" s="22"/>
      <c r="GH425" s="22"/>
      <c r="GI425" s="22"/>
      <c r="GJ425" s="22"/>
      <c r="GK425" s="22"/>
      <c r="GL425" s="22"/>
      <c r="GM425" s="22"/>
      <c r="GN425" s="22"/>
      <c r="GO425" s="22"/>
      <c r="GP425" s="22"/>
      <c r="GQ425" s="22"/>
      <c r="GR425" s="22"/>
      <c r="GS425" s="22"/>
      <c r="GT425" s="22"/>
      <c r="GU425" s="22"/>
      <c r="GV425" s="22"/>
      <c r="GW425" s="22"/>
      <c r="GX425" s="22"/>
      <c r="GY425" s="22"/>
      <c r="GZ425" s="22"/>
      <c r="HA425" s="22"/>
      <c r="HB425" s="22"/>
      <c r="HC425" s="22"/>
      <c r="HD425" s="22"/>
      <c r="HE425" s="22"/>
      <c r="HF425" s="22"/>
      <c r="HG425" s="22"/>
      <c r="HH425" s="22"/>
      <c r="HI425" s="22"/>
      <c r="HJ425" s="22"/>
      <c r="HK425" s="22"/>
      <c r="HL425" s="22"/>
      <c r="HM425" s="22"/>
      <c r="HN425" s="22"/>
      <c r="HO425" s="22"/>
      <c r="HP425" s="22"/>
      <c r="HQ425" s="22"/>
      <c r="HR425" s="22"/>
      <c r="HS425" s="22"/>
      <c r="HT425" s="22"/>
      <c r="HU425" s="22"/>
      <c r="HV425" s="22"/>
      <c r="HW425" s="22"/>
      <c r="HX425" s="22"/>
      <c r="HY425" s="22"/>
      <c r="HZ425" s="22"/>
      <c r="IA425" s="22"/>
      <c r="IB425" s="22"/>
      <c r="IC425" s="22"/>
      <c r="ID425" s="22"/>
      <c r="IE425" s="22"/>
      <c r="IF425" s="22"/>
      <c r="IG425" s="22"/>
      <c r="IH425" s="22"/>
      <c r="II425" s="22"/>
      <c r="IJ425" s="22"/>
      <c r="IK425" s="22"/>
      <c r="IL425" s="22"/>
      <c r="IM425" s="22"/>
      <c r="IN425" s="22"/>
      <c r="IO425" s="22"/>
      <c r="IP425" s="22"/>
      <c r="IQ425" s="22"/>
      <c r="IR425" s="22"/>
      <c r="IS425" s="22"/>
      <c r="IT425" s="22"/>
      <c r="IU425" s="22"/>
      <c r="IV425" s="22"/>
      <c r="IW425" s="22"/>
      <c r="IX425" s="22"/>
      <c r="IY425" s="26">
        <f t="shared" si="23"/>
        <v>10</v>
      </c>
      <c r="IZ425" s="56" t="s">
        <v>37</v>
      </c>
      <c r="JA425" s="80">
        <v>312</v>
      </c>
      <c r="JB425" s="81">
        <f>JE425+JF425+JG425+JH425+JI425+JJ425</f>
        <v>312</v>
      </c>
      <c r="JC425" s="81">
        <v>177.89999999999998</v>
      </c>
      <c r="JD425" s="82">
        <f t="shared" si="24"/>
        <v>0</v>
      </c>
      <c r="JE425" s="83"/>
      <c r="JF425" s="83"/>
      <c r="JG425" s="83"/>
      <c r="JH425" s="83"/>
      <c r="JI425" s="83"/>
      <c r="JJ425" s="83">
        <v>312</v>
      </c>
      <c r="JK425" s="83"/>
      <c r="JL425" s="83"/>
      <c r="JM425" s="83"/>
      <c r="JN425" s="83"/>
      <c r="JO425" s="83"/>
      <c r="JP425" s="83"/>
      <c r="JQ425" s="40">
        <f t="shared" si="25"/>
        <v>1.7537942664418216</v>
      </c>
    </row>
    <row r="426" spans="1:278" s="5" customFormat="1" ht="12.75" customHeight="1" x14ac:dyDescent="0.25">
      <c r="A426" s="64">
        <v>43319</v>
      </c>
      <c r="B426" s="109" t="s">
        <v>396</v>
      </c>
      <c r="C426" s="52"/>
      <c r="D426" s="52"/>
      <c r="E426" s="53"/>
      <c r="F426" s="53"/>
      <c r="G426" s="53"/>
      <c r="H426" s="53"/>
      <c r="I426" s="53"/>
      <c r="J426" s="53"/>
      <c r="K426" s="53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  <c r="BK426" s="22"/>
      <c r="BL426" s="22"/>
      <c r="BM426" s="22"/>
      <c r="BN426" s="22"/>
      <c r="BO426" s="22"/>
      <c r="BP426" s="22"/>
      <c r="BQ426" s="22"/>
      <c r="BR426" s="22"/>
      <c r="BS426" s="22"/>
      <c r="BT426" s="22"/>
      <c r="BU426" s="22"/>
      <c r="BV426" s="22"/>
      <c r="BW426" s="22"/>
      <c r="BX426" s="22"/>
      <c r="BY426" s="22"/>
      <c r="BZ426" s="22"/>
      <c r="CA426" s="22"/>
      <c r="CB426" s="22"/>
      <c r="CC426" s="22"/>
      <c r="CD426" s="22"/>
      <c r="CE426" s="22"/>
      <c r="CF426" s="22"/>
      <c r="CG426" s="22"/>
      <c r="CH426" s="22"/>
      <c r="CI426" s="22"/>
      <c r="CJ426" s="22"/>
      <c r="CK426" s="22"/>
      <c r="CL426" s="22"/>
      <c r="CM426" s="22"/>
      <c r="CN426" s="22"/>
      <c r="CO426" s="22"/>
      <c r="CP426" s="22">
        <v>10</v>
      </c>
      <c r="CQ426" s="22"/>
      <c r="CR426" s="22"/>
      <c r="CS426" s="22"/>
      <c r="CT426" s="22"/>
      <c r="CU426" s="22"/>
      <c r="CV426" s="22"/>
      <c r="CW426" s="22"/>
      <c r="CX426" s="22"/>
      <c r="CY426" s="22"/>
      <c r="CZ426" s="22"/>
      <c r="DA426" s="22"/>
      <c r="DB426" s="22"/>
      <c r="DC426" s="22"/>
      <c r="DD426" s="22"/>
      <c r="DE426" s="22"/>
      <c r="DF426" s="22"/>
      <c r="DG426" s="22"/>
      <c r="DH426" s="22"/>
      <c r="DI426" s="22"/>
      <c r="DJ426" s="22"/>
      <c r="DK426" s="22"/>
      <c r="DL426" s="22"/>
      <c r="DM426" s="22"/>
      <c r="DN426" s="22"/>
      <c r="DO426" s="22"/>
      <c r="DP426" s="22"/>
      <c r="DQ426" s="22"/>
      <c r="DR426" s="22"/>
      <c r="DS426" s="22"/>
      <c r="DT426" s="22"/>
      <c r="DU426" s="22"/>
      <c r="DV426" s="22"/>
      <c r="DW426" s="22"/>
      <c r="DX426" s="22"/>
      <c r="DY426" s="22"/>
      <c r="DZ426" s="22"/>
      <c r="EA426" s="22"/>
      <c r="EB426" s="22"/>
      <c r="EC426" s="22"/>
      <c r="ED426" s="22"/>
      <c r="EE426" s="22"/>
      <c r="EF426" s="22"/>
      <c r="EG426" s="22"/>
      <c r="EH426" s="22"/>
      <c r="EI426" s="22"/>
      <c r="EJ426" s="22"/>
      <c r="EK426" s="22"/>
      <c r="EL426" s="22"/>
      <c r="EM426" s="22"/>
      <c r="EN426" s="22"/>
      <c r="EO426" s="22"/>
      <c r="EP426" s="22"/>
      <c r="EQ426" s="22"/>
      <c r="ER426" s="22"/>
      <c r="ES426" s="22"/>
      <c r="ET426" s="22"/>
      <c r="EU426" s="22"/>
      <c r="EV426" s="22"/>
      <c r="EW426" s="22"/>
      <c r="EX426" s="22"/>
      <c r="EY426" s="22"/>
      <c r="EZ426" s="22"/>
      <c r="FA426" s="22"/>
      <c r="FB426" s="22"/>
      <c r="FC426" s="22"/>
      <c r="FD426" s="22"/>
      <c r="FE426" s="22"/>
      <c r="FF426" s="22"/>
      <c r="FG426" s="22"/>
      <c r="FH426" s="22"/>
      <c r="FI426" s="22"/>
      <c r="FJ426" s="22"/>
      <c r="FK426" s="22"/>
      <c r="FL426" s="22"/>
      <c r="FM426" s="22"/>
      <c r="FN426" s="22"/>
      <c r="FO426" s="22"/>
      <c r="FP426" s="22"/>
      <c r="FQ426" s="22"/>
      <c r="FR426" s="22"/>
      <c r="FS426" s="22"/>
      <c r="FT426" s="22"/>
      <c r="FU426" s="22"/>
      <c r="FV426" s="22"/>
      <c r="FW426" s="22"/>
      <c r="FX426" s="22"/>
      <c r="FY426" s="22"/>
      <c r="FZ426" s="22"/>
      <c r="GA426" s="22"/>
      <c r="GB426" s="22"/>
      <c r="GC426" s="22"/>
      <c r="GD426" s="22"/>
      <c r="GE426" s="22"/>
      <c r="GF426" s="22"/>
      <c r="GG426" s="22"/>
      <c r="GH426" s="22"/>
      <c r="GI426" s="22"/>
      <c r="GJ426" s="22"/>
      <c r="GK426" s="22"/>
      <c r="GL426" s="22"/>
      <c r="GM426" s="22"/>
      <c r="GN426" s="22"/>
      <c r="GO426" s="22"/>
      <c r="GP426" s="22"/>
      <c r="GQ426" s="22"/>
      <c r="GR426" s="22"/>
      <c r="GS426" s="22"/>
      <c r="GT426" s="22"/>
      <c r="GU426" s="22"/>
      <c r="GV426" s="22"/>
      <c r="GW426" s="22"/>
      <c r="GX426" s="22"/>
      <c r="GY426" s="22"/>
      <c r="GZ426" s="22"/>
      <c r="HA426" s="22"/>
      <c r="HB426" s="22"/>
      <c r="HC426" s="22"/>
      <c r="HD426" s="22"/>
      <c r="HE426" s="22"/>
      <c r="HF426" s="22"/>
      <c r="HG426" s="22"/>
      <c r="HH426" s="22"/>
      <c r="HI426" s="22"/>
      <c r="HJ426" s="22"/>
      <c r="HK426" s="22"/>
      <c r="HL426" s="22"/>
      <c r="HM426" s="22"/>
      <c r="HN426" s="22"/>
      <c r="HO426" s="22"/>
      <c r="HP426" s="22"/>
      <c r="HQ426" s="22"/>
      <c r="HR426" s="22"/>
      <c r="HS426" s="22"/>
      <c r="HT426" s="22"/>
      <c r="HU426" s="22"/>
      <c r="HV426" s="22"/>
      <c r="HW426" s="22"/>
      <c r="HX426" s="22"/>
      <c r="HY426" s="22"/>
      <c r="HZ426" s="22"/>
      <c r="IA426" s="22"/>
      <c r="IB426" s="22"/>
      <c r="IC426" s="22"/>
      <c r="ID426" s="22">
        <v>25</v>
      </c>
      <c r="IE426" s="22"/>
      <c r="IF426" s="22"/>
      <c r="IG426" s="22"/>
      <c r="IH426" s="22"/>
      <c r="II426" s="22"/>
      <c r="IJ426" s="22"/>
      <c r="IK426" s="22"/>
      <c r="IL426" s="22"/>
      <c r="IM426" s="22"/>
      <c r="IN426" s="22"/>
      <c r="IO426" s="22"/>
      <c r="IP426" s="22"/>
      <c r="IQ426" s="22"/>
      <c r="IR426" s="22"/>
      <c r="IS426" s="22"/>
      <c r="IT426" s="22"/>
      <c r="IU426" s="22"/>
      <c r="IV426" s="22"/>
      <c r="IW426" s="22"/>
      <c r="IX426" s="22"/>
      <c r="IY426" s="26">
        <f t="shared" si="23"/>
        <v>35</v>
      </c>
      <c r="IZ426" s="56" t="s">
        <v>37</v>
      </c>
      <c r="JA426" s="80">
        <v>494.4</v>
      </c>
      <c r="JB426" s="81">
        <f>JE426+JF426+JG426+JH426+JI426+JJ426+JK426+JL426</f>
        <v>494.4</v>
      </c>
      <c r="JC426" s="81">
        <v>296.45</v>
      </c>
      <c r="JD426" s="82">
        <f t="shared" si="24"/>
        <v>0</v>
      </c>
      <c r="JE426" s="83"/>
      <c r="JF426" s="83"/>
      <c r="JG426" s="83"/>
      <c r="JH426" s="83"/>
      <c r="JI426" s="83"/>
      <c r="JJ426" s="83"/>
      <c r="JK426" s="83"/>
      <c r="JL426" s="83">
        <v>494.4</v>
      </c>
      <c r="JM426" s="83"/>
      <c r="JN426" s="83"/>
      <c r="JO426" s="83"/>
      <c r="JP426" s="83"/>
      <c r="JQ426" s="40">
        <f t="shared" si="25"/>
        <v>1.6677348625400574</v>
      </c>
    </row>
    <row r="427" spans="1:278" s="5" customFormat="1" ht="12.75" customHeight="1" x14ac:dyDescent="0.25">
      <c r="A427" s="64">
        <v>43123</v>
      </c>
      <c r="B427" s="109" t="s">
        <v>287</v>
      </c>
      <c r="C427" s="52"/>
      <c r="D427" s="52"/>
      <c r="E427" s="53"/>
      <c r="F427" s="53"/>
      <c r="G427" s="53"/>
      <c r="H427" s="53"/>
      <c r="I427" s="53"/>
      <c r="J427" s="53"/>
      <c r="K427" s="53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  <c r="BK427" s="22"/>
      <c r="BL427" s="22"/>
      <c r="BM427" s="22"/>
      <c r="BN427" s="22"/>
      <c r="BO427" s="22"/>
      <c r="BP427" s="22"/>
      <c r="BQ427" s="22"/>
      <c r="BR427" s="22"/>
      <c r="BS427" s="22"/>
      <c r="BT427" s="22"/>
      <c r="BU427" s="22"/>
      <c r="BV427" s="22"/>
      <c r="BW427" s="22"/>
      <c r="BX427" s="22"/>
      <c r="BY427" s="22"/>
      <c r="BZ427" s="22"/>
      <c r="CA427" s="22"/>
      <c r="CB427" s="22"/>
      <c r="CC427" s="22"/>
      <c r="CD427" s="22"/>
      <c r="CE427" s="22"/>
      <c r="CF427" s="22"/>
      <c r="CG427" s="22"/>
      <c r="CH427" s="22"/>
      <c r="CI427" s="22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/>
      <c r="DA427" s="22"/>
      <c r="DB427" s="22"/>
      <c r="DC427" s="22"/>
      <c r="DD427" s="22"/>
      <c r="DE427" s="22"/>
      <c r="DF427" s="22"/>
      <c r="DG427" s="22"/>
      <c r="DH427" s="22"/>
      <c r="DI427" s="22"/>
      <c r="DJ427" s="22"/>
      <c r="DK427" s="22"/>
      <c r="DL427" s="22"/>
      <c r="DM427" s="22"/>
      <c r="DN427" s="22"/>
      <c r="DO427" s="22"/>
      <c r="DP427" s="22"/>
      <c r="DQ427" s="22"/>
      <c r="DR427" s="22"/>
      <c r="DS427" s="22"/>
      <c r="DT427" s="22"/>
      <c r="DU427" s="22"/>
      <c r="DV427" s="22"/>
      <c r="DW427" s="22"/>
      <c r="DX427" s="22"/>
      <c r="DY427" s="22"/>
      <c r="DZ427" s="22"/>
      <c r="EA427" s="22"/>
      <c r="EB427" s="22"/>
      <c r="EC427" s="22"/>
      <c r="ED427" s="22"/>
      <c r="EE427" s="22"/>
      <c r="EF427" s="22"/>
      <c r="EG427" s="22"/>
      <c r="EH427" s="22"/>
      <c r="EI427" s="22"/>
      <c r="EJ427" s="22"/>
      <c r="EK427" s="22"/>
      <c r="EL427" s="22"/>
      <c r="EM427" s="22"/>
      <c r="EN427" s="22"/>
      <c r="EO427" s="22"/>
      <c r="EP427" s="22"/>
      <c r="EQ427" s="22"/>
      <c r="ER427" s="22"/>
      <c r="ES427" s="22"/>
      <c r="ET427" s="22"/>
      <c r="EU427" s="22"/>
      <c r="EV427" s="22"/>
      <c r="EW427" s="22"/>
      <c r="EX427" s="22"/>
      <c r="EY427" s="22"/>
      <c r="EZ427" s="22"/>
      <c r="FA427" s="22"/>
      <c r="FB427" s="22"/>
      <c r="FC427" s="22"/>
      <c r="FD427" s="22"/>
      <c r="FE427" s="22"/>
      <c r="FF427" s="22"/>
      <c r="FG427" s="22"/>
      <c r="FH427" s="22"/>
      <c r="FI427" s="22"/>
      <c r="FJ427" s="22"/>
      <c r="FK427" s="22"/>
      <c r="FL427" s="22"/>
      <c r="FM427" s="22"/>
      <c r="FN427" s="22"/>
      <c r="FO427" s="22"/>
      <c r="FP427" s="22"/>
      <c r="FQ427" s="22"/>
      <c r="FR427" s="22"/>
      <c r="FS427" s="22"/>
      <c r="FT427" s="22"/>
      <c r="FU427" s="22"/>
      <c r="FV427" s="22"/>
      <c r="FW427" s="22"/>
      <c r="FX427" s="22"/>
      <c r="FY427" s="22"/>
      <c r="FZ427" s="22"/>
      <c r="GA427" s="22"/>
      <c r="GB427" s="22"/>
      <c r="GC427" s="22"/>
      <c r="GD427" s="22"/>
      <c r="GE427" s="22"/>
      <c r="GF427" s="22"/>
      <c r="GG427" s="22"/>
      <c r="GH427" s="22"/>
      <c r="GI427" s="22"/>
      <c r="GJ427" s="22"/>
      <c r="GK427" s="22"/>
      <c r="GL427" s="22"/>
      <c r="GM427" s="22"/>
      <c r="GN427" s="22"/>
      <c r="GO427" s="22"/>
      <c r="GP427" s="22"/>
      <c r="GQ427" s="22"/>
      <c r="GR427" s="22"/>
      <c r="GS427" s="22"/>
      <c r="GT427" s="22"/>
      <c r="GU427" s="22"/>
      <c r="GV427" s="22"/>
      <c r="GW427" s="22"/>
      <c r="GX427" s="22"/>
      <c r="GY427" s="22"/>
      <c r="GZ427" s="22"/>
      <c r="HA427" s="22"/>
      <c r="HB427" s="22"/>
      <c r="HC427" s="22"/>
      <c r="HD427" s="22"/>
      <c r="HE427" s="22"/>
      <c r="HF427" s="22"/>
      <c r="HG427" s="22"/>
      <c r="HH427" s="22"/>
      <c r="HI427" s="22"/>
      <c r="HJ427" s="22"/>
      <c r="HK427" s="22"/>
      <c r="HL427" s="22"/>
      <c r="HM427" s="22"/>
      <c r="HN427" s="22"/>
      <c r="HO427" s="22"/>
      <c r="HP427" s="22"/>
      <c r="HQ427" s="22"/>
      <c r="HR427" s="22"/>
      <c r="HS427" s="22"/>
      <c r="HT427" s="22"/>
      <c r="HU427" s="22"/>
      <c r="HV427" s="22"/>
      <c r="HW427" s="22"/>
      <c r="HX427" s="22"/>
      <c r="HY427" s="22"/>
      <c r="HZ427" s="22"/>
      <c r="IA427" s="22"/>
      <c r="IB427" s="22"/>
      <c r="IC427" s="22"/>
      <c r="ID427" s="22"/>
      <c r="IE427" s="22"/>
      <c r="IF427" s="22"/>
      <c r="IG427" s="22"/>
      <c r="IH427" s="22"/>
      <c r="II427" s="22"/>
      <c r="IJ427" s="22"/>
      <c r="IK427" s="22"/>
      <c r="IL427" s="22"/>
      <c r="IM427" s="22">
        <v>22.5</v>
      </c>
      <c r="IN427" s="22"/>
      <c r="IO427" s="22"/>
      <c r="IP427" s="22"/>
      <c r="IQ427" s="22"/>
      <c r="IR427" s="22"/>
      <c r="IS427" s="22"/>
      <c r="IT427" s="22"/>
      <c r="IU427" s="22"/>
      <c r="IV427" s="22"/>
      <c r="IW427" s="22"/>
      <c r="IX427" s="22"/>
      <c r="IY427" s="26">
        <f t="shared" si="23"/>
        <v>22.5</v>
      </c>
      <c r="IZ427" s="56" t="s">
        <v>78</v>
      </c>
      <c r="JA427" s="80">
        <v>4511.4399999999996</v>
      </c>
      <c r="JB427" s="81">
        <f>JE427+JF427+JG427</f>
        <v>4511.4400000000005</v>
      </c>
      <c r="JC427" s="81">
        <v>3209.76</v>
      </c>
      <c r="JD427" s="82">
        <f t="shared" si="24"/>
        <v>0</v>
      </c>
      <c r="JE427" s="83"/>
      <c r="JF427" s="83"/>
      <c r="JG427" s="83">
        <f>1000+3511.44</f>
        <v>4511.4400000000005</v>
      </c>
      <c r="JH427" s="83"/>
      <c r="JI427" s="83"/>
      <c r="JJ427" s="83"/>
      <c r="JK427" s="83"/>
      <c r="JL427" s="83"/>
      <c r="JM427" s="83"/>
      <c r="JN427" s="83"/>
      <c r="JO427" s="83"/>
      <c r="JP427" s="83"/>
      <c r="JQ427" s="40">
        <f t="shared" si="25"/>
        <v>1.4055381087682566</v>
      </c>
      <c r="JR427" s="5" t="s">
        <v>307</v>
      </c>
    </row>
    <row r="428" spans="1:278" s="5" customFormat="1" ht="12.75" customHeight="1" x14ac:dyDescent="0.25">
      <c r="A428" s="64">
        <v>43136</v>
      </c>
      <c r="B428" s="109" t="s">
        <v>287</v>
      </c>
      <c r="C428" s="52"/>
      <c r="D428" s="52"/>
      <c r="E428" s="53"/>
      <c r="F428" s="53"/>
      <c r="G428" s="53"/>
      <c r="H428" s="53"/>
      <c r="I428" s="53"/>
      <c r="J428" s="53"/>
      <c r="K428" s="53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  <c r="BK428" s="22"/>
      <c r="BL428" s="22"/>
      <c r="BM428" s="22"/>
      <c r="BN428" s="22"/>
      <c r="BO428" s="22"/>
      <c r="BP428" s="22"/>
      <c r="BQ428" s="22"/>
      <c r="BR428" s="22"/>
      <c r="BS428" s="22"/>
      <c r="BT428" s="22"/>
      <c r="BU428" s="22"/>
      <c r="BV428" s="22"/>
      <c r="BW428" s="22"/>
      <c r="BX428" s="22"/>
      <c r="BY428" s="22"/>
      <c r="BZ428" s="22"/>
      <c r="CA428" s="22"/>
      <c r="CB428" s="22"/>
      <c r="CC428" s="22"/>
      <c r="CD428" s="22"/>
      <c r="CE428" s="22"/>
      <c r="CF428" s="22"/>
      <c r="CG428" s="22"/>
      <c r="CH428" s="22"/>
      <c r="CI428" s="22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/>
      <c r="DA428" s="22"/>
      <c r="DB428" s="22"/>
      <c r="DC428" s="22"/>
      <c r="DD428" s="22"/>
      <c r="DE428" s="22"/>
      <c r="DF428" s="22"/>
      <c r="DG428" s="22"/>
      <c r="DH428" s="22"/>
      <c r="DI428" s="22"/>
      <c r="DJ428" s="22"/>
      <c r="DK428" s="22"/>
      <c r="DL428" s="22"/>
      <c r="DM428" s="22"/>
      <c r="DN428" s="22"/>
      <c r="DO428" s="22"/>
      <c r="DP428" s="22"/>
      <c r="DQ428" s="22"/>
      <c r="DR428" s="22"/>
      <c r="DS428" s="22"/>
      <c r="DT428" s="22"/>
      <c r="DU428" s="22"/>
      <c r="DV428" s="22"/>
      <c r="DW428" s="22"/>
      <c r="DX428" s="22"/>
      <c r="DY428" s="22"/>
      <c r="DZ428" s="22"/>
      <c r="EA428" s="22"/>
      <c r="EB428" s="22"/>
      <c r="EC428" s="22"/>
      <c r="ED428" s="22"/>
      <c r="EE428" s="22"/>
      <c r="EF428" s="22"/>
      <c r="EG428" s="22"/>
      <c r="EH428" s="22"/>
      <c r="EI428" s="22"/>
      <c r="EJ428" s="22"/>
      <c r="EK428" s="22"/>
      <c r="EL428" s="22"/>
      <c r="EM428" s="22"/>
      <c r="EN428" s="22"/>
      <c r="EO428" s="22"/>
      <c r="EP428" s="22"/>
      <c r="EQ428" s="22"/>
      <c r="ER428" s="22"/>
      <c r="ES428" s="22"/>
      <c r="ET428" s="22"/>
      <c r="EU428" s="22"/>
      <c r="EV428" s="22"/>
      <c r="EW428" s="22"/>
      <c r="EX428" s="22"/>
      <c r="EY428" s="22"/>
      <c r="EZ428" s="22"/>
      <c r="FA428" s="22"/>
      <c r="FB428" s="22"/>
      <c r="FC428" s="22"/>
      <c r="FD428" s="22"/>
      <c r="FE428" s="22"/>
      <c r="FF428" s="22"/>
      <c r="FG428" s="22"/>
      <c r="FH428" s="22"/>
      <c r="FI428" s="22"/>
      <c r="FJ428" s="22"/>
      <c r="FK428" s="22"/>
      <c r="FL428" s="22"/>
      <c r="FM428" s="22"/>
      <c r="FN428" s="22"/>
      <c r="FO428" s="22"/>
      <c r="FP428" s="22"/>
      <c r="FQ428" s="22"/>
      <c r="FR428" s="22"/>
      <c r="FS428" s="22"/>
      <c r="FT428" s="22"/>
      <c r="FU428" s="22"/>
      <c r="FV428" s="22"/>
      <c r="FW428" s="22"/>
      <c r="FX428" s="22"/>
      <c r="FY428" s="22"/>
      <c r="FZ428" s="22"/>
      <c r="GA428" s="22"/>
      <c r="GB428" s="22"/>
      <c r="GC428" s="22"/>
      <c r="GD428" s="22"/>
      <c r="GE428" s="22"/>
      <c r="GF428" s="22"/>
      <c r="GG428" s="22"/>
      <c r="GH428" s="22"/>
      <c r="GI428" s="22"/>
      <c r="GJ428" s="22"/>
      <c r="GK428" s="22"/>
      <c r="GL428" s="22"/>
      <c r="GM428" s="22"/>
      <c r="GN428" s="22"/>
      <c r="GO428" s="22"/>
      <c r="GP428" s="22"/>
      <c r="GQ428" s="22"/>
      <c r="GR428" s="22"/>
      <c r="GS428" s="22"/>
      <c r="GT428" s="22"/>
      <c r="GU428" s="22"/>
      <c r="GV428" s="22"/>
      <c r="GW428" s="22"/>
      <c r="GX428" s="22"/>
      <c r="GY428" s="22"/>
      <c r="GZ428" s="22"/>
      <c r="HA428" s="22"/>
      <c r="HB428" s="22"/>
      <c r="HC428" s="22"/>
      <c r="HD428" s="22"/>
      <c r="HE428" s="22"/>
      <c r="HF428" s="22"/>
      <c r="HG428" s="22"/>
      <c r="HH428" s="22"/>
      <c r="HI428" s="22"/>
      <c r="HJ428" s="22"/>
      <c r="HK428" s="22"/>
      <c r="HL428" s="22"/>
      <c r="HM428" s="22"/>
      <c r="HN428" s="22"/>
      <c r="HO428" s="22"/>
      <c r="HP428" s="22"/>
      <c r="HQ428" s="22"/>
      <c r="HR428" s="22"/>
      <c r="HS428" s="22"/>
      <c r="HT428" s="22"/>
      <c r="HU428" s="22"/>
      <c r="HV428" s="22"/>
      <c r="HW428" s="22"/>
      <c r="HX428" s="22"/>
      <c r="HY428" s="22"/>
      <c r="HZ428" s="22"/>
      <c r="IA428" s="22"/>
      <c r="IB428" s="22"/>
      <c r="IC428" s="22"/>
      <c r="ID428" s="22"/>
      <c r="IE428" s="22"/>
      <c r="IF428" s="22"/>
      <c r="IG428" s="22"/>
      <c r="IH428" s="22"/>
      <c r="II428" s="22"/>
      <c r="IJ428" s="22"/>
      <c r="IK428" s="22"/>
      <c r="IL428" s="22"/>
      <c r="IM428" s="22">
        <v>4.5</v>
      </c>
      <c r="IN428" s="22"/>
      <c r="IO428" s="22"/>
      <c r="IP428" s="22"/>
      <c r="IQ428" s="22"/>
      <c r="IR428" s="22"/>
      <c r="IS428" s="22"/>
      <c r="IT428" s="22"/>
      <c r="IU428" s="22"/>
      <c r="IV428" s="22"/>
      <c r="IW428" s="22"/>
      <c r="IX428" s="22"/>
      <c r="IY428" s="26">
        <f t="shared" si="23"/>
        <v>4.5</v>
      </c>
      <c r="IZ428" s="56" t="s">
        <v>78</v>
      </c>
      <c r="JA428" s="80">
        <v>900.89</v>
      </c>
      <c r="JB428" s="81">
        <f>JE428+JF428+JG428</f>
        <v>900.89</v>
      </c>
      <c r="JC428" s="81">
        <v>718.60500000000002</v>
      </c>
      <c r="JD428" s="82">
        <f t="shared" si="24"/>
        <v>0</v>
      </c>
      <c r="JE428" s="83"/>
      <c r="JF428" s="83"/>
      <c r="JG428" s="83">
        <v>900.89</v>
      </c>
      <c r="JH428" s="83"/>
      <c r="JI428" s="83"/>
      <c r="JJ428" s="83"/>
      <c r="JK428" s="83"/>
      <c r="JL428" s="83"/>
      <c r="JM428" s="83"/>
      <c r="JN428" s="83"/>
      <c r="JO428" s="83"/>
      <c r="JP428" s="83"/>
      <c r="JQ428" s="40">
        <f t="shared" si="25"/>
        <v>1.2536650872175952</v>
      </c>
      <c r="JR428" s="5" t="s">
        <v>319</v>
      </c>
    </row>
    <row r="429" spans="1:278" s="5" customFormat="1" ht="12.75" customHeight="1" x14ac:dyDescent="0.25">
      <c r="A429" s="64">
        <v>43185</v>
      </c>
      <c r="B429" s="109" t="s">
        <v>287</v>
      </c>
      <c r="C429" s="52"/>
      <c r="D429" s="52"/>
      <c r="E429" s="53"/>
      <c r="F429" s="53"/>
      <c r="G429" s="53"/>
      <c r="H429" s="53"/>
      <c r="I429" s="53"/>
      <c r="J429" s="53"/>
      <c r="K429" s="53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  <c r="BK429" s="22"/>
      <c r="BL429" s="22"/>
      <c r="BM429" s="22"/>
      <c r="BN429" s="22"/>
      <c r="BO429" s="22"/>
      <c r="BP429" s="22"/>
      <c r="BQ429" s="22"/>
      <c r="BR429" s="22"/>
      <c r="BS429" s="22"/>
      <c r="BT429" s="22"/>
      <c r="BU429" s="22"/>
      <c r="BV429" s="22"/>
      <c r="BW429" s="22"/>
      <c r="BX429" s="22"/>
      <c r="BY429" s="22"/>
      <c r="BZ429" s="22"/>
      <c r="CA429" s="22"/>
      <c r="CB429" s="22"/>
      <c r="CC429" s="22"/>
      <c r="CD429" s="22"/>
      <c r="CE429" s="22"/>
      <c r="CF429" s="22"/>
      <c r="CG429" s="22"/>
      <c r="CH429" s="22"/>
      <c r="CI429" s="22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/>
      <c r="DA429" s="22"/>
      <c r="DB429" s="22"/>
      <c r="DC429" s="22"/>
      <c r="DD429" s="22"/>
      <c r="DE429" s="22"/>
      <c r="DF429" s="22"/>
      <c r="DG429" s="22"/>
      <c r="DH429" s="22"/>
      <c r="DI429" s="22"/>
      <c r="DJ429" s="22"/>
      <c r="DK429" s="22"/>
      <c r="DL429" s="22"/>
      <c r="DM429" s="22"/>
      <c r="DN429" s="22"/>
      <c r="DO429" s="22"/>
      <c r="DP429" s="22"/>
      <c r="DQ429" s="22"/>
      <c r="DR429" s="22"/>
      <c r="DS429" s="22"/>
      <c r="DT429" s="22"/>
      <c r="DU429" s="22"/>
      <c r="DV429" s="22"/>
      <c r="DW429" s="22"/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/>
      <c r="EY429" s="22"/>
      <c r="EZ429" s="22"/>
      <c r="FA429" s="22"/>
      <c r="FB429" s="22"/>
      <c r="FC429" s="22"/>
      <c r="FD429" s="22"/>
      <c r="FE429" s="22"/>
      <c r="FF429" s="22"/>
      <c r="FG429" s="22"/>
      <c r="FH429" s="22"/>
      <c r="FI429" s="22"/>
      <c r="FJ429" s="22"/>
      <c r="FK429" s="22"/>
      <c r="FL429" s="22"/>
      <c r="FM429" s="22"/>
      <c r="FN429" s="22"/>
      <c r="FO429" s="22"/>
      <c r="FP429" s="22"/>
      <c r="FQ429" s="22"/>
      <c r="FR429" s="22"/>
      <c r="FS429" s="22"/>
      <c r="FT429" s="22"/>
      <c r="FU429" s="22"/>
      <c r="FV429" s="22"/>
      <c r="FW429" s="22"/>
      <c r="FX429" s="22"/>
      <c r="FY429" s="22"/>
      <c r="FZ429" s="22"/>
      <c r="GA429" s="22"/>
      <c r="GB429" s="22"/>
      <c r="GC429" s="22"/>
      <c r="GD429" s="22"/>
      <c r="GE429" s="22"/>
      <c r="GF429" s="22"/>
      <c r="GG429" s="22"/>
      <c r="GH429" s="22"/>
      <c r="GI429" s="22"/>
      <c r="GJ429" s="22"/>
      <c r="GK429" s="22"/>
      <c r="GL429" s="22"/>
      <c r="GM429" s="22"/>
      <c r="GN429" s="22"/>
      <c r="GO429" s="22"/>
      <c r="GP429" s="22"/>
      <c r="GQ429" s="22"/>
      <c r="GR429" s="22"/>
      <c r="GS429" s="22"/>
      <c r="GT429" s="22"/>
      <c r="GU429" s="22"/>
      <c r="GV429" s="22"/>
      <c r="GW429" s="22"/>
      <c r="GX429" s="22"/>
      <c r="GY429" s="22"/>
      <c r="GZ429" s="22"/>
      <c r="HA429" s="22"/>
      <c r="HB429" s="22"/>
      <c r="HC429" s="22"/>
      <c r="HD429" s="22"/>
      <c r="HE429" s="22"/>
      <c r="HF429" s="22"/>
      <c r="HG429" s="22"/>
      <c r="HH429" s="22"/>
      <c r="HI429" s="22"/>
      <c r="HJ429" s="22"/>
      <c r="HK429" s="22"/>
      <c r="HL429" s="22"/>
      <c r="HM429" s="22"/>
      <c r="HN429" s="22"/>
      <c r="HO429" s="22"/>
      <c r="HP429" s="22"/>
      <c r="HQ429" s="22"/>
      <c r="HR429" s="22"/>
      <c r="HS429" s="22"/>
      <c r="HT429" s="22"/>
      <c r="HU429" s="22"/>
      <c r="HV429" s="22"/>
      <c r="HW429" s="22"/>
      <c r="HX429" s="22"/>
      <c r="HY429" s="22"/>
      <c r="HZ429" s="22"/>
      <c r="IA429" s="22"/>
      <c r="IB429" s="22"/>
      <c r="IC429" s="22"/>
      <c r="ID429" s="22"/>
      <c r="IE429" s="22"/>
      <c r="IF429" s="22"/>
      <c r="IG429" s="22"/>
      <c r="IH429" s="22"/>
      <c r="II429" s="22"/>
      <c r="IJ429" s="22"/>
      <c r="IK429" s="22"/>
      <c r="IL429" s="22"/>
      <c r="IM429" s="22">
        <v>13.5</v>
      </c>
      <c r="IN429" s="22"/>
      <c r="IO429" s="22"/>
      <c r="IP429" s="22"/>
      <c r="IQ429" s="22"/>
      <c r="IR429" s="22"/>
      <c r="IS429" s="22"/>
      <c r="IT429" s="22"/>
      <c r="IU429" s="22"/>
      <c r="IV429" s="22"/>
      <c r="IW429" s="22"/>
      <c r="IX429" s="22"/>
      <c r="IY429" s="26">
        <f t="shared" si="23"/>
        <v>13.5</v>
      </c>
      <c r="IZ429" s="56" t="s">
        <v>78</v>
      </c>
      <c r="JA429" s="80">
        <v>2667.49</v>
      </c>
      <c r="JB429" s="81">
        <f>JE429+JF429+JG429+JH429+JI429+JJ429</f>
        <v>2667.49</v>
      </c>
      <c r="JC429" s="81">
        <v>1894.0500000000002</v>
      </c>
      <c r="JD429" s="82">
        <f t="shared" si="24"/>
        <v>0</v>
      </c>
      <c r="JE429" s="83"/>
      <c r="JF429" s="83"/>
      <c r="JG429" s="83"/>
      <c r="JH429" s="83"/>
      <c r="JI429" s="83">
        <v>2667.47</v>
      </c>
      <c r="JJ429" s="83">
        <v>0.02</v>
      </c>
      <c r="JK429" s="83"/>
      <c r="JL429" s="83"/>
      <c r="JM429" s="83"/>
      <c r="JN429" s="83"/>
      <c r="JO429" s="83"/>
      <c r="JP429" s="83"/>
      <c r="JQ429" s="40">
        <f t="shared" si="25"/>
        <v>1.4083524722156224</v>
      </c>
      <c r="JR429" s="5" t="s">
        <v>421</v>
      </c>
    </row>
    <row r="430" spans="1:278" s="5" customFormat="1" ht="12.75" customHeight="1" x14ac:dyDescent="0.25">
      <c r="A430" s="64">
        <v>43213</v>
      </c>
      <c r="B430" s="109" t="s">
        <v>287</v>
      </c>
      <c r="C430" s="52"/>
      <c r="D430" s="52"/>
      <c r="E430" s="53"/>
      <c r="F430" s="53"/>
      <c r="G430" s="53"/>
      <c r="H430" s="53"/>
      <c r="I430" s="53"/>
      <c r="J430" s="53"/>
      <c r="K430" s="53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  <c r="BK430" s="22"/>
      <c r="BL430" s="22"/>
      <c r="BM430" s="22"/>
      <c r="BN430" s="22"/>
      <c r="BO430" s="22"/>
      <c r="BP430" s="22"/>
      <c r="BQ430" s="22"/>
      <c r="BR430" s="22"/>
      <c r="BS430" s="22"/>
      <c r="BT430" s="22"/>
      <c r="BU430" s="22"/>
      <c r="BV430" s="22"/>
      <c r="BW430" s="22"/>
      <c r="BX430" s="22"/>
      <c r="BY430" s="22"/>
      <c r="BZ430" s="22"/>
      <c r="CA430" s="22"/>
      <c r="CB430" s="22"/>
      <c r="CC430" s="22"/>
      <c r="CD430" s="22"/>
      <c r="CE430" s="22"/>
      <c r="CF430" s="22"/>
      <c r="CG430" s="22"/>
      <c r="CH430" s="22"/>
      <c r="CI430" s="22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/>
      <c r="DA430" s="22"/>
      <c r="DB430" s="22"/>
      <c r="DC430" s="22"/>
      <c r="DD430" s="22"/>
      <c r="DE430" s="22"/>
      <c r="DF430" s="22"/>
      <c r="DG430" s="22"/>
      <c r="DH430" s="22"/>
      <c r="DI430" s="22"/>
      <c r="DJ430" s="22"/>
      <c r="DK430" s="22"/>
      <c r="DL430" s="22"/>
      <c r="DM430" s="22"/>
      <c r="DN430" s="22"/>
      <c r="DO430" s="22"/>
      <c r="DP430" s="22"/>
      <c r="DQ430" s="22"/>
      <c r="DR430" s="22"/>
      <c r="DS430" s="22"/>
      <c r="DT430" s="22"/>
      <c r="DU430" s="22"/>
      <c r="DV430" s="22"/>
      <c r="DW430" s="22"/>
      <c r="DX430" s="22"/>
      <c r="DY430" s="22"/>
      <c r="DZ430" s="22"/>
      <c r="EA430" s="22"/>
      <c r="EB430" s="22"/>
      <c r="EC430" s="22"/>
      <c r="ED430" s="22"/>
      <c r="EE430" s="22"/>
      <c r="EF430" s="22"/>
      <c r="EG430" s="22"/>
      <c r="EH430" s="22"/>
      <c r="EI430" s="22"/>
      <c r="EJ430" s="22"/>
      <c r="EK430" s="22"/>
      <c r="EL430" s="22"/>
      <c r="EM430" s="22"/>
      <c r="EN430" s="22"/>
      <c r="EO430" s="22"/>
      <c r="EP430" s="22"/>
      <c r="EQ430" s="22"/>
      <c r="ER430" s="22"/>
      <c r="ES430" s="22"/>
      <c r="ET430" s="22"/>
      <c r="EU430" s="22"/>
      <c r="EV430" s="22"/>
      <c r="EW430" s="22"/>
      <c r="EX430" s="22"/>
      <c r="EY430" s="22"/>
      <c r="EZ430" s="22"/>
      <c r="FA430" s="22"/>
      <c r="FB430" s="22"/>
      <c r="FC430" s="22"/>
      <c r="FD430" s="22"/>
      <c r="FE430" s="22"/>
      <c r="FF430" s="22"/>
      <c r="FG430" s="22"/>
      <c r="FH430" s="22"/>
      <c r="FI430" s="22"/>
      <c r="FJ430" s="22"/>
      <c r="FK430" s="22"/>
      <c r="FL430" s="22"/>
      <c r="FM430" s="22"/>
      <c r="FN430" s="22"/>
      <c r="FO430" s="22"/>
      <c r="FP430" s="22"/>
      <c r="FQ430" s="22"/>
      <c r="FR430" s="22"/>
      <c r="FS430" s="22"/>
      <c r="FT430" s="22"/>
      <c r="FU430" s="22"/>
      <c r="FV430" s="22">
        <v>5.5</v>
      </c>
      <c r="FW430" s="22"/>
      <c r="FX430" s="22"/>
      <c r="FY430" s="22"/>
      <c r="FZ430" s="22"/>
      <c r="GA430" s="22"/>
      <c r="GB430" s="22"/>
      <c r="GC430" s="22"/>
      <c r="GD430" s="22"/>
      <c r="GE430" s="22"/>
      <c r="GF430" s="22"/>
      <c r="GG430" s="22"/>
      <c r="GH430" s="22"/>
      <c r="GI430" s="22"/>
      <c r="GJ430" s="22"/>
      <c r="GK430" s="22"/>
      <c r="GL430" s="22"/>
      <c r="GM430" s="22"/>
      <c r="GN430" s="22"/>
      <c r="GO430" s="22"/>
      <c r="GP430" s="22"/>
      <c r="GQ430" s="22"/>
      <c r="GR430" s="22"/>
      <c r="GS430" s="22"/>
      <c r="GT430" s="22"/>
      <c r="GU430" s="22"/>
      <c r="GV430" s="22"/>
      <c r="GW430" s="22"/>
      <c r="GX430" s="22"/>
      <c r="GY430" s="22"/>
      <c r="GZ430" s="22"/>
      <c r="HA430" s="22"/>
      <c r="HB430" s="22"/>
      <c r="HC430" s="22"/>
      <c r="HD430" s="22"/>
      <c r="HE430" s="22"/>
      <c r="HF430" s="22"/>
      <c r="HG430" s="22"/>
      <c r="HH430" s="22"/>
      <c r="HI430" s="22"/>
      <c r="HJ430" s="22"/>
      <c r="HK430" s="22"/>
      <c r="HL430" s="22"/>
      <c r="HM430" s="22"/>
      <c r="HN430" s="22"/>
      <c r="HO430" s="22"/>
      <c r="HP430" s="22"/>
      <c r="HQ430" s="22"/>
      <c r="HR430" s="22"/>
      <c r="HS430" s="22"/>
      <c r="HT430" s="22"/>
      <c r="HU430" s="22"/>
      <c r="HV430" s="22"/>
      <c r="HW430" s="22"/>
      <c r="HX430" s="22"/>
      <c r="HY430" s="22"/>
      <c r="HZ430" s="22"/>
      <c r="IA430" s="22"/>
      <c r="IB430" s="22"/>
      <c r="IC430" s="22"/>
      <c r="ID430" s="22"/>
      <c r="IE430" s="22"/>
      <c r="IF430" s="22"/>
      <c r="IG430" s="22"/>
      <c r="IH430" s="22"/>
      <c r="II430" s="22">
        <v>14</v>
      </c>
      <c r="IJ430" s="22"/>
      <c r="IK430" s="22"/>
      <c r="IL430" s="22"/>
      <c r="IM430" s="22">
        <v>9</v>
      </c>
      <c r="IN430" s="22"/>
      <c r="IO430" s="22"/>
      <c r="IP430" s="22"/>
      <c r="IQ430" s="22"/>
      <c r="IR430" s="22"/>
      <c r="IS430" s="22"/>
      <c r="IT430" s="22"/>
      <c r="IU430" s="22"/>
      <c r="IV430" s="22"/>
      <c r="IW430" s="22"/>
      <c r="IX430" s="22"/>
      <c r="IY430" s="26">
        <f t="shared" si="23"/>
        <v>28.5</v>
      </c>
      <c r="IZ430" s="56" t="s">
        <v>78</v>
      </c>
      <c r="JA430" s="80">
        <v>3328.31</v>
      </c>
      <c r="JB430" s="81">
        <f>JE430+JF430+JG430+JH430+JI430+JJ430</f>
        <v>3328.31</v>
      </c>
      <c r="JC430" s="81">
        <v>2270.9850000000001</v>
      </c>
      <c r="JD430" s="82">
        <f t="shared" si="24"/>
        <v>0</v>
      </c>
      <c r="JE430" s="83"/>
      <c r="JF430" s="83"/>
      <c r="JG430" s="83"/>
      <c r="JH430" s="83"/>
      <c r="JI430" s="83"/>
      <c r="JJ430" s="83">
        <v>3328.31</v>
      </c>
      <c r="JK430" s="83"/>
      <c r="JL430" s="83"/>
      <c r="JM430" s="83"/>
      <c r="JN430" s="83"/>
      <c r="JO430" s="83"/>
      <c r="JP430" s="83"/>
      <c r="JQ430" s="40">
        <f t="shared" si="25"/>
        <v>1.4655799135617362</v>
      </c>
      <c r="JR430" s="5" t="s">
        <v>450</v>
      </c>
    </row>
    <row r="431" spans="1:278" s="5" customFormat="1" ht="12.75" customHeight="1" x14ac:dyDescent="0.25">
      <c r="A431" s="64">
        <v>43218</v>
      </c>
      <c r="B431" s="109" t="s">
        <v>287</v>
      </c>
      <c r="C431" s="52"/>
      <c r="D431" s="52"/>
      <c r="E431" s="53"/>
      <c r="F431" s="53"/>
      <c r="G431" s="53"/>
      <c r="H431" s="53"/>
      <c r="I431" s="53"/>
      <c r="J431" s="53"/>
      <c r="K431" s="53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/>
      <c r="EY431" s="22"/>
      <c r="EZ431" s="22"/>
      <c r="FA431" s="22"/>
      <c r="FB431" s="22"/>
      <c r="FC431" s="22"/>
      <c r="FD431" s="22"/>
      <c r="FE431" s="22"/>
      <c r="FF431" s="22"/>
      <c r="FG431" s="22"/>
      <c r="FH431" s="22"/>
      <c r="FI431" s="22"/>
      <c r="FJ431" s="22"/>
      <c r="FK431" s="22"/>
      <c r="FL431" s="22"/>
      <c r="FM431" s="22"/>
      <c r="FN431" s="22"/>
      <c r="FO431" s="22"/>
      <c r="FP431" s="22"/>
      <c r="FQ431" s="22"/>
      <c r="FR431" s="22"/>
      <c r="FS431" s="22"/>
      <c r="FT431" s="22"/>
      <c r="FU431" s="22"/>
      <c r="FV431" s="22"/>
      <c r="FW431" s="22"/>
      <c r="FX431" s="22"/>
      <c r="FY431" s="22"/>
      <c r="FZ431" s="22"/>
      <c r="GA431" s="22"/>
      <c r="GB431" s="22"/>
      <c r="GC431" s="22"/>
      <c r="GD431" s="22"/>
      <c r="GE431" s="22"/>
      <c r="GF431" s="22"/>
      <c r="GG431" s="22"/>
      <c r="GH431" s="22"/>
      <c r="GI431" s="22"/>
      <c r="GJ431" s="22"/>
      <c r="GK431" s="22"/>
      <c r="GL431" s="22"/>
      <c r="GM431" s="22"/>
      <c r="GN431" s="22"/>
      <c r="GO431" s="22"/>
      <c r="GP431" s="22"/>
      <c r="GQ431" s="22"/>
      <c r="GR431" s="22"/>
      <c r="GS431" s="22"/>
      <c r="GT431" s="22"/>
      <c r="GU431" s="22"/>
      <c r="GV431" s="22"/>
      <c r="GW431" s="22"/>
      <c r="GX431" s="22"/>
      <c r="GY431" s="22"/>
      <c r="GZ431" s="22"/>
      <c r="HA431" s="22"/>
      <c r="HB431" s="22"/>
      <c r="HC431" s="22"/>
      <c r="HD431" s="22"/>
      <c r="HE431" s="22"/>
      <c r="HF431" s="22"/>
      <c r="HG431" s="22"/>
      <c r="HH431" s="22"/>
      <c r="HI431" s="22"/>
      <c r="HJ431" s="22"/>
      <c r="HK431" s="22"/>
      <c r="HL431" s="22"/>
      <c r="HM431" s="22"/>
      <c r="HN431" s="22"/>
      <c r="HO431" s="22"/>
      <c r="HP431" s="22"/>
      <c r="HQ431" s="22"/>
      <c r="HR431" s="22"/>
      <c r="HS431" s="22"/>
      <c r="HT431" s="22"/>
      <c r="HU431" s="22"/>
      <c r="HV431" s="22"/>
      <c r="HW431" s="22"/>
      <c r="HX431" s="22"/>
      <c r="HY431" s="22"/>
      <c r="HZ431" s="22"/>
      <c r="IA431" s="22"/>
      <c r="IB431" s="22"/>
      <c r="IC431" s="22"/>
      <c r="ID431" s="22"/>
      <c r="IE431" s="22"/>
      <c r="IF431" s="22"/>
      <c r="IG431" s="22"/>
      <c r="IH431" s="22"/>
      <c r="II431" s="22"/>
      <c r="IJ431" s="22"/>
      <c r="IK431" s="22"/>
      <c r="IL431" s="22"/>
      <c r="IM431" s="22">
        <v>4.5</v>
      </c>
      <c r="IN431" s="22"/>
      <c r="IO431" s="22"/>
      <c r="IP431" s="22"/>
      <c r="IQ431" s="22"/>
      <c r="IR431" s="22"/>
      <c r="IS431" s="22"/>
      <c r="IT431" s="22"/>
      <c r="IU431" s="22"/>
      <c r="IV431" s="22"/>
      <c r="IW431" s="22"/>
      <c r="IX431" s="22"/>
      <c r="IY431" s="26">
        <f t="shared" si="23"/>
        <v>4.5</v>
      </c>
      <c r="IZ431" s="56" t="s">
        <v>78</v>
      </c>
      <c r="JA431" s="80">
        <v>916.87</v>
      </c>
      <c r="JB431" s="81">
        <f>JE431+JF431+JG431+JH431+JI431+JJ431</f>
        <v>916.87</v>
      </c>
      <c r="JC431" s="81">
        <v>631.84500000000003</v>
      </c>
      <c r="JD431" s="82">
        <f t="shared" si="24"/>
        <v>0</v>
      </c>
      <c r="JE431" s="83"/>
      <c r="JF431" s="83"/>
      <c r="JG431" s="83"/>
      <c r="JH431" s="83"/>
      <c r="JI431" s="83"/>
      <c r="JJ431" s="83">
        <v>916.87</v>
      </c>
      <c r="JK431" s="83"/>
      <c r="JL431" s="83"/>
      <c r="JM431" s="83"/>
      <c r="JN431" s="83"/>
      <c r="JO431" s="83"/>
      <c r="JP431" s="83"/>
      <c r="JQ431" s="40">
        <f t="shared" si="25"/>
        <v>1.4510995576446755</v>
      </c>
      <c r="JR431" s="5" t="s">
        <v>397</v>
      </c>
    </row>
    <row r="432" spans="1:278" s="5" customFormat="1" ht="12.75" customHeight="1" x14ac:dyDescent="0.25">
      <c r="A432" s="64">
        <v>43231</v>
      </c>
      <c r="B432" s="109" t="s">
        <v>287</v>
      </c>
      <c r="C432" s="52"/>
      <c r="D432" s="52"/>
      <c r="E432" s="53"/>
      <c r="F432" s="53"/>
      <c r="G432" s="53"/>
      <c r="H432" s="53"/>
      <c r="I432" s="53"/>
      <c r="J432" s="53"/>
      <c r="K432" s="53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  <c r="BK432" s="22"/>
      <c r="BL432" s="22"/>
      <c r="BM432" s="22"/>
      <c r="BN432" s="22"/>
      <c r="BO432" s="22"/>
      <c r="BP432" s="22"/>
      <c r="BQ432" s="22"/>
      <c r="BR432" s="22"/>
      <c r="BS432" s="22"/>
      <c r="BT432" s="22"/>
      <c r="BU432" s="22"/>
      <c r="BV432" s="22"/>
      <c r="BW432" s="22"/>
      <c r="BX432" s="22"/>
      <c r="BY432" s="22"/>
      <c r="BZ432" s="22"/>
      <c r="CA432" s="22"/>
      <c r="CB432" s="22"/>
      <c r="CC432" s="22"/>
      <c r="CD432" s="22"/>
      <c r="CE432" s="22"/>
      <c r="CF432" s="22"/>
      <c r="CG432" s="22"/>
      <c r="CH432" s="22"/>
      <c r="CI432" s="22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/>
      <c r="DA432" s="22"/>
      <c r="DB432" s="22"/>
      <c r="DC432" s="22"/>
      <c r="DD432" s="22"/>
      <c r="DE432" s="22"/>
      <c r="DF432" s="22"/>
      <c r="DG432" s="22"/>
      <c r="DH432" s="22"/>
      <c r="DI432" s="22"/>
      <c r="DJ432" s="22"/>
      <c r="DK432" s="22"/>
      <c r="DL432" s="22"/>
      <c r="DM432" s="22"/>
      <c r="DN432" s="22"/>
      <c r="DO432" s="22"/>
      <c r="DP432" s="22"/>
      <c r="DQ432" s="22"/>
      <c r="DR432" s="22"/>
      <c r="DS432" s="22"/>
      <c r="DT432" s="22"/>
      <c r="DU432" s="22"/>
      <c r="DV432" s="22"/>
      <c r="DW432" s="22"/>
      <c r="DX432" s="22"/>
      <c r="DY432" s="22"/>
      <c r="DZ432" s="22"/>
      <c r="EA432" s="22"/>
      <c r="EB432" s="22"/>
      <c r="EC432" s="22"/>
      <c r="ED432" s="22"/>
      <c r="EE432" s="22"/>
      <c r="EF432" s="22"/>
      <c r="EG432" s="22"/>
      <c r="EH432" s="22"/>
      <c r="EI432" s="22"/>
      <c r="EJ432" s="22"/>
      <c r="EK432" s="22"/>
      <c r="EL432" s="22"/>
      <c r="EM432" s="22"/>
      <c r="EN432" s="22"/>
      <c r="EO432" s="22"/>
      <c r="EP432" s="22"/>
      <c r="EQ432" s="22"/>
      <c r="ER432" s="22"/>
      <c r="ES432" s="22"/>
      <c r="ET432" s="22"/>
      <c r="EU432" s="22"/>
      <c r="EV432" s="22"/>
      <c r="EW432" s="22"/>
      <c r="EX432" s="22"/>
      <c r="EY432" s="22"/>
      <c r="EZ432" s="22"/>
      <c r="FA432" s="22"/>
      <c r="FB432" s="22"/>
      <c r="FC432" s="22"/>
      <c r="FD432" s="22"/>
      <c r="FE432" s="22"/>
      <c r="FF432" s="22"/>
      <c r="FG432" s="22"/>
      <c r="FH432" s="22"/>
      <c r="FI432" s="22"/>
      <c r="FJ432" s="22"/>
      <c r="FK432" s="22"/>
      <c r="FL432" s="22"/>
      <c r="FM432" s="22"/>
      <c r="FN432" s="22"/>
      <c r="FO432" s="22"/>
      <c r="FP432" s="22"/>
      <c r="FQ432" s="22"/>
      <c r="FR432" s="22"/>
      <c r="FS432" s="22"/>
      <c r="FT432" s="22"/>
      <c r="FU432" s="22"/>
      <c r="FV432" s="22"/>
      <c r="FW432" s="22"/>
      <c r="FX432" s="22"/>
      <c r="FY432" s="22"/>
      <c r="FZ432" s="22"/>
      <c r="GA432" s="22"/>
      <c r="GB432" s="22"/>
      <c r="GC432" s="22"/>
      <c r="GD432" s="22"/>
      <c r="GE432" s="22"/>
      <c r="GF432" s="22"/>
      <c r="GG432" s="22"/>
      <c r="GH432" s="22"/>
      <c r="GI432" s="22"/>
      <c r="GJ432" s="22"/>
      <c r="GK432" s="22"/>
      <c r="GL432" s="22"/>
      <c r="GM432" s="22"/>
      <c r="GN432" s="22"/>
      <c r="GO432" s="22"/>
      <c r="GP432" s="22"/>
      <c r="GQ432" s="22"/>
      <c r="GR432" s="22"/>
      <c r="GS432" s="22"/>
      <c r="GT432" s="22"/>
      <c r="GU432" s="22"/>
      <c r="GV432" s="22"/>
      <c r="GW432" s="22"/>
      <c r="GX432" s="22"/>
      <c r="GY432" s="22"/>
      <c r="GZ432" s="22"/>
      <c r="HA432" s="22"/>
      <c r="HB432" s="22"/>
      <c r="HC432" s="22"/>
      <c r="HD432" s="22"/>
      <c r="HE432" s="22"/>
      <c r="HF432" s="22"/>
      <c r="HG432" s="22"/>
      <c r="HH432" s="22"/>
      <c r="HI432" s="22"/>
      <c r="HJ432" s="22"/>
      <c r="HK432" s="22"/>
      <c r="HL432" s="22"/>
      <c r="HM432" s="22">
        <v>6</v>
      </c>
      <c r="HN432" s="22"/>
      <c r="HO432" s="22"/>
      <c r="HP432" s="22"/>
      <c r="HQ432" s="22"/>
      <c r="HR432" s="22"/>
      <c r="HS432" s="22"/>
      <c r="HT432" s="22"/>
      <c r="HU432" s="22"/>
      <c r="HV432" s="22"/>
      <c r="HW432" s="22"/>
      <c r="HX432" s="22"/>
      <c r="HY432" s="22"/>
      <c r="HZ432" s="22"/>
      <c r="IA432" s="22"/>
      <c r="IB432" s="22"/>
      <c r="IC432" s="22"/>
      <c r="ID432" s="22"/>
      <c r="IE432" s="22"/>
      <c r="IF432" s="22"/>
      <c r="IG432" s="22"/>
      <c r="IH432" s="22"/>
      <c r="II432" s="22"/>
      <c r="IJ432" s="22"/>
      <c r="IK432" s="22"/>
      <c r="IL432" s="22"/>
      <c r="IM432" s="22">
        <v>13.5</v>
      </c>
      <c r="IN432" s="22"/>
      <c r="IO432" s="22"/>
      <c r="IP432" s="22"/>
      <c r="IQ432" s="22"/>
      <c r="IR432" s="22"/>
      <c r="IS432" s="22"/>
      <c r="IT432" s="22"/>
      <c r="IU432" s="22"/>
      <c r="IV432" s="22"/>
      <c r="IW432" s="22"/>
      <c r="IX432" s="22"/>
      <c r="IY432" s="26">
        <f t="shared" si="23"/>
        <v>19.5</v>
      </c>
      <c r="IZ432" s="56" t="s">
        <v>78</v>
      </c>
      <c r="JA432" s="80">
        <v>3205.26</v>
      </c>
      <c r="JB432" s="81">
        <f>JE432+JF432+JG432+JH432+JI432+JJ432+JK432</f>
        <v>3205.26</v>
      </c>
      <c r="JC432" s="81">
        <v>2247.2850000000003</v>
      </c>
      <c r="JD432" s="82">
        <f t="shared" si="24"/>
        <v>0</v>
      </c>
      <c r="JE432" s="83"/>
      <c r="JF432" s="83"/>
      <c r="JG432" s="83"/>
      <c r="JH432" s="83"/>
      <c r="JI432" s="83"/>
      <c r="JJ432" s="83"/>
      <c r="JK432" s="83">
        <v>3205.26</v>
      </c>
      <c r="JL432" s="83"/>
      <c r="JM432" s="83"/>
      <c r="JN432" s="83"/>
      <c r="JO432" s="83"/>
      <c r="JP432" s="83"/>
      <c r="JQ432" s="40">
        <f t="shared" si="25"/>
        <v>1.4262810457952595</v>
      </c>
      <c r="JR432" s="5" t="s">
        <v>492</v>
      </c>
    </row>
    <row r="433" spans="1:278" s="5" customFormat="1" ht="12.75" customHeight="1" x14ac:dyDescent="0.25">
      <c r="A433" s="64">
        <v>43243</v>
      </c>
      <c r="B433" s="109" t="s">
        <v>287</v>
      </c>
      <c r="C433" s="52"/>
      <c r="D433" s="52"/>
      <c r="E433" s="53"/>
      <c r="F433" s="53"/>
      <c r="G433" s="53"/>
      <c r="H433" s="53"/>
      <c r="I433" s="53"/>
      <c r="J433" s="53"/>
      <c r="K433" s="53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2"/>
      <c r="BP433" s="22"/>
      <c r="BQ433" s="22"/>
      <c r="BR433" s="22"/>
      <c r="BS433" s="22"/>
      <c r="BT433" s="22"/>
      <c r="BU433" s="22"/>
      <c r="BV433" s="22"/>
      <c r="BW433" s="22"/>
      <c r="BX433" s="22"/>
      <c r="BY433" s="22"/>
      <c r="BZ433" s="22"/>
      <c r="CA433" s="22"/>
      <c r="CB433" s="22"/>
      <c r="CC433" s="22"/>
      <c r="CD433" s="22"/>
      <c r="CE433" s="22"/>
      <c r="CF433" s="22"/>
      <c r="CG433" s="22"/>
      <c r="CH433" s="22"/>
      <c r="CI433" s="22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/>
      <c r="DA433" s="22"/>
      <c r="DB433" s="22"/>
      <c r="DC433" s="22"/>
      <c r="DD433" s="22"/>
      <c r="DE433" s="22"/>
      <c r="DF433" s="22"/>
      <c r="DG433" s="22"/>
      <c r="DH433" s="22"/>
      <c r="DI433" s="22"/>
      <c r="DJ433" s="22"/>
      <c r="DK433" s="22"/>
      <c r="DL433" s="22"/>
      <c r="DM433" s="22"/>
      <c r="DN433" s="22"/>
      <c r="DO433" s="22"/>
      <c r="DP433" s="22"/>
      <c r="DQ433" s="22"/>
      <c r="DR433" s="22"/>
      <c r="DS433" s="22"/>
      <c r="DT433" s="22"/>
      <c r="DU433" s="22"/>
      <c r="DV433" s="22"/>
      <c r="DW433" s="22"/>
      <c r="DX433" s="22"/>
      <c r="DY433" s="22"/>
      <c r="DZ433" s="22"/>
      <c r="EA433" s="22"/>
      <c r="EB433" s="22"/>
      <c r="EC433" s="22"/>
      <c r="ED433" s="22"/>
      <c r="EE433" s="22"/>
      <c r="EF433" s="22"/>
      <c r="EG433" s="22"/>
      <c r="EH433" s="22"/>
      <c r="EI433" s="22"/>
      <c r="EJ433" s="22"/>
      <c r="EK433" s="22"/>
      <c r="EL433" s="22"/>
      <c r="EM433" s="22"/>
      <c r="EN433" s="22"/>
      <c r="EO433" s="22"/>
      <c r="EP433" s="22"/>
      <c r="EQ433" s="22"/>
      <c r="ER433" s="22"/>
      <c r="ES433" s="22"/>
      <c r="ET433" s="22"/>
      <c r="EU433" s="22"/>
      <c r="EV433" s="22"/>
      <c r="EW433" s="22"/>
      <c r="EX433" s="22"/>
      <c r="EY433" s="22"/>
      <c r="EZ433" s="22"/>
      <c r="FA433" s="22"/>
      <c r="FB433" s="22"/>
      <c r="FC433" s="22"/>
      <c r="FD433" s="22"/>
      <c r="FE433" s="22"/>
      <c r="FF433" s="22"/>
      <c r="FG433" s="22"/>
      <c r="FH433" s="22"/>
      <c r="FI433" s="22"/>
      <c r="FJ433" s="22"/>
      <c r="FK433" s="22"/>
      <c r="FL433" s="22"/>
      <c r="FM433" s="22"/>
      <c r="FN433" s="22"/>
      <c r="FO433" s="22"/>
      <c r="FP433" s="22"/>
      <c r="FQ433" s="22"/>
      <c r="FR433" s="22"/>
      <c r="FS433" s="22"/>
      <c r="FT433" s="22"/>
      <c r="FU433" s="22"/>
      <c r="FV433" s="22"/>
      <c r="FW433" s="22"/>
      <c r="FX433" s="22"/>
      <c r="FY433" s="22"/>
      <c r="FZ433" s="22"/>
      <c r="GA433" s="22"/>
      <c r="GB433" s="22"/>
      <c r="GC433" s="22"/>
      <c r="GD433" s="22"/>
      <c r="GE433" s="22"/>
      <c r="GF433" s="22"/>
      <c r="GG433" s="22"/>
      <c r="GH433" s="22"/>
      <c r="GI433" s="22"/>
      <c r="GJ433" s="22"/>
      <c r="GK433" s="22"/>
      <c r="GL433" s="22"/>
      <c r="GM433" s="22"/>
      <c r="GN433" s="22"/>
      <c r="GO433" s="22"/>
      <c r="GP433" s="22"/>
      <c r="GQ433" s="22"/>
      <c r="GR433" s="22"/>
      <c r="GS433" s="22"/>
      <c r="GT433" s="22"/>
      <c r="GU433" s="22"/>
      <c r="GV433" s="22"/>
      <c r="GW433" s="22"/>
      <c r="GX433" s="22"/>
      <c r="GY433" s="22"/>
      <c r="GZ433" s="22"/>
      <c r="HA433" s="22"/>
      <c r="HB433" s="22"/>
      <c r="HC433" s="22"/>
      <c r="HD433" s="22"/>
      <c r="HE433" s="22"/>
      <c r="HF433" s="22"/>
      <c r="HG433" s="22"/>
      <c r="HH433" s="22"/>
      <c r="HI433" s="22"/>
      <c r="HJ433" s="22"/>
      <c r="HK433" s="22"/>
      <c r="HL433" s="22"/>
      <c r="HM433" s="22"/>
      <c r="HN433" s="22"/>
      <c r="HO433" s="22"/>
      <c r="HP433" s="22"/>
      <c r="HQ433" s="22"/>
      <c r="HR433" s="22"/>
      <c r="HS433" s="22"/>
      <c r="HT433" s="22"/>
      <c r="HU433" s="22"/>
      <c r="HV433" s="22"/>
      <c r="HW433" s="22"/>
      <c r="HX433" s="22"/>
      <c r="HY433" s="22"/>
      <c r="HZ433" s="22"/>
      <c r="IA433" s="22"/>
      <c r="IB433" s="22"/>
      <c r="IC433" s="22"/>
      <c r="ID433" s="22"/>
      <c r="IE433" s="22"/>
      <c r="IF433" s="22"/>
      <c r="IG433" s="22"/>
      <c r="IH433" s="22"/>
      <c r="II433" s="22"/>
      <c r="IJ433" s="22"/>
      <c r="IK433" s="22"/>
      <c r="IL433" s="22"/>
      <c r="IM433" s="22">
        <v>18</v>
      </c>
      <c r="IN433" s="22"/>
      <c r="IO433" s="22"/>
      <c r="IP433" s="22"/>
      <c r="IQ433" s="22"/>
      <c r="IR433" s="22"/>
      <c r="IS433" s="22"/>
      <c r="IT433" s="22"/>
      <c r="IU433" s="22"/>
      <c r="IV433" s="22"/>
      <c r="IW433" s="22"/>
      <c r="IX433" s="22"/>
      <c r="IY433" s="26">
        <f t="shared" si="23"/>
        <v>18</v>
      </c>
      <c r="IZ433" s="56" t="s">
        <v>78</v>
      </c>
      <c r="JA433" s="80">
        <v>3631.61</v>
      </c>
      <c r="JB433" s="81">
        <f>JE433+JF433+JG433+JH433+JI433+JJ433+JK433</f>
        <v>3631.61</v>
      </c>
      <c r="JC433" s="81">
        <v>2583.81</v>
      </c>
      <c r="JD433" s="82">
        <f t="shared" si="24"/>
        <v>0</v>
      </c>
      <c r="JE433" s="83"/>
      <c r="JF433" s="83"/>
      <c r="JG433" s="83"/>
      <c r="JH433" s="83"/>
      <c r="JI433" s="83"/>
      <c r="JJ433" s="83"/>
      <c r="JK433" s="83">
        <v>3631.61</v>
      </c>
      <c r="JL433" s="83"/>
      <c r="JM433" s="83"/>
      <c r="JN433" s="83"/>
      <c r="JO433" s="83"/>
      <c r="JP433" s="83"/>
      <c r="JQ433" s="40">
        <f t="shared" si="25"/>
        <v>1.4055251740646566</v>
      </c>
      <c r="JR433" s="5" t="s">
        <v>494</v>
      </c>
    </row>
    <row r="434" spans="1:278" s="5" customFormat="1" ht="12.75" customHeight="1" x14ac:dyDescent="0.25">
      <c r="A434" s="64">
        <v>43258</v>
      </c>
      <c r="B434" s="109" t="s">
        <v>287</v>
      </c>
      <c r="C434" s="52"/>
      <c r="D434" s="52"/>
      <c r="E434" s="53"/>
      <c r="F434" s="53"/>
      <c r="G434" s="53"/>
      <c r="H434" s="53"/>
      <c r="I434" s="53"/>
      <c r="J434" s="53"/>
      <c r="K434" s="53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  <c r="BK434" s="22"/>
      <c r="BL434" s="22"/>
      <c r="BM434" s="22"/>
      <c r="BN434" s="22"/>
      <c r="BO434" s="22"/>
      <c r="BP434" s="22"/>
      <c r="BQ434" s="22"/>
      <c r="BR434" s="22"/>
      <c r="BS434" s="22"/>
      <c r="BT434" s="22"/>
      <c r="BU434" s="22"/>
      <c r="BV434" s="22"/>
      <c r="BW434" s="22"/>
      <c r="BX434" s="22"/>
      <c r="BY434" s="22"/>
      <c r="BZ434" s="22"/>
      <c r="CA434" s="22"/>
      <c r="CB434" s="22"/>
      <c r="CC434" s="22"/>
      <c r="CD434" s="22"/>
      <c r="CE434" s="22"/>
      <c r="CF434" s="22"/>
      <c r="CG434" s="22"/>
      <c r="CH434" s="22"/>
      <c r="CI434" s="22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/>
      <c r="DA434" s="22"/>
      <c r="DB434" s="22"/>
      <c r="DC434" s="22"/>
      <c r="DD434" s="22"/>
      <c r="DE434" s="22"/>
      <c r="DF434" s="22"/>
      <c r="DG434" s="22"/>
      <c r="DH434" s="22"/>
      <c r="DI434" s="22"/>
      <c r="DJ434" s="22"/>
      <c r="DK434" s="22"/>
      <c r="DL434" s="22"/>
      <c r="DM434" s="22"/>
      <c r="DN434" s="22"/>
      <c r="DO434" s="22"/>
      <c r="DP434" s="22"/>
      <c r="DQ434" s="22"/>
      <c r="DR434" s="22"/>
      <c r="DS434" s="22"/>
      <c r="DT434" s="22"/>
      <c r="DU434" s="22"/>
      <c r="DV434" s="22"/>
      <c r="DW434" s="22"/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2"/>
      <c r="EL434" s="22"/>
      <c r="EM434" s="22"/>
      <c r="EN434" s="22"/>
      <c r="EO434" s="22"/>
      <c r="EP434" s="22"/>
      <c r="EQ434" s="22"/>
      <c r="ER434" s="22"/>
      <c r="ES434" s="22"/>
      <c r="ET434" s="22"/>
      <c r="EU434" s="22"/>
      <c r="EV434" s="22"/>
      <c r="EW434" s="22"/>
      <c r="EX434" s="22"/>
      <c r="EY434" s="22"/>
      <c r="EZ434" s="22"/>
      <c r="FA434" s="22"/>
      <c r="FB434" s="22"/>
      <c r="FC434" s="22"/>
      <c r="FD434" s="22"/>
      <c r="FE434" s="22"/>
      <c r="FF434" s="22"/>
      <c r="FG434" s="22"/>
      <c r="FH434" s="22"/>
      <c r="FI434" s="22"/>
      <c r="FJ434" s="22"/>
      <c r="FK434" s="22"/>
      <c r="FL434" s="22"/>
      <c r="FM434" s="22"/>
      <c r="FN434" s="22"/>
      <c r="FO434" s="22"/>
      <c r="FP434" s="22"/>
      <c r="FQ434" s="22"/>
      <c r="FR434" s="22"/>
      <c r="FS434" s="22"/>
      <c r="FT434" s="22"/>
      <c r="FU434" s="22"/>
      <c r="FV434" s="22"/>
      <c r="FW434" s="22"/>
      <c r="FX434" s="22"/>
      <c r="FY434" s="22"/>
      <c r="FZ434" s="22"/>
      <c r="GA434" s="22"/>
      <c r="GB434" s="22"/>
      <c r="GC434" s="22"/>
      <c r="GD434" s="22"/>
      <c r="GE434" s="22"/>
      <c r="GF434" s="22"/>
      <c r="GG434" s="22"/>
      <c r="GH434" s="22"/>
      <c r="GI434" s="22"/>
      <c r="GJ434" s="22"/>
      <c r="GK434" s="22"/>
      <c r="GL434" s="22"/>
      <c r="GM434" s="22"/>
      <c r="GN434" s="22"/>
      <c r="GO434" s="22"/>
      <c r="GP434" s="22"/>
      <c r="GQ434" s="22"/>
      <c r="GR434" s="22"/>
      <c r="GS434" s="22"/>
      <c r="GT434" s="22"/>
      <c r="GU434" s="22"/>
      <c r="GV434" s="22"/>
      <c r="GW434" s="22"/>
      <c r="GX434" s="22"/>
      <c r="GY434" s="22"/>
      <c r="GZ434" s="22"/>
      <c r="HA434" s="22"/>
      <c r="HB434" s="22"/>
      <c r="HC434" s="22"/>
      <c r="HD434" s="22"/>
      <c r="HE434" s="22"/>
      <c r="HF434" s="22"/>
      <c r="HG434" s="22"/>
      <c r="HH434" s="22"/>
      <c r="HI434" s="22"/>
      <c r="HJ434" s="22"/>
      <c r="HK434" s="22"/>
      <c r="HL434" s="22"/>
      <c r="HM434" s="22"/>
      <c r="HN434" s="22"/>
      <c r="HO434" s="22"/>
      <c r="HP434" s="22"/>
      <c r="HQ434" s="22"/>
      <c r="HR434" s="22"/>
      <c r="HS434" s="22"/>
      <c r="HT434" s="22"/>
      <c r="HU434" s="22"/>
      <c r="HV434" s="22"/>
      <c r="HW434" s="22"/>
      <c r="HX434" s="22"/>
      <c r="HY434" s="22"/>
      <c r="HZ434" s="22"/>
      <c r="IA434" s="22"/>
      <c r="IB434" s="22"/>
      <c r="IC434" s="22"/>
      <c r="ID434" s="22"/>
      <c r="IE434" s="22"/>
      <c r="IF434" s="22"/>
      <c r="IG434" s="22"/>
      <c r="IH434" s="22"/>
      <c r="II434" s="22"/>
      <c r="IJ434" s="22"/>
      <c r="IK434" s="22"/>
      <c r="IL434" s="22"/>
      <c r="IM434" s="22">
        <v>4.5</v>
      </c>
      <c r="IN434" s="22"/>
      <c r="IO434" s="22"/>
      <c r="IP434" s="22"/>
      <c r="IQ434" s="22"/>
      <c r="IR434" s="22"/>
      <c r="IS434" s="22"/>
      <c r="IT434" s="22"/>
      <c r="IU434" s="22"/>
      <c r="IV434" s="22"/>
      <c r="IW434" s="22"/>
      <c r="IX434" s="22"/>
      <c r="IY434" s="26">
        <f t="shared" si="23"/>
        <v>4.5</v>
      </c>
      <c r="IZ434" s="56" t="s">
        <v>78</v>
      </c>
      <c r="JA434" s="80">
        <v>913.25</v>
      </c>
      <c r="JB434" s="81">
        <f>JE434+JF434+JG434+JH434+JI434+JJ434+JK434+JL434</f>
        <v>913.25</v>
      </c>
      <c r="JC434" s="81">
        <v>649.66499999999996</v>
      </c>
      <c r="JD434" s="82">
        <f t="shared" si="24"/>
        <v>0</v>
      </c>
      <c r="JE434" s="83"/>
      <c r="JF434" s="83"/>
      <c r="JG434" s="83"/>
      <c r="JH434" s="83"/>
      <c r="JI434" s="83"/>
      <c r="JJ434" s="83"/>
      <c r="JK434" s="83"/>
      <c r="JL434" s="83">
        <v>913.25</v>
      </c>
      <c r="JM434" s="83"/>
      <c r="JN434" s="83"/>
      <c r="JO434" s="83"/>
      <c r="JP434" s="83"/>
      <c r="JQ434" s="40">
        <f t="shared" si="25"/>
        <v>1.405724488774984</v>
      </c>
      <c r="JR434" s="5" t="s">
        <v>539</v>
      </c>
    </row>
    <row r="435" spans="1:278" s="5" customFormat="1" ht="12.75" customHeight="1" x14ac:dyDescent="0.25">
      <c r="A435" s="64">
        <v>43299</v>
      </c>
      <c r="B435" s="109" t="s">
        <v>287</v>
      </c>
      <c r="C435" s="52"/>
      <c r="D435" s="52"/>
      <c r="E435" s="53"/>
      <c r="F435" s="53"/>
      <c r="G435" s="53"/>
      <c r="H435" s="53"/>
      <c r="I435" s="53"/>
      <c r="J435" s="53"/>
      <c r="K435" s="53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>
        <v>1</v>
      </c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  <c r="BK435" s="22"/>
      <c r="BL435" s="22"/>
      <c r="BM435" s="22"/>
      <c r="BN435" s="22"/>
      <c r="BO435" s="22"/>
      <c r="BP435" s="22"/>
      <c r="BQ435" s="22"/>
      <c r="BR435" s="22"/>
      <c r="BS435" s="22"/>
      <c r="BT435" s="22"/>
      <c r="BU435" s="22"/>
      <c r="BV435" s="22"/>
      <c r="BW435" s="22"/>
      <c r="BX435" s="22"/>
      <c r="BY435" s="22"/>
      <c r="BZ435" s="22"/>
      <c r="CA435" s="22"/>
      <c r="CB435" s="22"/>
      <c r="CC435" s="22"/>
      <c r="CD435" s="22"/>
      <c r="CE435" s="22"/>
      <c r="CF435" s="22"/>
      <c r="CG435" s="22"/>
      <c r="CH435" s="22"/>
      <c r="CI435" s="22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/>
      <c r="DA435" s="22"/>
      <c r="DB435" s="22"/>
      <c r="DC435" s="22"/>
      <c r="DD435" s="22"/>
      <c r="DE435" s="22"/>
      <c r="DF435" s="22"/>
      <c r="DG435" s="22"/>
      <c r="DH435" s="22"/>
      <c r="DI435" s="22"/>
      <c r="DJ435" s="22"/>
      <c r="DK435" s="22"/>
      <c r="DL435" s="22"/>
      <c r="DM435" s="22"/>
      <c r="DN435" s="22"/>
      <c r="DO435" s="22"/>
      <c r="DP435" s="22"/>
      <c r="DQ435" s="22"/>
      <c r="DR435" s="22"/>
      <c r="DS435" s="22"/>
      <c r="DT435" s="22"/>
      <c r="DU435" s="22"/>
      <c r="DV435" s="22"/>
      <c r="DW435" s="22"/>
      <c r="DX435" s="22"/>
      <c r="DY435" s="22"/>
      <c r="DZ435" s="22"/>
      <c r="EA435" s="22"/>
      <c r="EB435" s="22"/>
      <c r="EC435" s="22"/>
      <c r="ED435" s="22"/>
      <c r="EE435" s="22"/>
      <c r="EF435" s="22"/>
      <c r="EG435" s="22"/>
      <c r="EH435" s="22"/>
      <c r="EI435" s="22"/>
      <c r="EJ435" s="22"/>
      <c r="EK435" s="22"/>
      <c r="EL435" s="22"/>
      <c r="EM435" s="22"/>
      <c r="EN435" s="22"/>
      <c r="EO435" s="22"/>
      <c r="EP435" s="22"/>
      <c r="EQ435" s="22"/>
      <c r="ER435" s="22"/>
      <c r="ES435" s="22"/>
      <c r="ET435" s="22"/>
      <c r="EU435" s="22"/>
      <c r="EV435" s="22"/>
      <c r="EW435" s="22"/>
      <c r="EX435" s="22"/>
      <c r="EY435" s="22"/>
      <c r="EZ435" s="22"/>
      <c r="FA435" s="22"/>
      <c r="FB435" s="22"/>
      <c r="FC435" s="22"/>
      <c r="FD435" s="22"/>
      <c r="FE435" s="22"/>
      <c r="FF435" s="22"/>
      <c r="FG435" s="22"/>
      <c r="FH435" s="22"/>
      <c r="FI435" s="22"/>
      <c r="FJ435" s="22"/>
      <c r="FK435" s="22"/>
      <c r="FL435" s="22"/>
      <c r="FM435" s="22"/>
      <c r="FN435" s="22"/>
      <c r="FO435" s="22"/>
      <c r="FP435" s="22"/>
      <c r="FQ435" s="22"/>
      <c r="FR435" s="22"/>
      <c r="FS435" s="22"/>
      <c r="FT435" s="22"/>
      <c r="FU435" s="22"/>
      <c r="FV435" s="22">
        <v>5.5</v>
      </c>
      <c r="FW435" s="22"/>
      <c r="FX435" s="22"/>
      <c r="FY435" s="22"/>
      <c r="FZ435" s="22"/>
      <c r="GA435" s="22"/>
      <c r="GB435" s="22"/>
      <c r="GC435" s="22"/>
      <c r="GD435" s="22"/>
      <c r="GE435" s="22"/>
      <c r="GF435" s="22"/>
      <c r="GG435" s="22"/>
      <c r="GH435" s="22"/>
      <c r="GI435" s="22"/>
      <c r="GJ435" s="22"/>
      <c r="GK435" s="22"/>
      <c r="GL435" s="22"/>
      <c r="GM435" s="22"/>
      <c r="GN435" s="22"/>
      <c r="GO435" s="22"/>
      <c r="GP435" s="22"/>
      <c r="GQ435" s="22"/>
      <c r="GR435" s="22"/>
      <c r="GS435" s="22"/>
      <c r="GT435" s="22"/>
      <c r="GU435" s="22"/>
      <c r="GV435" s="22"/>
      <c r="GW435" s="22"/>
      <c r="GX435" s="22"/>
      <c r="GY435" s="22"/>
      <c r="GZ435" s="22"/>
      <c r="HA435" s="22"/>
      <c r="HB435" s="22"/>
      <c r="HC435" s="22"/>
      <c r="HD435" s="22"/>
      <c r="HE435" s="22"/>
      <c r="HF435" s="22"/>
      <c r="HG435" s="22"/>
      <c r="HH435" s="22"/>
      <c r="HI435" s="22"/>
      <c r="HJ435" s="22"/>
      <c r="HK435" s="22"/>
      <c r="HL435" s="22"/>
      <c r="HM435" s="22"/>
      <c r="HN435" s="22"/>
      <c r="HO435" s="22"/>
      <c r="HP435" s="22"/>
      <c r="HQ435" s="22"/>
      <c r="HR435" s="22"/>
      <c r="HS435" s="22"/>
      <c r="HT435" s="22"/>
      <c r="HU435" s="22"/>
      <c r="HV435" s="22"/>
      <c r="HW435" s="22"/>
      <c r="HX435" s="22"/>
      <c r="HY435" s="22"/>
      <c r="HZ435" s="22"/>
      <c r="IA435" s="22"/>
      <c r="IB435" s="22"/>
      <c r="IC435" s="22"/>
      <c r="ID435" s="22"/>
      <c r="IE435" s="22"/>
      <c r="IF435" s="22"/>
      <c r="IG435" s="22"/>
      <c r="IH435" s="22"/>
      <c r="II435" s="22">
        <v>15</v>
      </c>
      <c r="IJ435" s="22"/>
      <c r="IK435" s="22"/>
      <c r="IL435" s="22"/>
      <c r="IM435" s="22">
        <v>4.5</v>
      </c>
      <c r="IN435" s="22"/>
      <c r="IO435" s="22"/>
      <c r="IP435" s="22"/>
      <c r="IQ435" s="22"/>
      <c r="IR435" s="22"/>
      <c r="IS435" s="22"/>
      <c r="IT435" s="22"/>
      <c r="IU435" s="22"/>
      <c r="IV435" s="22"/>
      <c r="IW435" s="22"/>
      <c r="IX435" s="22"/>
      <c r="IY435" s="26">
        <f t="shared" si="23"/>
        <v>26</v>
      </c>
      <c r="IZ435" s="56" t="s">
        <v>37</v>
      </c>
      <c r="JA435" s="80">
        <v>2509.86</v>
      </c>
      <c r="JB435" s="81">
        <f>JE435+JF435+JG435+JH435+JI435+JJ435+JK435+JL435</f>
        <v>2509.86</v>
      </c>
      <c r="JC435" s="81">
        <v>1705.6950000000002</v>
      </c>
      <c r="JD435" s="82">
        <f t="shared" si="24"/>
        <v>0</v>
      </c>
      <c r="JE435" s="83"/>
      <c r="JF435" s="83"/>
      <c r="JG435" s="83"/>
      <c r="JH435" s="83"/>
      <c r="JI435" s="83"/>
      <c r="JJ435" s="83"/>
      <c r="JK435" s="83"/>
      <c r="JL435" s="83">
        <v>2509.86</v>
      </c>
      <c r="JM435" s="83"/>
      <c r="JN435" s="83"/>
      <c r="JO435" s="83"/>
      <c r="JP435" s="83"/>
      <c r="JQ435" s="40">
        <f t="shared" si="25"/>
        <v>1.4714588481528057</v>
      </c>
      <c r="JR435" s="5" t="s">
        <v>561</v>
      </c>
    </row>
    <row r="436" spans="1:278" s="5" customFormat="1" ht="12.75" customHeight="1" x14ac:dyDescent="0.25">
      <c r="A436" s="64">
        <v>43312</v>
      </c>
      <c r="B436" s="109" t="s">
        <v>287</v>
      </c>
      <c r="C436" s="52"/>
      <c r="D436" s="52"/>
      <c r="E436" s="53"/>
      <c r="F436" s="53"/>
      <c r="G436" s="53"/>
      <c r="H436" s="53"/>
      <c r="I436" s="53"/>
      <c r="J436" s="53"/>
      <c r="K436" s="53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  <c r="BK436" s="22"/>
      <c r="BL436" s="22"/>
      <c r="BM436" s="22"/>
      <c r="BN436" s="22"/>
      <c r="BO436" s="22"/>
      <c r="BP436" s="22"/>
      <c r="BQ436" s="22"/>
      <c r="BR436" s="22"/>
      <c r="BS436" s="22"/>
      <c r="BT436" s="22"/>
      <c r="BU436" s="22"/>
      <c r="BV436" s="22"/>
      <c r="BW436" s="22"/>
      <c r="BX436" s="22"/>
      <c r="BY436" s="22"/>
      <c r="BZ436" s="22"/>
      <c r="CA436" s="22"/>
      <c r="CB436" s="22"/>
      <c r="CC436" s="22"/>
      <c r="CD436" s="22"/>
      <c r="CE436" s="22"/>
      <c r="CF436" s="22"/>
      <c r="CG436" s="22"/>
      <c r="CH436" s="22"/>
      <c r="CI436" s="22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/>
      <c r="DA436" s="22"/>
      <c r="DB436" s="22"/>
      <c r="DC436" s="22"/>
      <c r="DD436" s="22"/>
      <c r="DE436" s="22"/>
      <c r="DF436" s="22"/>
      <c r="DG436" s="22"/>
      <c r="DH436" s="22"/>
      <c r="DI436" s="22"/>
      <c r="DJ436" s="22"/>
      <c r="DK436" s="22"/>
      <c r="DL436" s="22"/>
      <c r="DM436" s="22"/>
      <c r="DN436" s="22"/>
      <c r="DO436" s="22"/>
      <c r="DP436" s="22"/>
      <c r="DQ436" s="22"/>
      <c r="DR436" s="22"/>
      <c r="DS436" s="22"/>
      <c r="DT436" s="22"/>
      <c r="DU436" s="22"/>
      <c r="DV436" s="22"/>
      <c r="DW436" s="22"/>
      <c r="DX436" s="22"/>
      <c r="DY436" s="22"/>
      <c r="DZ436" s="22"/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  <c r="EX436" s="22"/>
      <c r="EY436" s="22"/>
      <c r="EZ436" s="22"/>
      <c r="FA436" s="22"/>
      <c r="FB436" s="22"/>
      <c r="FC436" s="22"/>
      <c r="FD436" s="22"/>
      <c r="FE436" s="22"/>
      <c r="FF436" s="22"/>
      <c r="FG436" s="22"/>
      <c r="FH436" s="22"/>
      <c r="FI436" s="22"/>
      <c r="FJ436" s="22"/>
      <c r="FK436" s="22"/>
      <c r="FL436" s="22"/>
      <c r="FM436" s="22"/>
      <c r="FN436" s="22"/>
      <c r="FO436" s="22"/>
      <c r="FP436" s="22"/>
      <c r="FQ436" s="22"/>
      <c r="FR436" s="22"/>
      <c r="FS436" s="22"/>
      <c r="FT436" s="22"/>
      <c r="FU436" s="22"/>
      <c r="FV436" s="22"/>
      <c r="FW436" s="22"/>
      <c r="FX436" s="22"/>
      <c r="FY436" s="22"/>
      <c r="FZ436" s="22"/>
      <c r="GA436" s="22"/>
      <c r="GB436" s="22"/>
      <c r="GC436" s="22"/>
      <c r="GD436" s="22"/>
      <c r="GE436" s="22"/>
      <c r="GF436" s="22"/>
      <c r="GG436" s="22"/>
      <c r="GH436" s="22"/>
      <c r="GI436" s="22"/>
      <c r="GJ436" s="22"/>
      <c r="GK436" s="22"/>
      <c r="GL436" s="22"/>
      <c r="GM436" s="22"/>
      <c r="GN436" s="22"/>
      <c r="GO436" s="22"/>
      <c r="GP436" s="22"/>
      <c r="GQ436" s="22"/>
      <c r="GR436" s="22"/>
      <c r="GS436" s="22"/>
      <c r="GT436" s="22"/>
      <c r="GU436" s="22"/>
      <c r="GV436" s="22"/>
      <c r="GW436" s="22"/>
      <c r="GX436" s="22"/>
      <c r="GY436" s="22"/>
      <c r="GZ436" s="22"/>
      <c r="HA436" s="22"/>
      <c r="HB436" s="22"/>
      <c r="HC436" s="22"/>
      <c r="HD436" s="22"/>
      <c r="HE436" s="22"/>
      <c r="HF436" s="22"/>
      <c r="HG436" s="22"/>
      <c r="HH436" s="22"/>
      <c r="HI436" s="22"/>
      <c r="HJ436" s="22"/>
      <c r="HK436" s="22"/>
      <c r="HL436" s="22"/>
      <c r="HM436" s="22"/>
      <c r="HN436" s="22"/>
      <c r="HO436" s="22"/>
      <c r="HP436" s="22"/>
      <c r="HQ436" s="22"/>
      <c r="HR436" s="22"/>
      <c r="HS436" s="22"/>
      <c r="HT436" s="22"/>
      <c r="HU436" s="22"/>
      <c r="HV436" s="22"/>
      <c r="HW436" s="22"/>
      <c r="HX436" s="22"/>
      <c r="HY436" s="22"/>
      <c r="HZ436" s="22"/>
      <c r="IA436" s="22"/>
      <c r="IB436" s="22"/>
      <c r="IC436" s="22"/>
      <c r="ID436" s="22"/>
      <c r="IE436" s="22"/>
      <c r="IF436" s="22"/>
      <c r="IG436" s="22"/>
      <c r="IH436" s="22">
        <v>5</v>
      </c>
      <c r="II436" s="22"/>
      <c r="IJ436" s="22"/>
      <c r="IK436" s="22"/>
      <c r="IL436" s="22"/>
      <c r="IM436" s="22"/>
      <c r="IN436" s="22"/>
      <c r="IO436" s="22"/>
      <c r="IP436" s="22"/>
      <c r="IQ436" s="22"/>
      <c r="IR436" s="22"/>
      <c r="IS436" s="22"/>
      <c r="IT436" s="22"/>
      <c r="IU436" s="22"/>
      <c r="IV436" s="22"/>
      <c r="IW436" s="22"/>
      <c r="IX436" s="22"/>
      <c r="IY436" s="26">
        <f t="shared" si="23"/>
        <v>5</v>
      </c>
      <c r="IZ436" s="56" t="s">
        <v>78</v>
      </c>
      <c r="JA436" s="80">
        <v>465.12</v>
      </c>
      <c r="JB436" s="81">
        <f>JE436+JF436+JG436+JH436+JI436+JJ436+JK436+JL436</f>
        <v>465.12</v>
      </c>
      <c r="JC436" s="81">
        <v>306.90000000000003</v>
      </c>
      <c r="JD436" s="82">
        <f t="shared" si="24"/>
        <v>0</v>
      </c>
      <c r="JE436" s="83"/>
      <c r="JF436" s="83"/>
      <c r="JG436" s="83"/>
      <c r="JH436" s="83"/>
      <c r="JI436" s="83"/>
      <c r="JJ436" s="83"/>
      <c r="JK436" s="83"/>
      <c r="JL436" s="83">
        <v>465.12</v>
      </c>
      <c r="JM436" s="83"/>
      <c r="JN436" s="83"/>
      <c r="JO436" s="83"/>
      <c r="JP436" s="83"/>
      <c r="JQ436" s="40">
        <f t="shared" si="25"/>
        <v>1.5155425219941348</v>
      </c>
      <c r="JR436" s="5" t="s">
        <v>471</v>
      </c>
    </row>
    <row r="437" spans="1:278" s="5" customFormat="1" ht="12.75" customHeight="1" x14ac:dyDescent="0.25">
      <c r="A437" s="64">
        <v>43332</v>
      </c>
      <c r="B437" s="109" t="s">
        <v>287</v>
      </c>
      <c r="C437" s="52"/>
      <c r="D437" s="52"/>
      <c r="E437" s="53"/>
      <c r="F437" s="53"/>
      <c r="G437" s="53"/>
      <c r="H437" s="53"/>
      <c r="I437" s="53"/>
      <c r="J437" s="53"/>
      <c r="K437" s="53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  <c r="BK437" s="22"/>
      <c r="BL437" s="22"/>
      <c r="BM437" s="22"/>
      <c r="BN437" s="22"/>
      <c r="BO437" s="22"/>
      <c r="BP437" s="22"/>
      <c r="BQ437" s="22"/>
      <c r="BR437" s="22"/>
      <c r="BS437" s="22"/>
      <c r="BT437" s="22"/>
      <c r="BU437" s="22"/>
      <c r="BV437" s="22"/>
      <c r="BW437" s="22"/>
      <c r="BX437" s="22"/>
      <c r="BY437" s="22"/>
      <c r="BZ437" s="22"/>
      <c r="CA437" s="22"/>
      <c r="CB437" s="22"/>
      <c r="CC437" s="22"/>
      <c r="CD437" s="22"/>
      <c r="CE437" s="22"/>
      <c r="CF437" s="22"/>
      <c r="CG437" s="22"/>
      <c r="CH437" s="22"/>
      <c r="CI437" s="22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/>
      <c r="DA437" s="22"/>
      <c r="DB437" s="22"/>
      <c r="DC437" s="22"/>
      <c r="DD437" s="22"/>
      <c r="DE437" s="22"/>
      <c r="DF437" s="22"/>
      <c r="DG437" s="22"/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/>
      <c r="DS437" s="22"/>
      <c r="DT437" s="22"/>
      <c r="DU437" s="22"/>
      <c r="DV437" s="22"/>
      <c r="DW437" s="22"/>
      <c r="DX437" s="22"/>
      <c r="DY437" s="22"/>
      <c r="DZ437" s="22"/>
      <c r="EA437" s="22"/>
      <c r="EB437" s="22"/>
      <c r="EC437" s="22"/>
      <c r="ED437" s="22"/>
      <c r="EE437" s="22"/>
      <c r="EF437" s="22"/>
      <c r="EG437" s="22"/>
      <c r="EH437" s="22"/>
      <c r="EI437" s="22"/>
      <c r="EJ437" s="22"/>
      <c r="EK437" s="22"/>
      <c r="EL437" s="22"/>
      <c r="EM437" s="22"/>
      <c r="EN437" s="22"/>
      <c r="EO437" s="22"/>
      <c r="EP437" s="22"/>
      <c r="EQ437" s="22"/>
      <c r="ER437" s="22"/>
      <c r="ES437" s="22"/>
      <c r="ET437" s="22"/>
      <c r="EU437" s="22"/>
      <c r="EV437" s="22"/>
      <c r="EW437" s="22"/>
      <c r="EX437" s="22"/>
      <c r="EY437" s="22"/>
      <c r="EZ437" s="22"/>
      <c r="FA437" s="22"/>
      <c r="FB437" s="22"/>
      <c r="FC437" s="22"/>
      <c r="FD437" s="22"/>
      <c r="FE437" s="22"/>
      <c r="FF437" s="22"/>
      <c r="FG437" s="22"/>
      <c r="FH437" s="22"/>
      <c r="FI437" s="22"/>
      <c r="FJ437" s="22"/>
      <c r="FK437" s="22"/>
      <c r="FL437" s="22"/>
      <c r="FM437" s="22"/>
      <c r="FN437" s="22"/>
      <c r="FO437" s="22"/>
      <c r="FP437" s="22"/>
      <c r="FQ437" s="22"/>
      <c r="FR437" s="22"/>
      <c r="FS437" s="22"/>
      <c r="FT437" s="22"/>
      <c r="FU437" s="22"/>
      <c r="FV437" s="22"/>
      <c r="FW437" s="22"/>
      <c r="FX437" s="22"/>
      <c r="FY437" s="22"/>
      <c r="FZ437" s="22"/>
      <c r="GA437" s="22"/>
      <c r="GB437" s="22"/>
      <c r="GC437" s="22"/>
      <c r="GD437" s="22"/>
      <c r="GE437" s="22"/>
      <c r="GF437" s="22"/>
      <c r="GG437" s="22"/>
      <c r="GH437" s="22"/>
      <c r="GI437" s="22"/>
      <c r="GJ437" s="22"/>
      <c r="GK437" s="22"/>
      <c r="GL437" s="22"/>
      <c r="GM437" s="22"/>
      <c r="GN437" s="22"/>
      <c r="GO437" s="22"/>
      <c r="GP437" s="22"/>
      <c r="GQ437" s="22"/>
      <c r="GR437" s="22"/>
      <c r="GS437" s="22"/>
      <c r="GT437" s="22"/>
      <c r="GU437" s="22"/>
      <c r="GV437" s="22"/>
      <c r="GW437" s="22"/>
      <c r="GX437" s="22"/>
      <c r="GY437" s="22"/>
      <c r="GZ437" s="22"/>
      <c r="HA437" s="22"/>
      <c r="HB437" s="22"/>
      <c r="HC437" s="22"/>
      <c r="HD437" s="22"/>
      <c r="HE437" s="22"/>
      <c r="HF437" s="22"/>
      <c r="HG437" s="22"/>
      <c r="HH437" s="22"/>
      <c r="HI437" s="22"/>
      <c r="HJ437" s="22"/>
      <c r="HK437" s="22"/>
      <c r="HL437" s="22"/>
      <c r="HM437" s="22"/>
      <c r="HN437" s="22"/>
      <c r="HO437" s="22"/>
      <c r="HP437" s="22"/>
      <c r="HQ437" s="22"/>
      <c r="HR437" s="22"/>
      <c r="HS437" s="22"/>
      <c r="HT437" s="22"/>
      <c r="HU437" s="22"/>
      <c r="HV437" s="22"/>
      <c r="HW437" s="22"/>
      <c r="HX437" s="22"/>
      <c r="HY437" s="22"/>
      <c r="HZ437" s="22"/>
      <c r="IA437" s="22"/>
      <c r="IB437" s="22"/>
      <c r="IC437" s="22"/>
      <c r="ID437" s="22"/>
      <c r="IE437" s="22"/>
      <c r="IF437" s="22"/>
      <c r="IG437" s="22"/>
      <c r="IH437" s="22"/>
      <c r="II437" s="22"/>
      <c r="IJ437" s="22"/>
      <c r="IK437" s="22"/>
      <c r="IL437" s="22"/>
      <c r="IM437" s="22">
        <v>4.5</v>
      </c>
      <c r="IN437" s="22"/>
      <c r="IO437" s="22"/>
      <c r="IP437" s="22"/>
      <c r="IQ437" s="22"/>
      <c r="IR437" s="22"/>
      <c r="IS437" s="22"/>
      <c r="IT437" s="22"/>
      <c r="IU437" s="22"/>
      <c r="IV437" s="22"/>
      <c r="IW437" s="22"/>
      <c r="IX437" s="22"/>
      <c r="IY437" s="26">
        <f t="shared" si="23"/>
        <v>4.5</v>
      </c>
      <c r="IZ437" s="56" t="s">
        <v>78</v>
      </c>
      <c r="JA437" s="80">
        <v>935.77</v>
      </c>
      <c r="JB437" s="81">
        <f>JE437+JF437+JG437+JH437+JI437+JJ437+JK437+JL437+JM437</f>
        <v>935.77</v>
      </c>
      <c r="JC437" s="81">
        <v>648.22500000000002</v>
      </c>
      <c r="JD437" s="82">
        <f t="shared" si="24"/>
        <v>0</v>
      </c>
      <c r="JE437" s="83"/>
      <c r="JF437" s="83"/>
      <c r="JG437" s="83"/>
      <c r="JH437" s="83"/>
      <c r="JI437" s="83"/>
      <c r="JJ437" s="83"/>
      <c r="JK437" s="83"/>
      <c r="JL437" s="83"/>
      <c r="JM437" s="83">
        <v>935.77</v>
      </c>
      <c r="JN437" s="83"/>
      <c r="JO437" s="83"/>
      <c r="JP437" s="83"/>
      <c r="JQ437" s="40">
        <f t="shared" si="25"/>
        <v>1.4435882602491419</v>
      </c>
      <c r="JR437" s="5" t="s">
        <v>606</v>
      </c>
    </row>
    <row r="438" spans="1:278" s="5" customFormat="1" ht="12.75" customHeight="1" x14ac:dyDescent="0.25">
      <c r="A438" s="64">
        <v>43353</v>
      </c>
      <c r="B438" s="109" t="s">
        <v>287</v>
      </c>
      <c r="C438" s="52"/>
      <c r="D438" s="52"/>
      <c r="E438" s="53"/>
      <c r="F438" s="53"/>
      <c r="G438" s="53"/>
      <c r="H438" s="53"/>
      <c r="I438" s="53"/>
      <c r="J438" s="53"/>
      <c r="K438" s="53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  <c r="BK438" s="22"/>
      <c r="BL438" s="22"/>
      <c r="BM438" s="22"/>
      <c r="BN438" s="22"/>
      <c r="BO438" s="22"/>
      <c r="BP438" s="22"/>
      <c r="BQ438" s="22"/>
      <c r="BR438" s="22"/>
      <c r="BS438" s="22"/>
      <c r="BT438" s="22"/>
      <c r="BU438" s="22"/>
      <c r="BV438" s="22"/>
      <c r="BW438" s="22"/>
      <c r="BX438" s="22"/>
      <c r="BY438" s="22"/>
      <c r="BZ438" s="22"/>
      <c r="CA438" s="22"/>
      <c r="CB438" s="22"/>
      <c r="CC438" s="22"/>
      <c r="CD438" s="22"/>
      <c r="CE438" s="22"/>
      <c r="CF438" s="22"/>
      <c r="CG438" s="22"/>
      <c r="CH438" s="22"/>
      <c r="CI438" s="22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/>
      <c r="DA438" s="22"/>
      <c r="DB438" s="22"/>
      <c r="DC438" s="22"/>
      <c r="DD438" s="22"/>
      <c r="DE438" s="22"/>
      <c r="DF438" s="22"/>
      <c r="DG438" s="22"/>
      <c r="DH438" s="22"/>
      <c r="DI438" s="22"/>
      <c r="DJ438" s="22"/>
      <c r="DK438" s="22"/>
      <c r="DL438" s="22"/>
      <c r="DM438" s="22"/>
      <c r="DN438" s="22"/>
      <c r="DO438" s="22"/>
      <c r="DP438" s="22"/>
      <c r="DQ438" s="22"/>
      <c r="DR438" s="22"/>
      <c r="DS438" s="22"/>
      <c r="DT438" s="22"/>
      <c r="DU438" s="22"/>
      <c r="DV438" s="22"/>
      <c r="DW438" s="22"/>
      <c r="DX438" s="22"/>
      <c r="DY438" s="22"/>
      <c r="DZ438" s="22"/>
      <c r="EA438" s="22"/>
      <c r="EB438" s="22"/>
      <c r="EC438" s="22"/>
      <c r="ED438" s="22"/>
      <c r="EE438" s="22"/>
      <c r="EF438" s="22"/>
      <c r="EG438" s="22"/>
      <c r="EH438" s="22"/>
      <c r="EI438" s="22"/>
      <c r="EJ438" s="22"/>
      <c r="EK438" s="22"/>
      <c r="EL438" s="22"/>
      <c r="EM438" s="22"/>
      <c r="EN438" s="22"/>
      <c r="EO438" s="22"/>
      <c r="EP438" s="22"/>
      <c r="EQ438" s="22"/>
      <c r="ER438" s="22"/>
      <c r="ES438" s="22"/>
      <c r="ET438" s="22"/>
      <c r="EU438" s="22"/>
      <c r="EV438" s="22"/>
      <c r="EW438" s="22"/>
      <c r="EX438" s="22"/>
      <c r="EY438" s="22"/>
      <c r="EZ438" s="22"/>
      <c r="FA438" s="22"/>
      <c r="FB438" s="22"/>
      <c r="FC438" s="22"/>
      <c r="FD438" s="22"/>
      <c r="FE438" s="22"/>
      <c r="FF438" s="22"/>
      <c r="FG438" s="22"/>
      <c r="FH438" s="22"/>
      <c r="FI438" s="22"/>
      <c r="FJ438" s="22"/>
      <c r="FK438" s="22"/>
      <c r="FL438" s="22"/>
      <c r="FM438" s="22"/>
      <c r="FN438" s="22"/>
      <c r="FO438" s="22"/>
      <c r="FP438" s="22"/>
      <c r="FQ438" s="22"/>
      <c r="FR438" s="22"/>
      <c r="FS438" s="22"/>
      <c r="FT438" s="22"/>
      <c r="FU438" s="22"/>
      <c r="FV438" s="22"/>
      <c r="FW438" s="22"/>
      <c r="FX438" s="22"/>
      <c r="FY438" s="22"/>
      <c r="FZ438" s="22"/>
      <c r="GA438" s="22"/>
      <c r="GB438" s="22"/>
      <c r="GC438" s="22"/>
      <c r="GD438" s="22"/>
      <c r="GE438" s="22"/>
      <c r="GF438" s="22"/>
      <c r="GG438" s="22"/>
      <c r="GH438" s="22"/>
      <c r="GI438" s="22"/>
      <c r="GJ438" s="22"/>
      <c r="GK438" s="22"/>
      <c r="GL438" s="22"/>
      <c r="GM438" s="22"/>
      <c r="GN438" s="22"/>
      <c r="GO438" s="22"/>
      <c r="GP438" s="22"/>
      <c r="GQ438" s="22"/>
      <c r="GR438" s="22"/>
      <c r="GS438" s="22"/>
      <c r="GT438" s="22"/>
      <c r="GU438" s="22"/>
      <c r="GV438" s="22"/>
      <c r="GW438" s="22"/>
      <c r="GX438" s="22"/>
      <c r="GY438" s="22"/>
      <c r="GZ438" s="22"/>
      <c r="HA438" s="22"/>
      <c r="HB438" s="22"/>
      <c r="HC438" s="22"/>
      <c r="HD438" s="22"/>
      <c r="HE438" s="22"/>
      <c r="HF438" s="22"/>
      <c r="HG438" s="22"/>
      <c r="HH438" s="22"/>
      <c r="HI438" s="22"/>
      <c r="HJ438" s="22"/>
      <c r="HK438" s="22"/>
      <c r="HL438" s="22"/>
      <c r="HM438" s="22"/>
      <c r="HN438" s="22"/>
      <c r="HO438" s="22"/>
      <c r="HP438" s="22"/>
      <c r="HQ438" s="22"/>
      <c r="HR438" s="22"/>
      <c r="HS438" s="22"/>
      <c r="HT438" s="22"/>
      <c r="HU438" s="22"/>
      <c r="HV438" s="22"/>
      <c r="HW438" s="22"/>
      <c r="HX438" s="22"/>
      <c r="HY438" s="22"/>
      <c r="HZ438" s="22"/>
      <c r="IA438" s="22"/>
      <c r="IB438" s="22"/>
      <c r="IC438" s="22"/>
      <c r="ID438" s="22"/>
      <c r="IE438" s="22"/>
      <c r="IF438" s="22"/>
      <c r="IG438" s="22"/>
      <c r="IH438" s="22"/>
      <c r="II438" s="22"/>
      <c r="IJ438" s="22"/>
      <c r="IK438" s="22"/>
      <c r="IL438" s="22"/>
      <c r="IM438" s="22">
        <v>9</v>
      </c>
      <c r="IN438" s="22"/>
      <c r="IO438" s="22"/>
      <c r="IP438" s="22"/>
      <c r="IQ438" s="22"/>
      <c r="IR438" s="22"/>
      <c r="IS438" s="22"/>
      <c r="IT438" s="22"/>
      <c r="IU438" s="22"/>
      <c r="IV438" s="22"/>
      <c r="IW438" s="22"/>
      <c r="IX438" s="22"/>
      <c r="IY438" s="26">
        <f t="shared" si="23"/>
        <v>9</v>
      </c>
      <c r="IZ438" s="56" t="s">
        <v>78</v>
      </c>
      <c r="JA438" s="80">
        <v>1951.88</v>
      </c>
      <c r="JB438" s="81">
        <f>JE438+JF438+JG438+JH438+JI438+JJ438+JK438+JL438+JM438+JN438</f>
        <v>1951.88</v>
      </c>
      <c r="JC438" s="81">
        <v>1296.45</v>
      </c>
      <c r="JD438" s="82">
        <f t="shared" si="24"/>
        <v>0</v>
      </c>
      <c r="JE438" s="83"/>
      <c r="JF438" s="83"/>
      <c r="JG438" s="83"/>
      <c r="JH438" s="83"/>
      <c r="JI438" s="83"/>
      <c r="JJ438" s="83"/>
      <c r="JK438" s="83"/>
      <c r="JL438" s="83"/>
      <c r="JM438" s="83"/>
      <c r="JN438" s="83">
        <v>1951.88</v>
      </c>
      <c r="JO438" s="83"/>
      <c r="JP438" s="83"/>
      <c r="JQ438" s="117">
        <f t="shared" si="25"/>
        <v>1.5055574838983379</v>
      </c>
      <c r="JR438" s="5" t="s">
        <v>623</v>
      </c>
    </row>
    <row r="439" spans="1:278" s="5" customFormat="1" ht="12.75" customHeight="1" x14ac:dyDescent="0.25">
      <c r="A439" s="64">
        <v>43367</v>
      </c>
      <c r="B439" s="109" t="s">
        <v>287</v>
      </c>
      <c r="C439" s="52"/>
      <c r="D439" s="52"/>
      <c r="E439" s="53"/>
      <c r="F439" s="53"/>
      <c r="G439" s="53"/>
      <c r="H439" s="53"/>
      <c r="I439" s="53"/>
      <c r="J439" s="53"/>
      <c r="K439" s="53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  <c r="BK439" s="22"/>
      <c r="BL439" s="22"/>
      <c r="BM439" s="22"/>
      <c r="BN439" s="22"/>
      <c r="BO439" s="22"/>
      <c r="BP439" s="22"/>
      <c r="BQ439" s="22"/>
      <c r="BR439" s="22"/>
      <c r="BS439" s="22"/>
      <c r="BT439" s="22"/>
      <c r="BU439" s="22"/>
      <c r="BV439" s="22"/>
      <c r="BW439" s="22"/>
      <c r="BX439" s="22"/>
      <c r="BY439" s="22"/>
      <c r="BZ439" s="22"/>
      <c r="CA439" s="22"/>
      <c r="CB439" s="22"/>
      <c r="CC439" s="22"/>
      <c r="CD439" s="22"/>
      <c r="CE439" s="22"/>
      <c r="CF439" s="22"/>
      <c r="CG439" s="22"/>
      <c r="CH439" s="22"/>
      <c r="CI439" s="22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/>
      <c r="DA439" s="22"/>
      <c r="DB439" s="22"/>
      <c r="DC439" s="22"/>
      <c r="DD439" s="22"/>
      <c r="DE439" s="22"/>
      <c r="DF439" s="22"/>
      <c r="DG439" s="22"/>
      <c r="DH439" s="22"/>
      <c r="DI439" s="22"/>
      <c r="DJ439" s="22"/>
      <c r="DK439" s="22"/>
      <c r="DL439" s="22"/>
      <c r="DM439" s="22"/>
      <c r="DN439" s="22"/>
      <c r="DO439" s="22"/>
      <c r="DP439" s="22"/>
      <c r="DQ439" s="22"/>
      <c r="DR439" s="22"/>
      <c r="DS439" s="22"/>
      <c r="DT439" s="22"/>
      <c r="DU439" s="22"/>
      <c r="DV439" s="22"/>
      <c r="DW439" s="22"/>
      <c r="DX439" s="22"/>
      <c r="DY439" s="22"/>
      <c r="DZ439" s="22"/>
      <c r="EA439" s="22"/>
      <c r="EB439" s="22"/>
      <c r="EC439" s="22"/>
      <c r="ED439" s="22"/>
      <c r="EE439" s="22"/>
      <c r="EF439" s="22"/>
      <c r="EG439" s="22"/>
      <c r="EH439" s="22"/>
      <c r="EI439" s="22"/>
      <c r="EJ439" s="22"/>
      <c r="EK439" s="22"/>
      <c r="EL439" s="22"/>
      <c r="EM439" s="22"/>
      <c r="EN439" s="22"/>
      <c r="EO439" s="22"/>
      <c r="EP439" s="22"/>
      <c r="EQ439" s="22"/>
      <c r="ER439" s="22"/>
      <c r="ES439" s="22"/>
      <c r="ET439" s="22"/>
      <c r="EU439" s="22"/>
      <c r="EV439" s="22"/>
      <c r="EW439" s="22"/>
      <c r="EX439" s="22"/>
      <c r="EY439" s="22"/>
      <c r="EZ439" s="22"/>
      <c r="FA439" s="22"/>
      <c r="FB439" s="22"/>
      <c r="FC439" s="22"/>
      <c r="FD439" s="22"/>
      <c r="FE439" s="22"/>
      <c r="FF439" s="22"/>
      <c r="FG439" s="22"/>
      <c r="FH439" s="22"/>
      <c r="FI439" s="22"/>
      <c r="FJ439" s="22"/>
      <c r="FK439" s="22"/>
      <c r="FL439" s="22"/>
      <c r="FM439" s="22"/>
      <c r="FN439" s="22"/>
      <c r="FO439" s="22"/>
      <c r="FP439" s="22"/>
      <c r="FQ439" s="22"/>
      <c r="FR439" s="22"/>
      <c r="FS439" s="22"/>
      <c r="FT439" s="22"/>
      <c r="FU439" s="22"/>
      <c r="FV439" s="22"/>
      <c r="FW439" s="22"/>
      <c r="FX439" s="22"/>
      <c r="FY439" s="22"/>
      <c r="FZ439" s="22"/>
      <c r="GA439" s="22"/>
      <c r="GB439" s="22"/>
      <c r="GC439" s="22"/>
      <c r="GD439" s="22"/>
      <c r="GE439" s="22"/>
      <c r="GF439" s="22"/>
      <c r="GG439" s="22"/>
      <c r="GH439" s="22"/>
      <c r="GI439" s="22"/>
      <c r="GJ439" s="22"/>
      <c r="GK439" s="22"/>
      <c r="GL439" s="22"/>
      <c r="GM439" s="22"/>
      <c r="GN439" s="22"/>
      <c r="GO439" s="22"/>
      <c r="GP439" s="22"/>
      <c r="GQ439" s="22"/>
      <c r="GR439" s="22"/>
      <c r="GS439" s="22"/>
      <c r="GT439" s="22"/>
      <c r="GU439" s="22"/>
      <c r="GV439" s="22"/>
      <c r="GW439" s="22"/>
      <c r="GX439" s="22"/>
      <c r="GY439" s="22"/>
      <c r="GZ439" s="22"/>
      <c r="HA439" s="22"/>
      <c r="HB439" s="22"/>
      <c r="HC439" s="22"/>
      <c r="HD439" s="22"/>
      <c r="HE439" s="22"/>
      <c r="HF439" s="22"/>
      <c r="HG439" s="22"/>
      <c r="HH439" s="22"/>
      <c r="HI439" s="22"/>
      <c r="HJ439" s="22"/>
      <c r="HK439" s="22"/>
      <c r="HL439" s="22"/>
      <c r="HM439" s="22"/>
      <c r="HN439" s="22"/>
      <c r="HO439" s="22"/>
      <c r="HP439" s="22"/>
      <c r="HQ439" s="22"/>
      <c r="HR439" s="22"/>
      <c r="HS439" s="22"/>
      <c r="HT439" s="22"/>
      <c r="HU439" s="22"/>
      <c r="HV439" s="22"/>
      <c r="HW439" s="22"/>
      <c r="HX439" s="22"/>
      <c r="HY439" s="22"/>
      <c r="HZ439" s="22"/>
      <c r="IA439" s="22"/>
      <c r="IB439" s="22"/>
      <c r="IC439" s="22"/>
      <c r="ID439" s="22"/>
      <c r="IE439" s="22"/>
      <c r="IF439" s="22"/>
      <c r="IG439" s="22"/>
      <c r="IH439" s="22"/>
      <c r="II439" s="22"/>
      <c r="IJ439" s="22"/>
      <c r="IK439" s="22"/>
      <c r="IL439" s="22"/>
      <c r="IM439" s="22">
        <v>4.5</v>
      </c>
      <c r="IN439" s="22"/>
      <c r="IO439" s="22"/>
      <c r="IP439" s="22"/>
      <c r="IQ439" s="22"/>
      <c r="IR439" s="22"/>
      <c r="IS439" s="22"/>
      <c r="IT439" s="22"/>
      <c r="IU439" s="22"/>
      <c r="IV439" s="22"/>
      <c r="IW439" s="22"/>
      <c r="IX439" s="22"/>
      <c r="IY439" s="26">
        <f t="shared" si="23"/>
        <v>4.5</v>
      </c>
      <c r="IZ439" s="56" t="s">
        <v>78</v>
      </c>
      <c r="JA439" s="80">
        <v>948.52</v>
      </c>
      <c r="JB439" s="81">
        <f>JE439+JF439+JG439+JH439+JI439+JJ439+JK439+JL439+JM439+JN439</f>
        <v>948.52</v>
      </c>
      <c r="JC439" s="81">
        <v>648.22500000000002</v>
      </c>
      <c r="JD439" s="82">
        <f t="shared" si="24"/>
        <v>0</v>
      </c>
      <c r="JE439" s="83"/>
      <c r="JF439" s="83"/>
      <c r="JG439" s="83"/>
      <c r="JH439" s="83"/>
      <c r="JI439" s="83"/>
      <c r="JJ439" s="83"/>
      <c r="JK439" s="83"/>
      <c r="JL439" s="83"/>
      <c r="JM439" s="83"/>
      <c r="JN439" s="83">
        <v>948.52</v>
      </c>
      <c r="JO439" s="83"/>
      <c r="JP439" s="83"/>
      <c r="JQ439" s="117">
        <f t="shared" si="25"/>
        <v>1.4632573566277141</v>
      </c>
      <c r="JR439" s="5" t="s">
        <v>607</v>
      </c>
    </row>
    <row r="440" spans="1:278" s="5" customFormat="1" ht="12.75" customHeight="1" x14ac:dyDescent="0.25">
      <c r="A440" s="64">
        <v>43395</v>
      </c>
      <c r="B440" s="109" t="s">
        <v>287</v>
      </c>
      <c r="C440" s="52"/>
      <c r="D440" s="52"/>
      <c r="E440" s="53"/>
      <c r="F440" s="53"/>
      <c r="G440" s="53"/>
      <c r="H440" s="53"/>
      <c r="I440" s="53"/>
      <c r="J440" s="53"/>
      <c r="K440" s="53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>
        <v>1</v>
      </c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  <c r="BK440" s="22"/>
      <c r="BL440" s="22"/>
      <c r="BM440" s="22"/>
      <c r="BN440" s="22"/>
      <c r="BO440" s="22"/>
      <c r="BP440" s="22"/>
      <c r="BQ440" s="22"/>
      <c r="BR440" s="22"/>
      <c r="BS440" s="22"/>
      <c r="BT440" s="22"/>
      <c r="BU440" s="22"/>
      <c r="BV440" s="22"/>
      <c r="BW440" s="22"/>
      <c r="BX440" s="22"/>
      <c r="BY440" s="22"/>
      <c r="BZ440" s="22"/>
      <c r="CA440" s="22"/>
      <c r="CB440" s="22"/>
      <c r="CC440" s="22"/>
      <c r="CD440" s="22"/>
      <c r="CE440" s="22"/>
      <c r="CF440" s="22"/>
      <c r="CG440" s="22"/>
      <c r="CH440" s="22"/>
      <c r="CI440" s="22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2"/>
      <c r="DA440" s="22"/>
      <c r="DB440" s="22"/>
      <c r="DC440" s="22"/>
      <c r="DD440" s="22"/>
      <c r="DE440" s="22"/>
      <c r="DF440" s="22"/>
      <c r="DG440" s="22"/>
      <c r="DH440" s="22"/>
      <c r="DI440" s="22"/>
      <c r="DJ440" s="22"/>
      <c r="DK440" s="22"/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/>
      <c r="DX440" s="22"/>
      <c r="DY440" s="22"/>
      <c r="DZ440" s="22"/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2"/>
      <c r="EL440" s="22"/>
      <c r="EM440" s="22"/>
      <c r="EN440" s="22"/>
      <c r="EO440" s="22"/>
      <c r="EP440" s="22"/>
      <c r="EQ440" s="22"/>
      <c r="ER440" s="22"/>
      <c r="ES440" s="22"/>
      <c r="ET440" s="22"/>
      <c r="EU440" s="22"/>
      <c r="EV440" s="22"/>
      <c r="EW440" s="22"/>
      <c r="EX440" s="22"/>
      <c r="EY440" s="22"/>
      <c r="EZ440" s="22"/>
      <c r="FA440" s="22"/>
      <c r="FB440" s="22"/>
      <c r="FC440" s="22"/>
      <c r="FD440" s="22"/>
      <c r="FE440" s="22"/>
      <c r="FF440" s="22"/>
      <c r="FG440" s="22"/>
      <c r="FH440" s="22"/>
      <c r="FI440" s="22"/>
      <c r="FJ440" s="22"/>
      <c r="FK440" s="22"/>
      <c r="FL440" s="22"/>
      <c r="FM440" s="22"/>
      <c r="FN440" s="22"/>
      <c r="FO440" s="22"/>
      <c r="FP440" s="22"/>
      <c r="FQ440" s="22"/>
      <c r="FR440" s="22"/>
      <c r="FS440" s="22"/>
      <c r="FT440" s="22"/>
      <c r="FU440" s="22"/>
      <c r="FV440" s="22"/>
      <c r="FW440" s="22"/>
      <c r="FX440" s="22"/>
      <c r="FY440" s="22"/>
      <c r="FZ440" s="22"/>
      <c r="GA440" s="22"/>
      <c r="GB440" s="22"/>
      <c r="GC440" s="22"/>
      <c r="GD440" s="22"/>
      <c r="GE440" s="22"/>
      <c r="GF440" s="22"/>
      <c r="GG440" s="22"/>
      <c r="GH440" s="22"/>
      <c r="GI440" s="22"/>
      <c r="GJ440" s="22"/>
      <c r="GK440" s="22"/>
      <c r="GL440" s="22"/>
      <c r="GM440" s="22"/>
      <c r="GN440" s="22"/>
      <c r="GO440" s="22"/>
      <c r="GP440" s="22"/>
      <c r="GQ440" s="22"/>
      <c r="GR440" s="22"/>
      <c r="GS440" s="22"/>
      <c r="GT440" s="22"/>
      <c r="GU440" s="22"/>
      <c r="GV440" s="22"/>
      <c r="GW440" s="22"/>
      <c r="GX440" s="22"/>
      <c r="GY440" s="22"/>
      <c r="GZ440" s="22"/>
      <c r="HA440" s="22"/>
      <c r="HB440" s="22"/>
      <c r="HC440" s="22"/>
      <c r="HD440" s="22"/>
      <c r="HE440" s="22"/>
      <c r="HF440" s="22"/>
      <c r="HG440" s="22"/>
      <c r="HH440" s="22"/>
      <c r="HI440" s="22"/>
      <c r="HJ440" s="22"/>
      <c r="HK440" s="22"/>
      <c r="HL440" s="22"/>
      <c r="HM440" s="22"/>
      <c r="HN440" s="22"/>
      <c r="HO440" s="22"/>
      <c r="HP440" s="22"/>
      <c r="HQ440" s="22"/>
      <c r="HR440" s="22"/>
      <c r="HS440" s="22"/>
      <c r="HT440" s="22"/>
      <c r="HU440" s="22"/>
      <c r="HV440" s="22"/>
      <c r="HW440" s="22"/>
      <c r="HX440" s="22"/>
      <c r="HY440" s="22"/>
      <c r="HZ440" s="22"/>
      <c r="IA440" s="22"/>
      <c r="IB440" s="22"/>
      <c r="IC440" s="22"/>
      <c r="ID440" s="22"/>
      <c r="IE440" s="22"/>
      <c r="IF440" s="22"/>
      <c r="IG440" s="22"/>
      <c r="IH440" s="22"/>
      <c r="II440" s="22"/>
      <c r="IJ440" s="22"/>
      <c r="IK440" s="22"/>
      <c r="IL440" s="22"/>
      <c r="IM440" s="22"/>
      <c r="IN440" s="22"/>
      <c r="IO440" s="22"/>
      <c r="IP440" s="22"/>
      <c r="IQ440" s="22"/>
      <c r="IR440" s="22"/>
      <c r="IS440" s="22"/>
      <c r="IT440" s="22"/>
      <c r="IU440" s="22"/>
      <c r="IV440" s="22"/>
      <c r="IW440" s="22"/>
      <c r="IX440" s="22"/>
      <c r="IY440" s="26">
        <f t="shared" si="23"/>
        <v>1</v>
      </c>
      <c r="IZ440" s="56" t="s">
        <v>37</v>
      </c>
      <c r="JA440" s="80">
        <v>43.79</v>
      </c>
      <c r="JB440" s="81">
        <f>JE440+JF440+JG440+JH440+JI440+JJ440+JK440+JL440+JM440+JN440+JO440</f>
        <v>43.79</v>
      </c>
      <c r="JC440" s="81">
        <v>22.97</v>
      </c>
      <c r="JD440" s="82">
        <f t="shared" si="24"/>
        <v>0</v>
      </c>
      <c r="JE440" s="83"/>
      <c r="JF440" s="83"/>
      <c r="JG440" s="83"/>
      <c r="JH440" s="83"/>
      <c r="JI440" s="83"/>
      <c r="JJ440" s="83"/>
      <c r="JK440" s="83"/>
      <c r="JL440" s="83"/>
      <c r="JM440" s="83"/>
      <c r="JN440" s="83"/>
      <c r="JO440" s="83">
        <v>43.79</v>
      </c>
      <c r="JP440" s="83"/>
      <c r="JQ440" s="117">
        <f t="shared" si="25"/>
        <v>1.9063996517196344</v>
      </c>
      <c r="JR440" s="5" t="s">
        <v>679</v>
      </c>
    </row>
    <row r="441" spans="1:278" s="5" customFormat="1" ht="12.75" customHeight="1" x14ac:dyDescent="0.25">
      <c r="A441" s="64">
        <v>43437</v>
      </c>
      <c r="B441" s="109" t="s">
        <v>287</v>
      </c>
      <c r="C441" s="52"/>
      <c r="D441" s="52"/>
      <c r="E441" s="53"/>
      <c r="F441" s="53"/>
      <c r="G441" s="53"/>
      <c r="H441" s="53"/>
      <c r="I441" s="53"/>
      <c r="J441" s="53"/>
      <c r="K441" s="53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  <c r="BK441" s="22"/>
      <c r="BL441" s="22"/>
      <c r="BM441" s="22"/>
      <c r="BN441" s="22"/>
      <c r="BO441" s="22"/>
      <c r="BP441" s="22"/>
      <c r="BQ441" s="22"/>
      <c r="BR441" s="22"/>
      <c r="BS441" s="22"/>
      <c r="BT441" s="22"/>
      <c r="BU441" s="22"/>
      <c r="BV441" s="22"/>
      <c r="BW441" s="22"/>
      <c r="BX441" s="22"/>
      <c r="BY441" s="22"/>
      <c r="BZ441" s="22"/>
      <c r="CA441" s="22"/>
      <c r="CB441" s="22"/>
      <c r="CC441" s="22"/>
      <c r="CD441" s="22"/>
      <c r="CE441" s="22"/>
      <c r="CF441" s="22"/>
      <c r="CG441" s="22"/>
      <c r="CH441" s="22"/>
      <c r="CI441" s="22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2"/>
      <c r="DA441" s="22"/>
      <c r="DB441" s="22"/>
      <c r="DC441" s="22"/>
      <c r="DD441" s="22"/>
      <c r="DE441" s="22"/>
      <c r="DF441" s="22"/>
      <c r="DG441" s="22"/>
      <c r="DH441" s="22"/>
      <c r="DI441" s="22"/>
      <c r="DJ441" s="22"/>
      <c r="DK441" s="22"/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/>
      <c r="DX441" s="22"/>
      <c r="DY441" s="22"/>
      <c r="DZ441" s="22"/>
      <c r="EA441" s="22"/>
      <c r="EB441" s="22"/>
      <c r="EC441" s="22"/>
      <c r="ED441" s="22"/>
      <c r="EE441" s="22"/>
      <c r="EF441" s="22"/>
      <c r="EG441" s="22"/>
      <c r="EH441" s="22"/>
      <c r="EI441" s="22"/>
      <c r="EJ441" s="22"/>
      <c r="EK441" s="22"/>
      <c r="EL441" s="22"/>
      <c r="EM441" s="22"/>
      <c r="EN441" s="22"/>
      <c r="EO441" s="22"/>
      <c r="EP441" s="22"/>
      <c r="EQ441" s="22"/>
      <c r="ER441" s="22"/>
      <c r="ES441" s="22"/>
      <c r="ET441" s="22"/>
      <c r="EU441" s="22"/>
      <c r="EV441" s="22"/>
      <c r="EW441" s="22"/>
      <c r="EX441" s="22"/>
      <c r="EY441" s="22"/>
      <c r="EZ441" s="22"/>
      <c r="FA441" s="22"/>
      <c r="FB441" s="22"/>
      <c r="FC441" s="22"/>
      <c r="FD441" s="22"/>
      <c r="FE441" s="22"/>
      <c r="FF441" s="22"/>
      <c r="FG441" s="22"/>
      <c r="FH441" s="22"/>
      <c r="FI441" s="22"/>
      <c r="FJ441" s="22"/>
      <c r="FK441" s="22"/>
      <c r="FL441" s="22"/>
      <c r="FM441" s="22"/>
      <c r="FN441" s="22"/>
      <c r="FO441" s="22"/>
      <c r="FP441" s="22"/>
      <c r="FQ441" s="22"/>
      <c r="FR441" s="22"/>
      <c r="FS441" s="22"/>
      <c r="FT441" s="22"/>
      <c r="FU441" s="22"/>
      <c r="FV441" s="22"/>
      <c r="FW441" s="22"/>
      <c r="FX441" s="22"/>
      <c r="FY441" s="22"/>
      <c r="FZ441" s="22"/>
      <c r="GA441" s="22"/>
      <c r="GB441" s="22"/>
      <c r="GC441" s="22"/>
      <c r="GD441" s="22"/>
      <c r="GE441" s="22"/>
      <c r="GF441" s="22"/>
      <c r="GG441" s="22"/>
      <c r="GH441" s="22"/>
      <c r="GI441" s="22"/>
      <c r="GJ441" s="22"/>
      <c r="GK441" s="22"/>
      <c r="GL441" s="22"/>
      <c r="GM441" s="22"/>
      <c r="GN441" s="22"/>
      <c r="GO441" s="22"/>
      <c r="GP441" s="22"/>
      <c r="GQ441" s="22"/>
      <c r="GR441" s="22"/>
      <c r="GS441" s="22"/>
      <c r="GT441" s="22"/>
      <c r="GU441" s="22"/>
      <c r="GV441" s="22"/>
      <c r="GW441" s="22"/>
      <c r="GX441" s="22"/>
      <c r="GY441" s="22"/>
      <c r="GZ441" s="22"/>
      <c r="HA441" s="22"/>
      <c r="HB441" s="22"/>
      <c r="HC441" s="22"/>
      <c r="HD441" s="22"/>
      <c r="HE441" s="22"/>
      <c r="HF441" s="22"/>
      <c r="HG441" s="22"/>
      <c r="HH441" s="22"/>
      <c r="HI441" s="22"/>
      <c r="HJ441" s="22"/>
      <c r="HK441" s="22"/>
      <c r="HL441" s="22"/>
      <c r="HM441" s="22"/>
      <c r="HN441" s="22"/>
      <c r="HO441" s="22"/>
      <c r="HP441" s="22"/>
      <c r="HQ441" s="22"/>
      <c r="HR441" s="22"/>
      <c r="HS441" s="22"/>
      <c r="HT441" s="22"/>
      <c r="HU441" s="22"/>
      <c r="HV441" s="22"/>
      <c r="HW441" s="22"/>
      <c r="HX441" s="22"/>
      <c r="HY441" s="22"/>
      <c r="HZ441" s="22"/>
      <c r="IA441" s="22"/>
      <c r="IB441" s="22"/>
      <c r="IC441" s="22"/>
      <c r="ID441" s="22"/>
      <c r="IE441" s="22"/>
      <c r="IF441" s="22"/>
      <c r="IG441" s="22"/>
      <c r="IH441" s="22"/>
      <c r="II441" s="22"/>
      <c r="IJ441" s="22"/>
      <c r="IK441" s="22"/>
      <c r="IL441" s="22"/>
      <c r="IM441" s="22">
        <v>4.5</v>
      </c>
      <c r="IN441" s="22"/>
      <c r="IO441" s="22"/>
      <c r="IP441" s="22"/>
      <c r="IQ441" s="22"/>
      <c r="IR441" s="22"/>
      <c r="IS441" s="22"/>
      <c r="IT441" s="22"/>
      <c r="IU441" s="22"/>
      <c r="IV441" s="22"/>
      <c r="IW441" s="22"/>
      <c r="IX441" s="22"/>
      <c r="IY441" s="26">
        <f t="shared" si="23"/>
        <v>4.5</v>
      </c>
      <c r="IZ441" s="56" t="s">
        <v>78</v>
      </c>
      <c r="JA441" s="80">
        <v>972.65</v>
      </c>
      <c r="JB441" s="81">
        <f>JE441+JF441+JG441+JH441+JI441+JJ441+JK441+JL441+JM441+JN441+JO441+JP441</f>
        <v>0</v>
      </c>
      <c r="JC441" s="81">
        <v>637.83000000000004</v>
      </c>
      <c r="JD441" s="82">
        <f t="shared" si="24"/>
        <v>972.65</v>
      </c>
      <c r="JE441" s="83"/>
      <c r="JF441" s="83"/>
      <c r="JG441" s="83"/>
      <c r="JH441" s="83"/>
      <c r="JI441" s="83"/>
      <c r="JJ441" s="83"/>
      <c r="JK441" s="83"/>
      <c r="JL441" s="83"/>
      <c r="JM441" s="83"/>
      <c r="JN441" s="83"/>
      <c r="JO441" s="83"/>
      <c r="JP441" s="83"/>
      <c r="JQ441" s="117">
        <f t="shared" si="25"/>
        <v>1.5249361115030649</v>
      </c>
      <c r="JR441" s="5" t="s">
        <v>703</v>
      </c>
    </row>
    <row r="442" spans="1:278" s="5" customFormat="1" ht="1.5" customHeight="1" x14ac:dyDescent="0.25">
      <c r="A442" s="64">
        <v>43460</v>
      </c>
      <c r="B442" s="109" t="s">
        <v>287</v>
      </c>
      <c r="C442" s="52"/>
      <c r="D442" s="52"/>
      <c r="E442" s="53"/>
      <c r="F442" s="53"/>
      <c r="G442" s="53"/>
      <c r="H442" s="53"/>
      <c r="I442" s="53"/>
      <c r="J442" s="53"/>
      <c r="K442" s="53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  <c r="EQ442" s="22"/>
      <c r="ER442" s="22"/>
      <c r="ES442" s="22"/>
      <c r="ET442" s="22"/>
      <c r="EU442" s="22"/>
      <c r="EV442" s="22"/>
      <c r="EW442" s="22"/>
      <c r="EX442" s="22"/>
      <c r="EY442" s="22"/>
      <c r="EZ442" s="22"/>
      <c r="FA442" s="22"/>
      <c r="FB442" s="22"/>
      <c r="FC442" s="22"/>
      <c r="FD442" s="22"/>
      <c r="FE442" s="22"/>
      <c r="FF442" s="22"/>
      <c r="FG442" s="22"/>
      <c r="FH442" s="22"/>
      <c r="FI442" s="22"/>
      <c r="FJ442" s="22"/>
      <c r="FK442" s="22"/>
      <c r="FL442" s="22"/>
      <c r="FM442" s="22"/>
      <c r="FN442" s="22"/>
      <c r="FO442" s="22"/>
      <c r="FP442" s="22"/>
      <c r="FQ442" s="22"/>
      <c r="FR442" s="22"/>
      <c r="FS442" s="22"/>
      <c r="FT442" s="22"/>
      <c r="FU442" s="22"/>
      <c r="FV442" s="22"/>
      <c r="FW442" s="22"/>
      <c r="FX442" s="22"/>
      <c r="FY442" s="22"/>
      <c r="FZ442" s="22"/>
      <c r="GA442" s="22"/>
      <c r="GB442" s="22"/>
      <c r="GC442" s="22"/>
      <c r="GD442" s="22"/>
      <c r="GE442" s="22"/>
      <c r="GF442" s="22"/>
      <c r="GG442" s="22"/>
      <c r="GH442" s="22"/>
      <c r="GI442" s="22"/>
      <c r="GJ442" s="22"/>
      <c r="GK442" s="22"/>
      <c r="GL442" s="22"/>
      <c r="GM442" s="22"/>
      <c r="GN442" s="22"/>
      <c r="GO442" s="22"/>
      <c r="GP442" s="22"/>
      <c r="GQ442" s="22"/>
      <c r="GR442" s="22"/>
      <c r="GS442" s="22"/>
      <c r="GT442" s="22"/>
      <c r="GU442" s="22"/>
      <c r="GV442" s="22"/>
      <c r="GW442" s="22"/>
      <c r="GX442" s="22"/>
      <c r="GY442" s="22"/>
      <c r="GZ442" s="22"/>
      <c r="HA442" s="22"/>
      <c r="HB442" s="22"/>
      <c r="HC442" s="22"/>
      <c r="HD442" s="22"/>
      <c r="HE442" s="22"/>
      <c r="HF442" s="22"/>
      <c r="HG442" s="22"/>
      <c r="HH442" s="22"/>
      <c r="HI442" s="22"/>
      <c r="HJ442" s="22"/>
      <c r="HK442" s="22"/>
      <c r="HL442" s="22"/>
      <c r="HM442" s="22"/>
      <c r="HN442" s="22"/>
      <c r="HO442" s="22"/>
      <c r="HP442" s="22"/>
      <c r="HQ442" s="22"/>
      <c r="HR442" s="22"/>
      <c r="HS442" s="22"/>
      <c r="HT442" s="22"/>
      <c r="HU442" s="22"/>
      <c r="HV442" s="22"/>
      <c r="HW442" s="22"/>
      <c r="HX442" s="22"/>
      <c r="HY442" s="22"/>
      <c r="HZ442" s="22"/>
      <c r="IA442" s="22"/>
      <c r="IB442" s="22"/>
      <c r="IC442" s="22"/>
      <c r="ID442" s="22"/>
      <c r="IE442" s="22"/>
      <c r="IF442" s="22"/>
      <c r="IG442" s="22"/>
      <c r="IH442" s="22"/>
      <c r="II442" s="22"/>
      <c r="IJ442" s="22"/>
      <c r="IK442" s="22"/>
      <c r="IL442" s="22"/>
      <c r="IM442" s="22">
        <v>4.5</v>
      </c>
      <c r="IN442" s="22"/>
      <c r="IO442" s="22"/>
      <c r="IP442" s="22"/>
      <c r="IQ442" s="22"/>
      <c r="IR442" s="22"/>
      <c r="IS442" s="22"/>
      <c r="IT442" s="22"/>
      <c r="IU442" s="22"/>
      <c r="IV442" s="22"/>
      <c r="IW442" s="22"/>
      <c r="IX442" s="22"/>
      <c r="IY442" s="26">
        <f t="shared" si="23"/>
        <v>4.5</v>
      </c>
      <c r="IZ442" s="56" t="s">
        <v>78</v>
      </c>
      <c r="JA442" s="80">
        <v>976.81</v>
      </c>
      <c r="JB442" s="81">
        <f>JE442+JF442+JG442+JH442+JI442+JJ442+JK442+JL442+JM442+JN442+JO442+JP442</f>
        <v>0</v>
      </c>
      <c r="JC442" s="81">
        <v>637.56000000000006</v>
      </c>
      <c r="JD442" s="82">
        <f t="shared" si="24"/>
        <v>976.81</v>
      </c>
      <c r="JE442" s="83"/>
      <c r="JF442" s="83"/>
      <c r="JG442" s="83"/>
      <c r="JH442" s="83"/>
      <c r="JI442" s="83"/>
      <c r="JJ442" s="83"/>
      <c r="JK442" s="83"/>
      <c r="JL442" s="83"/>
      <c r="JM442" s="83"/>
      <c r="JN442" s="83"/>
      <c r="JO442" s="83"/>
      <c r="JP442" s="83"/>
      <c r="JQ442" s="117">
        <f t="shared" si="25"/>
        <v>1.532106782106782</v>
      </c>
    </row>
    <row r="443" spans="1:278" s="5" customFormat="1" ht="12.75" customHeight="1" x14ac:dyDescent="0.25">
      <c r="A443" s="64">
        <v>43257</v>
      </c>
      <c r="B443" s="109" t="s">
        <v>448</v>
      </c>
      <c r="C443" s="52"/>
      <c r="D443" s="52"/>
      <c r="E443" s="53"/>
      <c r="F443" s="53"/>
      <c r="G443" s="53"/>
      <c r="H443" s="53"/>
      <c r="I443" s="53"/>
      <c r="J443" s="53"/>
      <c r="K443" s="53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  <c r="BK443" s="22"/>
      <c r="BL443" s="22"/>
      <c r="BM443" s="22"/>
      <c r="BN443" s="22"/>
      <c r="BO443" s="22"/>
      <c r="BP443" s="22"/>
      <c r="BQ443" s="22"/>
      <c r="BR443" s="22"/>
      <c r="BS443" s="22"/>
      <c r="BT443" s="22"/>
      <c r="BU443" s="22"/>
      <c r="BV443" s="22"/>
      <c r="BW443" s="22"/>
      <c r="BX443" s="22"/>
      <c r="BY443" s="22"/>
      <c r="BZ443" s="22"/>
      <c r="CA443" s="22"/>
      <c r="CB443" s="22"/>
      <c r="CC443" s="22"/>
      <c r="CD443" s="22"/>
      <c r="CE443" s="22"/>
      <c r="CF443" s="22"/>
      <c r="CG443" s="22"/>
      <c r="CH443" s="22"/>
      <c r="CI443" s="22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2"/>
      <c r="DA443" s="22"/>
      <c r="DB443" s="22"/>
      <c r="DC443" s="22"/>
      <c r="DD443" s="22"/>
      <c r="DE443" s="22"/>
      <c r="DF443" s="22"/>
      <c r="DG443" s="22"/>
      <c r="DH443" s="22"/>
      <c r="DI443" s="22"/>
      <c r="DJ443" s="22"/>
      <c r="DK443" s="22"/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/>
      <c r="DX443" s="22"/>
      <c r="DY443" s="22"/>
      <c r="DZ443" s="22"/>
      <c r="EA443" s="22"/>
      <c r="EB443" s="22"/>
      <c r="EC443" s="22"/>
      <c r="ED443" s="22"/>
      <c r="EE443" s="22"/>
      <c r="EF443" s="22"/>
      <c r="EG443" s="22"/>
      <c r="EH443" s="22"/>
      <c r="EI443" s="22"/>
      <c r="EJ443" s="22"/>
      <c r="EK443" s="22"/>
      <c r="EL443" s="22"/>
      <c r="EM443" s="22"/>
      <c r="EN443" s="22"/>
      <c r="EO443" s="22"/>
      <c r="EP443" s="22"/>
      <c r="EQ443" s="22"/>
      <c r="ER443" s="22"/>
      <c r="ES443" s="22"/>
      <c r="ET443" s="22"/>
      <c r="EU443" s="22"/>
      <c r="EV443" s="22"/>
      <c r="EW443" s="22"/>
      <c r="EX443" s="22"/>
      <c r="EY443" s="22"/>
      <c r="EZ443" s="22"/>
      <c r="FA443" s="22"/>
      <c r="FB443" s="22"/>
      <c r="FC443" s="22"/>
      <c r="FD443" s="22"/>
      <c r="FE443" s="22"/>
      <c r="FF443" s="22"/>
      <c r="FG443" s="22"/>
      <c r="FH443" s="22"/>
      <c r="FI443" s="22"/>
      <c r="FJ443" s="22"/>
      <c r="FK443" s="22"/>
      <c r="FL443" s="22"/>
      <c r="FM443" s="22"/>
      <c r="FN443" s="22"/>
      <c r="FO443" s="22"/>
      <c r="FP443" s="22"/>
      <c r="FQ443" s="22"/>
      <c r="FR443" s="22"/>
      <c r="FS443" s="22"/>
      <c r="FT443" s="22"/>
      <c r="FU443" s="22"/>
      <c r="FV443" s="22"/>
      <c r="FW443" s="22"/>
      <c r="FX443" s="22"/>
      <c r="FY443" s="22"/>
      <c r="FZ443" s="22"/>
      <c r="GA443" s="22"/>
      <c r="GB443" s="22"/>
      <c r="GC443" s="22"/>
      <c r="GD443" s="22"/>
      <c r="GE443" s="22"/>
      <c r="GF443" s="22"/>
      <c r="GG443" s="22"/>
      <c r="GH443" s="22"/>
      <c r="GI443" s="22"/>
      <c r="GJ443" s="22"/>
      <c r="GK443" s="22"/>
      <c r="GL443" s="22"/>
      <c r="GM443" s="22"/>
      <c r="GN443" s="22"/>
      <c r="GO443" s="22"/>
      <c r="GP443" s="22"/>
      <c r="GQ443" s="22"/>
      <c r="GR443" s="22"/>
      <c r="GS443" s="22"/>
      <c r="GT443" s="22"/>
      <c r="GU443" s="22"/>
      <c r="GV443" s="22"/>
      <c r="GW443" s="22"/>
      <c r="GX443" s="22"/>
      <c r="GY443" s="22"/>
      <c r="GZ443" s="22"/>
      <c r="HA443" s="22"/>
      <c r="HB443" s="22"/>
      <c r="HC443" s="22"/>
      <c r="HD443" s="22"/>
      <c r="HE443" s="22"/>
      <c r="HF443" s="22"/>
      <c r="HG443" s="22"/>
      <c r="HH443" s="22"/>
      <c r="HI443" s="22"/>
      <c r="HJ443" s="22"/>
      <c r="HK443" s="22"/>
      <c r="HL443" s="22"/>
      <c r="HM443" s="22"/>
      <c r="HN443" s="22"/>
      <c r="HO443" s="22"/>
      <c r="HP443" s="22"/>
      <c r="HQ443" s="22"/>
      <c r="HR443" s="22"/>
      <c r="HS443" s="22"/>
      <c r="HT443" s="22"/>
      <c r="HU443" s="22"/>
      <c r="HV443" s="22"/>
      <c r="HW443" s="22"/>
      <c r="HX443" s="22"/>
      <c r="HY443" s="22"/>
      <c r="HZ443" s="22"/>
      <c r="IA443" s="22"/>
      <c r="IB443" s="22"/>
      <c r="IC443" s="22"/>
      <c r="ID443" s="22"/>
      <c r="IE443" s="22"/>
      <c r="IF443" s="22"/>
      <c r="IG443" s="22"/>
      <c r="IH443" s="22"/>
      <c r="II443" s="22"/>
      <c r="IJ443" s="22"/>
      <c r="IK443" s="22"/>
      <c r="IL443" s="22"/>
      <c r="IM443" s="22"/>
      <c r="IN443" s="22"/>
      <c r="IO443" s="22"/>
      <c r="IP443" s="22"/>
      <c r="IQ443" s="22"/>
      <c r="IR443" s="22"/>
      <c r="IS443" s="22"/>
      <c r="IT443" s="22"/>
      <c r="IU443" s="22">
        <v>10</v>
      </c>
      <c r="IV443" s="22"/>
      <c r="IW443" s="22"/>
      <c r="IX443" s="22"/>
      <c r="IY443" s="26">
        <f t="shared" si="23"/>
        <v>10</v>
      </c>
      <c r="IZ443" s="56" t="s">
        <v>105</v>
      </c>
      <c r="JA443" s="80">
        <v>269.16000000000003</v>
      </c>
      <c r="JB443" s="81">
        <f>JE443+JF443+JG443+JH443+JI443+JJ443</f>
        <v>269.16000000000003</v>
      </c>
      <c r="JC443" s="81">
        <v>192.60000000000002</v>
      </c>
      <c r="JD443" s="82">
        <f t="shared" si="24"/>
        <v>0</v>
      </c>
      <c r="JE443" s="83"/>
      <c r="JF443" s="83"/>
      <c r="JG443" s="83"/>
      <c r="JH443" s="83"/>
      <c r="JI443" s="83"/>
      <c r="JJ443" s="83">
        <v>269.16000000000003</v>
      </c>
      <c r="JK443" s="83"/>
      <c r="JL443" s="83"/>
      <c r="JM443" s="83"/>
      <c r="JN443" s="83"/>
      <c r="JO443" s="83"/>
      <c r="JP443" s="83"/>
      <c r="JQ443" s="40">
        <f t="shared" si="25"/>
        <v>1.3975077881619937</v>
      </c>
    </row>
    <row r="444" spans="1:278" s="5" customFormat="1" ht="12.75" customHeight="1" x14ac:dyDescent="0.25">
      <c r="A444" s="64">
        <v>43105</v>
      </c>
      <c r="B444" s="109" t="s">
        <v>233</v>
      </c>
      <c r="C444" s="52"/>
      <c r="D444" s="52"/>
      <c r="E444" s="53"/>
      <c r="F444" s="53"/>
      <c r="G444" s="53"/>
      <c r="H444" s="53"/>
      <c r="I444" s="53"/>
      <c r="J444" s="53"/>
      <c r="K444" s="53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  <c r="BK444" s="22"/>
      <c r="BL444" s="22"/>
      <c r="BM444" s="22"/>
      <c r="BN444" s="22"/>
      <c r="BO444" s="22"/>
      <c r="BP444" s="22"/>
      <c r="BQ444" s="22"/>
      <c r="BR444" s="22"/>
      <c r="BS444" s="22"/>
      <c r="BT444" s="22"/>
      <c r="BU444" s="22"/>
      <c r="BV444" s="22"/>
      <c r="BW444" s="22"/>
      <c r="BX444" s="22"/>
      <c r="BY444" s="22"/>
      <c r="BZ444" s="22"/>
      <c r="CA444" s="22"/>
      <c r="CB444" s="22"/>
      <c r="CC444" s="22"/>
      <c r="CD444" s="22"/>
      <c r="CE444" s="22"/>
      <c r="CF444" s="22"/>
      <c r="CG444" s="22"/>
      <c r="CH444" s="22"/>
      <c r="CI444" s="22"/>
      <c r="CJ444" s="22"/>
      <c r="CK444" s="22"/>
      <c r="CL444" s="22"/>
      <c r="CM444" s="22"/>
      <c r="CN444" s="22"/>
      <c r="CO444" s="22">
        <v>4</v>
      </c>
      <c r="CP444" s="22"/>
      <c r="CQ444" s="22"/>
      <c r="CR444" s="22"/>
      <c r="CS444" s="22"/>
      <c r="CT444" s="22"/>
      <c r="CU444" s="22"/>
      <c r="CV444" s="22"/>
      <c r="CW444" s="22"/>
      <c r="CX444" s="22"/>
      <c r="CY444" s="22">
        <v>2.4</v>
      </c>
      <c r="CZ444" s="22"/>
      <c r="DA444" s="22"/>
      <c r="DB444" s="22"/>
      <c r="DC444" s="22"/>
      <c r="DD444" s="22"/>
      <c r="DE444" s="22"/>
      <c r="DF444" s="22"/>
      <c r="DG444" s="22"/>
      <c r="DH444" s="22"/>
      <c r="DI444" s="22"/>
      <c r="DJ444" s="22"/>
      <c r="DK444" s="22"/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/>
      <c r="DX444" s="22"/>
      <c r="DY444" s="22"/>
      <c r="DZ444" s="22"/>
      <c r="EA444" s="22"/>
      <c r="EB444" s="22"/>
      <c r="EC444" s="22"/>
      <c r="ED444" s="22"/>
      <c r="EE444" s="22"/>
      <c r="EF444" s="22"/>
      <c r="EG444" s="22"/>
      <c r="EH444" s="22"/>
      <c r="EI444" s="22"/>
      <c r="EJ444" s="22"/>
      <c r="EK444" s="22"/>
      <c r="EL444" s="22"/>
      <c r="EM444" s="22"/>
      <c r="EN444" s="22"/>
      <c r="EO444" s="22"/>
      <c r="EP444" s="22"/>
      <c r="EQ444" s="22"/>
      <c r="ER444" s="22"/>
      <c r="ES444" s="22"/>
      <c r="ET444" s="22"/>
      <c r="EU444" s="22"/>
      <c r="EV444" s="22"/>
      <c r="EW444" s="22"/>
      <c r="EX444" s="22"/>
      <c r="EY444" s="22"/>
      <c r="EZ444" s="22"/>
      <c r="FA444" s="22"/>
      <c r="FB444" s="22"/>
      <c r="FC444" s="22"/>
      <c r="FD444" s="22"/>
      <c r="FE444" s="22"/>
      <c r="FF444" s="22"/>
      <c r="FG444" s="22"/>
      <c r="FH444" s="22"/>
      <c r="FI444" s="22"/>
      <c r="FJ444" s="22"/>
      <c r="FK444" s="22"/>
      <c r="FL444" s="22"/>
      <c r="FM444" s="22"/>
      <c r="FN444" s="22"/>
      <c r="FO444" s="22"/>
      <c r="FP444" s="22"/>
      <c r="FQ444" s="22"/>
      <c r="FR444" s="22"/>
      <c r="FS444" s="22"/>
      <c r="FT444" s="22"/>
      <c r="FU444" s="22"/>
      <c r="FV444" s="22"/>
      <c r="FW444" s="22"/>
      <c r="FX444" s="22"/>
      <c r="FY444" s="22"/>
      <c r="FZ444" s="22"/>
      <c r="GA444" s="22"/>
      <c r="GB444" s="22"/>
      <c r="GC444" s="22"/>
      <c r="GD444" s="22"/>
      <c r="GE444" s="22"/>
      <c r="GF444" s="22"/>
      <c r="GG444" s="22"/>
      <c r="GH444" s="22"/>
      <c r="GI444" s="22"/>
      <c r="GJ444" s="22"/>
      <c r="GK444" s="22"/>
      <c r="GL444" s="22"/>
      <c r="GM444" s="22"/>
      <c r="GN444" s="22"/>
      <c r="GO444" s="22"/>
      <c r="GP444" s="22"/>
      <c r="GQ444" s="22"/>
      <c r="GR444" s="22"/>
      <c r="GS444" s="22"/>
      <c r="GT444" s="22"/>
      <c r="GU444" s="22"/>
      <c r="GV444" s="22"/>
      <c r="GW444" s="22"/>
      <c r="GX444" s="22"/>
      <c r="GY444" s="22"/>
      <c r="GZ444" s="22"/>
      <c r="HA444" s="22"/>
      <c r="HB444" s="22"/>
      <c r="HC444" s="22"/>
      <c r="HD444" s="22"/>
      <c r="HE444" s="22"/>
      <c r="HF444" s="22"/>
      <c r="HG444" s="22"/>
      <c r="HH444" s="22"/>
      <c r="HI444" s="22"/>
      <c r="HJ444" s="22"/>
      <c r="HK444" s="22"/>
      <c r="HL444" s="22"/>
      <c r="HM444" s="22"/>
      <c r="HN444" s="22"/>
      <c r="HO444" s="22"/>
      <c r="HP444" s="22"/>
      <c r="HQ444" s="22"/>
      <c r="HR444" s="22"/>
      <c r="HS444" s="22"/>
      <c r="HT444" s="22"/>
      <c r="HU444" s="22"/>
      <c r="HV444" s="22"/>
      <c r="HW444" s="22"/>
      <c r="HX444" s="22"/>
      <c r="HY444" s="22"/>
      <c r="HZ444" s="22"/>
      <c r="IA444" s="22"/>
      <c r="IB444" s="22"/>
      <c r="IC444" s="22"/>
      <c r="ID444" s="22"/>
      <c r="IE444" s="22"/>
      <c r="IF444" s="22"/>
      <c r="IG444" s="22"/>
      <c r="IH444" s="22"/>
      <c r="II444" s="22"/>
      <c r="IJ444" s="22"/>
      <c r="IK444" s="22"/>
      <c r="IL444" s="22"/>
      <c r="IM444" s="22"/>
      <c r="IN444" s="22"/>
      <c r="IO444" s="22"/>
      <c r="IP444" s="22"/>
      <c r="IQ444" s="22"/>
      <c r="IR444" s="22"/>
      <c r="IS444" s="22"/>
      <c r="IT444" s="22"/>
      <c r="IU444" s="22"/>
      <c r="IV444" s="22"/>
      <c r="IW444" s="22"/>
      <c r="IX444" s="22"/>
      <c r="IY444" s="26">
        <f t="shared" si="23"/>
        <v>6.4</v>
      </c>
      <c r="IZ444" s="56" t="s">
        <v>37</v>
      </c>
      <c r="JA444" s="80">
        <v>413.34</v>
      </c>
      <c r="JB444" s="81">
        <f>JE444+JF444+JG444</f>
        <v>413.34</v>
      </c>
      <c r="JC444" s="81">
        <v>273.71600000000001</v>
      </c>
      <c r="JD444" s="82">
        <f t="shared" si="24"/>
        <v>0</v>
      </c>
      <c r="JE444" s="83"/>
      <c r="JF444" s="83"/>
      <c r="JG444" s="83">
        <v>413.34</v>
      </c>
      <c r="JH444" s="83"/>
      <c r="JI444" s="83"/>
      <c r="JJ444" s="83"/>
      <c r="JK444" s="83"/>
      <c r="JL444" s="83"/>
      <c r="JM444" s="83"/>
      <c r="JN444" s="83"/>
      <c r="JO444" s="83"/>
      <c r="JP444" s="83"/>
      <c r="JQ444" s="40">
        <f t="shared" si="25"/>
        <v>1.5101053646845635</v>
      </c>
      <c r="JR444" s="5" t="s">
        <v>306</v>
      </c>
    </row>
    <row r="445" spans="1:278" s="5" customFormat="1" ht="12.75" customHeight="1" x14ac:dyDescent="0.25">
      <c r="A445" s="64">
        <v>43123</v>
      </c>
      <c r="B445" s="109" t="s">
        <v>233</v>
      </c>
      <c r="C445" s="52"/>
      <c r="D445" s="52"/>
      <c r="E445" s="53"/>
      <c r="F445" s="53"/>
      <c r="G445" s="53"/>
      <c r="H445" s="53"/>
      <c r="I445" s="53"/>
      <c r="J445" s="53"/>
      <c r="K445" s="53"/>
      <c r="L445" s="22"/>
      <c r="M445" s="22"/>
      <c r="N445" s="22"/>
      <c r="O445" s="22"/>
      <c r="P445" s="22"/>
      <c r="Q445" s="22"/>
      <c r="R445" s="22">
        <v>10</v>
      </c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  <c r="BK445" s="22"/>
      <c r="BL445" s="22"/>
      <c r="BM445" s="22"/>
      <c r="BN445" s="22"/>
      <c r="BO445" s="22"/>
      <c r="BP445" s="22"/>
      <c r="BQ445" s="22"/>
      <c r="BR445" s="22"/>
      <c r="BS445" s="22"/>
      <c r="BT445" s="22"/>
      <c r="BU445" s="22"/>
      <c r="BV445" s="22"/>
      <c r="BW445" s="22"/>
      <c r="BX445" s="22"/>
      <c r="BY445" s="22"/>
      <c r="BZ445" s="22"/>
      <c r="CA445" s="22"/>
      <c r="CB445" s="22"/>
      <c r="CC445" s="22"/>
      <c r="CD445" s="22"/>
      <c r="CE445" s="22"/>
      <c r="CF445" s="22"/>
      <c r="CG445" s="22"/>
      <c r="CH445" s="22"/>
      <c r="CI445" s="22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>
        <v>12</v>
      </c>
      <c r="CZ445" s="22"/>
      <c r="DA445" s="22"/>
      <c r="DB445" s="22"/>
      <c r="DC445" s="22"/>
      <c r="DD445" s="22"/>
      <c r="DE445" s="22"/>
      <c r="DF445" s="22"/>
      <c r="DG445" s="22"/>
      <c r="DH445" s="22"/>
      <c r="DI445" s="22"/>
      <c r="DJ445" s="22"/>
      <c r="DK445" s="22"/>
      <c r="DL445" s="22"/>
      <c r="DM445" s="22"/>
      <c r="DN445" s="22"/>
      <c r="DO445" s="22"/>
      <c r="DP445" s="22"/>
      <c r="DQ445" s="22"/>
      <c r="DR445" s="22"/>
      <c r="DS445" s="22"/>
      <c r="DT445" s="22"/>
      <c r="DU445" s="22"/>
      <c r="DV445" s="22"/>
      <c r="DW445" s="22"/>
      <c r="DX445" s="22"/>
      <c r="DY445" s="22"/>
      <c r="DZ445" s="22"/>
      <c r="EA445" s="22"/>
      <c r="EB445" s="22"/>
      <c r="EC445" s="22"/>
      <c r="ED445" s="22"/>
      <c r="EE445" s="22"/>
      <c r="EF445" s="22"/>
      <c r="EG445" s="22"/>
      <c r="EH445" s="22"/>
      <c r="EI445" s="22"/>
      <c r="EJ445" s="22"/>
      <c r="EK445" s="22"/>
      <c r="EL445" s="22"/>
      <c r="EM445" s="22"/>
      <c r="EN445" s="22"/>
      <c r="EO445" s="22"/>
      <c r="EP445" s="22"/>
      <c r="EQ445" s="22"/>
      <c r="ER445" s="22"/>
      <c r="ES445" s="22"/>
      <c r="ET445" s="22"/>
      <c r="EU445" s="22"/>
      <c r="EV445" s="22"/>
      <c r="EW445" s="22"/>
      <c r="EX445" s="22"/>
      <c r="EY445" s="22"/>
      <c r="EZ445" s="22"/>
      <c r="FA445" s="22"/>
      <c r="FB445" s="22"/>
      <c r="FC445" s="22"/>
      <c r="FD445" s="22"/>
      <c r="FE445" s="22"/>
      <c r="FF445" s="22"/>
      <c r="FG445" s="22"/>
      <c r="FH445" s="22"/>
      <c r="FI445" s="22"/>
      <c r="FJ445" s="22"/>
      <c r="FK445" s="22"/>
      <c r="FL445" s="22"/>
      <c r="FM445" s="22"/>
      <c r="FN445" s="22"/>
      <c r="FO445" s="22"/>
      <c r="FP445" s="22"/>
      <c r="FQ445" s="22"/>
      <c r="FR445" s="22"/>
      <c r="FS445" s="22"/>
      <c r="FT445" s="22"/>
      <c r="FU445" s="22"/>
      <c r="FV445" s="22"/>
      <c r="FW445" s="22"/>
      <c r="FX445" s="22"/>
      <c r="FY445" s="22"/>
      <c r="FZ445" s="22"/>
      <c r="GA445" s="22"/>
      <c r="GB445" s="22"/>
      <c r="GC445" s="22"/>
      <c r="GD445" s="22"/>
      <c r="GE445" s="22"/>
      <c r="GF445" s="22"/>
      <c r="GG445" s="22"/>
      <c r="GH445" s="22"/>
      <c r="GI445" s="22"/>
      <c r="GJ445" s="22"/>
      <c r="GK445" s="22"/>
      <c r="GL445" s="22"/>
      <c r="GM445" s="22"/>
      <c r="GN445" s="22"/>
      <c r="GO445" s="22"/>
      <c r="GP445" s="22"/>
      <c r="GQ445" s="22"/>
      <c r="GR445" s="22"/>
      <c r="GS445" s="22"/>
      <c r="GT445" s="22"/>
      <c r="GU445" s="22"/>
      <c r="GV445" s="22"/>
      <c r="GW445" s="22"/>
      <c r="GX445" s="22"/>
      <c r="GY445" s="22"/>
      <c r="GZ445" s="22"/>
      <c r="HA445" s="22"/>
      <c r="HB445" s="22"/>
      <c r="HC445" s="22"/>
      <c r="HD445" s="22"/>
      <c r="HE445" s="22"/>
      <c r="HF445" s="22"/>
      <c r="HG445" s="22"/>
      <c r="HH445" s="22"/>
      <c r="HI445" s="22"/>
      <c r="HJ445" s="22"/>
      <c r="HK445" s="22"/>
      <c r="HL445" s="22"/>
      <c r="HM445" s="22"/>
      <c r="HN445" s="22"/>
      <c r="HO445" s="22"/>
      <c r="HP445" s="22"/>
      <c r="HQ445" s="22"/>
      <c r="HR445" s="22"/>
      <c r="HS445" s="22"/>
      <c r="HT445" s="22"/>
      <c r="HU445" s="22"/>
      <c r="HV445" s="22"/>
      <c r="HW445" s="22"/>
      <c r="HX445" s="22"/>
      <c r="HY445" s="22"/>
      <c r="HZ445" s="22"/>
      <c r="IA445" s="22"/>
      <c r="IB445" s="22"/>
      <c r="IC445" s="22"/>
      <c r="ID445" s="22"/>
      <c r="IE445" s="22"/>
      <c r="IF445" s="22"/>
      <c r="IG445" s="22"/>
      <c r="IH445" s="22"/>
      <c r="II445" s="22"/>
      <c r="IJ445" s="22"/>
      <c r="IK445" s="22"/>
      <c r="IL445" s="22"/>
      <c r="IM445" s="22">
        <v>4.5</v>
      </c>
      <c r="IN445" s="22"/>
      <c r="IO445" s="22"/>
      <c r="IP445" s="22"/>
      <c r="IQ445" s="22"/>
      <c r="IR445" s="22"/>
      <c r="IS445" s="22"/>
      <c r="IT445" s="22"/>
      <c r="IU445" s="22"/>
      <c r="IV445" s="22"/>
      <c r="IW445" s="22"/>
      <c r="IX445" s="22"/>
      <c r="IY445" s="26">
        <f t="shared" si="23"/>
        <v>26.5</v>
      </c>
      <c r="IZ445" s="56" t="s">
        <v>37</v>
      </c>
      <c r="JA445" s="80">
        <v>1996.32</v>
      </c>
      <c r="JB445" s="81">
        <f>JE445+JF445+JG445</f>
        <v>1996.32</v>
      </c>
      <c r="JC445" s="81">
        <v>1410.1399999999999</v>
      </c>
      <c r="JD445" s="82">
        <f t="shared" si="24"/>
        <v>0</v>
      </c>
      <c r="JE445" s="83"/>
      <c r="JF445" s="83"/>
      <c r="JG445" s="83">
        <v>1996.32</v>
      </c>
      <c r="JH445" s="83"/>
      <c r="JI445" s="83"/>
      <c r="JJ445" s="83"/>
      <c r="JK445" s="83"/>
      <c r="JL445" s="83"/>
      <c r="JM445" s="83"/>
      <c r="JN445" s="83"/>
      <c r="JO445" s="83"/>
      <c r="JP445" s="83"/>
      <c r="JQ445" s="40">
        <f t="shared" si="25"/>
        <v>1.4156892223467175</v>
      </c>
      <c r="JR445" s="5" t="s">
        <v>320</v>
      </c>
    </row>
    <row r="446" spans="1:278" s="5" customFormat="1" ht="12.75" customHeight="1" x14ac:dyDescent="0.25">
      <c r="A446" s="64">
        <v>43185</v>
      </c>
      <c r="B446" s="109" t="s">
        <v>233</v>
      </c>
      <c r="C446" s="52"/>
      <c r="D446" s="52"/>
      <c r="E446" s="53"/>
      <c r="F446" s="53"/>
      <c r="G446" s="53"/>
      <c r="H446" s="53"/>
      <c r="I446" s="53"/>
      <c r="J446" s="53"/>
      <c r="K446" s="53"/>
      <c r="L446" s="22"/>
      <c r="M446" s="22"/>
      <c r="N446" s="22"/>
      <c r="O446" s="22"/>
      <c r="P446" s="22"/>
      <c r="Q446" s="22"/>
      <c r="R446" s="22">
        <v>10</v>
      </c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  <c r="BK446" s="22"/>
      <c r="BL446" s="22"/>
      <c r="BM446" s="22"/>
      <c r="BN446" s="22"/>
      <c r="BO446" s="22"/>
      <c r="BP446" s="22"/>
      <c r="BQ446" s="22"/>
      <c r="BR446" s="22"/>
      <c r="BS446" s="22"/>
      <c r="BT446" s="22"/>
      <c r="BU446" s="22"/>
      <c r="BV446" s="22"/>
      <c r="BW446" s="22"/>
      <c r="BX446" s="22"/>
      <c r="BY446" s="22"/>
      <c r="BZ446" s="22"/>
      <c r="CA446" s="22"/>
      <c r="CB446" s="22"/>
      <c r="CC446" s="22"/>
      <c r="CD446" s="22"/>
      <c r="CE446" s="22"/>
      <c r="CF446" s="22"/>
      <c r="CG446" s="22"/>
      <c r="CH446" s="22"/>
      <c r="CI446" s="22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2"/>
      <c r="DA446" s="22"/>
      <c r="DB446" s="22"/>
      <c r="DC446" s="22"/>
      <c r="DD446" s="22"/>
      <c r="DE446" s="22"/>
      <c r="DF446" s="22"/>
      <c r="DG446" s="22"/>
      <c r="DH446" s="22"/>
      <c r="DI446" s="22"/>
      <c r="DJ446" s="22"/>
      <c r="DK446" s="22"/>
      <c r="DL446" s="22"/>
      <c r="DM446" s="22"/>
      <c r="DN446" s="22"/>
      <c r="DO446" s="22"/>
      <c r="DP446" s="22"/>
      <c r="DQ446" s="22"/>
      <c r="DR446" s="22"/>
      <c r="DS446" s="22"/>
      <c r="DT446" s="22"/>
      <c r="DU446" s="22"/>
      <c r="DV446" s="22"/>
      <c r="DW446" s="22"/>
      <c r="DX446" s="22"/>
      <c r="DY446" s="22"/>
      <c r="DZ446" s="22"/>
      <c r="EA446" s="22"/>
      <c r="EB446" s="22"/>
      <c r="EC446" s="22"/>
      <c r="ED446" s="22"/>
      <c r="EE446" s="22"/>
      <c r="EF446" s="22"/>
      <c r="EG446" s="22"/>
      <c r="EH446" s="22"/>
      <c r="EI446" s="22"/>
      <c r="EJ446" s="22"/>
      <c r="EK446" s="22"/>
      <c r="EL446" s="22"/>
      <c r="EM446" s="22"/>
      <c r="EN446" s="22"/>
      <c r="EO446" s="22"/>
      <c r="EP446" s="22"/>
      <c r="EQ446" s="22"/>
      <c r="ER446" s="22"/>
      <c r="ES446" s="22"/>
      <c r="ET446" s="22"/>
      <c r="EU446" s="22"/>
      <c r="EV446" s="22"/>
      <c r="EW446" s="22"/>
      <c r="EX446" s="22"/>
      <c r="EY446" s="22"/>
      <c r="EZ446" s="22"/>
      <c r="FA446" s="22"/>
      <c r="FB446" s="22"/>
      <c r="FC446" s="22"/>
      <c r="FD446" s="22"/>
      <c r="FE446" s="22"/>
      <c r="FF446" s="22"/>
      <c r="FG446" s="22"/>
      <c r="FH446" s="22"/>
      <c r="FI446" s="22"/>
      <c r="FJ446" s="22"/>
      <c r="FK446" s="22"/>
      <c r="FL446" s="22"/>
      <c r="FM446" s="22"/>
      <c r="FN446" s="22"/>
      <c r="FO446" s="22"/>
      <c r="FP446" s="22"/>
      <c r="FQ446" s="22"/>
      <c r="FR446" s="22"/>
      <c r="FS446" s="22"/>
      <c r="FT446" s="22"/>
      <c r="FU446" s="22"/>
      <c r="FV446" s="22"/>
      <c r="FW446" s="22"/>
      <c r="FX446" s="22"/>
      <c r="FY446" s="22"/>
      <c r="FZ446" s="22"/>
      <c r="GA446" s="22"/>
      <c r="GB446" s="22"/>
      <c r="GC446" s="22"/>
      <c r="GD446" s="22"/>
      <c r="GE446" s="22"/>
      <c r="GF446" s="22"/>
      <c r="GG446" s="22"/>
      <c r="GH446" s="22"/>
      <c r="GI446" s="22"/>
      <c r="GJ446" s="22"/>
      <c r="GK446" s="22"/>
      <c r="GL446" s="22"/>
      <c r="GM446" s="22"/>
      <c r="GN446" s="22"/>
      <c r="GO446" s="22"/>
      <c r="GP446" s="22"/>
      <c r="GQ446" s="22"/>
      <c r="GR446" s="22"/>
      <c r="GS446" s="22"/>
      <c r="GT446" s="22"/>
      <c r="GU446" s="22"/>
      <c r="GV446" s="22"/>
      <c r="GW446" s="22"/>
      <c r="GX446" s="22"/>
      <c r="GY446" s="22"/>
      <c r="GZ446" s="22"/>
      <c r="HA446" s="22"/>
      <c r="HB446" s="22"/>
      <c r="HC446" s="22"/>
      <c r="HD446" s="22"/>
      <c r="HE446" s="22"/>
      <c r="HF446" s="22"/>
      <c r="HG446" s="22"/>
      <c r="HH446" s="22"/>
      <c r="HI446" s="22"/>
      <c r="HJ446" s="22"/>
      <c r="HK446" s="22"/>
      <c r="HL446" s="22"/>
      <c r="HM446" s="22"/>
      <c r="HN446" s="22"/>
      <c r="HO446" s="22"/>
      <c r="HP446" s="22"/>
      <c r="HQ446" s="22"/>
      <c r="HR446" s="22"/>
      <c r="HS446" s="22"/>
      <c r="HT446" s="22"/>
      <c r="HU446" s="22"/>
      <c r="HV446" s="22"/>
      <c r="HW446" s="22"/>
      <c r="HX446" s="22"/>
      <c r="HY446" s="22"/>
      <c r="HZ446" s="22"/>
      <c r="IA446" s="22"/>
      <c r="IB446" s="22"/>
      <c r="IC446" s="22"/>
      <c r="ID446" s="22"/>
      <c r="IE446" s="22"/>
      <c r="IF446" s="22"/>
      <c r="IG446" s="22"/>
      <c r="IH446" s="22"/>
      <c r="II446" s="22"/>
      <c r="IJ446" s="22"/>
      <c r="IK446" s="22"/>
      <c r="IL446" s="22"/>
      <c r="IM446" s="22">
        <v>4.5</v>
      </c>
      <c r="IN446" s="22"/>
      <c r="IO446" s="22"/>
      <c r="IP446" s="22">
        <v>1</v>
      </c>
      <c r="IQ446" s="22"/>
      <c r="IR446" s="22"/>
      <c r="IS446" s="22"/>
      <c r="IT446" s="22"/>
      <c r="IU446" s="22"/>
      <c r="IV446" s="22"/>
      <c r="IW446" s="22"/>
      <c r="IX446" s="22"/>
      <c r="IY446" s="26">
        <f t="shared" si="23"/>
        <v>15.5</v>
      </c>
      <c r="IZ446" s="56" t="s">
        <v>37</v>
      </c>
      <c r="JA446" s="80">
        <v>1490.94</v>
      </c>
      <c r="JB446" s="81">
        <f>JE446+JF446+JG446+JH446+JI446</f>
        <v>1490.94</v>
      </c>
      <c r="JC446" s="81">
        <v>1005.06</v>
      </c>
      <c r="JD446" s="82">
        <f t="shared" si="24"/>
        <v>0</v>
      </c>
      <c r="JE446" s="83"/>
      <c r="JF446" s="83"/>
      <c r="JG446" s="83"/>
      <c r="JH446" s="83"/>
      <c r="JI446" s="83">
        <v>1490.94</v>
      </c>
      <c r="JJ446" s="83"/>
      <c r="JK446" s="83"/>
      <c r="JL446" s="83"/>
      <c r="JM446" s="83"/>
      <c r="JN446" s="83"/>
      <c r="JO446" s="83"/>
      <c r="JP446" s="83"/>
      <c r="JQ446" s="40">
        <f t="shared" si="25"/>
        <v>1.4834338248462779</v>
      </c>
      <c r="JR446" s="5" t="s">
        <v>395</v>
      </c>
    </row>
    <row r="447" spans="1:278" s="5" customFormat="1" ht="12.75" customHeight="1" x14ac:dyDescent="0.25">
      <c r="A447" s="64">
        <v>43218</v>
      </c>
      <c r="B447" s="109" t="s">
        <v>233</v>
      </c>
      <c r="C447" s="52"/>
      <c r="D447" s="52"/>
      <c r="E447" s="53"/>
      <c r="F447" s="53"/>
      <c r="G447" s="53"/>
      <c r="H447" s="53"/>
      <c r="I447" s="53"/>
      <c r="J447" s="53"/>
      <c r="K447" s="53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>
        <v>9.6</v>
      </c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  <c r="EQ447" s="22"/>
      <c r="ER447" s="22"/>
      <c r="ES447" s="22"/>
      <c r="ET447" s="22"/>
      <c r="EU447" s="22"/>
      <c r="EV447" s="22"/>
      <c r="EW447" s="22"/>
      <c r="EX447" s="22"/>
      <c r="EY447" s="22"/>
      <c r="EZ447" s="22"/>
      <c r="FA447" s="22"/>
      <c r="FB447" s="22"/>
      <c r="FC447" s="22"/>
      <c r="FD447" s="22"/>
      <c r="FE447" s="22"/>
      <c r="FF447" s="22"/>
      <c r="FG447" s="22"/>
      <c r="FH447" s="22"/>
      <c r="FI447" s="22"/>
      <c r="FJ447" s="22"/>
      <c r="FK447" s="22"/>
      <c r="FL447" s="22"/>
      <c r="FM447" s="22"/>
      <c r="FN447" s="22"/>
      <c r="FO447" s="22"/>
      <c r="FP447" s="22"/>
      <c r="FQ447" s="22"/>
      <c r="FR447" s="22"/>
      <c r="FS447" s="22"/>
      <c r="FT447" s="22"/>
      <c r="FU447" s="22"/>
      <c r="FV447" s="22"/>
      <c r="FW447" s="22"/>
      <c r="FX447" s="22"/>
      <c r="FY447" s="22"/>
      <c r="FZ447" s="22"/>
      <c r="GA447" s="22"/>
      <c r="GB447" s="22"/>
      <c r="GC447" s="22"/>
      <c r="GD447" s="22"/>
      <c r="GE447" s="22"/>
      <c r="GF447" s="22"/>
      <c r="GG447" s="22"/>
      <c r="GH447" s="22"/>
      <c r="GI447" s="22"/>
      <c r="GJ447" s="22"/>
      <c r="GK447" s="22"/>
      <c r="GL447" s="22"/>
      <c r="GM447" s="22"/>
      <c r="GN447" s="22"/>
      <c r="GO447" s="22"/>
      <c r="GP447" s="22"/>
      <c r="GQ447" s="22"/>
      <c r="GR447" s="22"/>
      <c r="GS447" s="22"/>
      <c r="GT447" s="22"/>
      <c r="GU447" s="22"/>
      <c r="GV447" s="22"/>
      <c r="GW447" s="22"/>
      <c r="GX447" s="22"/>
      <c r="GY447" s="22"/>
      <c r="GZ447" s="22">
        <v>11</v>
      </c>
      <c r="HA447" s="22"/>
      <c r="HB447" s="22"/>
      <c r="HC447" s="22"/>
      <c r="HD447" s="22"/>
      <c r="HE447" s="22"/>
      <c r="HF447" s="22"/>
      <c r="HG447" s="22"/>
      <c r="HH447" s="22"/>
      <c r="HI447" s="22"/>
      <c r="HJ447" s="22"/>
      <c r="HK447" s="22"/>
      <c r="HL447" s="22"/>
      <c r="HM447" s="22"/>
      <c r="HN447" s="22"/>
      <c r="HO447" s="22"/>
      <c r="HP447" s="22"/>
      <c r="HQ447" s="22"/>
      <c r="HR447" s="22"/>
      <c r="HS447" s="22"/>
      <c r="HT447" s="22"/>
      <c r="HU447" s="22"/>
      <c r="HV447" s="22"/>
      <c r="HW447" s="22"/>
      <c r="HX447" s="22"/>
      <c r="HY447" s="22"/>
      <c r="HZ447" s="22"/>
      <c r="IA447" s="22"/>
      <c r="IB447" s="22"/>
      <c r="IC447" s="22"/>
      <c r="ID447" s="22"/>
      <c r="IE447" s="22"/>
      <c r="IF447" s="22"/>
      <c r="IG447" s="22"/>
      <c r="IH447" s="22"/>
      <c r="II447" s="22"/>
      <c r="IJ447" s="22"/>
      <c r="IK447" s="22"/>
      <c r="IL447" s="22"/>
      <c r="IM447" s="22"/>
      <c r="IN447" s="22"/>
      <c r="IO447" s="22"/>
      <c r="IP447" s="22">
        <v>2.4</v>
      </c>
      <c r="IQ447" s="22"/>
      <c r="IR447" s="22"/>
      <c r="IS447" s="22"/>
      <c r="IT447" s="22"/>
      <c r="IU447" s="22"/>
      <c r="IV447" s="22"/>
      <c r="IW447" s="22"/>
      <c r="IX447" s="22"/>
      <c r="IY447" s="26">
        <f t="shared" si="23"/>
        <v>23</v>
      </c>
      <c r="IZ447" s="56" t="s">
        <v>37</v>
      </c>
      <c r="JA447" s="80">
        <v>1626.57</v>
      </c>
      <c r="JB447" s="81">
        <f>JE447+JF447+JG447+JH447+JI447+JJ447</f>
        <v>1626.57</v>
      </c>
      <c r="JC447" s="81">
        <v>957.154</v>
      </c>
      <c r="JD447" s="82">
        <f t="shared" si="24"/>
        <v>0</v>
      </c>
      <c r="JE447" s="83"/>
      <c r="JF447" s="83"/>
      <c r="JG447" s="83"/>
      <c r="JH447" s="83"/>
      <c r="JI447" s="83"/>
      <c r="JJ447" s="83">
        <v>1626.57</v>
      </c>
      <c r="JK447" s="83"/>
      <c r="JL447" s="83"/>
      <c r="JM447" s="83"/>
      <c r="JN447" s="83"/>
      <c r="JO447" s="83"/>
      <c r="JP447" s="83"/>
      <c r="JQ447" s="40">
        <f t="shared" si="25"/>
        <v>1.6993817086905554</v>
      </c>
      <c r="JR447" s="5" t="s">
        <v>480</v>
      </c>
    </row>
    <row r="448" spans="1:278" s="5" customFormat="1" ht="12.75" customHeight="1" x14ac:dyDescent="0.25">
      <c r="A448" s="64">
        <v>43248</v>
      </c>
      <c r="B448" s="109" t="s">
        <v>233</v>
      </c>
      <c r="C448" s="52"/>
      <c r="D448" s="52"/>
      <c r="E448" s="53"/>
      <c r="F448" s="53"/>
      <c r="G448" s="53"/>
      <c r="H448" s="53"/>
      <c r="I448" s="53"/>
      <c r="J448" s="53"/>
      <c r="K448" s="53"/>
      <c r="L448" s="22"/>
      <c r="M448" s="22"/>
      <c r="N448" s="22"/>
      <c r="O448" s="22"/>
      <c r="P448" s="22"/>
      <c r="Q448" s="22"/>
      <c r="R448" s="22">
        <v>10</v>
      </c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  <c r="BK448" s="22"/>
      <c r="BL448" s="22"/>
      <c r="BM448" s="22"/>
      <c r="BN448" s="22"/>
      <c r="BO448" s="22"/>
      <c r="BP448" s="22"/>
      <c r="BQ448" s="22"/>
      <c r="BR448" s="22"/>
      <c r="BS448" s="22"/>
      <c r="BT448" s="22"/>
      <c r="BU448" s="22"/>
      <c r="BV448" s="22"/>
      <c r="BW448" s="22"/>
      <c r="BX448" s="22"/>
      <c r="BY448" s="22"/>
      <c r="BZ448" s="22"/>
      <c r="CA448" s="22"/>
      <c r="CB448" s="22"/>
      <c r="CC448" s="22"/>
      <c r="CD448" s="22"/>
      <c r="CE448" s="22"/>
      <c r="CF448" s="22"/>
      <c r="CG448" s="22"/>
      <c r="CH448" s="22"/>
      <c r="CI448" s="22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>
        <v>8</v>
      </c>
      <c r="CZ448" s="22"/>
      <c r="DA448" s="22"/>
      <c r="DB448" s="22"/>
      <c r="DC448" s="22"/>
      <c r="DD448" s="22"/>
      <c r="DE448" s="22"/>
      <c r="DF448" s="22"/>
      <c r="DG448" s="22"/>
      <c r="DH448" s="22"/>
      <c r="DI448" s="22"/>
      <c r="DJ448" s="22"/>
      <c r="DK448" s="22"/>
      <c r="DL448" s="22"/>
      <c r="DM448" s="22"/>
      <c r="DN448" s="22"/>
      <c r="DO448" s="22"/>
      <c r="DP448" s="22"/>
      <c r="DQ448" s="22"/>
      <c r="DR448" s="22"/>
      <c r="DS448" s="22"/>
      <c r="DT448" s="22"/>
      <c r="DU448" s="22"/>
      <c r="DV448" s="22"/>
      <c r="DW448" s="22"/>
      <c r="DX448" s="22"/>
      <c r="DY448" s="22"/>
      <c r="DZ448" s="22"/>
      <c r="EA448" s="22"/>
      <c r="EB448" s="22"/>
      <c r="EC448" s="22"/>
      <c r="ED448" s="22"/>
      <c r="EE448" s="22"/>
      <c r="EF448" s="22"/>
      <c r="EG448" s="22"/>
      <c r="EH448" s="22"/>
      <c r="EI448" s="22"/>
      <c r="EJ448" s="22"/>
      <c r="EK448" s="22"/>
      <c r="EL448" s="22"/>
      <c r="EM448" s="22"/>
      <c r="EN448" s="22"/>
      <c r="EO448" s="22"/>
      <c r="EP448" s="22"/>
      <c r="EQ448" s="22"/>
      <c r="ER448" s="22"/>
      <c r="ES448" s="22"/>
      <c r="ET448" s="22"/>
      <c r="EU448" s="22"/>
      <c r="EV448" s="22"/>
      <c r="EW448" s="22"/>
      <c r="EX448" s="22"/>
      <c r="EY448" s="22"/>
      <c r="EZ448" s="22"/>
      <c r="FA448" s="22"/>
      <c r="FB448" s="22"/>
      <c r="FC448" s="22"/>
      <c r="FD448" s="22"/>
      <c r="FE448" s="22"/>
      <c r="FF448" s="22"/>
      <c r="FG448" s="22"/>
      <c r="FH448" s="22"/>
      <c r="FI448" s="22"/>
      <c r="FJ448" s="22"/>
      <c r="FK448" s="22"/>
      <c r="FL448" s="22"/>
      <c r="FM448" s="22"/>
      <c r="FN448" s="22"/>
      <c r="FO448" s="22"/>
      <c r="FP448" s="22"/>
      <c r="FQ448" s="22"/>
      <c r="FR448" s="22"/>
      <c r="FS448" s="22"/>
      <c r="FT448" s="22"/>
      <c r="FU448" s="22"/>
      <c r="FV448" s="22"/>
      <c r="FW448" s="22"/>
      <c r="FX448" s="22"/>
      <c r="FY448" s="22"/>
      <c r="FZ448" s="22"/>
      <c r="GA448" s="22"/>
      <c r="GB448" s="22"/>
      <c r="GC448" s="22"/>
      <c r="GD448" s="22"/>
      <c r="GE448" s="22"/>
      <c r="GF448" s="22"/>
      <c r="GG448" s="22"/>
      <c r="GH448" s="22"/>
      <c r="GI448" s="22"/>
      <c r="GJ448" s="22"/>
      <c r="GK448" s="22"/>
      <c r="GL448" s="22"/>
      <c r="GM448" s="22"/>
      <c r="GN448" s="22"/>
      <c r="GO448" s="22"/>
      <c r="GP448" s="22"/>
      <c r="GQ448" s="22"/>
      <c r="GR448" s="22"/>
      <c r="GS448" s="22"/>
      <c r="GT448" s="22"/>
      <c r="GU448" s="22"/>
      <c r="GV448" s="22"/>
      <c r="GW448" s="22"/>
      <c r="GX448" s="22"/>
      <c r="GY448" s="22"/>
      <c r="GZ448" s="22"/>
      <c r="HA448" s="22"/>
      <c r="HB448" s="22"/>
      <c r="HC448" s="22"/>
      <c r="HD448" s="22"/>
      <c r="HE448" s="22"/>
      <c r="HF448" s="22"/>
      <c r="HG448" s="22"/>
      <c r="HH448" s="22"/>
      <c r="HI448" s="22"/>
      <c r="HJ448" s="22"/>
      <c r="HK448" s="22"/>
      <c r="HL448" s="22"/>
      <c r="HM448" s="22"/>
      <c r="HN448" s="22"/>
      <c r="HO448" s="22"/>
      <c r="HP448" s="22"/>
      <c r="HQ448" s="22"/>
      <c r="HR448" s="22"/>
      <c r="HS448" s="22"/>
      <c r="HT448" s="22"/>
      <c r="HU448" s="22"/>
      <c r="HV448" s="22"/>
      <c r="HW448" s="22"/>
      <c r="HX448" s="22"/>
      <c r="HY448" s="22"/>
      <c r="HZ448" s="22"/>
      <c r="IA448" s="22"/>
      <c r="IB448" s="22"/>
      <c r="IC448" s="22"/>
      <c r="ID448" s="22"/>
      <c r="IE448" s="22"/>
      <c r="IF448" s="22"/>
      <c r="IG448" s="22"/>
      <c r="IH448" s="22"/>
      <c r="II448" s="22"/>
      <c r="IJ448" s="22"/>
      <c r="IK448" s="22"/>
      <c r="IL448" s="22"/>
      <c r="IM448" s="22">
        <v>4.5</v>
      </c>
      <c r="IN448" s="22"/>
      <c r="IO448" s="22"/>
      <c r="IP448" s="22"/>
      <c r="IQ448" s="22"/>
      <c r="IR448" s="22"/>
      <c r="IS448" s="22"/>
      <c r="IT448" s="22"/>
      <c r="IU448" s="22"/>
      <c r="IV448" s="22"/>
      <c r="IW448" s="22"/>
      <c r="IX448" s="22"/>
      <c r="IY448" s="26">
        <f t="shared" si="23"/>
        <v>22.5</v>
      </c>
      <c r="IZ448" s="56" t="s">
        <v>37</v>
      </c>
      <c r="JA448" s="80">
        <v>1854.04</v>
      </c>
      <c r="JB448" s="81">
        <f>JE448+JF448+JG448+JH448+JI448+JJ448+JK448</f>
        <v>1854.04</v>
      </c>
      <c r="JC448" s="81">
        <v>1221.4450000000002</v>
      </c>
      <c r="JD448" s="82">
        <f t="shared" si="24"/>
        <v>0</v>
      </c>
      <c r="JE448" s="83"/>
      <c r="JF448" s="83"/>
      <c r="JG448" s="83"/>
      <c r="JH448" s="83"/>
      <c r="JI448" s="83"/>
      <c r="JJ448" s="83"/>
      <c r="JK448" s="83">
        <v>1854.04</v>
      </c>
      <c r="JL448" s="83"/>
      <c r="JM448" s="83"/>
      <c r="JN448" s="83"/>
      <c r="JO448" s="83"/>
      <c r="JP448" s="83"/>
      <c r="JQ448" s="40">
        <f t="shared" si="25"/>
        <v>1.5179070690862051</v>
      </c>
      <c r="JR448" s="5" t="s">
        <v>510</v>
      </c>
    </row>
    <row r="449" spans="1:278" s="5" customFormat="1" ht="12.75" customHeight="1" x14ac:dyDescent="0.25">
      <c r="A449" s="64">
        <v>43258</v>
      </c>
      <c r="B449" s="109" t="s">
        <v>233</v>
      </c>
      <c r="C449" s="52"/>
      <c r="D449" s="52"/>
      <c r="E449" s="53"/>
      <c r="F449" s="53"/>
      <c r="G449" s="53"/>
      <c r="H449" s="53"/>
      <c r="I449" s="53"/>
      <c r="J449" s="53"/>
      <c r="K449" s="53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  <c r="BK449" s="22"/>
      <c r="BL449" s="22"/>
      <c r="BM449" s="22"/>
      <c r="BN449" s="22"/>
      <c r="BO449" s="22"/>
      <c r="BP449" s="22"/>
      <c r="BQ449" s="22"/>
      <c r="BR449" s="22"/>
      <c r="BS449" s="22"/>
      <c r="BT449" s="22"/>
      <c r="BU449" s="22"/>
      <c r="BV449" s="22"/>
      <c r="BW449" s="22"/>
      <c r="BX449" s="22"/>
      <c r="BY449" s="22"/>
      <c r="BZ449" s="22"/>
      <c r="CA449" s="22"/>
      <c r="CB449" s="22"/>
      <c r="CC449" s="22"/>
      <c r="CD449" s="22"/>
      <c r="CE449" s="22"/>
      <c r="CF449" s="22"/>
      <c r="CG449" s="22"/>
      <c r="CH449" s="22"/>
      <c r="CI449" s="22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/>
      <c r="DA449" s="22"/>
      <c r="DB449" s="22"/>
      <c r="DC449" s="22"/>
      <c r="DD449" s="22"/>
      <c r="DE449" s="22"/>
      <c r="DF449" s="22"/>
      <c r="DG449" s="22"/>
      <c r="DH449" s="22"/>
      <c r="DI449" s="22"/>
      <c r="DJ449" s="22"/>
      <c r="DK449" s="22"/>
      <c r="DL449" s="22"/>
      <c r="DM449" s="22"/>
      <c r="DN449" s="22"/>
      <c r="DO449" s="22"/>
      <c r="DP449" s="22"/>
      <c r="DQ449" s="22"/>
      <c r="DR449" s="22"/>
      <c r="DS449" s="22"/>
      <c r="DT449" s="22"/>
      <c r="DU449" s="22"/>
      <c r="DV449" s="22"/>
      <c r="DW449" s="22"/>
      <c r="DX449" s="22"/>
      <c r="DY449" s="22"/>
      <c r="DZ449" s="22"/>
      <c r="EA449" s="22"/>
      <c r="EB449" s="22"/>
      <c r="EC449" s="22"/>
      <c r="ED449" s="22"/>
      <c r="EE449" s="22"/>
      <c r="EF449" s="22"/>
      <c r="EG449" s="22"/>
      <c r="EH449" s="22"/>
      <c r="EI449" s="22"/>
      <c r="EJ449" s="22"/>
      <c r="EK449" s="22"/>
      <c r="EL449" s="22"/>
      <c r="EM449" s="22"/>
      <c r="EN449" s="22"/>
      <c r="EO449" s="22"/>
      <c r="EP449" s="22"/>
      <c r="EQ449" s="22"/>
      <c r="ER449" s="22"/>
      <c r="ES449" s="22"/>
      <c r="ET449" s="22"/>
      <c r="EU449" s="22"/>
      <c r="EV449" s="22"/>
      <c r="EW449" s="22"/>
      <c r="EX449" s="22"/>
      <c r="EY449" s="22"/>
      <c r="EZ449" s="22"/>
      <c r="FA449" s="22"/>
      <c r="FB449" s="22"/>
      <c r="FC449" s="22"/>
      <c r="FD449" s="22"/>
      <c r="FE449" s="22"/>
      <c r="FF449" s="22"/>
      <c r="FG449" s="22"/>
      <c r="FH449" s="22"/>
      <c r="FI449" s="22"/>
      <c r="FJ449" s="22"/>
      <c r="FK449" s="22"/>
      <c r="FL449" s="22"/>
      <c r="FM449" s="22"/>
      <c r="FN449" s="22"/>
      <c r="FO449" s="22"/>
      <c r="FP449" s="22"/>
      <c r="FQ449" s="22"/>
      <c r="FR449" s="22"/>
      <c r="FS449" s="22"/>
      <c r="FT449" s="22"/>
      <c r="FU449" s="22"/>
      <c r="FV449" s="22"/>
      <c r="FW449" s="22"/>
      <c r="FX449" s="22"/>
      <c r="FY449" s="22"/>
      <c r="FZ449" s="22"/>
      <c r="GA449" s="22"/>
      <c r="GB449" s="22"/>
      <c r="GC449" s="22"/>
      <c r="GD449" s="22"/>
      <c r="GE449" s="22"/>
      <c r="GF449" s="22"/>
      <c r="GG449" s="22"/>
      <c r="GH449" s="22"/>
      <c r="GI449" s="22"/>
      <c r="GJ449" s="22"/>
      <c r="GK449" s="22"/>
      <c r="GL449" s="22"/>
      <c r="GM449" s="22"/>
      <c r="GN449" s="22"/>
      <c r="GO449" s="22"/>
      <c r="GP449" s="22"/>
      <c r="GQ449" s="22"/>
      <c r="GR449" s="22"/>
      <c r="GS449" s="22"/>
      <c r="GT449" s="22"/>
      <c r="GU449" s="22"/>
      <c r="GV449" s="22"/>
      <c r="GW449" s="22"/>
      <c r="GX449" s="22"/>
      <c r="GY449" s="22"/>
      <c r="GZ449" s="22"/>
      <c r="HA449" s="22"/>
      <c r="HB449" s="22"/>
      <c r="HC449" s="22"/>
      <c r="HD449" s="22"/>
      <c r="HE449" s="22"/>
      <c r="HF449" s="22"/>
      <c r="HG449" s="22"/>
      <c r="HH449" s="22"/>
      <c r="HI449" s="22"/>
      <c r="HJ449" s="22"/>
      <c r="HK449" s="22"/>
      <c r="HL449" s="22"/>
      <c r="HM449" s="22"/>
      <c r="HN449" s="22"/>
      <c r="HO449" s="22"/>
      <c r="HP449" s="22"/>
      <c r="HQ449" s="22"/>
      <c r="HR449" s="22"/>
      <c r="HS449" s="22"/>
      <c r="HT449" s="22"/>
      <c r="HU449" s="22"/>
      <c r="HV449" s="22"/>
      <c r="HW449" s="22"/>
      <c r="HX449" s="22"/>
      <c r="HY449" s="22"/>
      <c r="HZ449" s="22"/>
      <c r="IA449" s="22"/>
      <c r="IB449" s="22"/>
      <c r="IC449" s="22"/>
      <c r="ID449" s="22"/>
      <c r="IE449" s="22"/>
      <c r="IF449" s="22"/>
      <c r="IG449" s="22"/>
      <c r="IH449" s="22"/>
      <c r="II449" s="22"/>
      <c r="IJ449" s="22"/>
      <c r="IK449" s="22"/>
      <c r="IL449" s="22"/>
      <c r="IM449" s="22">
        <v>22.5</v>
      </c>
      <c r="IN449" s="22"/>
      <c r="IO449" s="22"/>
      <c r="IP449" s="22">
        <v>5.6</v>
      </c>
      <c r="IQ449" s="22"/>
      <c r="IR449" s="22"/>
      <c r="IS449" s="22"/>
      <c r="IT449" s="22"/>
      <c r="IU449" s="22"/>
      <c r="IV449" s="22"/>
      <c r="IW449" s="22"/>
      <c r="IX449" s="22"/>
      <c r="IY449" s="26">
        <f t="shared" si="23"/>
        <v>28.1</v>
      </c>
      <c r="IZ449" s="56" t="s">
        <v>78</v>
      </c>
      <c r="JA449" s="80">
        <v>5978.02</v>
      </c>
      <c r="JB449" s="81">
        <f>JE449+JF449+JG449+JH449+JI449+JJ449+JK449</f>
        <v>5978.02</v>
      </c>
      <c r="JC449" s="81">
        <v>4144.3250000000007</v>
      </c>
      <c r="JD449" s="82">
        <f t="shared" si="24"/>
        <v>0</v>
      </c>
      <c r="JE449" s="83"/>
      <c r="JF449" s="83"/>
      <c r="JG449" s="83"/>
      <c r="JH449" s="83"/>
      <c r="JI449" s="83"/>
      <c r="JJ449" s="83"/>
      <c r="JK449" s="83">
        <v>5978.02</v>
      </c>
      <c r="JL449" s="83"/>
      <c r="JM449" s="83"/>
      <c r="JN449" s="83"/>
      <c r="JO449" s="83"/>
      <c r="JP449" s="83"/>
      <c r="JQ449" s="40">
        <f t="shared" si="25"/>
        <v>1.4424592665874416</v>
      </c>
      <c r="JR449" s="5" t="s">
        <v>516</v>
      </c>
    </row>
    <row r="450" spans="1:278" s="5" customFormat="1" ht="12.75" customHeight="1" x14ac:dyDescent="0.25">
      <c r="A450" s="64">
        <v>43280</v>
      </c>
      <c r="B450" s="109" t="s">
        <v>233</v>
      </c>
      <c r="C450" s="52"/>
      <c r="D450" s="52"/>
      <c r="E450" s="53"/>
      <c r="F450" s="53"/>
      <c r="G450" s="53"/>
      <c r="H450" s="53"/>
      <c r="I450" s="53"/>
      <c r="J450" s="53"/>
      <c r="K450" s="53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>
        <v>0.9</v>
      </c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  <c r="BK450" s="22"/>
      <c r="BL450" s="22"/>
      <c r="BM450" s="22"/>
      <c r="BN450" s="22"/>
      <c r="BO450" s="22"/>
      <c r="BP450" s="22"/>
      <c r="BQ450" s="22"/>
      <c r="BR450" s="22"/>
      <c r="BS450" s="22"/>
      <c r="BT450" s="22"/>
      <c r="BU450" s="22"/>
      <c r="BV450" s="22"/>
      <c r="BW450" s="22"/>
      <c r="BX450" s="22"/>
      <c r="BY450" s="22"/>
      <c r="BZ450" s="22"/>
      <c r="CA450" s="22"/>
      <c r="CB450" s="22"/>
      <c r="CC450" s="22"/>
      <c r="CD450" s="22"/>
      <c r="CE450" s="22"/>
      <c r="CF450" s="22"/>
      <c r="CG450" s="22"/>
      <c r="CH450" s="22"/>
      <c r="CI450" s="22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/>
      <c r="DA450" s="22"/>
      <c r="DB450" s="22"/>
      <c r="DC450" s="22"/>
      <c r="DD450" s="22"/>
      <c r="DE450" s="22"/>
      <c r="DF450" s="22"/>
      <c r="DG450" s="22"/>
      <c r="DH450" s="22"/>
      <c r="DI450" s="22"/>
      <c r="DJ450" s="22"/>
      <c r="DK450" s="22"/>
      <c r="DL450" s="22"/>
      <c r="DM450" s="22"/>
      <c r="DN450" s="22"/>
      <c r="DO450" s="22"/>
      <c r="DP450" s="22"/>
      <c r="DQ450" s="22"/>
      <c r="DR450" s="22"/>
      <c r="DS450" s="22"/>
      <c r="DT450" s="22"/>
      <c r="DU450" s="22"/>
      <c r="DV450" s="22"/>
      <c r="DW450" s="22"/>
      <c r="DX450" s="22"/>
      <c r="DY450" s="22"/>
      <c r="DZ450" s="22"/>
      <c r="EA450" s="22"/>
      <c r="EB450" s="22"/>
      <c r="EC450" s="22"/>
      <c r="ED450" s="22"/>
      <c r="EE450" s="22"/>
      <c r="EF450" s="22"/>
      <c r="EG450" s="22"/>
      <c r="EH450" s="22"/>
      <c r="EI450" s="22"/>
      <c r="EJ450" s="22"/>
      <c r="EK450" s="22"/>
      <c r="EL450" s="22"/>
      <c r="EM450" s="22"/>
      <c r="EN450" s="22"/>
      <c r="EO450" s="22"/>
      <c r="EP450" s="22"/>
      <c r="EQ450" s="22"/>
      <c r="ER450" s="22"/>
      <c r="ES450" s="22"/>
      <c r="ET450" s="22"/>
      <c r="EU450" s="22"/>
      <c r="EV450" s="22"/>
      <c r="EW450" s="22"/>
      <c r="EX450" s="22"/>
      <c r="EY450" s="22"/>
      <c r="EZ450" s="22"/>
      <c r="FA450" s="22"/>
      <c r="FB450" s="22"/>
      <c r="FC450" s="22"/>
      <c r="FD450" s="22"/>
      <c r="FE450" s="22"/>
      <c r="FF450" s="22"/>
      <c r="FG450" s="22"/>
      <c r="FH450" s="22"/>
      <c r="FI450" s="22"/>
      <c r="FJ450" s="22"/>
      <c r="FK450" s="22"/>
      <c r="FL450" s="22"/>
      <c r="FM450" s="22"/>
      <c r="FN450" s="22"/>
      <c r="FO450" s="22"/>
      <c r="FP450" s="22"/>
      <c r="FQ450" s="22"/>
      <c r="FR450" s="22"/>
      <c r="FS450" s="22"/>
      <c r="FT450" s="22"/>
      <c r="FU450" s="22"/>
      <c r="FV450" s="22"/>
      <c r="FW450" s="22"/>
      <c r="FX450" s="22"/>
      <c r="FY450" s="22"/>
      <c r="FZ450" s="22"/>
      <c r="GA450" s="22"/>
      <c r="GB450" s="22"/>
      <c r="GC450" s="22"/>
      <c r="GD450" s="22"/>
      <c r="GE450" s="22"/>
      <c r="GF450" s="22"/>
      <c r="GG450" s="22"/>
      <c r="GH450" s="22"/>
      <c r="GI450" s="22"/>
      <c r="GJ450" s="22"/>
      <c r="GK450" s="22"/>
      <c r="GL450" s="22"/>
      <c r="GM450" s="22"/>
      <c r="GN450" s="22"/>
      <c r="GO450" s="22"/>
      <c r="GP450" s="22"/>
      <c r="GQ450" s="22"/>
      <c r="GR450" s="22"/>
      <c r="GS450" s="22"/>
      <c r="GT450" s="22"/>
      <c r="GU450" s="22"/>
      <c r="GV450" s="22"/>
      <c r="GW450" s="22"/>
      <c r="GX450" s="22"/>
      <c r="GY450" s="22"/>
      <c r="GZ450" s="22"/>
      <c r="HA450" s="22"/>
      <c r="HB450" s="22"/>
      <c r="HC450" s="22"/>
      <c r="HD450" s="22"/>
      <c r="HE450" s="22"/>
      <c r="HF450" s="22"/>
      <c r="HG450" s="22"/>
      <c r="HH450" s="22"/>
      <c r="HI450" s="22"/>
      <c r="HJ450" s="22"/>
      <c r="HK450" s="22"/>
      <c r="HL450" s="22"/>
      <c r="HM450" s="22"/>
      <c r="HN450" s="22"/>
      <c r="HO450" s="22"/>
      <c r="HP450" s="22"/>
      <c r="HQ450" s="22"/>
      <c r="HR450" s="22"/>
      <c r="HS450" s="22"/>
      <c r="HT450" s="22"/>
      <c r="HU450" s="22"/>
      <c r="HV450" s="22"/>
      <c r="HW450" s="22"/>
      <c r="HX450" s="22"/>
      <c r="HY450" s="22"/>
      <c r="HZ450" s="22"/>
      <c r="IA450" s="22"/>
      <c r="IB450" s="22"/>
      <c r="IC450" s="22"/>
      <c r="ID450" s="22"/>
      <c r="IE450" s="22"/>
      <c r="IF450" s="22"/>
      <c r="IG450" s="22"/>
      <c r="IH450" s="22"/>
      <c r="II450" s="22"/>
      <c r="IJ450" s="22"/>
      <c r="IK450" s="22"/>
      <c r="IL450" s="22"/>
      <c r="IM450" s="22"/>
      <c r="IN450" s="22"/>
      <c r="IO450" s="22"/>
      <c r="IP450" s="22"/>
      <c r="IQ450" s="22"/>
      <c r="IR450" s="22"/>
      <c r="IS450" s="22"/>
      <c r="IT450" s="22"/>
      <c r="IU450" s="22"/>
      <c r="IV450" s="22"/>
      <c r="IW450" s="22"/>
      <c r="IX450" s="22"/>
      <c r="IY450" s="26">
        <f t="shared" ref="IY450:IY513" si="26">SUBTOTAL(9,C450:IX450)</f>
        <v>0.9</v>
      </c>
      <c r="IZ450" s="56" t="s">
        <v>37</v>
      </c>
      <c r="JA450" s="80">
        <v>68.459999999999994</v>
      </c>
      <c r="JB450" s="81">
        <f>JE450+JF450+JG450+JH450+JI450+JJ450+JK450+JL450</f>
        <v>68.459999999999994</v>
      </c>
      <c r="JC450" s="81">
        <v>44.091000000000001</v>
      </c>
      <c r="JD450" s="82">
        <f t="shared" ref="JD450:JD513" si="27">JA450-JB450</f>
        <v>0</v>
      </c>
      <c r="JE450" s="83"/>
      <c r="JF450" s="83"/>
      <c r="JG450" s="83"/>
      <c r="JH450" s="83"/>
      <c r="JI450" s="83"/>
      <c r="JJ450" s="83"/>
      <c r="JK450" s="83"/>
      <c r="JL450" s="83">
        <v>68.459999999999994</v>
      </c>
      <c r="JM450" s="83"/>
      <c r="JN450" s="83"/>
      <c r="JO450" s="83"/>
      <c r="JP450" s="83"/>
      <c r="JQ450" s="40">
        <f t="shared" si="25"/>
        <v>1.5526978294890112</v>
      </c>
      <c r="JR450" s="5" t="s">
        <v>559</v>
      </c>
    </row>
    <row r="451" spans="1:278" s="5" customFormat="1" ht="12.75" customHeight="1" x14ac:dyDescent="0.25">
      <c r="A451" s="64">
        <v>43297</v>
      </c>
      <c r="B451" s="109" t="s">
        <v>233</v>
      </c>
      <c r="C451" s="52"/>
      <c r="D451" s="52"/>
      <c r="E451" s="53"/>
      <c r="F451" s="53"/>
      <c r="G451" s="53"/>
      <c r="H451" s="53"/>
      <c r="I451" s="53"/>
      <c r="J451" s="53"/>
      <c r="K451" s="53"/>
      <c r="L451" s="22"/>
      <c r="M451" s="22"/>
      <c r="N451" s="22"/>
      <c r="O451" s="22"/>
      <c r="P451" s="22"/>
      <c r="Q451" s="22"/>
      <c r="R451" s="22">
        <v>10</v>
      </c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  <c r="EQ451" s="22"/>
      <c r="ER451" s="22"/>
      <c r="ES451" s="22"/>
      <c r="ET451" s="22"/>
      <c r="EU451" s="22"/>
      <c r="EV451" s="22"/>
      <c r="EW451" s="22"/>
      <c r="EX451" s="22"/>
      <c r="EY451" s="22"/>
      <c r="EZ451" s="22"/>
      <c r="FA451" s="22"/>
      <c r="FB451" s="22"/>
      <c r="FC451" s="22"/>
      <c r="FD451" s="22"/>
      <c r="FE451" s="22"/>
      <c r="FF451" s="22"/>
      <c r="FG451" s="22"/>
      <c r="FH451" s="22"/>
      <c r="FI451" s="22"/>
      <c r="FJ451" s="22"/>
      <c r="FK451" s="22"/>
      <c r="FL451" s="22"/>
      <c r="FM451" s="22"/>
      <c r="FN451" s="22"/>
      <c r="FO451" s="22"/>
      <c r="FP451" s="22"/>
      <c r="FQ451" s="22"/>
      <c r="FR451" s="22"/>
      <c r="FS451" s="22"/>
      <c r="FT451" s="22"/>
      <c r="FU451" s="22"/>
      <c r="FV451" s="22"/>
      <c r="FW451" s="22"/>
      <c r="FX451" s="22"/>
      <c r="FY451" s="22"/>
      <c r="FZ451" s="22"/>
      <c r="GA451" s="22"/>
      <c r="GB451" s="22"/>
      <c r="GC451" s="22"/>
      <c r="GD451" s="22"/>
      <c r="GE451" s="22"/>
      <c r="GF451" s="22"/>
      <c r="GG451" s="22"/>
      <c r="GH451" s="22"/>
      <c r="GI451" s="22"/>
      <c r="GJ451" s="22"/>
      <c r="GK451" s="22"/>
      <c r="GL451" s="22"/>
      <c r="GM451" s="22"/>
      <c r="GN451" s="22"/>
      <c r="GO451" s="22"/>
      <c r="GP451" s="22"/>
      <c r="GQ451" s="22"/>
      <c r="GR451" s="22"/>
      <c r="GS451" s="22"/>
      <c r="GT451" s="22"/>
      <c r="GU451" s="22"/>
      <c r="GV451" s="22"/>
      <c r="GW451" s="22"/>
      <c r="GX451" s="22"/>
      <c r="GY451" s="22"/>
      <c r="GZ451" s="22"/>
      <c r="HA451" s="22"/>
      <c r="HB451" s="22"/>
      <c r="HC451" s="22"/>
      <c r="HD451" s="22"/>
      <c r="HE451" s="22"/>
      <c r="HF451" s="22"/>
      <c r="HG451" s="22"/>
      <c r="HH451" s="22"/>
      <c r="HI451" s="22"/>
      <c r="HJ451" s="22"/>
      <c r="HK451" s="22"/>
      <c r="HL451" s="22"/>
      <c r="HM451" s="22"/>
      <c r="HN451" s="22"/>
      <c r="HO451" s="22"/>
      <c r="HP451" s="22"/>
      <c r="HQ451" s="22"/>
      <c r="HR451" s="22"/>
      <c r="HS451" s="22"/>
      <c r="HT451" s="22"/>
      <c r="HU451" s="22"/>
      <c r="HV451" s="22"/>
      <c r="HW451" s="22"/>
      <c r="HX451" s="22"/>
      <c r="HY451" s="22"/>
      <c r="HZ451" s="22"/>
      <c r="IA451" s="22"/>
      <c r="IB451" s="22"/>
      <c r="IC451" s="22"/>
      <c r="ID451" s="22"/>
      <c r="IE451" s="22"/>
      <c r="IF451" s="22"/>
      <c r="IG451" s="22"/>
      <c r="IH451" s="22"/>
      <c r="II451" s="22"/>
      <c r="IJ451" s="22"/>
      <c r="IK451" s="22"/>
      <c r="IL451" s="22"/>
      <c r="IM451" s="22"/>
      <c r="IN451" s="22"/>
      <c r="IO451" s="22"/>
      <c r="IP451" s="22"/>
      <c r="IQ451" s="22"/>
      <c r="IR451" s="22"/>
      <c r="IS451" s="22"/>
      <c r="IT451" s="22"/>
      <c r="IU451" s="22"/>
      <c r="IV451" s="22"/>
      <c r="IW451" s="22"/>
      <c r="IX451" s="22"/>
      <c r="IY451" s="26">
        <f t="shared" si="26"/>
        <v>10</v>
      </c>
      <c r="IZ451" s="56" t="s">
        <v>37</v>
      </c>
      <c r="JA451" s="80">
        <v>337.2</v>
      </c>
      <c r="JB451" s="81">
        <f>JE451+JF451+JG451+JH451+JI451+JJ451+JK451+JL451+JM451</f>
        <v>337.2</v>
      </c>
      <c r="JC451" s="81">
        <v>220</v>
      </c>
      <c r="JD451" s="82">
        <f t="shared" si="27"/>
        <v>0</v>
      </c>
      <c r="JE451" s="83"/>
      <c r="JF451" s="83"/>
      <c r="JG451" s="83"/>
      <c r="JH451" s="83"/>
      <c r="JI451" s="83"/>
      <c r="JJ451" s="83"/>
      <c r="JK451" s="83"/>
      <c r="JL451" s="83"/>
      <c r="JM451" s="83">
        <v>337.2</v>
      </c>
      <c r="JN451" s="83"/>
      <c r="JO451" s="83"/>
      <c r="JP451" s="83"/>
      <c r="JQ451" s="40">
        <f t="shared" si="25"/>
        <v>1.5327272727272727</v>
      </c>
      <c r="JR451" s="5" t="s">
        <v>571</v>
      </c>
    </row>
    <row r="452" spans="1:278" s="5" customFormat="1" ht="12.75" customHeight="1" x14ac:dyDescent="0.25">
      <c r="A452" s="64">
        <v>43308</v>
      </c>
      <c r="B452" s="109" t="s">
        <v>233</v>
      </c>
      <c r="C452" s="52"/>
      <c r="D452" s="52"/>
      <c r="E452" s="53"/>
      <c r="F452" s="53"/>
      <c r="G452" s="53"/>
      <c r="H452" s="53"/>
      <c r="I452" s="53"/>
      <c r="J452" s="53"/>
      <c r="K452" s="53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  <c r="BK452" s="22"/>
      <c r="BL452" s="22"/>
      <c r="BM452" s="22"/>
      <c r="BN452" s="22"/>
      <c r="BO452" s="22"/>
      <c r="BP452" s="22"/>
      <c r="BQ452" s="22"/>
      <c r="BR452" s="22"/>
      <c r="BS452" s="22"/>
      <c r="BT452" s="22"/>
      <c r="BU452" s="22"/>
      <c r="BV452" s="22"/>
      <c r="BW452" s="22"/>
      <c r="BX452" s="22"/>
      <c r="BY452" s="22"/>
      <c r="BZ452" s="22"/>
      <c r="CA452" s="22"/>
      <c r="CB452" s="22"/>
      <c r="CC452" s="22"/>
      <c r="CD452" s="22"/>
      <c r="CE452" s="22"/>
      <c r="CF452" s="22"/>
      <c r="CG452" s="22"/>
      <c r="CH452" s="22"/>
      <c r="CI452" s="22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>
        <v>8</v>
      </c>
      <c r="CZ452" s="22"/>
      <c r="DA452" s="22"/>
      <c r="DB452" s="22"/>
      <c r="DC452" s="22"/>
      <c r="DD452" s="22"/>
      <c r="DE452" s="22"/>
      <c r="DF452" s="22"/>
      <c r="DG452" s="22"/>
      <c r="DH452" s="22"/>
      <c r="DI452" s="22"/>
      <c r="DJ452" s="22"/>
      <c r="DK452" s="22"/>
      <c r="DL452" s="22"/>
      <c r="DM452" s="22"/>
      <c r="DN452" s="22"/>
      <c r="DO452" s="22"/>
      <c r="DP452" s="22"/>
      <c r="DQ452" s="22"/>
      <c r="DR452" s="22"/>
      <c r="DS452" s="22"/>
      <c r="DT452" s="22"/>
      <c r="DU452" s="22"/>
      <c r="DV452" s="22"/>
      <c r="DW452" s="22"/>
      <c r="DX452" s="22"/>
      <c r="DY452" s="22"/>
      <c r="DZ452" s="22"/>
      <c r="EA452" s="22"/>
      <c r="EB452" s="22"/>
      <c r="EC452" s="22"/>
      <c r="ED452" s="22"/>
      <c r="EE452" s="22"/>
      <c r="EF452" s="22"/>
      <c r="EG452" s="22"/>
      <c r="EH452" s="22"/>
      <c r="EI452" s="22"/>
      <c r="EJ452" s="22"/>
      <c r="EK452" s="22"/>
      <c r="EL452" s="22"/>
      <c r="EM452" s="22"/>
      <c r="EN452" s="22"/>
      <c r="EO452" s="22"/>
      <c r="EP452" s="22"/>
      <c r="EQ452" s="22"/>
      <c r="ER452" s="22"/>
      <c r="ES452" s="22"/>
      <c r="ET452" s="22"/>
      <c r="EU452" s="22"/>
      <c r="EV452" s="22"/>
      <c r="EW452" s="22"/>
      <c r="EX452" s="22"/>
      <c r="EY452" s="22"/>
      <c r="EZ452" s="22"/>
      <c r="FA452" s="22"/>
      <c r="FB452" s="22"/>
      <c r="FC452" s="22"/>
      <c r="FD452" s="22"/>
      <c r="FE452" s="22"/>
      <c r="FF452" s="22"/>
      <c r="FG452" s="22"/>
      <c r="FH452" s="22"/>
      <c r="FI452" s="22"/>
      <c r="FJ452" s="22"/>
      <c r="FK452" s="22"/>
      <c r="FL452" s="22"/>
      <c r="FM452" s="22"/>
      <c r="FN452" s="22"/>
      <c r="FO452" s="22"/>
      <c r="FP452" s="22"/>
      <c r="FQ452" s="22"/>
      <c r="FR452" s="22"/>
      <c r="FS452" s="22"/>
      <c r="FT452" s="22"/>
      <c r="FU452" s="22"/>
      <c r="FV452" s="22"/>
      <c r="FW452" s="22"/>
      <c r="FX452" s="22"/>
      <c r="FY452" s="22"/>
      <c r="FZ452" s="22"/>
      <c r="GA452" s="22"/>
      <c r="GB452" s="22"/>
      <c r="GC452" s="22"/>
      <c r="GD452" s="22"/>
      <c r="GE452" s="22"/>
      <c r="GF452" s="22"/>
      <c r="GG452" s="22"/>
      <c r="GH452" s="22"/>
      <c r="GI452" s="22"/>
      <c r="GJ452" s="22"/>
      <c r="GK452" s="22"/>
      <c r="GL452" s="22"/>
      <c r="GM452" s="22"/>
      <c r="GN452" s="22"/>
      <c r="GO452" s="22"/>
      <c r="GP452" s="22"/>
      <c r="GQ452" s="22"/>
      <c r="GR452" s="22"/>
      <c r="GS452" s="22"/>
      <c r="GT452" s="22"/>
      <c r="GU452" s="22"/>
      <c r="GV452" s="22"/>
      <c r="GW452" s="22"/>
      <c r="GX452" s="22"/>
      <c r="GY452" s="22"/>
      <c r="GZ452" s="22"/>
      <c r="HA452" s="22"/>
      <c r="HB452" s="22"/>
      <c r="HC452" s="22"/>
      <c r="HD452" s="22"/>
      <c r="HE452" s="22"/>
      <c r="HF452" s="22">
        <v>1</v>
      </c>
      <c r="HG452" s="22"/>
      <c r="HH452" s="22"/>
      <c r="HI452" s="22"/>
      <c r="HJ452" s="22"/>
      <c r="HK452" s="22"/>
      <c r="HL452" s="22"/>
      <c r="HM452" s="22"/>
      <c r="HN452" s="22"/>
      <c r="HO452" s="22"/>
      <c r="HP452" s="22"/>
      <c r="HQ452" s="22"/>
      <c r="HR452" s="22"/>
      <c r="HS452" s="22"/>
      <c r="HT452" s="22"/>
      <c r="HU452" s="22"/>
      <c r="HV452" s="22"/>
      <c r="HW452" s="22"/>
      <c r="HX452" s="22"/>
      <c r="HY452" s="22"/>
      <c r="HZ452" s="22"/>
      <c r="IA452" s="22"/>
      <c r="IB452" s="22"/>
      <c r="IC452" s="22"/>
      <c r="ID452" s="22"/>
      <c r="IE452" s="22"/>
      <c r="IF452" s="22"/>
      <c r="IG452" s="22"/>
      <c r="IH452" s="22"/>
      <c r="II452" s="22"/>
      <c r="IJ452" s="22"/>
      <c r="IK452" s="22"/>
      <c r="IL452" s="22"/>
      <c r="IM452" s="22"/>
      <c r="IN452" s="22"/>
      <c r="IO452" s="22"/>
      <c r="IP452" s="22"/>
      <c r="IQ452" s="22"/>
      <c r="IR452" s="22"/>
      <c r="IS452" s="22"/>
      <c r="IT452" s="22"/>
      <c r="IU452" s="22"/>
      <c r="IV452" s="22"/>
      <c r="IW452" s="22"/>
      <c r="IX452" s="22"/>
      <c r="IY452" s="26">
        <f t="shared" si="26"/>
        <v>9</v>
      </c>
      <c r="IZ452" s="56" t="s">
        <v>37</v>
      </c>
      <c r="JA452" s="80">
        <v>677.65</v>
      </c>
      <c r="JB452" s="81">
        <f>JE452+JF452+JG452+JH452+JI452+JJ452+JK452+JL452+JM452</f>
        <v>677.65</v>
      </c>
      <c r="JC452" s="81">
        <v>420.96000000000004</v>
      </c>
      <c r="JD452" s="82">
        <f t="shared" si="27"/>
        <v>0</v>
      </c>
      <c r="JE452" s="83"/>
      <c r="JF452" s="83"/>
      <c r="JG452" s="83"/>
      <c r="JH452" s="83"/>
      <c r="JI452" s="83"/>
      <c r="JJ452" s="83"/>
      <c r="JK452" s="83"/>
      <c r="JL452" s="83"/>
      <c r="JM452" s="83">
        <v>677.65</v>
      </c>
      <c r="JN452" s="83"/>
      <c r="JO452" s="83"/>
      <c r="JP452" s="83"/>
      <c r="JQ452" s="40">
        <f t="shared" si="25"/>
        <v>1.6097729000380081</v>
      </c>
      <c r="JR452" s="5" t="s">
        <v>595</v>
      </c>
    </row>
    <row r="453" spans="1:278" s="5" customFormat="1" ht="12.75" customHeight="1" x14ac:dyDescent="0.25">
      <c r="A453" s="64">
        <v>43320</v>
      </c>
      <c r="B453" s="109" t="s">
        <v>233</v>
      </c>
      <c r="C453" s="52"/>
      <c r="D453" s="52"/>
      <c r="E453" s="53"/>
      <c r="F453" s="53"/>
      <c r="G453" s="53"/>
      <c r="H453" s="53"/>
      <c r="I453" s="53"/>
      <c r="J453" s="53"/>
      <c r="K453" s="53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  <c r="EQ453" s="22"/>
      <c r="ER453" s="22"/>
      <c r="ES453" s="22"/>
      <c r="ET453" s="22"/>
      <c r="EU453" s="22"/>
      <c r="EV453" s="22"/>
      <c r="EW453" s="22"/>
      <c r="EX453" s="22"/>
      <c r="EY453" s="22"/>
      <c r="EZ453" s="22"/>
      <c r="FA453" s="22"/>
      <c r="FB453" s="22"/>
      <c r="FC453" s="22"/>
      <c r="FD453" s="22"/>
      <c r="FE453" s="22"/>
      <c r="FF453" s="22"/>
      <c r="FG453" s="22"/>
      <c r="FH453" s="22"/>
      <c r="FI453" s="22"/>
      <c r="FJ453" s="22"/>
      <c r="FK453" s="22"/>
      <c r="FL453" s="22"/>
      <c r="FM453" s="22"/>
      <c r="FN453" s="22"/>
      <c r="FO453" s="22"/>
      <c r="FP453" s="22"/>
      <c r="FQ453" s="22"/>
      <c r="FR453" s="22"/>
      <c r="FS453" s="22"/>
      <c r="FT453" s="22"/>
      <c r="FU453" s="22"/>
      <c r="FV453" s="22"/>
      <c r="FW453" s="22"/>
      <c r="FX453" s="22"/>
      <c r="FY453" s="22"/>
      <c r="FZ453" s="22"/>
      <c r="GA453" s="22"/>
      <c r="GB453" s="22"/>
      <c r="GC453" s="22"/>
      <c r="GD453" s="22"/>
      <c r="GE453" s="22"/>
      <c r="GF453" s="22"/>
      <c r="GG453" s="22"/>
      <c r="GH453" s="22"/>
      <c r="GI453" s="22"/>
      <c r="GJ453" s="22"/>
      <c r="GK453" s="22"/>
      <c r="GL453" s="22"/>
      <c r="GM453" s="22"/>
      <c r="GN453" s="22"/>
      <c r="GO453" s="22"/>
      <c r="GP453" s="22"/>
      <c r="GQ453" s="22"/>
      <c r="GR453" s="22"/>
      <c r="GS453" s="22"/>
      <c r="GT453" s="22"/>
      <c r="GU453" s="22"/>
      <c r="GV453" s="22"/>
      <c r="GW453" s="22"/>
      <c r="GX453" s="22"/>
      <c r="GY453" s="22"/>
      <c r="GZ453" s="22">
        <v>11</v>
      </c>
      <c r="HA453" s="22"/>
      <c r="HB453" s="22"/>
      <c r="HC453" s="22"/>
      <c r="HD453" s="22"/>
      <c r="HE453" s="22"/>
      <c r="HF453" s="22"/>
      <c r="HG453" s="22"/>
      <c r="HH453" s="22"/>
      <c r="HI453" s="22"/>
      <c r="HJ453" s="22"/>
      <c r="HK453" s="22"/>
      <c r="HL453" s="22"/>
      <c r="HM453" s="22"/>
      <c r="HN453" s="22"/>
      <c r="HO453" s="22"/>
      <c r="HP453" s="22"/>
      <c r="HQ453" s="22"/>
      <c r="HR453" s="22"/>
      <c r="HS453" s="22"/>
      <c r="HT453" s="22"/>
      <c r="HU453" s="22"/>
      <c r="HV453" s="22"/>
      <c r="HW453" s="22"/>
      <c r="HX453" s="22"/>
      <c r="HY453" s="22"/>
      <c r="HZ453" s="22"/>
      <c r="IA453" s="22"/>
      <c r="IB453" s="22"/>
      <c r="IC453" s="22"/>
      <c r="ID453" s="22"/>
      <c r="IE453" s="22"/>
      <c r="IF453" s="22"/>
      <c r="IG453" s="22"/>
      <c r="IH453" s="22"/>
      <c r="II453" s="22"/>
      <c r="IJ453" s="22"/>
      <c r="IK453" s="22"/>
      <c r="IL453" s="22"/>
      <c r="IM453" s="22"/>
      <c r="IN453" s="22"/>
      <c r="IO453" s="22"/>
      <c r="IP453" s="22"/>
      <c r="IQ453" s="22"/>
      <c r="IR453" s="22"/>
      <c r="IS453" s="22"/>
      <c r="IT453" s="22"/>
      <c r="IU453" s="22"/>
      <c r="IV453" s="22"/>
      <c r="IW453" s="22"/>
      <c r="IX453" s="22"/>
      <c r="IY453" s="26">
        <f t="shared" si="26"/>
        <v>11</v>
      </c>
      <c r="IZ453" s="56" t="s">
        <v>37</v>
      </c>
      <c r="JA453" s="80">
        <v>340.03</v>
      </c>
      <c r="JB453" s="81">
        <f>JE453+JF453+JG453+JH453+JI453+JJ453+JK453+JL453+JM453+JN453</f>
        <v>340.03</v>
      </c>
      <c r="JC453" s="81">
        <v>219.01</v>
      </c>
      <c r="JD453" s="82">
        <f t="shared" si="27"/>
        <v>0</v>
      </c>
      <c r="JE453" s="83"/>
      <c r="JF453" s="83"/>
      <c r="JG453" s="83"/>
      <c r="JH453" s="83"/>
      <c r="JI453" s="83"/>
      <c r="JJ453" s="83"/>
      <c r="JK453" s="83"/>
      <c r="JL453" s="83"/>
      <c r="JM453" s="83"/>
      <c r="JN453" s="83">
        <v>340.03</v>
      </c>
      <c r="JO453" s="83"/>
      <c r="JP453" s="83"/>
      <c r="JQ453" s="40">
        <f t="shared" si="25"/>
        <v>1.5525775078763526</v>
      </c>
      <c r="JR453" s="5" t="s">
        <v>614</v>
      </c>
    </row>
    <row r="454" spans="1:278" s="5" customFormat="1" ht="12.75" customHeight="1" x14ac:dyDescent="0.25">
      <c r="A454" s="64">
        <v>43340</v>
      </c>
      <c r="B454" s="109" t="s">
        <v>233</v>
      </c>
      <c r="C454" s="52"/>
      <c r="D454" s="52"/>
      <c r="E454" s="53"/>
      <c r="F454" s="53"/>
      <c r="G454" s="53"/>
      <c r="H454" s="53"/>
      <c r="I454" s="53"/>
      <c r="J454" s="53"/>
      <c r="K454" s="53"/>
      <c r="L454" s="22"/>
      <c r="M454" s="22"/>
      <c r="N454" s="22"/>
      <c r="O454" s="22"/>
      <c r="P454" s="22"/>
      <c r="Q454" s="22"/>
      <c r="R454" s="22">
        <v>10</v>
      </c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  <c r="BK454" s="22"/>
      <c r="BL454" s="22"/>
      <c r="BM454" s="22"/>
      <c r="BN454" s="22"/>
      <c r="BO454" s="22"/>
      <c r="BP454" s="22"/>
      <c r="BQ454" s="22"/>
      <c r="BR454" s="22"/>
      <c r="BS454" s="22"/>
      <c r="BT454" s="22"/>
      <c r="BU454" s="22"/>
      <c r="BV454" s="22"/>
      <c r="BW454" s="22"/>
      <c r="BX454" s="22"/>
      <c r="BY454" s="22"/>
      <c r="BZ454" s="22"/>
      <c r="CA454" s="22"/>
      <c r="CB454" s="22"/>
      <c r="CC454" s="22"/>
      <c r="CD454" s="22"/>
      <c r="CE454" s="22"/>
      <c r="CF454" s="22"/>
      <c r="CG454" s="22"/>
      <c r="CH454" s="22"/>
      <c r="CI454" s="22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/>
      <c r="DA454" s="22"/>
      <c r="DB454" s="22"/>
      <c r="DC454" s="22"/>
      <c r="DD454" s="22"/>
      <c r="DE454" s="22"/>
      <c r="DF454" s="22"/>
      <c r="DG454" s="22"/>
      <c r="DH454" s="22"/>
      <c r="DI454" s="22"/>
      <c r="DJ454" s="22"/>
      <c r="DK454" s="22"/>
      <c r="DL454" s="22"/>
      <c r="DM454" s="22"/>
      <c r="DN454" s="22"/>
      <c r="DO454" s="22"/>
      <c r="DP454" s="22"/>
      <c r="DQ454" s="22"/>
      <c r="DR454" s="22"/>
      <c r="DS454" s="22"/>
      <c r="DT454" s="22"/>
      <c r="DU454" s="22"/>
      <c r="DV454" s="22"/>
      <c r="DW454" s="22"/>
      <c r="DX454" s="22"/>
      <c r="DY454" s="22"/>
      <c r="DZ454" s="22"/>
      <c r="EA454" s="22"/>
      <c r="EB454" s="22"/>
      <c r="EC454" s="22"/>
      <c r="ED454" s="22"/>
      <c r="EE454" s="22"/>
      <c r="EF454" s="22"/>
      <c r="EG454" s="22"/>
      <c r="EH454" s="22"/>
      <c r="EI454" s="22"/>
      <c r="EJ454" s="22"/>
      <c r="EK454" s="22"/>
      <c r="EL454" s="22"/>
      <c r="EM454" s="22"/>
      <c r="EN454" s="22"/>
      <c r="EO454" s="22"/>
      <c r="EP454" s="22"/>
      <c r="EQ454" s="22"/>
      <c r="ER454" s="22"/>
      <c r="ES454" s="22"/>
      <c r="ET454" s="22"/>
      <c r="EU454" s="22"/>
      <c r="EV454" s="22"/>
      <c r="EW454" s="22"/>
      <c r="EX454" s="22"/>
      <c r="EY454" s="22"/>
      <c r="EZ454" s="22"/>
      <c r="FA454" s="22"/>
      <c r="FB454" s="22"/>
      <c r="FC454" s="22"/>
      <c r="FD454" s="22"/>
      <c r="FE454" s="22"/>
      <c r="FF454" s="22"/>
      <c r="FG454" s="22"/>
      <c r="FH454" s="22"/>
      <c r="FI454" s="22"/>
      <c r="FJ454" s="22"/>
      <c r="FK454" s="22"/>
      <c r="FL454" s="22"/>
      <c r="FM454" s="22"/>
      <c r="FN454" s="22"/>
      <c r="FO454" s="22"/>
      <c r="FP454" s="22"/>
      <c r="FQ454" s="22"/>
      <c r="FR454" s="22"/>
      <c r="FS454" s="22"/>
      <c r="FT454" s="22"/>
      <c r="FU454" s="22"/>
      <c r="FV454" s="22"/>
      <c r="FW454" s="22"/>
      <c r="FX454" s="22"/>
      <c r="FY454" s="22"/>
      <c r="FZ454" s="22"/>
      <c r="GA454" s="22"/>
      <c r="GB454" s="22"/>
      <c r="GC454" s="22"/>
      <c r="GD454" s="22"/>
      <c r="GE454" s="22"/>
      <c r="GF454" s="22"/>
      <c r="GG454" s="22"/>
      <c r="GH454" s="22"/>
      <c r="GI454" s="22"/>
      <c r="GJ454" s="22"/>
      <c r="GK454" s="22"/>
      <c r="GL454" s="22"/>
      <c r="GM454" s="22"/>
      <c r="GN454" s="22"/>
      <c r="GO454" s="22"/>
      <c r="GP454" s="22"/>
      <c r="GQ454" s="22"/>
      <c r="GR454" s="22"/>
      <c r="GS454" s="22"/>
      <c r="GT454" s="22"/>
      <c r="GU454" s="22"/>
      <c r="GV454" s="22"/>
      <c r="GW454" s="22"/>
      <c r="GX454" s="22"/>
      <c r="GY454" s="22"/>
      <c r="GZ454" s="22"/>
      <c r="HA454" s="22"/>
      <c r="HB454" s="22"/>
      <c r="HC454" s="22"/>
      <c r="HD454" s="22"/>
      <c r="HE454" s="22"/>
      <c r="HF454" s="22"/>
      <c r="HG454" s="22"/>
      <c r="HH454" s="22"/>
      <c r="HI454" s="22"/>
      <c r="HJ454" s="22"/>
      <c r="HK454" s="22"/>
      <c r="HL454" s="22"/>
      <c r="HM454" s="22"/>
      <c r="HN454" s="22"/>
      <c r="HO454" s="22"/>
      <c r="HP454" s="22"/>
      <c r="HQ454" s="22"/>
      <c r="HR454" s="22"/>
      <c r="HS454" s="22"/>
      <c r="HT454" s="22"/>
      <c r="HU454" s="22"/>
      <c r="HV454" s="22"/>
      <c r="HW454" s="22"/>
      <c r="HX454" s="22"/>
      <c r="HY454" s="22"/>
      <c r="HZ454" s="22"/>
      <c r="IA454" s="22"/>
      <c r="IB454" s="22"/>
      <c r="IC454" s="22"/>
      <c r="ID454" s="22"/>
      <c r="IE454" s="22"/>
      <c r="IF454" s="22"/>
      <c r="IG454" s="22"/>
      <c r="IH454" s="22"/>
      <c r="II454" s="22"/>
      <c r="IJ454" s="22"/>
      <c r="IK454" s="22"/>
      <c r="IL454" s="22"/>
      <c r="IM454" s="22"/>
      <c r="IN454" s="22"/>
      <c r="IO454" s="22"/>
      <c r="IP454" s="22"/>
      <c r="IQ454" s="22"/>
      <c r="IR454" s="22"/>
      <c r="IS454" s="22"/>
      <c r="IT454" s="22"/>
      <c r="IU454" s="22"/>
      <c r="IV454" s="22"/>
      <c r="IW454" s="22"/>
      <c r="IX454" s="22"/>
      <c r="IY454" s="26">
        <f t="shared" si="26"/>
        <v>10</v>
      </c>
      <c r="IZ454" s="56" t="s">
        <v>37</v>
      </c>
      <c r="JA454" s="80">
        <v>351.6</v>
      </c>
      <c r="JB454" s="81">
        <f>JE454+JF454+JG454+JH454+JI454+JJ454+JK454+JL454+JM454+JN454</f>
        <v>351.6</v>
      </c>
      <c r="JC454" s="81">
        <v>226.4</v>
      </c>
      <c r="JD454" s="82">
        <f t="shared" si="27"/>
        <v>0</v>
      </c>
      <c r="JE454" s="83"/>
      <c r="JF454" s="83"/>
      <c r="JG454" s="83"/>
      <c r="JH454" s="83"/>
      <c r="JI454" s="83"/>
      <c r="JJ454" s="83"/>
      <c r="JK454" s="83"/>
      <c r="JL454" s="83"/>
      <c r="JM454" s="83"/>
      <c r="JN454" s="83">
        <v>351.6</v>
      </c>
      <c r="JO454" s="83"/>
      <c r="JP454" s="83"/>
      <c r="JQ454" s="40">
        <f t="shared" si="25"/>
        <v>1.5530035335689047</v>
      </c>
      <c r="JR454" s="5" t="s">
        <v>629</v>
      </c>
    </row>
    <row r="455" spans="1:278" s="5" customFormat="1" ht="12.75" customHeight="1" x14ac:dyDescent="0.25">
      <c r="A455" s="64">
        <v>43353</v>
      </c>
      <c r="B455" s="109" t="s">
        <v>233</v>
      </c>
      <c r="C455" s="52"/>
      <c r="D455" s="52"/>
      <c r="E455" s="53"/>
      <c r="F455" s="53"/>
      <c r="G455" s="53"/>
      <c r="H455" s="53"/>
      <c r="I455" s="53"/>
      <c r="J455" s="53"/>
      <c r="K455" s="53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  <c r="BK455" s="22"/>
      <c r="BL455" s="22"/>
      <c r="BM455" s="22"/>
      <c r="BN455" s="22"/>
      <c r="BO455" s="22"/>
      <c r="BP455" s="22"/>
      <c r="BQ455" s="22"/>
      <c r="BR455" s="22"/>
      <c r="BS455" s="22"/>
      <c r="BT455" s="22"/>
      <c r="BU455" s="22"/>
      <c r="BV455" s="22"/>
      <c r="BW455" s="22"/>
      <c r="BX455" s="22"/>
      <c r="BY455" s="22"/>
      <c r="BZ455" s="22"/>
      <c r="CA455" s="22"/>
      <c r="CB455" s="22"/>
      <c r="CC455" s="22"/>
      <c r="CD455" s="22"/>
      <c r="CE455" s="22"/>
      <c r="CF455" s="22"/>
      <c r="CG455" s="22"/>
      <c r="CH455" s="22"/>
      <c r="CI455" s="22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>
        <v>8</v>
      </c>
      <c r="CZ455" s="22"/>
      <c r="DA455" s="22"/>
      <c r="DB455" s="22"/>
      <c r="DC455" s="22"/>
      <c r="DD455" s="22"/>
      <c r="DE455" s="22"/>
      <c r="DF455" s="22"/>
      <c r="DG455" s="22"/>
      <c r="DH455" s="22"/>
      <c r="DI455" s="22"/>
      <c r="DJ455" s="22"/>
      <c r="DK455" s="22"/>
      <c r="DL455" s="22"/>
      <c r="DM455" s="22"/>
      <c r="DN455" s="22"/>
      <c r="DO455" s="22"/>
      <c r="DP455" s="22"/>
      <c r="DQ455" s="22"/>
      <c r="DR455" s="22"/>
      <c r="DS455" s="22"/>
      <c r="DT455" s="22"/>
      <c r="DU455" s="22"/>
      <c r="DV455" s="22"/>
      <c r="DW455" s="22"/>
      <c r="DX455" s="22"/>
      <c r="DY455" s="22"/>
      <c r="DZ455" s="22"/>
      <c r="EA455" s="22"/>
      <c r="EB455" s="22"/>
      <c r="EC455" s="22"/>
      <c r="ED455" s="22"/>
      <c r="EE455" s="22"/>
      <c r="EF455" s="22"/>
      <c r="EG455" s="22"/>
      <c r="EH455" s="22"/>
      <c r="EI455" s="22"/>
      <c r="EJ455" s="22"/>
      <c r="EK455" s="22"/>
      <c r="EL455" s="22"/>
      <c r="EM455" s="22"/>
      <c r="EN455" s="22"/>
      <c r="EO455" s="22"/>
      <c r="EP455" s="22"/>
      <c r="EQ455" s="22"/>
      <c r="ER455" s="22"/>
      <c r="ES455" s="22"/>
      <c r="ET455" s="22"/>
      <c r="EU455" s="22"/>
      <c r="EV455" s="22"/>
      <c r="EW455" s="22"/>
      <c r="EX455" s="22"/>
      <c r="EY455" s="22"/>
      <c r="EZ455" s="22"/>
      <c r="FA455" s="22"/>
      <c r="FB455" s="22"/>
      <c r="FC455" s="22"/>
      <c r="FD455" s="22"/>
      <c r="FE455" s="22"/>
      <c r="FF455" s="22"/>
      <c r="FG455" s="22"/>
      <c r="FH455" s="22"/>
      <c r="FI455" s="22"/>
      <c r="FJ455" s="22"/>
      <c r="FK455" s="22"/>
      <c r="FL455" s="22"/>
      <c r="FM455" s="22"/>
      <c r="FN455" s="22"/>
      <c r="FO455" s="22"/>
      <c r="FP455" s="22"/>
      <c r="FQ455" s="22"/>
      <c r="FR455" s="22"/>
      <c r="FS455" s="22"/>
      <c r="FT455" s="22"/>
      <c r="FU455" s="22"/>
      <c r="FV455" s="22"/>
      <c r="FW455" s="22"/>
      <c r="FX455" s="22"/>
      <c r="FY455" s="22"/>
      <c r="FZ455" s="22"/>
      <c r="GA455" s="22"/>
      <c r="GB455" s="22"/>
      <c r="GC455" s="22"/>
      <c r="GD455" s="22"/>
      <c r="GE455" s="22"/>
      <c r="GF455" s="22"/>
      <c r="GG455" s="22"/>
      <c r="GH455" s="22"/>
      <c r="GI455" s="22"/>
      <c r="GJ455" s="22"/>
      <c r="GK455" s="22"/>
      <c r="GL455" s="22"/>
      <c r="GM455" s="22"/>
      <c r="GN455" s="22"/>
      <c r="GO455" s="22"/>
      <c r="GP455" s="22"/>
      <c r="GQ455" s="22"/>
      <c r="GR455" s="22"/>
      <c r="GS455" s="22"/>
      <c r="GT455" s="22"/>
      <c r="GU455" s="22"/>
      <c r="GV455" s="22"/>
      <c r="GW455" s="22"/>
      <c r="GX455" s="22"/>
      <c r="GY455" s="22"/>
      <c r="GZ455" s="22"/>
      <c r="HA455" s="22"/>
      <c r="HB455" s="22"/>
      <c r="HC455" s="22"/>
      <c r="HD455" s="22"/>
      <c r="HE455" s="22"/>
      <c r="HF455" s="22"/>
      <c r="HG455" s="22"/>
      <c r="HH455" s="22"/>
      <c r="HI455" s="22"/>
      <c r="HJ455" s="22"/>
      <c r="HK455" s="22"/>
      <c r="HL455" s="22"/>
      <c r="HM455" s="22"/>
      <c r="HN455" s="22"/>
      <c r="HO455" s="22"/>
      <c r="HP455" s="22"/>
      <c r="HQ455" s="22"/>
      <c r="HR455" s="22"/>
      <c r="HS455" s="22"/>
      <c r="HT455" s="22"/>
      <c r="HU455" s="22"/>
      <c r="HV455" s="22"/>
      <c r="HW455" s="22"/>
      <c r="HX455" s="22"/>
      <c r="HY455" s="22"/>
      <c r="HZ455" s="22"/>
      <c r="IA455" s="22"/>
      <c r="IB455" s="22"/>
      <c r="IC455" s="22"/>
      <c r="ID455" s="22"/>
      <c r="IE455" s="22"/>
      <c r="IF455" s="22"/>
      <c r="IG455" s="22"/>
      <c r="IH455" s="22"/>
      <c r="II455" s="22"/>
      <c r="IJ455" s="22"/>
      <c r="IK455" s="22"/>
      <c r="IL455" s="22"/>
      <c r="IM455" s="22"/>
      <c r="IN455" s="22"/>
      <c r="IO455" s="22"/>
      <c r="IP455" s="22"/>
      <c r="IQ455" s="22"/>
      <c r="IR455" s="22"/>
      <c r="IS455" s="22"/>
      <c r="IT455" s="22"/>
      <c r="IU455" s="22"/>
      <c r="IV455" s="22"/>
      <c r="IW455" s="22"/>
      <c r="IX455" s="22"/>
      <c r="IY455" s="26">
        <f t="shared" si="26"/>
        <v>8</v>
      </c>
      <c r="IZ455" s="56" t="s">
        <v>37</v>
      </c>
      <c r="JA455" s="80">
        <v>657.02</v>
      </c>
      <c r="JB455" s="81">
        <f>JE455+JF455+JG455+JH455+JI455+JJ455+JK455+JL455+JM455+JN455+JO455</f>
        <v>657.02</v>
      </c>
      <c r="JC455" s="81">
        <v>368.24</v>
      </c>
      <c r="JD455" s="82">
        <f t="shared" si="27"/>
        <v>0</v>
      </c>
      <c r="JE455" s="83"/>
      <c r="JF455" s="83"/>
      <c r="JG455" s="83"/>
      <c r="JH455" s="83"/>
      <c r="JI455" s="83"/>
      <c r="JJ455" s="83"/>
      <c r="JK455" s="83"/>
      <c r="JL455" s="83"/>
      <c r="JM455" s="83"/>
      <c r="JN455" s="83"/>
      <c r="JO455" s="83">
        <v>657.02</v>
      </c>
      <c r="JP455" s="83"/>
      <c r="JQ455" s="117">
        <f t="shared" si="25"/>
        <v>1.7842168151205735</v>
      </c>
      <c r="JR455" s="5" t="s">
        <v>648</v>
      </c>
    </row>
    <row r="456" spans="1:278" s="5" customFormat="1" ht="12.75" customHeight="1" x14ac:dyDescent="0.25">
      <c r="A456" s="64">
        <v>43438</v>
      </c>
      <c r="B456" s="109" t="s">
        <v>233</v>
      </c>
      <c r="C456" s="52"/>
      <c r="D456" s="52"/>
      <c r="E456" s="53"/>
      <c r="F456" s="53"/>
      <c r="G456" s="53"/>
      <c r="H456" s="53"/>
      <c r="I456" s="53"/>
      <c r="J456" s="53"/>
      <c r="K456" s="53"/>
      <c r="L456" s="22"/>
      <c r="M456" s="22"/>
      <c r="N456" s="22"/>
      <c r="O456" s="22"/>
      <c r="P456" s="22"/>
      <c r="Q456" s="22"/>
      <c r="R456" s="22">
        <v>10</v>
      </c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  <c r="BK456" s="22"/>
      <c r="BL456" s="22"/>
      <c r="BM456" s="22"/>
      <c r="BN456" s="22"/>
      <c r="BO456" s="22"/>
      <c r="BP456" s="22"/>
      <c r="BQ456" s="22"/>
      <c r="BR456" s="22"/>
      <c r="BS456" s="22"/>
      <c r="BT456" s="22"/>
      <c r="BU456" s="22"/>
      <c r="BV456" s="22"/>
      <c r="BW456" s="22"/>
      <c r="BX456" s="22"/>
      <c r="BY456" s="22"/>
      <c r="BZ456" s="22"/>
      <c r="CA456" s="22"/>
      <c r="CB456" s="22"/>
      <c r="CC456" s="22"/>
      <c r="CD456" s="22"/>
      <c r="CE456" s="22"/>
      <c r="CF456" s="22"/>
      <c r="CG456" s="22"/>
      <c r="CH456" s="22"/>
      <c r="CI456" s="22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2"/>
      <c r="DA456" s="22"/>
      <c r="DB456" s="22"/>
      <c r="DC456" s="22"/>
      <c r="DD456" s="22"/>
      <c r="DE456" s="22"/>
      <c r="DF456" s="22"/>
      <c r="DG456" s="22"/>
      <c r="DH456" s="22"/>
      <c r="DI456" s="22"/>
      <c r="DJ456" s="22"/>
      <c r="DK456" s="22"/>
      <c r="DL456" s="22"/>
      <c r="DM456" s="22"/>
      <c r="DN456" s="22"/>
      <c r="DO456" s="22"/>
      <c r="DP456" s="22"/>
      <c r="DQ456" s="22"/>
      <c r="DR456" s="22"/>
      <c r="DS456" s="22"/>
      <c r="DT456" s="22"/>
      <c r="DU456" s="22"/>
      <c r="DV456" s="22"/>
      <c r="DW456" s="22"/>
      <c r="DX456" s="22"/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/>
      <c r="EY456" s="22"/>
      <c r="EZ456" s="22"/>
      <c r="FA456" s="22"/>
      <c r="FB456" s="22"/>
      <c r="FC456" s="22"/>
      <c r="FD456" s="22"/>
      <c r="FE456" s="22"/>
      <c r="FF456" s="22"/>
      <c r="FG456" s="22"/>
      <c r="FH456" s="22"/>
      <c r="FI456" s="22"/>
      <c r="FJ456" s="22"/>
      <c r="FK456" s="22"/>
      <c r="FL456" s="22"/>
      <c r="FM456" s="22"/>
      <c r="FN456" s="22"/>
      <c r="FO456" s="22"/>
      <c r="FP456" s="22"/>
      <c r="FQ456" s="22"/>
      <c r="FR456" s="22"/>
      <c r="FS456" s="22"/>
      <c r="FT456" s="22"/>
      <c r="FU456" s="22"/>
      <c r="FV456" s="22"/>
      <c r="FW456" s="22"/>
      <c r="FX456" s="22"/>
      <c r="FY456" s="22"/>
      <c r="FZ456" s="22"/>
      <c r="GA456" s="22"/>
      <c r="GB456" s="22"/>
      <c r="GC456" s="22"/>
      <c r="GD456" s="22"/>
      <c r="GE456" s="22"/>
      <c r="GF456" s="22"/>
      <c r="GG456" s="22"/>
      <c r="GH456" s="22"/>
      <c r="GI456" s="22"/>
      <c r="GJ456" s="22"/>
      <c r="GK456" s="22"/>
      <c r="GL456" s="22"/>
      <c r="GM456" s="22"/>
      <c r="GN456" s="22"/>
      <c r="GO456" s="22"/>
      <c r="GP456" s="22"/>
      <c r="GQ456" s="22"/>
      <c r="GR456" s="22"/>
      <c r="GS456" s="22"/>
      <c r="GT456" s="22"/>
      <c r="GU456" s="22"/>
      <c r="GV456" s="22"/>
      <c r="GW456" s="22"/>
      <c r="GX456" s="22"/>
      <c r="GY456" s="22"/>
      <c r="GZ456" s="22"/>
      <c r="HA456" s="22"/>
      <c r="HB456" s="22"/>
      <c r="HC456" s="22"/>
      <c r="HD456" s="22"/>
      <c r="HE456" s="22"/>
      <c r="HF456" s="22"/>
      <c r="HG456" s="22"/>
      <c r="HH456" s="22"/>
      <c r="HI456" s="22"/>
      <c r="HJ456" s="22"/>
      <c r="HK456" s="22"/>
      <c r="HL456" s="22"/>
      <c r="HM456" s="22"/>
      <c r="HN456" s="22"/>
      <c r="HO456" s="22"/>
      <c r="HP456" s="22"/>
      <c r="HQ456" s="22"/>
      <c r="HR456" s="22"/>
      <c r="HS456" s="22"/>
      <c r="HT456" s="22"/>
      <c r="HU456" s="22"/>
      <c r="HV456" s="22"/>
      <c r="HW456" s="22"/>
      <c r="HX456" s="22"/>
      <c r="HY456" s="22"/>
      <c r="HZ456" s="22"/>
      <c r="IA456" s="22"/>
      <c r="IB456" s="22"/>
      <c r="IC456" s="22"/>
      <c r="ID456" s="22"/>
      <c r="IE456" s="22"/>
      <c r="IF456" s="22"/>
      <c r="IG456" s="22"/>
      <c r="IH456" s="22"/>
      <c r="II456" s="22"/>
      <c r="IJ456" s="22"/>
      <c r="IK456" s="22"/>
      <c r="IL456" s="22"/>
      <c r="IM456" s="22"/>
      <c r="IN456" s="22"/>
      <c r="IO456" s="22"/>
      <c r="IP456" s="22"/>
      <c r="IQ456" s="22"/>
      <c r="IR456" s="22"/>
      <c r="IS456" s="22"/>
      <c r="IT456" s="22"/>
      <c r="IU456" s="22"/>
      <c r="IV456" s="22"/>
      <c r="IW456" s="22"/>
      <c r="IX456" s="22"/>
      <c r="IY456" s="26">
        <f t="shared" si="26"/>
        <v>10</v>
      </c>
      <c r="IZ456" s="56" t="s">
        <v>37</v>
      </c>
      <c r="JA456" s="80">
        <v>367.8</v>
      </c>
      <c r="JB456" s="81">
        <f>JE456+JF456+JG456+JH456+JI456+JJ456+JK456+JL456+JM456+JN456+JO456+JP456</f>
        <v>0</v>
      </c>
      <c r="JC456" s="81">
        <v>227.89999999999998</v>
      </c>
      <c r="JD456" s="82">
        <f t="shared" si="27"/>
        <v>367.8</v>
      </c>
      <c r="JE456" s="83"/>
      <c r="JF456" s="83"/>
      <c r="JG456" s="83"/>
      <c r="JH456" s="83"/>
      <c r="JI456" s="83"/>
      <c r="JJ456" s="83"/>
      <c r="JK456" s="83"/>
      <c r="JL456" s="83"/>
      <c r="JM456" s="83"/>
      <c r="JN456" s="83"/>
      <c r="JO456" s="83"/>
      <c r="JP456" s="83"/>
      <c r="JQ456" s="117">
        <f t="shared" si="25"/>
        <v>1.6138657305835895</v>
      </c>
      <c r="JR456" s="5" t="s">
        <v>751</v>
      </c>
    </row>
    <row r="457" spans="1:278" s="5" customFormat="1" ht="12.75" customHeight="1" x14ac:dyDescent="0.25">
      <c r="A457" s="64">
        <v>43451</v>
      </c>
      <c r="B457" s="109" t="s">
        <v>233</v>
      </c>
      <c r="C457" s="52"/>
      <c r="D457" s="52"/>
      <c r="E457" s="53"/>
      <c r="F457" s="53"/>
      <c r="G457" s="53"/>
      <c r="H457" s="53"/>
      <c r="I457" s="53"/>
      <c r="J457" s="53"/>
      <c r="K457" s="53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  <c r="BK457" s="22"/>
      <c r="BL457" s="22"/>
      <c r="BM457" s="22"/>
      <c r="BN457" s="22"/>
      <c r="BO457" s="22"/>
      <c r="BP457" s="22"/>
      <c r="BQ457" s="22"/>
      <c r="BR457" s="22"/>
      <c r="BS457" s="22"/>
      <c r="BT457" s="22"/>
      <c r="BU457" s="22"/>
      <c r="BV457" s="22"/>
      <c r="BW457" s="22"/>
      <c r="BX457" s="22"/>
      <c r="BY457" s="22"/>
      <c r="BZ457" s="22"/>
      <c r="CA457" s="22"/>
      <c r="CB457" s="22"/>
      <c r="CC457" s="22"/>
      <c r="CD457" s="22"/>
      <c r="CE457" s="22"/>
      <c r="CF457" s="22"/>
      <c r="CG457" s="22"/>
      <c r="CH457" s="22"/>
      <c r="CI457" s="22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>
        <v>8</v>
      </c>
      <c r="CZ457" s="22"/>
      <c r="DA457" s="22"/>
      <c r="DB457" s="22"/>
      <c r="DC457" s="22"/>
      <c r="DD457" s="22"/>
      <c r="DE457" s="22"/>
      <c r="DF457" s="22"/>
      <c r="DG457" s="22"/>
      <c r="DH457" s="22"/>
      <c r="DI457" s="22"/>
      <c r="DJ457" s="22"/>
      <c r="DK457" s="22"/>
      <c r="DL457" s="22"/>
      <c r="DM457" s="22"/>
      <c r="DN457" s="22"/>
      <c r="DO457" s="22"/>
      <c r="DP457" s="22"/>
      <c r="DQ457" s="22"/>
      <c r="DR457" s="22"/>
      <c r="DS457" s="22"/>
      <c r="DT457" s="22"/>
      <c r="DU457" s="22"/>
      <c r="DV457" s="22"/>
      <c r="DW457" s="22"/>
      <c r="DX457" s="22"/>
      <c r="DY457" s="22"/>
      <c r="DZ457" s="22"/>
      <c r="EA457" s="22"/>
      <c r="EB457" s="22"/>
      <c r="EC457" s="22"/>
      <c r="ED457" s="22"/>
      <c r="EE457" s="22"/>
      <c r="EF457" s="22"/>
      <c r="EG457" s="22"/>
      <c r="EH457" s="22"/>
      <c r="EI457" s="22"/>
      <c r="EJ457" s="22"/>
      <c r="EK457" s="22"/>
      <c r="EL457" s="22"/>
      <c r="EM457" s="22"/>
      <c r="EN457" s="22"/>
      <c r="EO457" s="22"/>
      <c r="EP457" s="22"/>
      <c r="EQ457" s="22"/>
      <c r="ER457" s="22"/>
      <c r="ES457" s="22"/>
      <c r="ET457" s="22"/>
      <c r="EU457" s="22"/>
      <c r="EV457" s="22"/>
      <c r="EW457" s="22"/>
      <c r="EX457" s="22"/>
      <c r="EY457" s="22"/>
      <c r="EZ457" s="22"/>
      <c r="FA457" s="22"/>
      <c r="FB457" s="22"/>
      <c r="FC457" s="22"/>
      <c r="FD457" s="22"/>
      <c r="FE457" s="22"/>
      <c r="FF457" s="22"/>
      <c r="FG457" s="22"/>
      <c r="FH457" s="22"/>
      <c r="FI457" s="22"/>
      <c r="FJ457" s="22"/>
      <c r="FK457" s="22"/>
      <c r="FL457" s="22"/>
      <c r="FM457" s="22"/>
      <c r="FN457" s="22"/>
      <c r="FO457" s="22"/>
      <c r="FP457" s="22"/>
      <c r="FQ457" s="22"/>
      <c r="FR457" s="22"/>
      <c r="FS457" s="22"/>
      <c r="FT457" s="22"/>
      <c r="FU457" s="22"/>
      <c r="FV457" s="22"/>
      <c r="FW457" s="22"/>
      <c r="FX457" s="22"/>
      <c r="FY457" s="22"/>
      <c r="FZ457" s="22"/>
      <c r="GA457" s="22"/>
      <c r="GB457" s="22"/>
      <c r="GC457" s="22"/>
      <c r="GD457" s="22"/>
      <c r="GE457" s="22"/>
      <c r="GF457" s="22"/>
      <c r="GG457" s="22"/>
      <c r="GH457" s="22"/>
      <c r="GI457" s="22"/>
      <c r="GJ457" s="22"/>
      <c r="GK457" s="22"/>
      <c r="GL457" s="22"/>
      <c r="GM457" s="22"/>
      <c r="GN457" s="22"/>
      <c r="GO457" s="22"/>
      <c r="GP457" s="22"/>
      <c r="GQ457" s="22"/>
      <c r="GR457" s="22"/>
      <c r="GS457" s="22"/>
      <c r="GT457" s="22"/>
      <c r="GU457" s="22"/>
      <c r="GV457" s="22"/>
      <c r="GW457" s="22"/>
      <c r="GX457" s="22"/>
      <c r="GY457" s="22"/>
      <c r="GZ457" s="22"/>
      <c r="HA457" s="22"/>
      <c r="HB457" s="22"/>
      <c r="HC457" s="22"/>
      <c r="HD457" s="22"/>
      <c r="HE457" s="22"/>
      <c r="HF457" s="22"/>
      <c r="HG457" s="22"/>
      <c r="HH457" s="22"/>
      <c r="HI457" s="22"/>
      <c r="HJ457" s="22"/>
      <c r="HK457" s="22"/>
      <c r="HL457" s="22"/>
      <c r="HM457" s="22"/>
      <c r="HN457" s="22"/>
      <c r="HO457" s="22"/>
      <c r="HP457" s="22"/>
      <c r="HQ457" s="22"/>
      <c r="HR457" s="22"/>
      <c r="HS457" s="22"/>
      <c r="HT457" s="22"/>
      <c r="HU457" s="22"/>
      <c r="HV457" s="22"/>
      <c r="HW457" s="22"/>
      <c r="HX457" s="22"/>
      <c r="HY457" s="22"/>
      <c r="HZ457" s="22"/>
      <c r="IA457" s="22"/>
      <c r="IB457" s="22"/>
      <c r="IC457" s="22"/>
      <c r="ID457" s="22"/>
      <c r="IE457" s="22"/>
      <c r="IF457" s="22"/>
      <c r="IG457" s="22"/>
      <c r="IH457" s="22"/>
      <c r="II457" s="22"/>
      <c r="IJ457" s="22"/>
      <c r="IK457" s="22"/>
      <c r="IL457" s="22"/>
      <c r="IM457" s="22"/>
      <c r="IN457" s="22"/>
      <c r="IO457" s="22"/>
      <c r="IP457" s="22"/>
      <c r="IQ457" s="22"/>
      <c r="IR457" s="22"/>
      <c r="IS457" s="22"/>
      <c r="IT457" s="22"/>
      <c r="IU457" s="22"/>
      <c r="IV457" s="22"/>
      <c r="IW457" s="22"/>
      <c r="IX457" s="22"/>
      <c r="IY457" s="26">
        <f t="shared" si="26"/>
        <v>8</v>
      </c>
      <c r="IZ457" s="56" t="s">
        <v>37</v>
      </c>
      <c r="JA457" s="80">
        <v>726.82</v>
      </c>
      <c r="JB457" s="81">
        <f>JE457+JF457+JG457+JH457+JI457+JJ457+JK457+JL457+JM457+JN457+JO457+JP457</f>
        <v>0</v>
      </c>
      <c r="JC457" s="81">
        <v>432.48</v>
      </c>
      <c r="JD457" s="82">
        <f t="shared" si="27"/>
        <v>726.82</v>
      </c>
      <c r="JE457" s="83"/>
      <c r="JF457" s="83"/>
      <c r="JG457" s="83"/>
      <c r="JH457" s="83"/>
      <c r="JI457" s="83"/>
      <c r="JJ457" s="83"/>
      <c r="JK457" s="83"/>
      <c r="JL457" s="83"/>
      <c r="JM457" s="83"/>
      <c r="JN457" s="83"/>
      <c r="JO457" s="83"/>
      <c r="JP457" s="83"/>
      <c r="JQ457" s="117">
        <f t="shared" si="25"/>
        <v>1.6805863854975953</v>
      </c>
      <c r="JR457" s="5" t="s">
        <v>729</v>
      </c>
    </row>
    <row r="458" spans="1:278" s="5" customFormat="1" ht="12.75" customHeight="1" x14ac:dyDescent="0.25">
      <c r="A458" s="64">
        <v>43186</v>
      </c>
      <c r="B458" s="109" t="s">
        <v>317</v>
      </c>
      <c r="C458" s="52"/>
      <c r="D458" s="52"/>
      <c r="E458" s="53"/>
      <c r="F458" s="53"/>
      <c r="G458" s="53"/>
      <c r="H458" s="53"/>
      <c r="I458" s="53"/>
      <c r="J458" s="53"/>
      <c r="K458" s="53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  <c r="BK458" s="22"/>
      <c r="BL458" s="22"/>
      <c r="BM458" s="22"/>
      <c r="BN458" s="22"/>
      <c r="BO458" s="22"/>
      <c r="BP458" s="22"/>
      <c r="BQ458" s="22"/>
      <c r="BR458" s="22"/>
      <c r="BS458" s="22"/>
      <c r="BT458" s="22"/>
      <c r="BU458" s="22"/>
      <c r="BV458" s="22"/>
      <c r="BW458" s="22"/>
      <c r="BX458" s="22"/>
      <c r="BY458" s="22"/>
      <c r="BZ458" s="22"/>
      <c r="CA458" s="22"/>
      <c r="CB458" s="22"/>
      <c r="CC458" s="22"/>
      <c r="CD458" s="22"/>
      <c r="CE458" s="22"/>
      <c r="CF458" s="22"/>
      <c r="CG458" s="22"/>
      <c r="CH458" s="22"/>
      <c r="CI458" s="22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2"/>
      <c r="DA458" s="22"/>
      <c r="DB458" s="22"/>
      <c r="DC458" s="22"/>
      <c r="DD458" s="22"/>
      <c r="DE458" s="22"/>
      <c r="DF458" s="22"/>
      <c r="DG458" s="22"/>
      <c r="DH458" s="22"/>
      <c r="DI458" s="22"/>
      <c r="DJ458" s="22"/>
      <c r="DK458" s="22"/>
      <c r="DL458" s="22"/>
      <c r="DM458" s="22"/>
      <c r="DN458" s="22"/>
      <c r="DO458" s="22"/>
      <c r="DP458" s="22"/>
      <c r="DQ458" s="22"/>
      <c r="DR458" s="22"/>
      <c r="DS458" s="22"/>
      <c r="DT458" s="22"/>
      <c r="DU458" s="22"/>
      <c r="DV458" s="22"/>
      <c r="DW458" s="22"/>
      <c r="DX458" s="22"/>
      <c r="DY458" s="22"/>
      <c r="DZ458" s="22"/>
      <c r="EA458" s="22"/>
      <c r="EB458" s="22"/>
      <c r="EC458" s="22"/>
      <c r="ED458" s="22"/>
      <c r="EE458" s="22"/>
      <c r="EF458" s="22"/>
      <c r="EG458" s="22"/>
      <c r="EH458" s="22"/>
      <c r="EI458" s="22"/>
      <c r="EJ458" s="22"/>
      <c r="EK458" s="22"/>
      <c r="EL458" s="22"/>
      <c r="EM458" s="22"/>
      <c r="EN458" s="22"/>
      <c r="EO458" s="22"/>
      <c r="EP458" s="22"/>
      <c r="EQ458" s="22"/>
      <c r="ER458" s="22"/>
      <c r="ES458" s="22"/>
      <c r="ET458" s="22"/>
      <c r="EU458" s="22"/>
      <c r="EV458" s="22"/>
      <c r="EW458" s="22"/>
      <c r="EX458" s="22"/>
      <c r="EY458" s="22"/>
      <c r="EZ458" s="22"/>
      <c r="FA458" s="22"/>
      <c r="FB458" s="22"/>
      <c r="FC458" s="22"/>
      <c r="FD458" s="22"/>
      <c r="FE458" s="22"/>
      <c r="FF458" s="22"/>
      <c r="FG458" s="22"/>
      <c r="FH458" s="22"/>
      <c r="FI458" s="22"/>
      <c r="FJ458" s="22"/>
      <c r="FK458" s="22"/>
      <c r="FL458" s="22"/>
      <c r="FM458" s="22"/>
      <c r="FN458" s="22"/>
      <c r="FO458" s="22"/>
      <c r="FP458" s="22"/>
      <c r="FQ458" s="22"/>
      <c r="FR458" s="22"/>
      <c r="FS458" s="22"/>
      <c r="FT458" s="22"/>
      <c r="FU458" s="22"/>
      <c r="FV458" s="22"/>
      <c r="FW458" s="22"/>
      <c r="FX458" s="22"/>
      <c r="FY458" s="22"/>
      <c r="FZ458" s="22"/>
      <c r="GA458" s="22"/>
      <c r="GB458" s="22"/>
      <c r="GC458" s="22"/>
      <c r="GD458" s="22"/>
      <c r="GE458" s="22"/>
      <c r="GF458" s="22"/>
      <c r="GG458" s="22"/>
      <c r="GH458" s="22"/>
      <c r="GI458" s="22"/>
      <c r="GJ458" s="22"/>
      <c r="GK458" s="22"/>
      <c r="GL458" s="22"/>
      <c r="GM458" s="22"/>
      <c r="GN458" s="22"/>
      <c r="GO458" s="22"/>
      <c r="GP458" s="22"/>
      <c r="GQ458" s="22"/>
      <c r="GR458" s="22"/>
      <c r="GS458" s="22"/>
      <c r="GT458" s="22"/>
      <c r="GU458" s="22"/>
      <c r="GV458" s="22"/>
      <c r="GW458" s="22"/>
      <c r="GX458" s="22"/>
      <c r="GY458" s="22"/>
      <c r="GZ458" s="22"/>
      <c r="HA458" s="22"/>
      <c r="HB458" s="22"/>
      <c r="HC458" s="22"/>
      <c r="HD458" s="22"/>
      <c r="HE458" s="22"/>
      <c r="HF458" s="22"/>
      <c r="HG458" s="22"/>
      <c r="HH458" s="22"/>
      <c r="HI458" s="22"/>
      <c r="HJ458" s="22"/>
      <c r="HK458" s="22"/>
      <c r="HL458" s="22"/>
      <c r="HM458" s="22"/>
      <c r="HN458" s="22"/>
      <c r="HO458" s="22"/>
      <c r="HP458" s="22"/>
      <c r="HQ458" s="22"/>
      <c r="HR458" s="22"/>
      <c r="HS458" s="22"/>
      <c r="HT458" s="22"/>
      <c r="HU458" s="22"/>
      <c r="HV458" s="22"/>
      <c r="HW458" s="22"/>
      <c r="HX458" s="22"/>
      <c r="HY458" s="22"/>
      <c r="HZ458" s="22"/>
      <c r="IA458" s="22"/>
      <c r="IB458" s="22"/>
      <c r="IC458" s="22"/>
      <c r="ID458" s="22"/>
      <c r="IE458" s="22"/>
      <c r="IF458" s="22"/>
      <c r="IG458" s="22"/>
      <c r="IH458" s="22"/>
      <c r="II458" s="22"/>
      <c r="IJ458" s="22"/>
      <c r="IK458" s="22"/>
      <c r="IL458" s="22"/>
      <c r="IM458" s="22"/>
      <c r="IN458" s="22"/>
      <c r="IO458" s="22"/>
      <c r="IP458" s="22"/>
      <c r="IQ458" s="22"/>
      <c r="IR458" s="22"/>
      <c r="IS458" s="22"/>
      <c r="IT458" s="22"/>
      <c r="IU458" s="22"/>
      <c r="IV458" s="22"/>
      <c r="IW458" s="22">
        <v>24</v>
      </c>
      <c r="IX458" s="22"/>
      <c r="IY458" s="26">
        <f t="shared" si="26"/>
        <v>24</v>
      </c>
      <c r="IZ458" s="56" t="s">
        <v>331</v>
      </c>
      <c r="JA458" s="80">
        <v>679.97</v>
      </c>
      <c r="JB458" s="81">
        <f>JE458+JF458+JG458</f>
        <v>679.97</v>
      </c>
      <c r="JC458" s="81">
        <v>366.71999999999997</v>
      </c>
      <c r="JD458" s="82">
        <f t="shared" si="27"/>
        <v>0</v>
      </c>
      <c r="JE458" s="83"/>
      <c r="JF458" s="83"/>
      <c r="JG458" s="83">
        <v>679.97</v>
      </c>
      <c r="JH458" s="83"/>
      <c r="JI458" s="83"/>
      <c r="JJ458" s="83"/>
      <c r="JK458" s="83"/>
      <c r="JL458" s="83"/>
      <c r="JM458" s="83"/>
      <c r="JN458" s="83"/>
      <c r="JO458" s="83"/>
      <c r="JP458" s="83"/>
      <c r="JQ458" s="40">
        <f t="shared" si="25"/>
        <v>1.8541939354275745</v>
      </c>
    </row>
    <row r="459" spans="1:278" s="5" customFormat="1" ht="12.75" customHeight="1" x14ac:dyDescent="0.25">
      <c r="A459" s="64">
        <v>43454</v>
      </c>
      <c r="B459" s="63" t="s">
        <v>317</v>
      </c>
      <c r="C459" s="52"/>
      <c r="D459" s="52"/>
      <c r="E459" s="53"/>
      <c r="F459" s="53"/>
      <c r="G459" s="53"/>
      <c r="H459" s="53"/>
      <c r="I459" s="53"/>
      <c r="J459" s="53"/>
      <c r="K459" s="53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  <c r="BK459" s="22"/>
      <c r="BL459" s="22"/>
      <c r="BM459" s="22"/>
      <c r="BN459" s="22"/>
      <c r="BO459" s="22"/>
      <c r="BP459" s="22"/>
      <c r="BQ459" s="22"/>
      <c r="BR459" s="22"/>
      <c r="BS459" s="22"/>
      <c r="BT459" s="22"/>
      <c r="BU459" s="22"/>
      <c r="BV459" s="22"/>
      <c r="BW459" s="22"/>
      <c r="BX459" s="22"/>
      <c r="BY459" s="22"/>
      <c r="BZ459" s="22"/>
      <c r="CA459" s="22"/>
      <c r="CB459" s="22"/>
      <c r="CC459" s="22"/>
      <c r="CD459" s="22"/>
      <c r="CE459" s="22"/>
      <c r="CF459" s="22"/>
      <c r="CG459" s="22"/>
      <c r="CH459" s="22"/>
      <c r="CI459" s="22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2"/>
      <c r="DA459" s="22"/>
      <c r="DB459" s="22"/>
      <c r="DC459" s="22"/>
      <c r="DD459" s="22"/>
      <c r="DE459" s="22"/>
      <c r="DF459" s="22"/>
      <c r="DG459" s="22"/>
      <c r="DH459" s="22"/>
      <c r="DI459" s="22"/>
      <c r="DJ459" s="22"/>
      <c r="DK459" s="22"/>
      <c r="DL459" s="22"/>
      <c r="DM459" s="22"/>
      <c r="DN459" s="22"/>
      <c r="DO459" s="22"/>
      <c r="DP459" s="22"/>
      <c r="DQ459" s="22"/>
      <c r="DR459" s="22"/>
      <c r="DS459" s="22"/>
      <c r="DT459" s="22"/>
      <c r="DU459" s="22"/>
      <c r="DV459" s="22"/>
      <c r="DW459" s="22"/>
      <c r="DX459" s="22"/>
      <c r="DY459" s="22"/>
      <c r="DZ459" s="22"/>
      <c r="EA459" s="22"/>
      <c r="EB459" s="22"/>
      <c r="EC459" s="22"/>
      <c r="ED459" s="22"/>
      <c r="EE459" s="22"/>
      <c r="EF459" s="22"/>
      <c r="EG459" s="22"/>
      <c r="EH459" s="22"/>
      <c r="EI459" s="22"/>
      <c r="EJ459" s="22"/>
      <c r="EK459" s="22"/>
      <c r="EL459" s="22"/>
      <c r="EM459" s="22"/>
      <c r="EN459" s="22"/>
      <c r="EO459" s="22"/>
      <c r="EP459" s="22"/>
      <c r="EQ459" s="22"/>
      <c r="ER459" s="22"/>
      <c r="ES459" s="22"/>
      <c r="ET459" s="22"/>
      <c r="EU459" s="22"/>
      <c r="EV459" s="22"/>
      <c r="EW459" s="22"/>
      <c r="EX459" s="22"/>
      <c r="EY459" s="22"/>
      <c r="EZ459" s="22"/>
      <c r="FA459" s="22"/>
      <c r="FB459" s="22"/>
      <c r="FC459" s="22"/>
      <c r="FD459" s="22"/>
      <c r="FE459" s="22"/>
      <c r="FF459" s="22"/>
      <c r="FG459" s="22"/>
      <c r="FH459" s="22"/>
      <c r="FI459" s="22"/>
      <c r="FJ459" s="22"/>
      <c r="FK459" s="22"/>
      <c r="FL459" s="22"/>
      <c r="FM459" s="22"/>
      <c r="FN459" s="22"/>
      <c r="FO459" s="22"/>
      <c r="FP459" s="22"/>
      <c r="FQ459" s="22"/>
      <c r="FR459" s="22"/>
      <c r="FS459" s="22"/>
      <c r="FT459" s="22"/>
      <c r="FU459" s="22"/>
      <c r="FV459" s="22"/>
      <c r="FW459" s="22"/>
      <c r="FX459" s="22"/>
      <c r="FY459" s="22"/>
      <c r="FZ459" s="22"/>
      <c r="GA459" s="22"/>
      <c r="GB459" s="22"/>
      <c r="GC459" s="22"/>
      <c r="GD459" s="22"/>
      <c r="GE459" s="22"/>
      <c r="GF459" s="22"/>
      <c r="GG459" s="22"/>
      <c r="GH459" s="22"/>
      <c r="GI459" s="22"/>
      <c r="GJ459" s="22"/>
      <c r="GK459" s="22"/>
      <c r="GL459" s="22"/>
      <c r="GM459" s="22"/>
      <c r="GN459" s="22"/>
      <c r="GO459" s="22"/>
      <c r="GP459" s="22"/>
      <c r="GQ459" s="22"/>
      <c r="GR459" s="22"/>
      <c r="GS459" s="22"/>
      <c r="GT459" s="22"/>
      <c r="GU459" s="22"/>
      <c r="GV459" s="22"/>
      <c r="GW459" s="22"/>
      <c r="GX459" s="22"/>
      <c r="GY459" s="22"/>
      <c r="GZ459" s="22"/>
      <c r="HA459" s="22"/>
      <c r="HB459" s="22"/>
      <c r="HC459" s="22"/>
      <c r="HD459" s="22"/>
      <c r="HE459" s="22"/>
      <c r="HF459" s="22"/>
      <c r="HG459" s="22"/>
      <c r="HH459" s="22"/>
      <c r="HI459" s="22"/>
      <c r="HJ459" s="22"/>
      <c r="HK459" s="22"/>
      <c r="HL459" s="22"/>
      <c r="HM459" s="22"/>
      <c r="HN459" s="22"/>
      <c r="HO459" s="22"/>
      <c r="HP459" s="22"/>
      <c r="HQ459" s="22"/>
      <c r="HR459" s="22"/>
      <c r="HS459" s="22"/>
      <c r="HT459" s="22"/>
      <c r="HU459" s="22"/>
      <c r="HV459" s="22"/>
      <c r="HW459" s="22"/>
      <c r="HX459" s="22"/>
      <c r="HY459" s="22"/>
      <c r="HZ459" s="22"/>
      <c r="IA459" s="22"/>
      <c r="IB459" s="22"/>
      <c r="IC459" s="22"/>
      <c r="ID459" s="22"/>
      <c r="IE459" s="22"/>
      <c r="IF459" s="22"/>
      <c r="IG459" s="22"/>
      <c r="IH459" s="22"/>
      <c r="II459" s="22"/>
      <c r="IJ459" s="22"/>
      <c r="IK459" s="22"/>
      <c r="IL459" s="22"/>
      <c r="IM459" s="22"/>
      <c r="IN459" s="22"/>
      <c r="IO459" s="22"/>
      <c r="IP459" s="22"/>
      <c r="IQ459" s="22"/>
      <c r="IR459" s="22"/>
      <c r="IS459" s="22"/>
      <c r="IT459" s="22"/>
      <c r="IU459" s="22"/>
      <c r="IV459" s="22"/>
      <c r="IW459" s="22">
        <v>16</v>
      </c>
      <c r="IX459" s="22"/>
      <c r="IY459" s="26">
        <f t="shared" si="26"/>
        <v>16</v>
      </c>
      <c r="IZ459" s="56" t="s">
        <v>331</v>
      </c>
      <c r="JA459" s="80">
        <v>453.31</v>
      </c>
      <c r="JB459" s="81">
        <f>JE459+JF459+JG459+JH459+JI459+JJ459+JK459+JL459+JM459+JN459+JO459+JP459</f>
        <v>453.31</v>
      </c>
      <c r="JC459" s="81">
        <v>194.4</v>
      </c>
      <c r="JD459" s="82">
        <f t="shared" si="27"/>
        <v>0</v>
      </c>
      <c r="JE459" s="83"/>
      <c r="JF459" s="83"/>
      <c r="JG459" s="83"/>
      <c r="JH459" s="83"/>
      <c r="JI459" s="83"/>
      <c r="JJ459" s="83"/>
      <c r="JK459" s="83"/>
      <c r="JL459" s="83"/>
      <c r="JM459" s="83"/>
      <c r="JN459" s="83"/>
      <c r="JO459" s="83"/>
      <c r="JP459" s="83">
        <v>453.31</v>
      </c>
      <c r="JQ459" s="117">
        <f t="shared" si="25"/>
        <v>2.3318415637860084</v>
      </c>
    </row>
    <row r="460" spans="1:278" s="5" customFormat="1" ht="12.75" customHeight="1" x14ac:dyDescent="0.25">
      <c r="A460" s="64">
        <v>43234</v>
      </c>
      <c r="B460" s="108" t="s">
        <v>667</v>
      </c>
      <c r="C460" s="52"/>
      <c r="D460" s="52"/>
      <c r="E460" s="53"/>
      <c r="F460" s="53"/>
      <c r="G460" s="53"/>
      <c r="H460" s="53"/>
      <c r="I460" s="53"/>
      <c r="J460" s="53"/>
      <c r="K460" s="53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  <c r="BK460" s="22"/>
      <c r="BL460" s="22"/>
      <c r="BM460" s="22"/>
      <c r="BN460" s="22"/>
      <c r="BO460" s="22"/>
      <c r="BP460" s="22"/>
      <c r="BQ460" s="22"/>
      <c r="BR460" s="22"/>
      <c r="BS460" s="22"/>
      <c r="BT460" s="22"/>
      <c r="BU460" s="22"/>
      <c r="BV460" s="22"/>
      <c r="BW460" s="22"/>
      <c r="BX460" s="22"/>
      <c r="BY460" s="22"/>
      <c r="BZ460" s="22"/>
      <c r="CA460" s="22"/>
      <c r="CB460" s="22"/>
      <c r="CC460" s="22"/>
      <c r="CD460" s="22"/>
      <c r="CE460" s="22"/>
      <c r="CF460" s="22"/>
      <c r="CG460" s="22"/>
      <c r="CH460" s="22"/>
      <c r="CI460" s="22">
        <v>10</v>
      </c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2"/>
      <c r="DA460" s="22"/>
      <c r="DB460" s="22"/>
      <c r="DC460" s="22"/>
      <c r="DD460" s="22"/>
      <c r="DE460" s="22"/>
      <c r="DF460" s="22"/>
      <c r="DG460" s="22"/>
      <c r="DH460" s="22"/>
      <c r="DI460" s="22"/>
      <c r="DJ460" s="22"/>
      <c r="DK460" s="22"/>
      <c r="DL460" s="22"/>
      <c r="DM460" s="22"/>
      <c r="DN460" s="22"/>
      <c r="DO460" s="22"/>
      <c r="DP460" s="22"/>
      <c r="DQ460" s="22"/>
      <c r="DR460" s="22"/>
      <c r="DS460" s="22"/>
      <c r="DT460" s="22"/>
      <c r="DU460" s="22"/>
      <c r="DV460" s="22"/>
      <c r="DW460" s="22"/>
      <c r="DX460" s="22"/>
      <c r="DY460" s="22"/>
      <c r="DZ460" s="22"/>
      <c r="EA460" s="22"/>
      <c r="EB460" s="22"/>
      <c r="EC460" s="22"/>
      <c r="ED460" s="22"/>
      <c r="EE460" s="22"/>
      <c r="EF460" s="22"/>
      <c r="EG460" s="22"/>
      <c r="EH460" s="22"/>
      <c r="EI460" s="22"/>
      <c r="EJ460" s="22"/>
      <c r="EK460" s="22"/>
      <c r="EL460" s="22"/>
      <c r="EM460" s="22"/>
      <c r="EN460" s="22"/>
      <c r="EO460" s="22"/>
      <c r="EP460" s="22"/>
      <c r="EQ460" s="22"/>
      <c r="ER460" s="22"/>
      <c r="ES460" s="22"/>
      <c r="ET460" s="22"/>
      <c r="EU460" s="22"/>
      <c r="EV460" s="22"/>
      <c r="EW460" s="22"/>
      <c r="EX460" s="22"/>
      <c r="EY460" s="22"/>
      <c r="EZ460" s="22"/>
      <c r="FA460" s="22"/>
      <c r="FB460" s="22"/>
      <c r="FC460" s="22"/>
      <c r="FD460" s="22"/>
      <c r="FE460" s="22"/>
      <c r="FF460" s="22"/>
      <c r="FG460" s="22"/>
      <c r="FH460" s="22"/>
      <c r="FI460" s="22"/>
      <c r="FJ460" s="22"/>
      <c r="FK460" s="22"/>
      <c r="FL460" s="22"/>
      <c r="FM460" s="22"/>
      <c r="FN460" s="22"/>
      <c r="FO460" s="22"/>
      <c r="FP460" s="22"/>
      <c r="FQ460" s="22"/>
      <c r="FR460" s="22"/>
      <c r="FS460" s="22"/>
      <c r="FT460" s="22"/>
      <c r="FU460" s="22"/>
      <c r="FV460" s="22"/>
      <c r="FW460" s="22"/>
      <c r="FX460" s="22"/>
      <c r="FY460" s="22"/>
      <c r="FZ460" s="22"/>
      <c r="GA460" s="22"/>
      <c r="GB460" s="22"/>
      <c r="GC460" s="22"/>
      <c r="GD460" s="22"/>
      <c r="GE460" s="22"/>
      <c r="GF460" s="22"/>
      <c r="GG460" s="22"/>
      <c r="GH460" s="22"/>
      <c r="GI460" s="22"/>
      <c r="GJ460" s="22"/>
      <c r="GK460" s="22"/>
      <c r="GL460" s="22"/>
      <c r="GM460" s="22"/>
      <c r="GN460" s="22"/>
      <c r="GO460" s="22"/>
      <c r="GP460" s="22"/>
      <c r="GQ460" s="22"/>
      <c r="GR460" s="22"/>
      <c r="GS460" s="22"/>
      <c r="GT460" s="22"/>
      <c r="GU460" s="22"/>
      <c r="GV460" s="22"/>
      <c r="GW460" s="22"/>
      <c r="GX460" s="22"/>
      <c r="GY460" s="22"/>
      <c r="GZ460" s="22"/>
      <c r="HA460" s="22"/>
      <c r="HB460" s="22"/>
      <c r="HC460" s="22"/>
      <c r="HD460" s="22"/>
      <c r="HE460" s="22"/>
      <c r="HF460" s="22"/>
      <c r="HG460" s="22"/>
      <c r="HH460" s="22"/>
      <c r="HI460" s="22"/>
      <c r="HJ460" s="22"/>
      <c r="HK460" s="22"/>
      <c r="HL460" s="22"/>
      <c r="HM460" s="22"/>
      <c r="HN460" s="22"/>
      <c r="HO460" s="22"/>
      <c r="HP460" s="22"/>
      <c r="HQ460" s="22"/>
      <c r="HR460" s="22"/>
      <c r="HS460" s="22"/>
      <c r="HT460" s="22"/>
      <c r="HU460" s="22"/>
      <c r="HV460" s="22"/>
      <c r="HW460" s="22"/>
      <c r="HX460" s="22"/>
      <c r="HY460" s="22"/>
      <c r="HZ460" s="22"/>
      <c r="IA460" s="22"/>
      <c r="IB460" s="22"/>
      <c r="IC460" s="22"/>
      <c r="ID460" s="22"/>
      <c r="IE460" s="22"/>
      <c r="IF460" s="22"/>
      <c r="IG460" s="22"/>
      <c r="IH460" s="22"/>
      <c r="II460" s="22"/>
      <c r="IJ460" s="22"/>
      <c r="IK460" s="22"/>
      <c r="IL460" s="22"/>
      <c r="IM460" s="22"/>
      <c r="IN460" s="22"/>
      <c r="IO460" s="22"/>
      <c r="IP460" s="22"/>
      <c r="IQ460" s="22"/>
      <c r="IR460" s="22"/>
      <c r="IS460" s="22"/>
      <c r="IT460" s="22"/>
      <c r="IU460" s="22"/>
      <c r="IV460" s="22"/>
      <c r="IW460" s="22"/>
      <c r="IX460" s="22"/>
      <c r="IY460" s="26">
        <f t="shared" si="26"/>
        <v>10</v>
      </c>
      <c r="IZ460" s="56" t="s">
        <v>37</v>
      </c>
      <c r="JA460" s="80">
        <v>276</v>
      </c>
      <c r="JB460" s="81">
        <f>JE460+JF460+JG460+JH460+JI460</f>
        <v>276</v>
      </c>
      <c r="JC460" s="81">
        <v>150.19999999999999</v>
      </c>
      <c r="JD460" s="82">
        <f t="shared" si="27"/>
        <v>0</v>
      </c>
      <c r="JE460" s="83"/>
      <c r="JF460" s="83"/>
      <c r="JG460" s="83"/>
      <c r="JH460" s="83">
        <v>276</v>
      </c>
      <c r="JI460" s="83"/>
      <c r="JJ460" s="83"/>
      <c r="JK460" s="83"/>
      <c r="JL460" s="83"/>
      <c r="JM460" s="83"/>
      <c r="JN460" s="83"/>
      <c r="JO460" s="83"/>
      <c r="JP460" s="83"/>
      <c r="JQ460" s="40">
        <f t="shared" si="25"/>
        <v>1.8375499334221039</v>
      </c>
    </row>
    <row r="461" spans="1:278" s="5" customFormat="1" ht="12.75" customHeight="1" x14ac:dyDescent="0.25">
      <c r="A461" s="64">
        <v>43418</v>
      </c>
      <c r="B461" s="108" t="s">
        <v>667</v>
      </c>
      <c r="C461" s="52"/>
      <c r="D461" s="52"/>
      <c r="E461" s="53"/>
      <c r="F461" s="53"/>
      <c r="G461" s="53"/>
      <c r="H461" s="53"/>
      <c r="I461" s="53">
        <v>1</v>
      </c>
      <c r="J461" s="53"/>
      <c r="K461" s="53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>
        <v>1</v>
      </c>
      <c r="AZ461" s="22">
        <v>20</v>
      </c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  <c r="BK461" s="22"/>
      <c r="BL461" s="22"/>
      <c r="BM461" s="22"/>
      <c r="BN461" s="22"/>
      <c r="BO461" s="22"/>
      <c r="BP461" s="22"/>
      <c r="BQ461" s="22"/>
      <c r="BR461" s="22"/>
      <c r="BS461" s="22"/>
      <c r="BT461" s="22"/>
      <c r="BU461" s="22"/>
      <c r="BV461" s="22"/>
      <c r="BW461" s="22"/>
      <c r="BX461" s="22"/>
      <c r="BY461" s="22"/>
      <c r="BZ461" s="22"/>
      <c r="CA461" s="22">
        <v>2</v>
      </c>
      <c r="CB461" s="22"/>
      <c r="CC461" s="22"/>
      <c r="CD461" s="22"/>
      <c r="CE461" s="22"/>
      <c r="CF461" s="22">
        <v>2</v>
      </c>
      <c r="CG461" s="22"/>
      <c r="CH461" s="22"/>
      <c r="CI461" s="22"/>
      <c r="CJ461" s="22">
        <v>6</v>
      </c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2"/>
      <c r="DA461" s="22"/>
      <c r="DB461" s="22"/>
      <c r="DC461" s="22"/>
      <c r="DD461" s="22"/>
      <c r="DE461" s="22"/>
      <c r="DF461" s="22"/>
      <c r="DG461" s="22"/>
      <c r="DH461" s="22">
        <v>0.9</v>
      </c>
      <c r="DI461" s="22"/>
      <c r="DJ461" s="22"/>
      <c r="DK461" s="22"/>
      <c r="DL461" s="22"/>
      <c r="DM461" s="22"/>
      <c r="DN461" s="22"/>
      <c r="DO461" s="22"/>
      <c r="DP461" s="22"/>
      <c r="DQ461" s="22"/>
      <c r="DR461" s="22"/>
      <c r="DS461" s="22"/>
      <c r="DT461" s="22"/>
      <c r="DU461" s="22"/>
      <c r="DV461" s="22"/>
      <c r="DW461" s="22"/>
      <c r="DX461" s="22"/>
      <c r="DY461" s="22"/>
      <c r="DZ461" s="22"/>
      <c r="EA461" s="22"/>
      <c r="EB461" s="22"/>
      <c r="EC461" s="22"/>
      <c r="ED461" s="22"/>
      <c r="EE461" s="22"/>
      <c r="EF461" s="22"/>
      <c r="EG461" s="22"/>
      <c r="EH461" s="22"/>
      <c r="EI461" s="22"/>
      <c r="EJ461" s="22"/>
      <c r="EK461" s="22"/>
      <c r="EL461" s="22"/>
      <c r="EM461" s="22"/>
      <c r="EN461" s="22"/>
      <c r="EO461" s="22"/>
      <c r="EP461" s="22">
        <v>8</v>
      </c>
      <c r="EQ461" s="22"/>
      <c r="ER461" s="22"/>
      <c r="ES461" s="22">
        <v>0.9</v>
      </c>
      <c r="ET461" s="22"/>
      <c r="EU461" s="22"/>
      <c r="EV461" s="22"/>
      <c r="EW461" s="22"/>
      <c r="EX461" s="22"/>
      <c r="EY461" s="22"/>
      <c r="EZ461" s="22"/>
      <c r="FA461" s="22"/>
      <c r="FB461" s="22"/>
      <c r="FC461" s="22"/>
      <c r="FD461" s="22"/>
      <c r="FE461" s="22"/>
      <c r="FF461" s="22"/>
      <c r="FG461" s="22"/>
      <c r="FH461" s="22"/>
      <c r="FI461" s="22"/>
      <c r="FJ461" s="22"/>
      <c r="FK461" s="22"/>
      <c r="FL461" s="22"/>
      <c r="FM461" s="22"/>
      <c r="FN461" s="22"/>
      <c r="FO461" s="22"/>
      <c r="FP461" s="22"/>
      <c r="FQ461" s="22"/>
      <c r="FR461" s="22"/>
      <c r="FS461" s="22"/>
      <c r="FT461" s="22"/>
      <c r="FU461" s="22"/>
      <c r="FV461" s="22"/>
      <c r="FW461" s="22"/>
      <c r="FX461" s="22"/>
      <c r="FY461" s="22"/>
      <c r="FZ461" s="22"/>
      <c r="GA461" s="22">
        <v>4</v>
      </c>
      <c r="GB461" s="22"/>
      <c r="GC461" s="22">
        <v>10</v>
      </c>
      <c r="GD461" s="22"/>
      <c r="GE461" s="22"/>
      <c r="GF461" s="22"/>
      <c r="GG461" s="22"/>
      <c r="GH461" s="22"/>
      <c r="GI461" s="22"/>
      <c r="GJ461" s="22"/>
      <c r="GK461" s="22"/>
      <c r="GL461" s="22"/>
      <c r="GM461" s="22"/>
      <c r="GN461" s="22"/>
      <c r="GO461" s="22"/>
      <c r="GP461" s="22"/>
      <c r="GQ461" s="22"/>
      <c r="GR461" s="22"/>
      <c r="GS461" s="22"/>
      <c r="GT461" s="22"/>
      <c r="GU461" s="22"/>
      <c r="GV461" s="22"/>
      <c r="GW461" s="22"/>
      <c r="GX461" s="22"/>
      <c r="GY461" s="22"/>
      <c r="GZ461" s="22"/>
      <c r="HA461" s="22">
        <v>2</v>
      </c>
      <c r="HB461" s="22"/>
      <c r="HC461" s="22"/>
      <c r="HD461" s="22"/>
      <c r="HE461" s="22"/>
      <c r="HF461" s="22"/>
      <c r="HG461" s="22"/>
      <c r="HH461" s="22"/>
      <c r="HI461" s="22"/>
      <c r="HJ461" s="22"/>
      <c r="HK461" s="22"/>
      <c r="HL461" s="22"/>
      <c r="HM461" s="22"/>
      <c r="HN461" s="22"/>
      <c r="HO461" s="22"/>
      <c r="HP461" s="22"/>
      <c r="HQ461" s="22"/>
      <c r="HR461" s="22"/>
      <c r="HS461" s="22"/>
      <c r="HT461" s="22"/>
      <c r="HU461" s="22"/>
      <c r="HV461" s="22"/>
      <c r="HW461" s="22"/>
      <c r="HX461" s="22"/>
      <c r="HY461" s="22"/>
      <c r="HZ461" s="22"/>
      <c r="IA461" s="22"/>
      <c r="IB461" s="22"/>
      <c r="IC461" s="22"/>
      <c r="ID461" s="22">
        <v>3.3</v>
      </c>
      <c r="IE461" s="22"/>
      <c r="IF461" s="22"/>
      <c r="IG461" s="22">
        <v>1</v>
      </c>
      <c r="IH461" s="22"/>
      <c r="II461" s="22"/>
      <c r="IJ461" s="22"/>
      <c r="IK461" s="22"/>
      <c r="IL461" s="22"/>
      <c r="IM461" s="22"/>
      <c r="IN461" s="22">
        <v>2</v>
      </c>
      <c r="IO461" s="22"/>
      <c r="IP461" s="22"/>
      <c r="IQ461" s="22"/>
      <c r="IR461" s="22"/>
      <c r="IS461" s="22"/>
      <c r="IT461" s="22"/>
      <c r="IU461" s="22"/>
      <c r="IV461" s="22"/>
      <c r="IW461" s="22"/>
      <c r="IX461" s="22"/>
      <c r="IY461" s="26">
        <f t="shared" si="26"/>
        <v>64.099999999999994</v>
      </c>
      <c r="IZ461" s="56" t="s">
        <v>37</v>
      </c>
      <c r="JA461" s="80">
        <v>2358.4499999999998</v>
      </c>
      <c r="JB461" s="81">
        <f>JE461+JF461+JG461+JH461+JI461+JJ461+JK461+JL461+JM461+JN461+JO461</f>
        <v>2358.4499999999998</v>
      </c>
      <c r="JC461" s="81">
        <v>1387.643</v>
      </c>
      <c r="JD461" s="82">
        <f t="shared" si="27"/>
        <v>0</v>
      </c>
      <c r="JE461" s="83"/>
      <c r="JF461" s="83"/>
      <c r="JG461" s="83"/>
      <c r="JH461" s="83"/>
      <c r="JI461" s="83"/>
      <c r="JJ461" s="83"/>
      <c r="JK461" s="83"/>
      <c r="JL461" s="83"/>
      <c r="JM461" s="83"/>
      <c r="JN461" s="83"/>
      <c r="JO461" s="83">
        <v>2358.4499999999998</v>
      </c>
      <c r="JP461" s="83"/>
      <c r="JQ461" s="117">
        <f t="shared" si="25"/>
        <v>1.6996086169137161</v>
      </c>
    </row>
    <row r="462" spans="1:278" s="5" customFormat="1" ht="12.75" customHeight="1" x14ac:dyDescent="0.25">
      <c r="A462" s="64">
        <v>43123</v>
      </c>
      <c r="B462" s="109" t="s">
        <v>207</v>
      </c>
      <c r="C462" s="52"/>
      <c r="D462" s="52"/>
      <c r="E462" s="53"/>
      <c r="F462" s="53"/>
      <c r="G462" s="53"/>
      <c r="H462" s="53"/>
      <c r="I462" s="53"/>
      <c r="J462" s="53"/>
      <c r="K462" s="53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  <c r="BK462" s="22"/>
      <c r="BL462" s="22"/>
      <c r="BM462" s="22"/>
      <c r="BN462" s="22"/>
      <c r="BO462" s="22"/>
      <c r="BP462" s="22"/>
      <c r="BQ462" s="22"/>
      <c r="BR462" s="22"/>
      <c r="BS462" s="22"/>
      <c r="BT462" s="22"/>
      <c r="BU462" s="22"/>
      <c r="BV462" s="22"/>
      <c r="BW462" s="22"/>
      <c r="BX462" s="22"/>
      <c r="BY462" s="22"/>
      <c r="BZ462" s="22"/>
      <c r="CA462" s="22"/>
      <c r="CB462" s="22"/>
      <c r="CC462" s="22"/>
      <c r="CD462" s="22"/>
      <c r="CE462" s="22"/>
      <c r="CF462" s="22"/>
      <c r="CG462" s="22"/>
      <c r="CH462" s="22"/>
      <c r="CI462" s="22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2"/>
      <c r="DA462" s="22"/>
      <c r="DB462" s="22"/>
      <c r="DC462" s="22"/>
      <c r="DD462" s="22"/>
      <c r="DE462" s="22"/>
      <c r="DF462" s="22"/>
      <c r="DG462" s="22"/>
      <c r="DH462" s="22"/>
      <c r="DI462" s="22"/>
      <c r="DJ462" s="22"/>
      <c r="DK462" s="22"/>
      <c r="DL462" s="22"/>
      <c r="DM462" s="22"/>
      <c r="DN462" s="22"/>
      <c r="DO462" s="22"/>
      <c r="DP462" s="22"/>
      <c r="DQ462" s="22"/>
      <c r="DR462" s="22"/>
      <c r="DS462" s="22"/>
      <c r="DT462" s="22"/>
      <c r="DU462" s="22"/>
      <c r="DV462" s="22"/>
      <c r="DW462" s="22"/>
      <c r="DX462" s="22"/>
      <c r="DY462" s="22"/>
      <c r="DZ462" s="22"/>
      <c r="EA462" s="22"/>
      <c r="EB462" s="22"/>
      <c r="EC462" s="22"/>
      <c r="ED462" s="22"/>
      <c r="EE462" s="22"/>
      <c r="EF462" s="22"/>
      <c r="EG462" s="22"/>
      <c r="EH462" s="22"/>
      <c r="EI462" s="22"/>
      <c r="EJ462" s="22"/>
      <c r="EK462" s="22"/>
      <c r="EL462" s="22"/>
      <c r="EM462" s="22"/>
      <c r="EN462" s="22"/>
      <c r="EO462" s="22"/>
      <c r="EP462" s="22"/>
      <c r="EQ462" s="22"/>
      <c r="ER462" s="22"/>
      <c r="ES462" s="22"/>
      <c r="ET462" s="22"/>
      <c r="EU462" s="22"/>
      <c r="EV462" s="22"/>
      <c r="EW462" s="22"/>
      <c r="EX462" s="22"/>
      <c r="EY462" s="22"/>
      <c r="EZ462" s="22"/>
      <c r="FA462" s="22"/>
      <c r="FB462" s="22"/>
      <c r="FC462" s="22"/>
      <c r="FD462" s="22"/>
      <c r="FE462" s="22"/>
      <c r="FF462" s="22"/>
      <c r="FG462" s="22">
        <v>3.3</v>
      </c>
      <c r="FH462" s="22"/>
      <c r="FI462" s="22"/>
      <c r="FJ462" s="22"/>
      <c r="FK462" s="22"/>
      <c r="FL462" s="22"/>
      <c r="FM462" s="22"/>
      <c r="FN462" s="22"/>
      <c r="FO462" s="22"/>
      <c r="FP462" s="22"/>
      <c r="FQ462" s="22"/>
      <c r="FR462" s="22"/>
      <c r="FS462" s="22"/>
      <c r="FT462" s="22"/>
      <c r="FU462" s="22"/>
      <c r="FV462" s="22"/>
      <c r="FW462" s="22"/>
      <c r="FX462" s="22"/>
      <c r="FY462" s="22"/>
      <c r="FZ462" s="22"/>
      <c r="GA462" s="22"/>
      <c r="GB462" s="22"/>
      <c r="GC462" s="22"/>
      <c r="GD462" s="22"/>
      <c r="GE462" s="22"/>
      <c r="GF462" s="22"/>
      <c r="GG462" s="22"/>
      <c r="GH462" s="22"/>
      <c r="GI462" s="22"/>
      <c r="GJ462" s="22"/>
      <c r="GK462" s="22"/>
      <c r="GL462" s="22"/>
      <c r="GM462" s="22"/>
      <c r="GN462" s="22"/>
      <c r="GO462" s="22"/>
      <c r="GP462" s="22"/>
      <c r="GQ462" s="22"/>
      <c r="GR462" s="22"/>
      <c r="GS462" s="22"/>
      <c r="GT462" s="22"/>
      <c r="GU462" s="22"/>
      <c r="GV462" s="22"/>
      <c r="GW462" s="22"/>
      <c r="GX462" s="22"/>
      <c r="GY462" s="22"/>
      <c r="GZ462" s="22"/>
      <c r="HA462" s="22"/>
      <c r="HB462" s="22"/>
      <c r="HC462" s="22"/>
      <c r="HD462" s="22"/>
      <c r="HE462" s="22"/>
      <c r="HF462" s="22"/>
      <c r="HG462" s="22"/>
      <c r="HH462" s="22"/>
      <c r="HI462" s="22"/>
      <c r="HJ462" s="22"/>
      <c r="HK462" s="22"/>
      <c r="HL462" s="22"/>
      <c r="HM462" s="22"/>
      <c r="HN462" s="22"/>
      <c r="HO462" s="22"/>
      <c r="HP462" s="22"/>
      <c r="HQ462" s="22"/>
      <c r="HR462" s="22"/>
      <c r="HS462" s="22"/>
      <c r="HT462" s="22"/>
      <c r="HU462" s="22"/>
      <c r="HV462" s="22"/>
      <c r="HW462" s="22"/>
      <c r="HX462" s="22"/>
      <c r="HY462" s="22"/>
      <c r="HZ462" s="22"/>
      <c r="IA462" s="22"/>
      <c r="IB462" s="22"/>
      <c r="IC462" s="22"/>
      <c r="ID462" s="22"/>
      <c r="IE462" s="22"/>
      <c r="IF462" s="22"/>
      <c r="IG462" s="22"/>
      <c r="IH462" s="22"/>
      <c r="II462" s="22"/>
      <c r="IJ462" s="22"/>
      <c r="IK462" s="22"/>
      <c r="IL462" s="22"/>
      <c r="IM462" s="22"/>
      <c r="IN462" s="22"/>
      <c r="IO462" s="22"/>
      <c r="IP462" s="22"/>
      <c r="IQ462" s="22"/>
      <c r="IR462" s="22"/>
      <c r="IS462" s="22"/>
      <c r="IT462" s="22"/>
      <c r="IU462" s="22"/>
      <c r="IV462" s="22"/>
      <c r="IW462" s="22"/>
      <c r="IX462" s="22"/>
      <c r="IY462" s="26">
        <f t="shared" si="26"/>
        <v>3.3</v>
      </c>
      <c r="IZ462" s="56" t="s">
        <v>37</v>
      </c>
      <c r="JA462" s="80">
        <v>105.73</v>
      </c>
      <c r="JB462" s="81">
        <f>JE462+JF462</f>
        <v>105.73</v>
      </c>
      <c r="JC462" s="81">
        <v>73.457999999999998</v>
      </c>
      <c r="JD462" s="82">
        <f t="shared" si="27"/>
        <v>0</v>
      </c>
      <c r="JE462" s="83"/>
      <c r="JF462" s="83">
        <v>105.73</v>
      </c>
      <c r="JG462" s="83"/>
      <c r="JH462" s="83"/>
      <c r="JI462" s="83"/>
      <c r="JJ462" s="83"/>
      <c r="JK462" s="83"/>
      <c r="JL462" s="83"/>
      <c r="JM462" s="83"/>
      <c r="JN462" s="83"/>
      <c r="JO462" s="83"/>
      <c r="JP462" s="83"/>
      <c r="JQ462" s="40">
        <f t="shared" si="25"/>
        <v>1.4393258732881375</v>
      </c>
      <c r="JR462" s="5" t="s">
        <v>302</v>
      </c>
    </row>
    <row r="463" spans="1:278" s="5" customFormat="1" ht="12.75" customHeight="1" x14ac:dyDescent="0.25">
      <c r="A463" s="64">
        <v>43199</v>
      </c>
      <c r="B463" s="109" t="s">
        <v>207</v>
      </c>
      <c r="C463" s="52"/>
      <c r="D463" s="52"/>
      <c r="E463" s="53"/>
      <c r="F463" s="53"/>
      <c r="G463" s="53"/>
      <c r="H463" s="53"/>
      <c r="I463" s="53"/>
      <c r="J463" s="53"/>
      <c r="K463" s="53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  <c r="BK463" s="22"/>
      <c r="BL463" s="22"/>
      <c r="BM463" s="22"/>
      <c r="BN463" s="22"/>
      <c r="BO463" s="22"/>
      <c r="BP463" s="22"/>
      <c r="BQ463" s="22"/>
      <c r="BR463" s="22"/>
      <c r="BS463" s="22"/>
      <c r="BT463" s="22"/>
      <c r="BU463" s="22"/>
      <c r="BV463" s="22"/>
      <c r="BW463" s="22"/>
      <c r="BX463" s="22"/>
      <c r="BY463" s="22"/>
      <c r="BZ463" s="22"/>
      <c r="CA463" s="22"/>
      <c r="CB463" s="22"/>
      <c r="CC463" s="22"/>
      <c r="CD463" s="22"/>
      <c r="CE463" s="22"/>
      <c r="CF463" s="22"/>
      <c r="CG463" s="22"/>
      <c r="CH463" s="22"/>
      <c r="CI463" s="22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>
        <v>5</v>
      </c>
      <c r="CT463" s="22"/>
      <c r="CU463" s="22"/>
      <c r="CV463" s="22"/>
      <c r="CW463" s="22"/>
      <c r="CX463" s="22"/>
      <c r="CY463" s="22"/>
      <c r="CZ463" s="22"/>
      <c r="DA463" s="22"/>
      <c r="DB463" s="22"/>
      <c r="DC463" s="22"/>
      <c r="DD463" s="22"/>
      <c r="DE463" s="22"/>
      <c r="DF463" s="22"/>
      <c r="DG463" s="22"/>
      <c r="DH463" s="22"/>
      <c r="DI463" s="22"/>
      <c r="DJ463" s="22"/>
      <c r="DK463" s="22"/>
      <c r="DL463" s="22"/>
      <c r="DM463" s="22"/>
      <c r="DN463" s="22"/>
      <c r="DO463" s="22"/>
      <c r="DP463" s="22"/>
      <c r="DQ463" s="22"/>
      <c r="DR463" s="22"/>
      <c r="DS463" s="22"/>
      <c r="DT463" s="22"/>
      <c r="DU463" s="22"/>
      <c r="DV463" s="22"/>
      <c r="DW463" s="22"/>
      <c r="DX463" s="22"/>
      <c r="DY463" s="22"/>
      <c r="DZ463" s="22"/>
      <c r="EA463" s="22"/>
      <c r="EB463" s="22"/>
      <c r="EC463" s="22"/>
      <c r="ED463" s="22"/>
      <c r="EE463" s="22"/>
      <c r="EF463" s="22"/>
      <c r="EG463" s="22"/>
      <c r="EH463" s="22"/>
      <c r="EI463" s="22"/>
      <c r="EJ463" s="22"/>
      <c r="EK463" s="22"/>
      <c r="EL463" s="22"/>
      <c r="EM463" s="22"/>
      <c r="EN463" s="22"/>
      <c r="EO463" s="22"/>
      <c r="EP463" s="22"/>
      <c r="EQ463" s="22"/>
      <c r="ER463" s="22"/>
      <c r="ES463" s="22"/>
      <c r="ET463" s="22"/>
      <c r="EU463" s="22"/>
      <c r="EV463" s="22"/>
      <c r="EW463" s="22"/>
      <c r="EX463" s="22"/>
      <c r="EY463" s="22"/>
      <c r="EZ463" s="22"/>
      <c r="FA463" s="22"/>
      <c r="FB463" s="22"/>
      <c r="FC463" s="22"/>
      <c r="FD463" s="22"/>
      <c r="FE463" s="22"/>
      <c r="FF463" s="22"/>
      <c r="FG463" s="22">
        <v>3.3</v>
      </c>
      <c r="FH463" s="22"/>
      <c r="FI463" s="22"/>
      <c r="FJ463" s="22"/>
      <c r="FK463" s="22"/>
      <c r="FL463" s="22"/>
      <c r="FM463" s="22"/>
      <c r="FN463" s="22"/>
      <c r="FO463" s="22"/>
      <c r="FP463" s="22"/>
      <c r="FQ463" s="22"/>
      <c r="FR463" s="22"/>
      <c r="FS463" s="22"/>
      <c r="FT463" s="22"/>
      <c r="FU463" s="22"/>
      <c r="FV463" s="22"/>
      <c r="FW463" s="22"/>
      <c r="FX463" s="22"/>
      <c r="FY463" s="22"/>
      <c r="FZ463" s="22"/>
      <c r="GA463" s="22"/>
      <c r="GB463" s="22"/>
      <c r="GC463" s="22"/>
      <c r="GD463" s="22"/>
      <c r="GE463" s="22"/>
      <c r="GF463" s="22"/>
      <c r="GG463" s="22"/>
      <c r="GH463" s="22"/>
      <c r="GI463" s="22"/>
      <c r="GJ463" s="22"/>
      <c r="GK463" s="22"/>
      <c r="GL463" s="22"/>
      <c r="GM463" s="22"/>
      <c r="GN463" s="22"/>
      <c r="GO463" s="22"/>
      <c r="GP463" s="22"/>
      <c r="GQ463" s="22"/>
      <c r="GR463" s="22"/>
      <c r="GS463" s="22"/>
      <c r="GT463" s="22"/>
      <c r="GU463" s="22"/>
      <c r="GV463" s="22"/>
      <c r="GW463" s="22"/>
      <c r="GX463" s="22"/>
      <c r="GY463" s="22"/>
      <c r="GZ463" s="22"/>
      <c r="HA463" s="22"/>
      <c r="HB463" s="22"/>
      <c r="HC463" s="22"/>
      <c r="HD463" s="22"/>
      <c r="HE463" s="22"/>
      <c r="HF463" s="22"/>
      <c r="HG463" s="22"/>
      <c r="HH463" s="22"/>
      <c r="HI463" s="22"/>
      <c r="HJ463" s="22"/>
      <c r="HK463" s="22"/>
      <c r="HL463" s="22"/>
      <c r="HM463" s="22"/>
      <c r="HN463" s="22"/>
      <c r="HO463" s="22"/>
      <c r="HP463" s="22"/>
      <c r="HQ463" s="22"/>
      <c r="HR463" s="22"/>
      <c r="HS463" s="22"/>
      <c r="HT463" s="22"/>
      <c r="HU463" s="22"/>
      <c r="HV463" s="22"/>
      <c r="HW463" s="22"/>
      <c r="HX463" s="22"/>
      <c r="HY463" s="22"/>
      <c r="HZ463" s="22"/>
      <c r="IA463" s="22"/>
      <c r="IB463" s="22"/>
      <c r="IC463" s="22"/>
      <c r="ID463" s="22">
        <v>11</v>
      </c>
      <c r="IE463" s="22"/>
      <c r="IF463" s="22"/>
      <c r="IG463" s="22"/>
      <c r="IH463" s="22"/>
      <c r="II463" s="22"/>
      <c r="IJ463" s="22"/>
      <c r="IK463" s="22"/>
      <c r="IL463" s="22"/>
      <c r="IM463" s="22"/>
      <c r="IN463" s="22"/>
      <c r="IO463" s="22"/>
      <c r="IP463" s="22"/>
      <c r="IQ463" s="22"/>
      <c r="IR463" s="22"/>
      <c r="IS463" s="22"/>
      <c r="IT463" s="22"/>
      <c r="IU463" s="22"/>
      <c r="IV463" s="22"/>
      <c r="IW463" s="22"/>
      <c r="IX463" s="22"/>
      <c r="IY463" s="26">
        <f t="shared" si="26"/>
        <v>19.3</v>
      </c>
      <c r="IZ463" s="56" t="s">
        <v>37</v>
      </c>
      <c r="JA463" s="80">
        <v>433.54</v>
      </c>
      <c r="JB463" s="81">
        <f>JE463+JF463+JG463+JH463+JI463</f>
        <v>433.54</v>
      </c>
      <c r="JC463" s="81">
        <v>253.07299999999998</v>
      </c>
      <c r="JD463" s="82">
        <f t="shared" si="27"/>
        <v>0</v>
      </c>
      <c r="JE463" s="83"/>
      <c r="JF463" s="83"/>
      <c r="JG463" s="83"/>
      <c r="JH463" s="83"/>
      <c r="JI463" s="83">
        <v>433.54</v>
      </c>
      <c r="JJ463" s="83"/>
      <c r="JK463" s="83"/>
      <c r="JL463" s="83"/>
      <c r="JM463" s="83"/>
      <c r="JN463" s="83"/>
      <c r="JO463" s="83"/>
      <c r="JP463" s="83"/>
      <c r="JQ463" s="40">
        <f t="shared" si="25"/>
        <v>1.7131025435348697</v>
      </c>
      <c r="JR463" s="5" t="s">
        <v>408</v>
      </c>
    </row>
    <row r="464" spans="1:278" s="5" customFormat="1" ht="12.75" customHeight="1" x14ac:dyDescent="0.25">
      <c r="A464" s="64">
        <v>43241</v>
      </c>
      <c r="B464" s="109" t="s">
        <v>207</v>
      </c>
      <c r="C464" s="52"/>
      <c r="D464" s="52"/>
      <c r="E464" s="53"/>
      <c r="F464" s="53"/>
      <c r="G464" s="53"/>
      <c r="H464" s="53"/>
      <c r="I464" s="53"/>
      <c r="J464" s="53"/>
      <c r="K464" s="53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  <c r="BK464" s="22"/>
      <c r="BL464" s="22"/>
      <c r="BM464" s="22"/>
      <c r="BN464" s="22"/>
      <c r="BO464" s="22"/>
      <c r="BP464" s="22"/>
      <c r="BQ464" s="22"/>
      <c r="BR464" s="22"/>
      <c r="BS464" s="22"/>
      <c r="BT464" s="22"/>
      <c r="BU464" s="22"/>
      <c r="BV464" s="22"/>
      <c r="BW464" s="22"/>
      <c r="BX464" s="22"/>
      <c r="BY464" s="22"/>
      <c r="BZ464" s="22"/>
      <c r="CA464" s="22"/>
      <c r="CB464" s="22"/>
      <c r="CC464" s="22"/>
      <c r="CD464" s="22"/>
      <c r="CE464" s="22"/>
      <c r="CF464" s="22"/>
      <c r="CG464" s="22"/>
      <c r="CH464" s="22"/>
      <c r="CI464" s="22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2">
        <v>0.8</v>
      </c>
      <c r="DA464" s="22"/>
      <c r="DB464" s="22"/>
      <c r="DC464" s="22"/>
      <c r="DD464" s="22"/>
      <c r="DE464" s="22"/>
      <c r="DF464" s="22"/>
      <c r="DG464" s="22"/>
      <c r="DH464" s="22"/>
      <c r="DI464" s="22"/>
      <c r="DJ464" s="22"/>
      <c r="DK464" s="22"/>
      <c r="DL464" s="22"/>
      <c r="DM464" s="22"/>
      <c r="DN464" s="22"/>
      <c r="DO464" s="22"/>
      <c r="DP464" s="22"/>
      <c r="DQ464" s="22"/>
      <c r="DR464" s="22"/>
      <c r="DS464" s="22"/>
      <c r="DT464" s="22"/>
      <c r="DU464" s="22"/>
      <c r="DV464" s="22"/>
      <c r="DW464" s="22"/>
      <c r="DX464" s="22"/>
      <c r="DY464" s="22"/>
      <c r="DZ464" s="22"/>
      <c r="EA464" s="22"/>
      <c r="EB464" s="22"/>
      <c r="EC464" s="22"/>
      <c r="ED464" s="22"/>
      <c r="EE464" s="22"/>
      <c r="EF464" s="22"/>
      <c r="EG464" s="22"/>
      <c r="EH464" s="22"/>
      <c r="EI464" s="22"/>
      <c r="EJ464" s="22"/>
      <c r="EK464" s="22"/>
      <c r="EL464" s="22"/>
      <c r="EM464" s="22"/>
      <c r="EN464" s="22"/>
      <c r="EO464" s="22"/>
      <c r="EP464" s="22"/>
      <c r="EQ464" s="22"/>
      <c r="ER464" s="22"/>
      <c r="ES464" s="22"/>
      <c r="ET464" s="22"/>
      <c r="EU464" s="22"/>
      <c r="EV464" s="22"/>
      <c r="EW464" s="22"/>
      <c r="EX464" s="22"/>
      <c r="EY464" s="22"/>
      <c r="EZ464" s="22"/>
      <c r="FA464" s="22"/>
      <c r="FB464" s="22"/>
      <c r="FC464" s="22"/>
      <c r="FD464" s="22"/>
      <c r="FE464" s="22"/>
      <c r="FF464" s="22"/>
      <c r="FG464" s="22"/>
      <c r="FH464" s="22"/>
      <c r="FI464" s="22"/>
      <c r="FJ464" s="22"/>
      <c r="FK464" s="22"/>
      <c r="FL464" s="22"/>
      <c r="FM464" s="22"/>
      <c r="FN464" s="22"/>
      <c r="FO464" s="22"/>
      <c r="FP464" s="22"/>
      <c r="FQ464" s="22"/>
      <c r="FR464" s="22"/>
      <c r="FS464" s="22"/>
      <c r="FT464" s="22"/>
      <c r="FU464" s="22"/>
      <c r="FV464" s="22"/>
      <c r="FW464" s="22"/>
      <c r="FX464" s="22"/>
      <c r="FY464" s="22"/>
      <c r="FZ464" s="22"/>
      <c r="GA464" s="22"/>
      <c r="GB464" s="22"/>
      <c r="GC464" s="22"/>
      <c r="GD464" s="22"/>
      <c r="GE464" s="22"/>
      <c r="GF464" s="22"/>
      <c r="GG464" s="22"/>
      <c r="GH464" s="22"/>
      <c r="GI464" s="22"/>
      <c r="GJ464" s="22"/>
      <c r="GK464" s="22"/>
      <c r="GL464" s="22"/>
      <c r="GM464" s="22"/>
      <c r="GN464" s="22"/>
      <c r="GO464" s="22"/>
      <c r="GP464" s="22"/>
      <c r="GQ464" s="22"/>
      <c r="GR464" s="22"/>
      <c r="GS464" s="22"/>
      <c r="GT464" s="22"/>
      <c r="GU464" s="22"/>
      <c r="GV464" s="22"/>
      <c r="GW464" s="22"/>
      <c r="GX464" s="22"/>
      <c r="GY464" s="22"/>
      <c r="GZ464" s="22"/>
      <c r="HA464" s="22"/>
      <c r="HB464" s="22"/>
      <c r="HC464" s="22"/>
      <c r="HD464" s="22"/>
      <c r="HE464" s="22"/>
      <c r="HF464" s="22"/>
      <c r="HG464" s="22"/>
      <c r="HH464" s="22"/>
      <c r="HI464" s="22"/>
      <c r="HJ464" s="22"/>
      <c r="HK464" s="22"/>
      <c r="HL464" s="22"/>
      <c r="HM464" s="22"/>
      <c r="HN464" s="22"/>
      <c r="HO464" s="22"/>
      <c r="HP464" s="22"/>
      <c r="HQ464" s="22"/>
      <c r="HR464" s="22"/>
      <c r="HS464" s="22"/>
      <c r="HT464" s="22"/>
      <c r="HU464" s="22"/>
      <c r="HV464" s="22"/>
      <c r="HW464" s="22"/>
      <c r="HX464" s="22"/>
      <c r="HY464" s="22"/>
      <c r="HZ464" s="22"/>
      <c r="IA464" s="22"/>
      <c r="IB464" s="22"/>
      <c r="IC464" s="22"/>
      <c r="ID464" s="22"/>
      <c r="IE464" s="22"/>
      <c r="IF464" s="22"/>
      <c r="IG464" s="22"/>
      <c r="IH464" s="22"/>
      <c r="II464" s="22"/>
      <c r="IJ464" s="22"/>
      <c r="IK464" s="22"/>
      <c r="IL464" s="22"/>
      <c r="IM464" s="22"/>
      <c r="IN464" s="22"/>
      <c r="IO464" s="22"/>
      <c r="IP464" s="22"/>
      <c r="IQ464" s="22"/>
      <c r="IR464" s="22"/>
      <c r="IS464" s="22"/>
      <c r="IT464" s="22"/>
      <c r="IU464" s="22"/>
      <c r="IV464" s="22"/>
      <c r="IW464" s="22"/>
      <c r="IX464" s="22"/>
      <c r="IY464" s="26">
        <f t="shared" si="26"/>
        <v>0.8</v>
      </c>
      <c r="IZ464" s="56" t="s">
        <v>37</v>
      </c>
      <c r="JA464" s="80">
        <v>45.94</v>
      </c>
      <c r="JB464" s="81">
        <f>JE464+JF464+JG464+JH464+JI464+JJ464</f>
        <v>45.94</v>
      </c>
      <c r="JC464" s="81">
        <v>29.656000000000002</v>
      </c>
      <c r="JD464" s="82">
        <f t="shared" si="27"/>
        <v>0</v>
      </c>
      <c r="JE464" s="83"/>
      <c r="JF464" s="83"/>
      <c r="JG464" s="83"/>
      <c r="JH464" s="83"/>
      <c r="JI464" s="83"/>
      <c r="JJ464" s="83">
        <v>45.94</v>
      </c>
      <c r="JK464" s="83"/>
      <c r="JL464" s="83"/>
      <c r="JM464" s="83"/>
      <c r="JN464" s="83"/>
      <c r="JO464" s="83"/>
      <c r="JP464" s="83"/>
      <c r="JQ464" s="40">
        <f t="shared" si="25"/>
        <v>1.5490963042891823</v>
      </c>
      <c r="JR464" s="5" t="s">
        <v>469</v>
      </c>
    </row>
    <row r="465" spans="1:278" s="5" customFormat="1" ht="12.75" customHeight="1" x14ac:dyDescent="0.25">
      <c r="A465" s="64">
        <v>43286</v>
      </c>
      <c r="B465" s="109" t="s">
        <v>207</v>
      </c>
      <c r="C465" s="52"/>
      <c r="D465" s="52"/>
      <c r="E465" s="53"/>
      <c r="F465" s="53"/>
      <c r="G465" s="53"/>
      <c r="H465" s="53"/>
      <c r="I465" s="53"/>
      <c r="J465" s="53"/>
      <c r="K465" s="53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  <c r="BK465" s="22"/>
      <c r="BL465" s="22"/>
      <c r="BM465" s="22"/>
      <c r="BN465" s="22"/>
      <c r="BO465" s="22"/>
      <c r="BP465" s="22"/>
      <c r="BQ465" s="22"/>
      <c r="BR465" s="22"/>
      <c r="BS465" s="22"/>
      <c r="BT465" s="22"/>
      <c r="BU465" s="22"/>
      <c r="BV465" s="22"/>
      <c r="BW465" s="22"/>
      <c r="BX465" s="22"/>
      <c r="BY465" s="22"/>
      <c r="BZ465" s="22"/>
      <c r="CA465" s="22"/>
      <c r="CB465" s="22"/>
      <c r="CC465" s="22"/>
      <c r="CD465" s="22"/>
      <c r="CE465" s="22"/>
      <c r="CF465" s="22"/>
      <c r="CG465" s="22"/>
      <c r="CH465" s="22"/>
      <c r="CI465" s="22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2">
        <v>0.8</v>
      </c>
      <c r="DA465" s="22"/>
      <c r="DB465" s="22"/>
      <c r="DC465" s="22"/>
      <c r="DD465" s="22"/>
      <c r="DE465" s="22"/>
      <c r="DF465" s="22"/>
      <c r="DG465" s="22"/>
      <c r="DH465" s="22"/>
      <c r="DI465" s="22"/>
      <c r="DJ465" s="22"/>
      <c r="DK465" s="22"/>
      <c r="DL465" s="22"/>
      <c r="DM465" s="22"/>
      <c r="DN465" s="22"/>
      <c r="DO465" s="22"/>
      <c r="DP465" s="22"/>
      <c r="DQ465" s="22"/>
      <c r="DR465" s="22"/>
      <c r="DS465" s="22"/>
      <c r="DT465" s="22"/>
      <c r="DU465" s="22"/>
      <c r="DV465" s="22"/>
      <c r="DW465" s="22"/>
      <c r="DX465" s="22"/>
      <c r="DY465" s="22"/>
      <c r="DZ465" s="22"/>
      <c r="EA465" s="22"/>
      <c r="EB465" s="22"/>
      <c r="EC465" s="22"/>
      <c r="ED465" s="22"/>
      <c r="EE465" s="22"/>
      <c r="EF465" s="22"/>
      <c r="EG465" s="22"/>
      <c r="EH465" s="22"/>
      <c r="EI465" s="22"/>
      <c r="EJ465" s="22"/>
      <c r="EK465" s="22"/>
      <c r="EL465" s="22"/>
      <c r="EM465" s="22"/>
      <c r="EN465" s="22"/>
      <c r="EO465" s="22"/>
      <c r="EP465" s="22"/>
      <c r="EQ465" s="22"/>
      <c r="ER465" s="22"/>
      <c r="ES465" s="22"/>
      <c r="ET465" s="22"/>
      <c r="EU465" s="22"/>
      <c r="EV465" s="22"/>
      <c r="EW465" s="22"/>
      <c r="EX465" s="22"/>
      <c r="EY465" s="22"/>
      <c r="EZ465" s="22"/>
      <c r="FA465" s="22"/>
      <c r="FB465" s="22"/>
      <c r="FC465" s="22"/>
      <c r="FD465" s="22"/>
      <c r="FE465" s="22"/>
      <c r="FF465" s="22"/>
      <c r="FG465" s="22">
        <v>3.3</v>
      </c>
      <c r="FH465" s="22"/>
      <c r="FI465" s="22"/>
      <c r="FJ465" s="22"/>
      <c r="FK465" s="22"/>
      <c r="FL465" s="22"/>
      <c r="FM465" s="22"/>
      <c r="FN465" s="22"/>
      <c r="FO465" s="22"/>
      <c r="FP465" s="22"/>
      <c r="FQ465" s="22"/>
      <c r="FR465" s="22"/>
      <c r="FS465" s="22"/>
      <c r="FT465" s="22"/>
      <c r="FU465" s="22"/>
      <c r="FV465" s="22"/>
      <c r="FW465" s="22"/>
      <c r="FX465" s="22"/>
      <c r="FY465" s="22"/>
      <c r="FZ465" s="22"/>
      <c r="GA465" s="22"/>
      <c r="GB465" s="22"/>
      <c r="GC465" s="22"/>
      <c r="GD465" s="22"/>
      <c r="GE465" s="22"/>
      <c r="GF465" s="22"/>
      <c r="GG465" s="22"/>
      <c r="GH465" s="22"/>
      <c r="GI465" s="22"/>
      <c r="GJ465" s="22"/>
      <c r="GK465" s="22"/>
      <c r="GL465" s="22"/>
      <c r="GM465" s="22"/>
      <c r="GN465" s="22"/>
      <c r="GO465" s="22"/>
      <c r="GP465" s="22"/>
      <c r="GQ465" s="22"/>
      <c r="GR465" s="22"/>
      <c r="GS465" s="22"/>
      <c r="GT465" s="22"/>
      <c r="GU465" s="22"/>
      <c r="GV465" s="22"/>
      <c r="GW465" s="22"/>
      <c r="GX465" s="22"/>
      <c r="GY465" s="22"/>
      <c r="GZ465" s="22"/>
      <c r="HA465" s="22"/>
      <c r="HB465" s="22"/>
      <c r="HC465" s="22"/>
      <c r="HD465" s="22"/>
      <c r="HE465" s="22"/>
      <c r="HF465" s="22"/>
      <c r="HG465" s="22"/>
      <c r="HH465" s="22"/>
      <c r="HI465" s="22"/>
      <c r="HJ465" s="22"/>
      <c r="HK465" s="22"/>
      <c r="HL465" s="22"/>
      <c r="HM465" s="22"/>
      <c r="HN465" s="22"/>
      <c r="HO465" s="22"/>
      <c r="HP465" s="22"/>
      <c r="HQ465" s="22"/>
      <c r="HR465" s="22"/>
      <c r="HS465" s="22"/>
      <c r="HT465" s="22"/>
      <c r="HU465" s="22"/>
      <c r="HV465" s="22"/>
      <c r="HW465" s="22"/>
      <c r="HX465" s="22"/>
      <c r="HY465" s="22"/>
      <c r="HZ465" s="22"/>
      <c r="IA465" s="22"/>
      <c r="IB465" s="22"/>
      <c r="IC465" s="22"/>
      <c r="ID465" s="22"/>
      <c r="IE465" s="22"/>
      <c r="IF465" s="22"/>
      <c r="IG465" s="22"/>
      <c r="IH465" s="22"/>
      <c r="II465" s="22"/>
      <c r="IJ465" s="22"/>
      <c r="IK465" s="22"/>
      <c r="IL465" s="22"/>
      <c r="IM465" s="22"/>
      <c r="IN465" s="22"/>
      <c r="IO465" s="22"/>
      <c r="IP465" s="22"/>
      <c r="IQ465" s="22"/>
      <c r="IR465" s="22"/>
      <c r="IS465" s="22"/>
      <c r="IT465" s="22"/>
      <c r="IU465" s="22"/>
      <c r="IV465" s="22"/>
      <c r="IW465" s="22"/>
      <c r="IX465" s="22"/>
      <c r="IY465" s="26">
        <f t="shared" si="26"/>
        <v>4.0999999999999996</v>
      </c>
      <c r="IZ465" s="56" t="s">
        <v>37</v>
      </c>
      <c r="JA465" s="80">
        <v>152.57</v>
      </c>
      <c r="JB465" s="81">
        <f>JE465+JF465+JG465+JH465+JI465+JJ465+JK465+JL465</f>
        <v>152.57</v>
      </c>
      <c r="JC465" s="81">
        <v>102.94999999999999</v>
      </c>
      <c r="JD465" s="82">
        <f t="shared" si="27"/>
        <v>0</v>
      </c>
      <c r="JE465" s="83"/>
      <c r="JF465" s="83"/>
      <c r="JG465" s="83"/>
      <c r="JH465" s="83"/>
      <c r="JI465" s="83"/>
      <c r="JJ465" s="83"/>
      <c r="JK465" s="83"/>
      <c r="JL465" s="83">
        <v>152.57</v>
      </c>
      <c r="JM465" s="83"/>
      <c r="JN465" s="83"/>
      <c r="JO465" s="83"/>
      <c r="JP465" s="83"/>
      <c r="JQ465" s="40">
        <f t="shared" si="25"/>
        <v>1.4819815444390483</v>
      </c>
      <c r="JR465" s="5" t="s">
        <v>544</v>
      </c>
    </row>
    <row r="466" spans="1:278" s="5" customFormat="1" ht="12.75" customHeight="1" x14ac:dyDescent="0.25">
      <c r="A466" s="64">
        <v>43339</v>
      </c>
      <c r="B466" s="109" t="s">
        <v>207</v>
      </c>
      <c r="C466" s="52"/>
      <c r="D466" s="52"/>
      <c r="E466" s="53"/>
      <c r="F466" s="53"/>
      <c r="G466" s="53"/>
      <c r="H466" s="53"/>
      <c r="I466" s="53"/>
      <c r="J466" s="53"/>
      <c r="K466" s="53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  <c r="BK466" s="22"/>
      <c r="BL466" s="22"/>
      <c r="BM466" s="22"/>
      <c r="BN466" s="22"/>
      <c r="BO466" s="22"/>
      <c r="BP466" s="22"/>
      <c r="BQ466" s="22"/>
      <c r="BR466" s="22"/>
      <c r="BS466" s="22"/>
      <c r="BT466" s="22"/>
      <c r="BU466" s="22"/>
      <c r="BV466" s="22"/>
      <c r="BW466" s="22"/>
      <c r="BX466" s="22"/>
      <c r="BY466" s="22"/>
      <c r="BZ466" s="22"/>
      <c r="CA466" s="22"/>
      <c r="CB466" s="22"/>
      <c r="CC466" s="22"/>
      <c r="CD466" s="22"/>
      <c r="CE466" s="22"/>
      <c r="CF466" s="22"/>
      <c r="CG466" s="22"/>
      <c r="CH466" s="22"/>
      <c r="CI466" s="22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2"/>
      <c r="DA466" s="22"/>
      <c r="DB466" s="22"/>
      <c r="DC466" s="22"/>
      <c r="DD466" s="22"/>
      <c r="DE466" s="22"/>
      <c r="DF466" s="22"/>
      <c r="DG466" s="22"/>
      <c r="DH466" s="22"/>
      <c r="DI466" s="22"/>
      <c r="DJ466" s="22"/>
      <c r="DK466" s="22"/>
      <c r="DL466" s="22"/>
      <c r="DM466" s="22"/>
      <c r="DN466" s="22"/>
      <c r="DO466" s="22"/>
      <c r="DP466" s="22"/>
      <c r="DQ466" s="22"/>
      <c r="DR466" s="22"/>
      <c r="DS466" s="22"/>
      <c r="DT466" s="22"/>
      <c r="DU466" s="22"/>
      <c r="DV466" s="22"/>
      <c r="DW466" s="22"/>
      <c r="DX466" s="22"/>
      <c r="DY466" s="22"/>
      <c r="DZ466" s="22"/>
      <c r="EA466" s="22"/>
      <c r="EB466" s="22"/>
      <c r="EC466" s="22"/>
      <c r="ED466" s="22"/>
      <c r="EE466" s="22"/>
      <c r="EF466" s="22"/>
      <c r="EG466" s="22"/>
      <c r="EH466" s="22"/>
      <c r="EI466" s="22"/>
      <c r="EJ466" s="22"/>
      <c r="EK466" s="22"/>
      <c r="EL466" s="22"/>
      <c r="EM466" s="22"/>
      <c r="EN466" s="22"/>
      <c r="EO466" s="22"/>
      <c r="EP466" s="22"/>
      <c r="EQ466" s="22"/>
      <c r="ER466" s="22"/>
      <c r="ES466" s="22"/>
      <c r="ET466" s="22"/>
      <c r="EU466" s="22"/>
      <c r="EV466" s="22"/>
      <c r="EW466" s="22"/>
      <c r="EX466" s="22"/>
      <c r="EY466" s="22"/>
      <c r="EZ466" s="22"/>
      <c r="FA466" s="22"/>
      <c r="FB466" s="22"/>
      <c r="FC466" s="22"/>
      <c r="FD466" s="22"/>
      <c r="FE466" s="22"/>
      <c r="FF466" s="22"/>
      <c r="FG466" s="22"/>
      <c r="FH466" s="22"/>
      <c r="FI466" s="22"/>
      <c r="FJ466" s="22"/>
      <c r="FK466" s="22"/>
      <c r="FL466" s="22"/>
      <c r="FM466" s="22"/>
      <c r="FN466" s="22"/>
      <c r="FO466" s="22"/>
      <c r="FP466" s="22"/>
      <c r="FQ466" s="22"/>
      <c r="FR466" s="22"/>
      <c r="FS466" s="22"/>
      <c r="FT466" s="22"/>
      <c r="FU466" s="22"/>
      <c r="FV466" s="22"/>
      <c r="FW466" s="22"/>
      <c r="FX466" s="22"/>
      <c r="FY466" s="22"/>
      <c r="FZ466" s="22"/>
      <c r="GA466" s="22"/>
      <c r="GB466" s="22"/>
      <c r="GC466" s="22"/>
      <c r="GD466" s="22"/>
      <c r="GE466" s="22"/>
      <c r="GF466" s="22"/>
      <c r="GG466" s="22"/>
      <c r="GH466" s="22"/>
      <c r="GI466" s="22"/>
      <c r="GJ466" s="22"/>
      <c r="GK466" s="22"/>
      <c r="GL466" s="22"/>
      <c r="GM466" s="22"/>
      <c r="GN466" s="22"/>
      <c r="GO466" s="22"/>
      <c r="GP466" s="22"/>
      <c r="GQ466" s="22"/>
      <c r="GR466" s="22"/>
      <c r="GS466" s="22"/>
      <c r="GT466" s="22"/>
      <c r="GU466" s="22"/>
      <c r="GV466" s="22"/>
      <c r="GW466" s="22"/>
      <c r="GX466" s="22"/>
      <c r="GY466" s="22"/>
      <c r="GZ466" s="22"/>
      <c r="HA466" s="22"/>
      <c r="HB466" s="22"/>
      <c r="HC466" s="22"/>
      <c r="HD466" s="22"/>
      <c r="HE466" s="22"/>
      <c r="HF466" s="22"/>
      <c r="HG466" s="22"/>
      <c r="HH466" s="22"/>
      <c r="HI466" s="22"/>
      <c r="HJ466" s="22"/>
      <c r="HK466" s="22"/>
      <c r="HL466" s="22"/>
      <c r="HM466" s="22"/>
      <c r="HN466" s="22"/>
      <c r="HO466" s="22"/>
      <c r="HP466" s="22"/>
      <c r="HQ466" s="22"/>
      <c r="HR466" s="22">
        <v>1</v>
      </c>
      <c r="HS466" s="22"/>
      <c r="HT466" s="22"/>
      <c r="HU466" s="22"/>
      <c r="HV466" s="22"/>
      <c r="HW466" s="22"/>
      <c r="HX466" s="22"/>
      <c r="HY466" s="22"/>
      <c r="HZ466" s="22"/>
      <c r="IA466" s="22"/>
      <c r="IB466" s="22"/>
      <c r="IC466" s="22"/>
      <c r="ID466" s="22"/>
      <c r="IE466" s="22"/>
      <c r="IF466" s="22"/>
      <c r="IG466" s="22"/>
      <c r="IH466" s="22"/>
      <c r="II466" s="22"/>
      <c r="IJ466" s="22"/>
      <c r="IK466" s="22"/>
      <c r="IL466" s="22"/>
      <c r="IM466" s="22"/>
      <c r="IN466" s="22"/>
      <c r="IO466" s="22"/>
      <c r="IP466" s="22"/>
      <c r="IQ466" s="22"/>
      <c r="IR466" s="22"/>
      <c r="IS466" s="22"/>
      <c r="IT466" s="22"/>
      <c r="IU466" s="22"/>
      <c r="IV466" s="22"/>
      <c r="IW466" s="22"/>
      <c r="IX466" s="22"/>
      <c r="IY466" s="26">
        <f t="shared" si="26"/>
        <v>1</v>
      </c>
      <c r="IZ466" s="56" t="s">
        <v>37</v>
      </c>
      <c r="JA466" s="80">
        <v>43.02</v>
      </c>
      <c r="JB466" s="81">
        <f>JE466+JF466+JG466+JH466+JI466+JJ466+JK466+JL466+JM466</f>
        <v>43.02</v>
      </c>
      <c r="JC466" s="81">
        <v>29.6</v>
      </c>
      <c r="JD466" s="82">
        <f t="shared" si="27"/>
        <v>0</v>
      </c>
      <c r="JE466" s="83"/>
      <c r="JF466" s="83"/>
      <c r="JG466" s="83"/>
      <c r="JH466" s="83"/>
      <c r="JI466" s="83"/>
      <c r="JJ466" s="83"/>
      <c r="JK466" s="83"/>
      <c r="JL466" s="83"/>
      <c r="JM466" s="83">
        <v>43.02</v>
      </c>
      <c r="JN466" s="83"/>
      <c r="JO466" s="83"/>
      <c r="JP466" s="83"/>
      <c r="JQ466" s="40">
        <f t="shared" si="25"/>
        <v>1.4533783783783785</v>
      </c>
      <c r="JR466" s="5" t="s">
        <v>535</v>
      </c>
    </row>
    <row r="467" spans="1:278" s="5" customFormat="1" ht="12.75" customHeight="1" x14ac:dyDescent="0.25">
      <c r="A467" s="64">
        <v>43110</v>
      </c>
      <c r="B467" s="109" t="s">
        <v>261</v>
      </c>
      <c r="C467" s="52"/>
      <c r="D467" s="52"/>
      <c r="E467" s="53"/>
      <c r="F467" s="53"/>
      <c r="G467" s="53"/>
      <c r="H467" s="53"/>
      <c r="I467" s="53"/>
      <c r="J467" s="53"/>
      <c r="K467" s="53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>
        <v>1</v>
      </c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  <c r="BK467" s="22"/>
      <c r="BL467" s="22"/>
      <c r="BM467" s="22"/>
      <c r="BN467" s="22"/>
      <c r="BO467" s="22"/>
      <c r="BP467" s="22"/>
      <c r="BQ467" s="22"/>
      <c r="BR467" s="22"/>
      <c r="BS467" s="22"/>
      <c r="BT467" s="22"/>
      <c r="BU467" s="22"/>
      <c r="BV467" s="22"/>
      <c r="BW467" s="22"/>
      <c r="BX467" s="22"/>
      <c r="BY467" s="22"/>
      <c r="BZ467" s="22"/>
      <c r="CA467" s="22"/>
      <c r="CB467" s="22"/>
      <c r="CC467" s="22"/>
      <c r="CD467" s="22"/>
      <c r="CE467" s="22"/>
      <c r="CF467" s="22"/>
      <c r="CG467" s="22"/>
      <c r="CH467" s="22"/>
      <c r="CI467" s="22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2"/>
      <c r="DA467" s="22"/>
      <c r="DB467" s="22"/>
      <c r="DC467" s="22"/>
      <c r="DD467" s="22"/>
      <c r="DE467" s="22"/>
      <c r="DF467" s="22"/>
      <c r="DG467" s="22"/>
      <c r="DH467" s="22"/>
      <c r="DI467" s="22"/>
      <c r="DJ467" s="22"/>
      <c r="DK467" s="22"/>
      <c r="DL467" s="22"/>
      <c r="DM467" s="22"/>
      <c r="DN467" s="22"/>
      <c r="DO467" s="22"/>
      <c r="DP467" s="22"/>
      <c r="DQ467" s="22"/>
      <c r="DR467" s="22"/>
      <c r="DS467" s="22"/>
      <c r="DT467" s="22"/>
      <c r="DU467" s="22"/>
      <c r="DV467" s="22"/>
      <c r="DW467" s="22"/>
      <c r="DX467" s="22"/>
      <c r="DY467" s="22"/>
      <c r="DZ467" s="22"/>
      <c r="EA467" s="22"/>
      <c r="EB467" s="22"/>
      <c r="EC467" s="22"/>
      <c r="ED467" s="22"/>
      <c r="EE467" s="22"/>
      <c r="EF467" s="22"/>
      <c r="EG467" s="22"/>
      <c r="EH467" s="22"/>
      <c r="EI467" s="22"/>
      <c r="EJ467" s="22"/>
      <c r="EK467" s="22"/>
      <c r="EL467" s="22"/>
      <c r="EM467" s="22"/>
      <c r="EN467" s="22"/>
      <c r="EO467" s="22"/>
      <c r="EP467" s="22"/>
      <c r="EQ467" s="22"/>
      <c r="ER467" s="22"/>
      <c r="ES467" s="22"/>
      <c r="ET467" s="22"/>
      <c r="EU467" s="22"/>
      <c r="EV467" s="22"/>
      <c r="EW467" s="22"/>
      <c r="EX467" s="22"/>
      <c r="EY467" s="22"/>
      <c r="EZ467" s="22"/>
      <c r="FA467" s="22"/>
      <c r="FB467" s="22"/>
      <c r="FC467" s="22"/>
      <c r="FD467" s="22"/>
      <c r="FE467" s="22"/>
      <c r="FF467" s="22"/>
      <c r="FG467" s="22"/>
      <c r="FH467" s="22"/>
      <c r="FI467" s="22"/>
      <c r="FJ467" s="22"/>
      <c r="FK467" s="22"/>
      <c r="FL467" s="22"/>
      <c r="FM467" s="22"/>
      <c r="FN467" s="22"/>
      <c r="FO467" s="22"/>
      <c r="FP467" s="22"/>
      <c r="FQ467" s="22"/>
      <c r="FR467" s="22"/>
      <c r="FS467" s="22"/>
      <c r="FT467" s="22"/>
      <c r="FU467" s="22"/>
      <c r="FV467" s="22"/>
      <c r="FW467" s="22"/>
      <c r="FX467" s="22"/>
      <c r="FY467" s="22"/>
      <c r="FZ467" s="22"/>
      <c r="GA467" s="22"/>
      <c r="GB467" s="22"/>
      <c r="GC467" s="22"/>
      <c r="GD467" s="22"/>
      <c r="GE467" s="22"/>
      <c r="GF467" s="22"/>
      <c r="GG467" s="22"/>
      <c r="GH467" s="22"/>
      <c r="GI467" s="22"/>
      <c r="GJ467" s="22"/>
      <c r="GK467" s="22"/>
      <c r="GL467" s="22"/>
      <c r="GM467" s="22"/>
      <c r="GN467" s="22"/>
      <c r="GO467" s="22"/>
      <c r="GP467" s="22"/>
      <c r="GQ467" s="22"/>
      <c r="GR467" s="22"/>
      <c r="GS467" s="22"/>
      <c r="GT467" s="22"/>
      <c r="GU467" s="22"/>
      <c r="GV467" s="22"/>
      <c r="GW467" s="22"/>
      <c r="GX467" s="22"/>
      <c r="GY467" s="22"/>
      <c r="GZ467" s="22"/>
      <c r="HA467" s="22"/>
      <c r="HB467" s="22"/>
      <c r="HC467" s="22"/>
      <c r="HD467" s="22"/>
      <c r="HE467" s="22"/>
      <c r="HF467" s="22"/>
      <c r="HG467" s="22"/>
      <c r="HH467" s="22"/>
      <c r="HI467" s="22"/>
      <c r="HJ467" s="22"/>
      <c r="HK467" s="22"/>
      <c r="HL467" s="22"/>
      <c r="HM467" s="22"/>
      <c r="HN467" s="22"/>
      <c r="HO467" s="22"/>
      <c r="HP467" s="22"/>
      <c r="HQ467" s="22"/>
      <c r="HR467" s="22"/>
      <c r="HS467" s="22"/>
      <c r="HT467" s="22"/>
      <c r="HU467" s="22"/>
      <c r="HV467" s="22"/>
      <c r="HW467" s="22"/>
      <c r="HX467" s="22"/>
      <c r="HY467" s="22"/>
      <c r="HZ467" s="22"/>
      <c r="IA467" s="22"/>
      <c r="IB467" s="22"/>
      <c r="IC467" s="22"/>
      <c r="ID467" s="22"/>
      <c r="IE467" s="22"/>
      <c r="IF467" s="22"/>
      <c r="IG467" s="22"/>
      <c r="IH467" s="22"/>
      <c r="II467" s="22"/>
      <c r="IJ467" s="22"/>
      <c r="IK467" s="22"/>
      <c r="IL467" s="22"/>
      <c r="IM467" s="22"/>
      <c r="IN467" s="22"/>
      <c r="IO467" s="22"/>
      <c r="IP467" s="22"/>
      <c r="IQ467" s="22"/>
      <c r="IR467" s="22"/>
      <c r="IS467" s="22"/>
      <c r="IT467" s="22"/>
      <c r="IU467" s="22"/>
      <c r="IV467" s="22"/>
      <c r="IW467" s="22"/>
      <c r="IX467" s="22"/>
      <c r="IY467" s="26">
        <f t="shared" si="26"/>
        <v>1</v>
      </c>
      <c r="IZ467" s="56" t="s">
        <v>37</v>
      </c>
      <c r="JA467" s="80">
        <v>55.9</v>
      </c>
      <c r="JB467" s="81">
        <f>JE467</f>
        <v>55.9</v>
      </c>
      <c r="JC467" s="81">
        <v>35.96</v>
      </c>
      <c r="JD467" s="82">
        <f t="shared" si="27"/>
        <v>0</v>
      </c>
      <c r="JE467" s="83">
        <v>55.9</v>
      </c>
      <c r="JF467" s="83"/>
      <c r="JG467" s="83"/>
      <c r="JH467" s="83"/>
      <c r="JI467" s="83"/>
      <c r="JJ467" s="83"/>
      <c r="JK467" s="83"/>
      <c r="JL467" s="83"/>
      <c r="JM467" s="83"/>
      <c r="JN467" s="83"/>
      <c r="JO467" s="83"/>
      <c r="JP467" s="83"/>
      <c r="JQ467" s="40">
        <f t="shared" si="25"/>
        <v>1.5545050055617351</v>
      </c>
    </row>
    <row r="468" spans="1:278" s="5" customFormat="1" ht="12.75" customHeight="1" x14ac:dyDescent="0.25">
      <c r="A468" s="64">
        <v>43123</v>
      </c>
      <c r="B468" s="109" t="s">
        <v>261</v>
      </c>
      <c r="C468" s="52"/>
      <c r="D468" s="52"/>
      <c r="E468" s="53"/>
      <c r="F468" s="53"/>
      <c r="G468" s="53"/>
      <c r="H468" s="53"/>
      <c r="I468" s="53"/>
      <c r="J468" s="53"/>
      <c r="K468" s="53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>
        <v>1</v>
      </c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  <c r="BK468" s="22"/>
      <c r="BL468" s="22"/>
      <c r="BM468" s="22"/>
      <c r="BN468" s="22"/>
      <c r="BO468" s="22"/>
      <c r="BP468" s="22"/>
      <c r="BQ468" s="22"/>
      <c r="BR468" s="22"/>
      <c r="BS468" s="22"/>
      <c r="BT468" s="22"/>
      <c r="BU468" s="22"/>
      <c r="BV468" s="22"/>
      <c r="BW468" s="22"/>
      <c r="BX468" s="22"/>
      <c r="BY468" s="22"/>
      <c r="BZ468" s="22"/>
      <c r="CA468" s="22"/>
      <c r="CB468" s="22"/>
      <c r="CC468" s="22"/>
      <c r="CD468" s="22"/>
      <c r="CE468" s="22"/>
      <c r="CF468" s="22"/>
      <c r="CG468" s="22"/>
      <c r="CH468" s="22"/>
      <c r="CI468" s="22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>
        <v>1</v>
      </c>
      <c r="CU468" s="22"/>
      <c r="CV468" s="22"/>
      <c r="CW468" s="22"/>
      <c r="CX468" s="22"/>
      <c r="CY468" s="22"/>
      <c r="CZ468" s="22"/>
      <c r="DA468" s="22"/>
      <c r="DB468" s="22"/>
      <c r="DC468" s="22"/>
      <c r="DD468" s="22"/>
      <c r="DE468" s="22"/>
      <c r="DF468" s="22"/>
      <c r="DG468" s="22"/>
      <c r="DH468" s="22"/>
      <c r="DI468" s="22"/>
      <c r="DJ468" s="22"/>
      <c r="DK468" s="22"/>
      <c r="DL468" s="22"/>
      <c r="DM468" s="22"/>
      <c r="DN468" s="22"/>
      <c r="DO468" s="22"/>
      <c r="DP468" s="22"/>
      <c r="DQ468" s="22"/>
      <c r="DR468" s="22"/>
      <c r="DS468" s="22"/>
      <c r="DT468" s="22"/>
      <c r="DU468" s="22"/>
      <c r="DV468" s="22"/>
      <c r="DW468" s="22"/>
      <c r="DX468" s="22"/>
      <c r="DY468" s="22"/>
      <c r="DZ468" s="22"/>
      <c r="EA468" s="22"/>
      <c r="EB468" s="22"/>
      <c r="EC468" s="22"/>
      <c r="ED468" s="22"/>
      <c r="EE468" s="22"/>
      <c r="EF468" s="22"/>
      <c r="EG468" s="22"/>
      <c r="EH468" s="22"/>
      <c r="EI468" s="22"/>
      <c r="EJ468" s="22"/>
      <c r="EK468" s="22"/>
      <c r="EL468" s="22"/>
      <c r="EM468" s="22"/>
      <c r="EN468" s="22"/>
      <c r="EO468" s="22"/>
      <c r="EP468" s="22"/>
      <c r="EQ468" s="22"/>
      <c r="ER468" s="22"/>
      <c r="ES468" s="22"/>
      <c r="ET468" s="22"/>
      <c r="EU468" s="22"/>
      <c r="EV468" s="22"/>
      <c r="EW468" s="22"/>
      <c r="EX468" s="22"/>
      <c r="EY468" s="22"/>
      <c r="EZ468" s="22"/>
      <c r="FA468" s="22"/>
      <c r="FB468" s="22"/>
      <c r="FC468" s="22"/>
      <c r="FD468" s="22"/>
      <c r="FE468" s="22"/>
      <c r="FF468" s="22"/>
      <c r="FG468" s="22"/>
      <c r="FH468" s="22"/>
      <c r="FI468" s="22"/>
      <c r="FJ468" s="22"/>
      <c r="FK468" s="22"/>
      <c r="FL468" s="22"/>
      <c r="FM468" s="22"/>
      <c r="FN468" s="22"/>
      <c r="FO468" s="22"/>
      <c r="FP468" s="22"/>
      <c r="FQ468" s="22"/>
      <c r="FR468" s="22"/>
      <c r="FS468" s="22"/>
      <c r="FT468" s="22"/>
      <c r="FU468" s="22"/>
      <c r="FV468" s="22">
        <v>1.1000000000000001</v>
      </c>
      <c r="FW468" s="22"/>
      <c r="FX468" s="22"/>
      <c r="FY468" s="22"/>
      <c r="FZ468" s="22"/>
      <c r="GA468" s="22"/>
      <c r="GB468" s="22"/>
      <c r="GC468" s="22"/>
      <c r="GD468" s="22"/>
      <c r="GE468" s="22"/>
      <c r="GF468" s="22"/>
      <c r="GG468" s="22"/>
      <c r="GH468" s="22"/>
      <c r="GI468" s="22"/>
      <c r="GJ468" s="22"/>
      <c r="GK468" s="22"/>
      <c r="GL468" s="22"/>
      <c r="GM468" s="22"/>
      <c r="GN468" s="22"/>
      <c r="GO468" s="22"/>
      <c r="GP468" s="22"/>
      <c r="GQ468" s="22"/>
      <c r="GR468" s="22"/>
      <c r="GS468" s="22"/>
      <c r="GT468" s="22"/>
      <c r="GU468" s="22"/>
      <c r="GV468" s="22"/>
      <c r="GW468" s="22"/>
      <c r="GX468" s="22"/>
      <c r="GY468" s="22"/>
      <c r="GZ468" s="22"/>
      <c r="HA468" s="22"/>
      <c r="HB468" s="22"/>
      <c r="HC468" s="22"/>
      <c r="HD468" s="22"/>
      <c r="HE468" s="22"/>
      <c r="HF468" s="22"/>
      <c r="HG468" s="22"/>
      <c r="HH468" s="22"/>
      <c r="HI468" s="22"/>
      <c r="HJ468" s="22"/>
      <c r="HK468" s="22"/>
      <c r="HL468" s="22"/>
      <c r="HM468" s="22"/>
      <c r="HN468" s="22"/>
      <c r="HO468" s="22"/>
      <c r="HP468" s="22"/>
      <c r="HQ468" s="22"/>
      <c r="HR468" s="22"/>
      <c r="HS468" s="22"/>
      <c r="HT468" s="22"/>
      <c r="HU468" s="22"/>
      <c r="HV468" s="22"/>
      <c r="HW468" s="22"/>
      <c r="HX468" s="22"/>
      <c r="HY468" s="22"/>
      <c r="HZ468" s="22"/>
      <c r="IA468" s="22"/>
      <c r="IB468" s="22"/>
      <c r="IC468" s="22"/>
      <c r="ID468" s="22"/>
      <c r="IE468" s="22"/>
      <c r="IF468" s="22"/>
      <c r="IG468" s="22"/>
      <c r="IH468" s="22">
        <v>1</v>
      </c>
      <c r="II468" s="22"/>
      <c r="IJ468" s="22"/>
      <c r="IK468" s="22"/>
      <c r="IL468" s="22"/>
      <c r="IM468" s="22"/>
      <c r="IN468" s="22"/>
      <c r="IO468" s="22"/>
      <c r="IP468" s="22"/>
      <c r="IQ468" s="22"/>
      <c r="IR468" s="22"/>
      <c r="IS468" s="22"/>
      <c r="IT468" s="22"/>
      <c r="IU468" s="22"/>
      <c r="IV468" s="22"/>
      <c r="IW468" s="22"/>
      <c r="IX468" s="22"/>
      <c r="IY468" s="26">
        <f t="shared" si="26"/>
        <v>4.0999999999999996</v>
      </c>
      <c r="IZ468" s="56" t="s">
        <v>37</v>
      </c>
      <c r="JA468" s="80">
        <v>210.54</v>
      </c>
      <c r="JB468" s="81">
        <f>JE468</f>
        <v>210.54</v>
      </c>
      <c r="JC468" s="81">
        <v>137.15600000000001</v>
      </c>
      <c r="JD468" s="82">
        <f t="shared" si="27"/>
        <v>0</v>
      </c>
      <c r="JE468" s="83">
        <v>210.54</v>
      </c>
      <c r="JF468" s="83"/>
      <c r="JG468" s="83"/>
      <c r="JH468" s="83"/>
      <c r="JI468" s="83"/>
      <c r="JJ468" s="83"/>
      <c r="JK468" s="83"/>
      <c r="JL468" s="83"/>
      <c r="JM468" s="83"/>
      <c r="JN468" s="83"/>
      <c r="JO468" s="83"/>
      <c r="JP468" s="83"/>
      <c r="JQ468" s="40">
        <f t="shared" si="25"/>
        <v>1.5350403919624369</v>
      </c>
    </row>
    <row r="469" spans="1:278" s="5" customFormat="1" ht="12.75" customHeight="1" x14ac:dyDescent="0.25">
      <c r="A469" s="64">
        <v>43186</v>
      </c>
      <c r="B469" s="109" t="s">
        <v>261</v>
      </c>
      <c r="C469" s="52"/>
      <c r="D469" s="52"/>
      <c r="E469" s="53"/>
      <c r="F469" s="53"/>
      <c r="G469" s="53"/>
      <c r="H469" s="53"/>
      <c r="I469" s="53"/>
      <c r="J469" s="53"/>
      <c r="K469" s="53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>
        <v>2</v>
      </c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  <c r="BK469" s="22"/>
      <c r="BL469" s="22"/>
      <c r="BM469" s="22"/>
      <c r="BN469" s="22"/>
      <c r="BO469" s="22"/>
      <c r="BP469" s="22"/>
      <c r="BQ469" s="22"/>
      <c r="BR469" s="22"/>
      <c r="BS469" s="22"/>
      <c r="BT469" s="22"/>
      <c r="BU469" s="22"/>
      <c r="BV469" s="22"/>
      <c r="BW469" s="22"/>
      <c r="BX469" s="22"/>
      <c r="BY469" s="22"/>
      <c r="BZ469" s="22"/>
      <c r="CA469" s="22"/>
      <c r="CB469" s="22"/>
      <c r="CC469" s="22"/>
      <c r="CD469" s="22"/>
      <c r="CE469" s="22"/>
      <c r="CF469" s="22"/>
      <c r="CG469" s="22"/>
      <c r="CH469" s="22"/>
      <c r="CI469" s="22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2"/>
      <c r="DA469" s="22"/>
      <c r="DB469" s="22"/>
      <c r="DC469" s="22"/>
      <c r="DD469" s="22"/>
      <c r="DE469" s="22"/>
      <c r="DF469" s="22"/>
      <c r="DG469" s="22"/>
      <c r="DH469" s="22"/>
      <c r="DI469" s="22"/>
      <c r="DJ469" s="22"/>
      <c r="DK469" s="22"/>
      <c r="DL469" s="22"/>
      <c r="DM469" s="22"/>
      <c r="DN469" s="22"/>
      <c r="DO469" s="22"/>
      <c r="DP469" s="22"/>
      <c r="DQ469" s="22"/>
      <c r="DR469" s="22"/>
      <c r="DS469" s="22"/>
      <c r="DT469" s="22"/>
      <c r="DU469" s="22"/>
      <c r="DV469" s="22"/>
      <c r="DW469" s="22"/>
      <c r="DX469" s="22"/>
      <c r="DY469" s="22"/>
      <c r="DZ469" s="22"/>
      <c r="EA469" s="22"/>
      <c r="EB469" s="22"/>
      <c r="EC469" s="22"/>
      <c r="ED469" s="22"/>
      <c r="EE469" s="22"/>
      <c r="EF469" s="22"/>
      <c r="EG469" s="22"/>
      <c r="EH469" s="22"/>
      <c r="EI469" s="22"/>
      <c r="EJ469" s="22"/>
      <c r="EK469" s="22"/>
      <c r="EL469" s="22"/>
      <c r="EM469" s="22"/>
      <c r="EN469" s="22"/>
      <c r="EO469" s="22"/>
      <c r="EP469" s="22"/>
      <c r="EQ469" s="22"/>
      <c r="ER469" s="22"/>
      <c r="ES469" s="22"/>
      <c r="ET469" s="22"/>
      <c r="EU469" s="22"/>
      <c r="EV469" s="22"/>
      <c r="EW469" s="22"/>
      <c r="EX469" s="22"/>
      <c r="EY469" s="22"/>
      <c r="EZ469" s="22"/>
      <c r="FA469" s="22"/>
      <c r="FB469" s="22"/>
      <c r="FC469" s="22"/>
      <c r="FD469" s="22"/>
      <c r="FE469" s="22"/>
      <c r="FF469" s="22"/>
      <c r="FG469" s="22"/>
      <c r="FH469" s="22"/>
      <c r="FI469" s="22"/>
      <c r="FJ469" s="22"/>
      <c r="FK469" s="22"/>
      <c r="FL469" s="22"/>
      <c r="FM469" s="22"/>
      <c r="FN469" s="22"/>
      <c r="FO469" s="22"/>
      <c r="FP469" s="22"/>
      <c r="FQ469" s="22"/>
      <c r="FR469" s="22"/>
      <c r="FS469" s="22"/>
      <c r="FT469" s="22"/>
      <c r="FU469" s="22"/>
      <c r="FV469" s="22"/>
      <c r="FW469" s="22"/>
      <c r="FX469" s="22"/>
      <c r="FY469" s="22"/>
      <c r="FZ469" s="22"/>
      <c r="GA469" s="22"/>
      <c r="GB469" s="22"/>
      <c r="GC469" s="22"/>
      <c r="GD469" s="22"/>
      <c r="GE469" s="22"/>
      <c r="GF469" s="22"/>
      <c r="GG469" s="22"/>
      <c r="GH469" s="22"/>
      <c r="GI469" s="22"/>
      <c r="GJ469" s="22"/>
      <c r="GK469" s="22"/>
      <c r="GL469" s="22"/>
      <c r="GM469" s="22"/>
      <c r="GN469" s="22"/>
      <c r="GO469" s="22"/>
      <c r="GP469" s="22"/>
      <c r="GQ469" s="22"/>
      <c r="GR469" s="22"/>
      <c r="GS469" s="22"/>
      <c r="GT469" s="22"/>
      <c r="GU469" s="22"/>
      <c r="GV469" s="22"/>
      <c r="GW469" s="22"/>
      <c r="GX469" s="22"/>
      <c r="GY469" s="22"/>
      <c r="GZ469" s="22"/>
      <c r="HA469" s="22"/>
      <c r="HB469" s="22"/>
      <c r="HC469" s="22"/>
      <c r="HD469" s="22"/>
      <c r="HE469" s="22"/>
      <c r="HF469" s="22"/>
      <c r="HG469" s="22"/>
      <c r="HH469" s="22"/>
      <c r="HI469" s="22"/>
      <c r="HJ469" s="22"/>
      <c r="HK469" s="22"/>
      <c r="HL469" s="22"/>
      <c r="HM469" s="22"/>
      <c r="HN469" s="22"/>
      <c r="HO469" s="22"/>
      <c r="HP469" s="22"/>
      <c r="HQ469" s="22"/>
      <c r="HR469" s="22"/>
      <c r="HS469" s="22"/>
      <c r="HT469" s="22"/>
      <c r="HU469" s="22"/>
      <c r="HV469" s="22"/>
      <c r="HW469" s="22"/>
      <c r="HX469" s="22"/>
      <c r="HY469" s="22"/>
      <c r="HZ469" s="22"/>
      <c r="IA469" s="22"/>
      <c r="IB469" s="22"/>
      <c r="IC469" s="22"/>
      <c r="ID469" s="22"/>
      <c r="IE469" s="22"/>
      <c r="IF469" s="22"/>
      <c r="IG469" s="22"/>
      <c r="IH469" s="22">
        <v>1</v>
      </c>
      <c r="II469" s="22"/>
      <c r="IJ469" s="22"/>
      <c r="IK469" s="22"/>
      <c r="IL469" s="22"/>
      <c r="IM469" s="22"/>
      <c r="IN469" s="22"/>
      <c r="IO469" s="22"/>
      <c r="IP469" s="22"/>
      <c r="IQ469" s="22"/>
      <c r="IR469" s="22"/>
      <c r="IS469" s="22"/>
      <c r="IT469" s="22"/>
      <c r="IU469" s="22"/>
      <c r="IV469" s="22"/>
      <c r="IW469" s="22"/>
      <c r="IX469" s="22"/>
      <c r="IY469" s="26">
        <f t="shared" si="26"/>
        <v>3</v>
      </c>
      <c r="IZ469" s="56" t="s">
        <v>37</v>
      </c>
      <c r="JA469" s="80">
        <v>154.72999999999999</v>
      </c>
      <c r="JB469" s="81">
        <f>JE469+JF469+JG469+JH469</f>
        <v>154.72999999999999</v>
      </c>
      <c r="JC469" s="81">
        <v>101.59</v>
      </c>
      <c r="JD469" s="82">
        <f t="shared" si="27"/>
        <v>0</v>
      </c>
      <c r="JE469" s="83"/>
      <c r="JF469" s="83"/>
      <c r="JG469" s="83"/>
      <c r="JH469" s="83">
        <v>154.72999999999999</v>
      </c>
      <c r="JI469" s="83"/>
      <c r="JJ469" s="83"/>
      <c r="JK469" s="83"/>
      <c r="JL469" s="83"/>
      <c r="JM469" s="83"/>
      <c r="JN469" s="83"/>
      <c r="JO469" s="83"/>
      <c r="JP469" s="83"/>
      <c r="JQ469" s="40">
        <f t="shared" si="25"/>
        <v>1.5230829806083275</v>
      </c>
    </row>
    <row r="470" spans="1:278" s="5" customFormat="1" ht="12.75" customHeight="1" x14ac:dyDescent="0.25">
      <c r="A470" s="64">
        <v>43208</v>
      </c>
      <c r="B470" s="109" t="s">
        <v>261</v>
      </c>
      <c r="C470" s="52"/>
      <c r="D470" s="52"/>
      <c r="E470" s="53"/>
      <c r="F470" s="53"/>
      <c r="G470" s="53"/>
      <c r="H470" s="53"/>
      <c r="I470" s="53"/>
      <c r="J470" s="53"/>
      <c r="K470" s="53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/>
      <c r="EW470" s="22"/>
      <c r="EX470" s="22"/>
      <c r="EY470" s="22"/>
      <c r="EZ470" s="22"/>
      <c r="FA470" s="22"/>
      <c r="FB470" s="22"/>
      <c r="FC470" s="22"/>
      <c r="FD470" s="22"/>
      <c r="FE470" s="22"/>
      <c r="FF470" s="22"/>
      <c r="FG470" s="22"/>
      <c r="FH470" s="22"/>
      <c r="FI470" s="22"/>
      <c r="FJ470" s="22"/>
      <c r="FK470" s="22"/>
      <c r="FL470" s="22"/>
      <c r="FM470" s="22"/>
      <c r="FN470" s="22"/>
      <c r="FO470" s="22"/>
      <c r="FP470" s="22"/>
      <c r="FQ470" s="22"/>
      <c r="FR470" s="22"/>
      <c r="FS470" s="22"/>
      <c r="FT470" s="22"/>
      <c r="FU470" s="22"/>
      <c r="FV470" s="22">
        <v>2.2000000000000002</v>
      </c>
      <c r="FW470" s="22"/>
      <c r="FX470" s="22"/>
      <c r="FY470" s="22"/>
      <c r="FZ470" s="22"/>
      <c r="GA470" s="22"/>
      <c r="GB470" s="22"/>
      <c r="GC470" s="22"/>
      <c r="GD470" s="22"/>
      <c r="GE470" s="22"/>
      <c r="GF470" s="22"/>
      <c r="GG470" s="22"/>
      <c r="GH470" s="22"/>
      <c r="GI470" s="22"/>
      <c r="GJ470" s="22"/>
      <c r="GK470" s="22"/>
      <c r="GL470" s="22"/>
      <c r="GM470" s="22"/>
      <c r="GN470" s="22"/>
      <c r="GO470" s="22"/>
      <c r="GP470" s="22"/>
      <c r="GQ470" s="22"/>
      <c r="GR470" s="22"/>
      <c r="GS470" s="22"/>
      <c r="GT470" s="22"/>
      <c r="GU470" s="22"/>
      <c r="GV470" s="22"/>
      <c r="GW470" s="22"/>
      <c r="GX470" s="22"/>
      <c r="GY470" s="22"/>
      <c r="GZ470" s="22"/>
      <c r="HA470" s="22"/>
      <c r="HB470" s="22"/>
      <c r="HC470" s="22"/>
      <c r="HD470" s="22"/>
      <c r="HE470" s="22"/>
      <c r="HF470" s="22"/>
      <c r="HG470" s="22"/>
      <c r="HH470" s="22"/>
      <c r="HI470" s="22"/>
      <c r="HJ470" s="22"/>
      <c r="HK470" s="22"/>
      <c r="HL470" s="22"/>
      <c r="HM470" s="22"/>
      <c r="HN470" s="22"/>
      <c r="HO470" s="22"/>
      <c r="HP470" s="22"/>
      <c r="HQ470" s="22"/>
      <c r="HR470" s="22"/>
      <c r="HS470" s="22"/>
      <c r="HT470" s="22"/>
      <c r="HU470" s="22"/>
      <c r="HV470" s="22"/>
      <c r="HW470" s="22"/>
      <c r="HX470" s="22"/>
      <c r="HY470" s="22"/>
      <c r="HZ470" s="22"/>
      <c r="IA470" s="22"/>
      <c r="IB470" s="22"/>
      <c r="IC470" s="22"/>
      <c r="ID470" s="22"/>
      <c r="IE470" s="22"/>
      <c r="IF470" s="22"/>
      <c r="IG470" s="22"/>
      <c r="IH470" s="22"/>
      <c r="II470" s="22"/>
      <c r="IJ470" s="22"/>
      <c r="IK470" s="22"/>
      <c r="IL470" s="22"/>
      <c r="IM470" s="22"/>
      <c r="IN470" s="22"/>
      <c r="IO470" s="22"/>
      <c r="IP470" s="22"/>
      <c r="IQ470" s="22"/>
      <c r="IR470" s="22"/>
      <c r="IS470" s="22"/>
      <c r="IT470" s="22"/>
      <c r="IU470" s="22"/>
      <c r="IV470" s="22"/>
      <c r="IW470" s="22"/>
      <c r="IX470" s="22"/>
      <c r="IY470" s="26">
        <f t="shared" si="26"/>
        <v>2.2000000000000002</v>
      </c>
      <c r="IZ470" s="56" t="s">
        <v>37</v>
      </c>
      <c r="JA470" s="80">
        <v>76.209999999999994</v>
      </c>
      <c r="JB470" s="81">
        <f>JE470+JF470+JG470+JH470</f>
        <v>76.209999999999994</v>
      </c>
      <c r="JC470" s="81">
        <v>47.981999999999999</v>
      </c>
      <c r="JD470" s="82">
        <f t="shared" si="27"/>
        <v>0</v>
      </c>
      <c r="JE470" s="83"/>
      <c r="JF470" s="83"/>
      <c r="JG470" s="83"/>
      <c r="JH470" s="83">
        <v>76.209999999999994</v>
      </c>
      <c r="JI470" s="83"/>
      <c r="JJ470" s="83"/>
      <c r="JK470" s="83"/>
      <c r="JL470" s="83"/>
      <c r="JM470" s="83"/>
      <c r="JN470" s="83"/>
      <c r="JO470" s="83"/>
      <c r="JP470" s="83"/>
      <c r="JQ470" s="40">
        <f t="shared" si="25"/>
        <v>1.5883039473135758</v>
      </c>
    </row>
    <row r="471" spans="1:278" s="5" customFormat="1" ht="12.75" customHeight="1" x14ac:dyDescent="0.25">
      <c r="A471" s="64">
        <v>43138</v>
      </c>
      <c r="B471" s="108" t="s">
        <v>241</v>
      </c>
      <c r="C471" s="52"/>
      <c r="D471" s="52"/>
      <c r="E471" s="53"/>
      <c r="F471" s="53"/>
      <c r="G471" s="53"/>
      <c r="H471" s="53"/>
      <c r="I471" s="53"/>
      <c r="J471" s="53"/>
      <c r="K471" s="53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>
        <v>150</v>
      </c>
      <c r="EB471" s="22"/>
      <c r="EC471" s="22"/>
      <c r="ED471" s="22"/>
      <c r="EE471" s="22"/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/>
      <c r="EY471" s="22"/>
      <c r="EZ471" s="22"/>
      <c r="FA471" s="22"/>
      <c r="FB471" s="22"/>
      <c r="FC471" s="22"/>
      <c r="FD471" s="22"/>
      <c r="FE471" s="22"/>
      <c r="FF471" s="22"/>
      <c r="FG471" s="22"/>
      <c r="FH471" s="22"/>
      <c r="FI471" s="22"/>
      <c r="FJ471" s="22"/>
      <c r="FK471" s="22"/>
      <c r="FL471" s="22"/>
      <c r="FM471" s="22"/>
      <c r="FN471" s="22"/>
      <c r="FO471" s="22"/>
      <c r="FP471" s="22"/>
      <c r="FQ471" s="22"/>
      <c r="FR471" s="22"/>
      <c r="FS471" s="22"/>
      <c r="FT471" s="22"/>
      <c r="FU471" s="22"/>
      <c r="FV471" s="22"/>
      <c r="FW471" s="22"/>
      <c r="FX471" s="22"/>
      <c r="FY471" s="22"/>
      <c r="FZ471" s="22"/>
      <c r="GA471" s="22"/>
      <c r="GB471" s="22"/>
      <c r="GC471" s="22"/>
      <c r="GD471" s="22"/>
      <c r="GE471" s="22"/>
      <c r="GF471" s="22"/>
      <c r="GG471" s="22"/>
      <c r="GH471" s="22"/>
      <c r="GI471" s="22"/>
      <c r="GJ471" s="22"/>
      <c r="GK471" s="22"/>
      <c r="GL471" s="22"/>
      <c r="GM471" s="22"/>
      <c r="GN471" s="22"/>
      <c r="GO471" s="22"/>
      <c r="GP471" s="22"/>
      <c r="GQ471" s="22"/>
      <c r="GR471" s="22"/>
      <c r="GS471" s="22"/>
      <c r="GT471" s="22"/>
      <c r="GU471" s="22"/>
      <c r="GV471" s="22"/>
      <c r="GW471" s="22"/>
      <c r="GX471" s="22"/>
      <c r="GY471" s="22"/>
      <c r="GZ471" s="22"/>
      <c r="HA471" s="22"/>
      <c r="HB471" s="22"/>
      <c r="HC471" s="22"/>
      <c r="HD471" s="22"/>
      <c r="HE471" s="22"/>
      <c r="HF471" s="22"/>
      <c r="HG471" s="22"/>
      <c r="HH471" s="22"/>
      <c r="HI471" s="22"/>
      <c r="HJ471" s="22"/>
      <c r="HK471" s="22"/>
      <c r="HL471" s="22"/>
      <c r="HM471" s="22"/>
      <c r="HN471" s="22"/>
      <c r="HO471" s="22"/>
      <c r="HP471" s="22"/>
      <c r="HQ471" s="22"/>
      <c r="HR471" s="22"/>
      <c r="HS471" s="22"/>
      <c r="HT471" s="22"/>
      <c r="HU471" s="22"/>
      <c r="HV471" s="22"/>
      <c r="HW471" s="22"/>
      <c r="HX471" s="22"/>
      <c r="HY471" s="22"/>
      <c r="HZ471" s="22"/>
      <c r="IA471" s="22"/>
      <c r="IB471" s="22"/>
      <c r="IC471" s="22"/>
      <c r="ID471" s="22"/>
      <c r="IE471" s="22"/>
      <c r="IF471" s="22"/>
      <c r="IG471" s="22"/>
      <c r="IH471" s="22"/>
      <c r="II471" s="22"/>
      <c r="IJ471" s="22"/>
      <c r="IK471" s="22"/>
      <c r="IL471" s="22"/>
      <c r="IM471" s="22"/>
      <c r="IN471" s="22"/>
      <c r="IO471" s="22"/>
      <c r="IP471" s="22"/>
      <c r="IQ471" s="22"/>
      <c r="IR471" s="22"/>
      <c r="IS471" s="22"/>
      <c r="IT471" s="22"/>
      <c r="IU471" s="22"/>
      <c r="IV471" s="22"/>
      <c r="IW471" s="22"/>
      <c r="IX471" s="22"/>
      <c r="IY471" s="26">
        <f t="shared" si="26"/>
        <v>150</v>
      </c>
      <c r="IZ471" s="56" t="s">
        <v>37</v>
      </c>
      <c r="JA471" s="80">
        <v>2970</v>
      </c>
      <c r="JB471" s="81">
        <f>JE471+JF471+JG471+JH471</f>
        <v>2970</v>
      </c>
      <c r="JC471" s="81">
        <v>2226</v>
      </c>
      <c r="JD471" s="82">
        <f t="shared" si="27"/>
        <v>0</v>
      </c>
      <c r="JE471" s="83"/>
      <c r="JF471" s="83"/>
      <c r="JG471" s="83"/>
      <c r="JH471" s="83">
        <v>2970</v>
      </c>
      <c r="JI471" s="83"/>
      <c r="JJ471" s="83"/>
      <c r="JK471" s="83"/>
      <c r="JL471" s="83"/>
      <c r="JM471" s="83"/>
      <c r="JN471" s="83"/>
      <c r="JO471" s="83"/>
      <c r="JP471" s="83"/>
      <c r="JQ471" s="40">
        <f t="shared" si="25"/>
        <v>1.3342318059299192</v>
      </c>
      <c r="JR471" s="5" t="s">
        <v>357</v>
      </c>
    </row>
    <row r="472" spans="1:278" s="5" customFormat="1" ht="12.75" customHeight="1" x14ac:dyDescent="0.25">
      <c r="A472" s="64">
        <v>43166</v>
      </c>
      <c r="B472" s="108" t="s">
        <v>241</v>
      </c>
      <c r="C472" s="52"/>
      <c r="D472" s="52"/>
      <c r="E472" s="53"/>
      <c r="F472" s="53"/>
      <c r="G472" s="53"/>
      <c r="H472" s="53"/>
      <c r="I472" s="53"/>
      <c r="J472" s="53"/>
      <c r="K472" s="53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  <c r="BK472" s="22"/>
      <c r="BL472" s="22"/>
      <c r="BM472" s="22"/>
      <c r="BN472" s="22"/>
      <c r="BO472" s="22"/>
      <c r="BP472" s="22"/>
      <c r="BQ472" s="22"/>
      <c r="BR472" s="22"/>
      <c r="BS472" s="22"/>
      <c r="BT472" s="22"/>
      <c r="BU472" s="22"/>
      <c r="BV472" s="22"/>
      <c r="BW472" s="22"/>
      <c r="BX472" s="22"/>
      <c r="BY472" s="22"/>
      <c r="BZ472" s="22"/>
      <c r="CA472" s="22"/>
      <c r="CB472" s="22"/>
      <c r="CC472" s="22"/>
      <c r="CD472" s="22"/>
      <c r="CE472" s="22"/>
      <c r="CF472" s="22"/>
      <c r="CG472" s="22"/>
      <c r="CH472" s="22"/>
      <c r="CI472" s="22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2"/>
      <c r="DA472" s="22"/>
      <c r="DB472" s="22"/>
      <c r="DC472" s="22"/>
      <c r="DD472" s="22"/>
      <c r="DE472" s="22"/>
      <c r="DF472" s="22"/>
      <c r="DG472" s="22"/>
      <c r="DH472" s="22"/>
      <c r="DI472" s="22"/>
      <c r="DJ472" s="22"/>
      <c r="DK472" s="22"/>
      <c r="DL472" s="22"/>
      <c r="DM472" s="22"/>
      <c r="DN472" s="22"/>
      <c r="DO472" s="22"/>
      <c r="DP472" s="22"/>
      <c r="DQ472" s="22"/>
      <c r="DR472" s="22"/>
      <c r="DS472" s="22"/>
      <c r="DT472" s="22"/>
      <c r="DU472" s="22"/>
      <c r="DV472" s="22"/>
      <c r="DW472" s="22"/>
      <c r="DX472" s="22"/>
      <c r="DY472" s="22"/>
      <c r="DZ472" s="22"/>
      <c r="EA472" s="22">
        <v>100</v>
      </c>
      <c r="EB472" s="22"/>
      <c r="EC472" s="22"/>
      <c r="ED472" s="22"/>
      <c r="EE472" s="22"/>
      <c r="EF472" s="22"/>
      <c r="EG472" s="22"/>
      <c r="EH472" s="22"/>
      <c r="EI472" s="22"/>
      <c r="EJ472" s="22"/>
      <c r="EK472" s="22"/>
      <c r="EL472" s="22"/>
      <c r="EM472" s="22"/>
      <c r="EN472" s="22"/>
      <c r="EO472" s="22"/>
      <c r="EP472" s="22"/>
      <c r="EQ472" s="22"/>
      <c r="ER472" s="22"/>
      <c r="ES472" s="22"/>
      <c r="ET472" s="22"/>
      <c r="EU472" s="22"/>
      <c r="EV472" s="22"/>
      <c r="EW472" s="22"/>
      <c r="EX472" s="22"/>
      <c r="EY472" s="22"/>
      <c r="EZ472" s="22"/>
      <c r="FA472" s="22"/>
      <c r="FB472" s="22"/>
      <c r="FC472" s="22"/>
      <c r="FD472" s="22"/>
      <c r="FE472" s="22"/>
      <c r="FF472" s="22"/>
      <c r="FG472" s="22"/>
      <c r="FH472" s="22"/>
      <c r="FI472" s="22"/>
      <c r="FJ472" s="22"/>
      <c r="FK472" s="22"/>
      <c r="FL472" s="22"/>
      <c r="FM472" s="22"/>
      <c r="FN472" s="22"/>
      <c r="FO472" s="22"/>
      <c r="FP472" s="22"/>
      <c r="FQ472" s="22"/>
      <c r="FR472" s="22"/>
      <c r="FS472" s="22"/>
      <c r="FT472" s="22"/>
      <c r="FU472" s="22"/>
      <c r="FV472" s="22"/>
      <c r="FW472" s="22"/>
      <c r="FX472" s="22"/>
      <c r="FY472" s="22"/>
      <c r="FZ472" s="22"/>
      <c r="GA472" s="22"/>
      <c r="GB472" s="22"/>
      <c r="GC472" s="22"/>
      <c r="GD472" s="22"/>
      <c r="GE472" s="22"/>
      <c r="GF472" s="22"/>
      <c r="GG472" s="22"/>
      <c r="GH472" s="22"/>
      <c r="GI472" s="22"/>
      <c r="GJ472" s="22"/>
      <c r="GK472" s="22"/>
      <c r="GL472" s="22"/>
      <c r="GM472" s="22"/>
      <c r="GN472" s="22"/>
      <c r="GO472" s="22"/>
      <c r="GP472" s="22"/>
      <c r="GQ472" s="22"/>
      <c r="GR472" s="22"/>
      <c r="GS472" s="22"/>
      <c r="GT472" s="22"/>
      <c r="GU472" s="22"/>
      <c r="GV472" s="22"/>
      <c r="GW472" s="22"/>
      <c r="GX472" s="22"/>
      <c r="GY472" s="22"/>
      <c r="GZ472" s="22"/>
      <c r="HA472" s="22"/>
      <c r="HB472" s="22"/>
      <c r="HC472" s="22"/>
      <c r="HD472" s="22"/>
      <c r="HE472" s="22"/>
      <c r="HF472" s="22"/>
      <c r="HG472" s="22"/>
      <c r="HH472" s="22"/>
      <c r="HI472" s="22"/>
      <c r="HJ472" s="22"/>
      <c r="HK472" s="22"/>
      <c r="HL472" s="22"/>
      <c r="HM472" s="22"/>
      <c r="HN472" s="22"/>
      <c r="HO472" s="22"/>
      <c r="HP472" s="22"/>
      <c r="HQ472" s="22"/>
      <c r="HR472" s="22"/>
      <c r="HS472" s="22"/>
      <c r="HT472" s="22"/>
      <c r="HU472" s="22"/>
      <c r="HV472" s="22"/>
      <c r="HW472" s="22"/>
      <c r="HX472" s="22"/>
      <c r="HY472" s="22"/>
      <c r="HZ472" s="22"/>
      <c r="IA472" s="22"/>
      <c r="IB472" s="22"/>
      <c r="IC472" s="22"/>
      <c r="ID472" s="22"/>
      <c r="IE472" s="22"/>
      <c r="IF472" s="22"/>
      <c r="IG472" s="22"/>
      <c r="IH472" s="22"/>
      <c r="II472" s="22"/>
      <c r="IJ472" s="22"/>
      <c r="IK472" s="22"/>
      <c r="IL472" s="22"/>
      <c r="IM472" s="22"/>
      <c r="IN472" s="22"/>
      <c r="IO472" s="22"/>
      <c r="IP472" s="22"/>
      <c r="IQ472" s="22"/>
      <c r="IR472" s="22"/>
      <c r="IS472" s="22"/>
      <c r="IT472" s="22"/>
      <c r="IU472" s="22"/>
      <c r="IV472" s="22"/>
      <c r="IW472" s="22"/>
      <c r="IX472" s="22"/>
      <c r="IY472" s="26">
        <f t="shared" si="26"/>
        <v>100</v>
      </c>
      <c r="IZ472" s="56" t="s">
        <v>37</v>
      </c>
      <c r="JA472" s="80">
        <v>1980</v>
      </c>
      <c r="JB472" s="81">
        <f>JE472+JF472+JG472+JH472+JI472</f>
        <v>1980</v>
      </c>
      <c r="JC472" s="81">
        <v>1484</v>
      </c>
      <c r="JD472" s="82">
        <f t="shared" si="27"/>
        <v>0</v>
      </c>
      <c r="JE472" s="83"/>
      <c r="JF472" s="83"/>
      <c r="JG472" s="83"/>
      <c r="JH472" s="83"/>
      <c r="JI472" s="83">
        <v>1980</v>
      </c>
      <c r="JJ472" s="83"/>
      <c r="JK472" s="83"/>
      <c r="JL472" s="83"/>
      <c r="JM472" s="83"/>
      <c r="JN472" s="83"/>
      <c r="JO472" s="83"/>
      <c r="JP472" s="83"/>
      <c r="JQ472" s="40">
        <f t="shared" si="25"/>
        <v>1.3342318059299192</v>
      </c>
      <c r="JR472" s="5" t="s">
        <v>417</v>
      </c>
    </row>
    <row r="473" spans="1:278" s="5" customFormat="1" ht="12.75" customHeight="1" x14ac:dyDescent="0.25">
      <c r="A473" s="64">
        <v>43180</v>
      </c>
      <c r="B473" s="108" t="s">
        <v>241</v>
      </c>
      <c r="C473" s="52"/>
      <c r="D473" s="52"/>
      <c r="E473" s="53"/>
      <c r="F473" s="53"/>
      <c r="G473" s="53"/>
      <c r="H473" s="53"/>
      <c r="I473" s="53"/>
      <c r="J473" s="53"/>
      <c r="K473" s="53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2"/>
      <c r="BP473" s="22"/>
      <c r="BQ473" s="22"/>
      <c r="BR473" s="22"/>
      <c r="BS473" s="22"/>
      <c r="BT473" s="22"/>
      <c r="BU473" s="22"/>
      <c r="BV473" s="22"/>
      <c r="BW473" s="22"/>
      <c r="BX473" s="22"/>
      <c r="BY473" s="22"/>
      <c r="BZ473" s="22"/>
      <c r="CA473" s="22"/>
      <c r="CB473" s="22"/>
      <c r="CC473" s="22"/>
      <c r="CD473" s="22"/>
      <c r="CE473" s="22"/>
      <c r="CF473" s="22"/>
      <c r="CG473" s="22"/>
      <c r="CH473" s="22"/>
      <c r="CI473" s="22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2"/>
      <c r="DA473" s="22"/>
      <c r="DB473" s="22"/>
      <c r="DC473" s="22"/>
      <c r="DD473" s="22"/>
      <c r="DE473" s="22"/>
      <c r="DF473" s="22"/>
      <c r="DG473" s="22"/>
      <c r="DH473" s="22"/>
      <c r="DI473" s="22"/>
      <c r="DJ473" s="22"/>
      <c r="DK473" s="22"/>
      <c r="DL473" s="22"/>
      <c r="DM473" s="22"/>
      <c r="DN473" s="22"/>
      <c r="DO473" s="22"/>
      <c r="DP473" s="22"/>
      <c r="DQ473" s="22"/>
      <c r="DR473" s="22"/>
      <c r="DS473" s="22"/>
      <c r="DT473" s="22"/>
      <c r="DU473" s="22"/>
      <c r="DV473" s="22"/>
      <c r="DW473" s="22"/>
      <c r="DX473" s="22"/>
      <c r="DY473" s="22"/>
      <c r="DZ473" s="22"/>
      <c r="EA473" s="22">
        <v>110</v>
      </c>
      <c r="EB473" s="22"/>
      <c r="EC473" s="22"/>
      <c r="ED473" s="22"/>
      <c r="EE473" s="22"/>
      <c r="EF473" s="22"/>
      <c r="EG473" s="22"/>
      <c r="EH473" s="22"/>
      <c r="EI473" s="22"/>
      <c r="EJ473" s="22"/>
      <c r="EK473" s="22"/>
      <c r="EL473" s="22"/>
      <c r="EM473" s="22"/>
      <c r="EN473" s="22"/>
      <c r="EO473" s="22"/>
      <c r="EP473" s="22"/>
      <c r="EQ473" s="22"/>
      <c r="ER473" s="22"/>
      <c r="ES473" s="22"/>
      <c r="ET473" s="22"/>
      <c r="EU473" s="22"/>
      <c r="EV473" s="22"/>
      <c r="EW473" s="22"/>
      <c r="EX473" s="22"/>
      <c r="EY473" s="22"/>
      <c r="EZ473" s="22"/>
      <c r="FA473" s="22"/>
      <c r="FB473" s="22"/>
      <c r="FC473" s="22"/>
      <c r="FD473" s="22"/>
      <c r="FE473" s="22"/>
      <c r="FF473" s="22"/>
      <c r="FG473" s="22"/>
      <c r="FH473" s="22"/>
      <c r="FI473" s="22"/>
      <c r="FJ473" s="22"/>
      <c r="FK473" s="22"/>
      <c r="FL473" s="22"/>
      <c r="FM473" s="22"/>
      <c r="FN473" s="22"/>
      <c r="FO473" s="22"/>
      <c r="FP473" s="22"/>
      <c r="FQ473" s="22"/>
      <c r="FR473" s="22"/>
      <c r="FS473" s="22"/>
      <c r="FT473" s="22"/>
      <c r="FU473" s="22"/>
      <c r="FV473" s="22"/>
      <c r="FW473" s="22"/>
      <c r="FX473" s="22"/>
      <c r="FY473" s="22"/>
      <c r="FZ473" s="22"/>
      <c r="GA473" s="22"/>
      <c r="GB473" s="22"/>
      <c r="GC473" s="22"/>
      <c r="GD473" s="22"/>
      <c r="GE473" s="22"/>
      <c r="GF473" s="22"/>
      <c r="GG473" s="22"/>
      <c r="GH473" s="22"/>
      <c r="GI473" s="22"/>
      <c r="GJ473" s="22"/>
      <c r="GK473" s="22"/>
      <c r="GL473" s="22"/>
      <c r="GM473" s="22"/>
      <c r="GN473" s="22"/>
      <c r="GO473" s="22"/>
      <c r="GP473" s="22"/>
      <c r="GQ473" s="22"/>
      <c r="GR473" s="22"/>
      <c r="GS473" s="22"/>
      <c r="GT473" s="22"/>
      <c r="GU473" s="22"/>
      <c r="GV473" s="22"/>
      <c r="GW473" s="22"/>
      <c r="GX473" s="22"/>
      <c r="GY473" s="22"/>
      <c r="GZ473" s="22"/>
      <c r="HA473" s="22"/>
      <c r="HB473" s="22"/>
      <c r="HC473" s="22"/>
      <c r="HD473" s="22"/>
      <c r="HE473" s="22"/>
      <c r="HF473" s="22"/>
      <c r="HG473" s="22"/>
      <c r="HH473" s="22"/>
      <c r="HI473" s="22"/>
      <c r="HJ473" s="22"/>
      <c r="HK473" s="22"/>
      <c r="HL473" s="22"/>
      <c r="HM473" s="22"/>
      <c r="HN473" s="22"/>
      <c r="HO473" s="22"/>
      <c r="HP473" s="22"/>
      <c r="HQ473" s="22"/>
      <c r="HR473" s="22"/>
      <c r="HS473" s="22"/>
      <c r="HT473" s="22"/>
      <c r="HU473" s="22"/>
      <c r="HV473" s="22"/>
      <c r="HW473" s="22"/>
      <c r="HX473" s="22"/>
      <c r="HY473" s="22"/>
      <c r="HZ473" s="22"/>
      <c r="IA473" s="22"/>
      <c r="IB473" s="22"/>
      <c r="IC473" s="22"/>
      <c r="ID473" s="22"/>
      <c r="IE473" s="22"/>
      <c r="IF473" s="22"/>
      <c r="IG473" s="22"/>
      <c r="IH473" s="22"/>
      <c r="II473" s="22"/>
      <c r="IJ473" s="22"/>
      <c r="IK473" s="22"/>
      <c r="IL473" s="22"/>
      <c r="IM473" s="22"/>
      <c r="IN473" s="22"/>
      <c r="IO473" s="22"/>
      <c r="IP473" s="22"/>
      <c r="IQ473" s="22"/>
      <c r="IR473" s="22"/>
      <c r="IS473" s="22"/>
      <c r="IT473" s="22"/>
      <c r="IU473" s="22"/>
      <c r="IV473" s="22"/>
      <c r="IW473" s="22"/>
      <c r="IX473" s="22"/>
      <c r="IY473" s="26">
        <f t="shared" si="26"/>
        <v>110</v>
      </c>
      <c r="IZ473" s="56" t="s">
        <v>37</v>
      </c>
      <c r="JA473" s="80">
        <v>2178</v>
      </c>
      <c r="JB473" s="81">
        <f>JE473+JF473+JG473+JH473+JI473</f>
        <v>2178</v>
      </c>
      <c r="JC473" s="81">
        <v>1615.8999999999999</v>
      </c>
      <c r="JD473" s="82">
        <f t="shared" si="27"/>
        <v>0</v>
      </c>
      <c r="JE473" s="83"/>
      <c r="JF473" s="83"/>
      <c r="JG473" s="83"/>
      <c r="JH473" s="83"/>
      <c r="JI473" s="83">
        <v>2178</v>
      </c>
      <c r="JJ473" s="83"/>
      <c r="JK473" s="83"/>
      <c r="JL473" s="83"/>
      <c r="JM473" s="83"/>
      <c r="JN473" s="83"/>
      <c r="JO473" s="83"/>
      <c r="JP473" s="83"/>
      <c r="JQ473" s="40">
        <f t="shared" si="25"/>
        <v>1.34785568413887</v>
      </c>
      <c r="JR473" s="5" t="s">
        <v>418</v>
      </c>
    </row>
    <row r="474" spans="1:278" s="5" customFormat="1" ht="12.75" customHeight="1" x14ac:dyDescent="0.25">
      <c r="A474" s="64">
        <v>43195</v>
      </c>
      <c r="B474" s="108" t="s">
        <v>241</v>
      </c>
      <c r="C474" s="52"/>
      <c r="D474" s="52"/>
      <c r="E474" s="53"/>
      <c r="F474" s="53"/>
      <c r="G474" s="53"/>
      <c r="H474" s="53"/>
      <c r="I474" s="53"/>
      <c r="J474" s="53"/>
      <c r="K474" s="53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  <c r="BK474" s="22"/>
      <c r="BL474" s="22"/>
      <c r="BM474" s="22"/>
      <c r="BN474" s="22"/>
      <c r="BO474" s="22"/>
      <c r="BP474" s="22"/>
      <c r="BQ474" s="22"/>
      <c r="BR474" s="22"/>
      <c r="BS474" s="22"/>
      <c r="BT474" s="22"/>
      <c r="BU474" s="22"/>
      <c r="BV474" s="22"/>
      <c r="BW474" s="22"/>
      <c r="BX474" s="22"/>
      <c r="BY474" s="22"/>
      <c r="BZ474" s="22"/>
      <c r="CA474" s="22"/>
      <c r="CB474" s="22"/>
      <c r="CC474" s="22"/>
      <c r="CD474" s="22"/>
      <c r="CE474" s="22"/>
      <c r="CF474" s="22"/>
      <c r="CG474" s="22"/>
      <c r="CH474" s="22"/>
      <c r="CI474" s="22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2"/>
      <c r="DA474" s="22"/>
      <c r="DB474" s="22"/>
      <c r="DC474" s="22"/>
      <c r="DD474" s="22"/>
      <c r="DE474" s="22"/>
      <c r="DF474" s="22"/>
      <c r="DG474" s="22"/>
      <c r="DH474" s="22"/>
      <c r="DI474" s="22"/>
      <c r="DJ474" s="22"/>
      <c r="DK474" s="22"/>
      <c r="DL474" s="22"/>
      <c r="DM474" s="22"/>
      <c r="DN474" s="22"/>
      <c r="DO474" s="22"/>
      <c r="DP474" s="22"/>
      <c r="DQ474" s="22"/>
      <c r="DR474" s="22"/>
      <c r="DS474" s="22"/>
      <c r="DT474" s="22"/>
      <c r="DU474" s="22"/>
      <c r="DV474" s="22"/>
      <c r="DW474" s="22"/>
      <c r="DX474" s="22"/>
      <c r="DY474" s="22"/>
      <c r="DZ474" s="22"/>
      <c r="EA474" s="22">
        <v>210</v>
      </c>
      <c r="EB474" s="22"/>
      <c r="EC474" s="22"/>
      <c r="ED474" s="22"/>
      <c r="EE474" s="22"/>
      <c r="EF474" s="22"/>
      <c r="EG474" s="22"/>
      <c r="EH474" s="22"/>
      <c r="EI474" s="22"/>
      <c r="EJ474" s="22"/>
      <c r="EK474" s="22"/>
      <c r="EL474" s="22"/>
      <c r="EM474" s="22"/>
      <c r="EN474" s="22"/>
      <c r="EO474" s="22"/>
      <c r="EP474" s="22"/>
      <c r="EQ474" s="22"/>
      <c r="ER474" s="22"/>
      <c r="ES474" s="22"/>
      <c r="ET474" s="22"/>
      <c r="EU474" s="22"/>
      <c r="EV474" s="22"/>
      <c r="EW474" s="22"/>
      <c r="EX474" s="22"/>
      <c r="EY474" s="22"/>
      <c r="EZ474" s="22"/>
      <c r="FA474" s="22"/>
      <c r="FB474" s="22"/>
      <c r="FC474" s="22"/>
      <c r="FD474" s="22"/>
      <c r="FE474" s="22"/>
      <c r="FF474" s="22"/>
      <c r="FG474" s="22"/>
      <c r="FH474" s="22"/>
      <c r="FI474" s="22"/>
      <c r="FJ474" s="22"/>
      <c r="FK474" s="22"/>
      <c r="FL474" s="22"/>
      <c r="FM474" s="22"/>
      <c r="FN474" s="22"/>
      <c r="FO474" s="22"/>
      <c r="FP474" s="22"/>
      <c r="FQ474" s="22"/>
      <c r="FR474" s="22"/>
      <c r="FS474" s="22"/>
      <c r="FT474" s="22"/>
      <c r="FU474" s="22"/>
      <c r="FV474" s="22"/>
      <c r="FW474" s="22"/>
      <c r="FX474" s="22"/>
      <c r="FY474" s="22"/>
      <c r="FZ474" s="22"/>
      <c r="GA474" s="22"/>
      <c r="GB474" s="22"/>
      <c r="GC474" s="22"/>
      <c r="GD474" s="22"/>
      <c r="GE474" s="22"/>
      <c r="GF474" s="22"/>
      <c r="GG474" s="22"/>
      <c r="GH474" s="22"/>
      <c r="GI474" s="22"/>
      <c r="GJ474" s="22"/>
      <c r="GK474" s="22"/>
      <c r="GL474" s="22"/>
      <c r="GM474" s="22"/>
      <c r="GN474" s="22"/>
      <c r="GO474" s="22"/>
      <c r="GP474" s="22"/>
      <c r="GQ474" s="22"/>
      <c r="GR474" s="22"/>
      <c r="GS474" s="22"/>
      <c r="GT474" s="22"/>
      <c r="GU474" s="22"/>
      <c r="GV474" s="22"/>
      <c r="GW474" s="22"/>
      <c r="GX474" s="22"/>
      <c r="GY474" s="22"/>
      <c r="GZ474" s="22"/>
      <c r="HA474" s="22"/>
      <c r="HB474" s="22"/>
      <c r="HC474" s="22"/>
      <c r="HD474" s="22"/>
      <c r="HE474" s="22"/>
      <c r="HF474" s="22"/>
      <c r="HG474" s="22"/>
      <c r="HH474" s="22"/>
      <c r="HI474" s="22"/>
      <c r="HJ474" s="22"/>
      <c r="HK474" s="22"/>
      <c r="HL474" s="22"/>
      <c r="HM474" s="22"/>
      <c r="HN474" s="22"/>
      <c r="HO474" s="22"/>
      <c r="HP474" s="22"/>
      <c r="HQ474" s="22"/>
      <c r="HR474" s="22"/>
      <c r="HS474" s="22"/>
      <c r="HT474" s="22"/>
      <c r="HU474" s="22"/>
      <c r="HV474" s="22"/>
      <c r="HW474" s="22"/>
      <c r="HX474" s="22"/>
      <c r="HY474" s="22"/>
      <c r="HZ474" s="22"/>
      <c r="IA474" s="22"/>
      <c r="IB474" s="22"/>
      <c r="IC474" s="22"/>
      <c r="ID474" s="22"/>
      <c r="IE474" s="22"/>
      <c r="IF474" s="22"/>
      <c r="IG474" s="22"/>
      <c r="IH474" s="22"/>
      <c r="II474" s="22"/>
      <c r="IJ474" s="22"/>
      <c r="IK474" s="22"/>
      <c r="IL474" s="22"/>
      <c r="IM474" s="22"/>
      <c r="IN474" s="22"/>
      <c r="IO474" s="22"/>
      <c r="IP474" s="22"/>
      <c r="IQ474" s="22"/>
      <c r="IR474" s="22"/>
      <c r="IS474" s="22"/>
      <c r="IT474" s="22"/>
      <c r="IU474" s="22"/>
      <c r="IV474" s="22"/>
      <c r="IW474" s="22"/>
      <c r="IX474" s="22"/>
      <c r="IY474" s="26">
        <f t="shared" si="26"/>
        <v>210</v>
      </c>
      <c r="IZ474" s="56" t="s">
        <v>37</v>
      </c>
      <c r="JA474" s="80">
        <v>4158</v>
      </c>
      <c r="JB474" s="81">
        <f>JE474+JF474+JG474+JH474+JI474+JJ474</f>
        <v>4158</v>
      </c>
      <c r="JC474" s="81">
        <v>3055.5</v>
      </c>
      <c r="JD474" s="82">
        <f t="shared" si="27"/>
        <v>0</v>
      </c>
      <c r="JE474" s="83"/>
      <c r="JF474" s="83"/>
      <c r="JG474" s="83"/>
      <c r="JH474" s="83"/>
      <c r="JI474" s="83"/>
      <c r="JJ474" s="83">
        <v>4158</v>
      </c>
      <c r="JK474" s="83"/>
      <c r="JL474" s="83"/>
      <c r="JM474" s="83"/>
      <c r="JN474" s="83"/>
      <c r="JO474" s="83"/>
      <c r="JP474" s="83"/>
      <c r="JQ474" s="40">
        <f t="shared" si="25"/>
        <v>1.3608247422680413</v>
      </c>
      <c r="JR474" s="5" t="s">
        <v>473</v>
      </c>
    </row>
    <row r="475" spans="1:278" s="5" customFormat="1" ht="12.75" customHeight="1" x14ac:dyDescent="0.25">
      <c r="A475" s="64">
        <v>43222</v>
      </c>
      <c r="B475" s="108" t="s">
        <v>241</v>
      </c>
      <c r="C475" s="52"/>
      <c r="D475" s="52"/>
      <c r="E475" s="53"/>
      <c r="F475" s="53"/>
      <c r="G475" s="53"/>
      <c r="H475" s="53"/>
      <c r="I475" s="53"/>
      <c r="J475" s="53"/>
      <c r="K475" s="53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  <c r="BK475" s="22"/>
      <c r="BL475" s="22"/>
      <c r="BM475" s="22"/>
      <c r="BN475" s="22"/>
      <c r="BO475" s="22"/>
      <c r="BP475" s="22"/>
      <c r="BQ475" s="22"/>
      <c r="BR475" s="22"/>
      <c r="BS475" s="22"/>
      <c r="BT475" s="22"/>
      <c r="BU475" s="22"/>
      <c r="BV475" s="22"/>
      <c r="BW475" s="22"/>
      <c r="BX475" s="22"/>
      <c r="BY475" s="22"/>
      <c r="BZ475" s="22"/>
      <c r="CA475" s="22"/>
      <c r="CB475" s="22"/>
      <c r="CC475" s="22"/>
      <c r="CD475" s="22"/>
      <c r="CE475" s="22"/>
      <c r="CF475" s="22"/>
      <c r="CG475" s="22"/>
      <c r="CH475" s="22"/>
      <c r="CI475" s="22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2"/>
      <c r="DA475" s="22"/>
      <c r="DB475" s="22"/>
      <c r="DC475" s="22"/>
      <c r="DD475" s="22"/>
      <c r="DE475" s="22"/>
      <c r="DF475" s="22"/>
      <c r="DG475" s="22"/>
      <c r="DH475" s="22"/>
      <c r="DI475" s="22"/>
      <c r="DJ475" s="22"/>
      <c r="DK475" s="22"/>
      <c r="DL475" s="22"/>
      <c r="DM475" s="22"/>
      <c r="DN475" s="22"/>
      <c r="DO475" s="22"/>
      <c r="DP475" s="22"/>
      <c r="DQ475" s="22"/>
      <c r="DR475" s="22"/>
      <c r="DS475" s="22"/>
      <c r="DT475" s="22"/>
      <c r="DU475" s="22"/>
      <c r="DV475" s="22"/>
      <c r="DW475" s="22"/>
      <c r="DX475" s="22"/>
      <c r="DY475" s="22"/>
      <c r="DZ475" s="22"/>
      <c r="EA475" s="22">
        <v>200</v>
      </c>
      <c r="EB475" s="22"/>
      <c r="EC475" s="22"/>
      <c r="ED475" s="22"/>
      <c r="EE475" s="22"/>
      <c r="EF475" s="22"/>
      <c r="EG475" s="22"/>
      <c r="EH475" s="22"/>
      <c r="EI475" s="22"/>
      <c r="EJ475" s="22"/>
      <c r="EK475" s="22"/>
      <c r="EL475" s="22"/>
      <c r="EM475" s="22"/>
      <c r="EN475" s="22"/>
      <c r="EO475" s="22"/>
      <c r="EP475" s="22"/>
      <c r="EQ475" s="22"/>
      <c r="ER475" s="22"/>
      <c r="ES475" s="22"/>
      <c r="ET475" s="22"/>
      <c r="EU475" s="22"/>
      <c r="EV475" s="22"/>
      <c r="EW475" s="22"/>
      <c r="EX475" s="22"/>
      <c r="EY475" s="22"/>
      <c r="EZ475" s="22"/>
      <c r="FA475" s="22"/>
      <c r="FB475" s="22"/>
      <c r="FC475" s="22"/>
      <c r="FD475" s="22"/>
      <c r="FE475" s="22"/>
      <c r="FF475" s="22"/>
      <c r="FG475" s="22"/>
      <c r="FH475" s="22"/>
      <c r="FI475" s="22"/>
      <c r="FJ475" s="22"/>
      <c r="FK475" s="22"/>
      <c r="FL475" s="22"/>
      <c r="FM475" s="22"/>
      <c r="FN475" s="22"/>
      <c r="FO475" s="22"/>
      <c r="FP475" s="22"/>
      <c r="FQ475" s="22"/>
      <c r="FR475" s="22"/>
      <c r="FS475" s="22"/>
      <c r="FT475" s="22"/>
      <c r="FU475" s="22"/>
      <c r="FV475" s="22"/>
      <c r="FW475" s="22"/>
      <c r="FX475" s="22"/>
      <c r="FY475" s="22"/>
      <c r="FZ475" s="22"/>
      <c r="GA475" s="22"/>
      <c r="GB475" s="22"/>
      <c r="GC475" s="22"/>
      <c r="GD475" s="22"/>
      <c r="GE475" s="22"/>
      <c r="GF475" s="22"/>
      <c r="GG475" s="22"/>
      <c r="GH475" s="22"/>
      <c r="GI475" s="22"/>
      <c r="GJ475" s="22"/>
      <c r="GK475" s="22"/>
      <c r="GL475" s="22"/>
      <c r="GM475" s="22"/>
      <c r="GN475" s="22"/>
      <c r="GO475" s="22"/>
      <c r="GP475" s="22"/>
      <c r="GQ475" s="22"/>
      <c r="GR475" s="22"/>
      <c r="GS475" s="22"/>
      <c r="GT475" s="22"/>
      <c r="GU475" s="22"/>
      <c r="GV475" s="22"/>
      <c r="GW475" s="22"/>
      <c r="GX475" s="22"/>
      <c r="GY475" s="22"/>
      <c r="GZ475" s="22"/>
      <c r="HA475" s="22"/>
      <c r="HB475" s="22"/>
      <c r="HC475" s="22"/>
      <c r="HD475" s="22"/>
      <c r="HE475" s="22"/>
      <c r="HF475" s="22"/>
      <c r="HG475" s="22"/>
      <c r="HH475" s="22"/>
      <c r="HI475" s="22"/>
      <c r="HJ475" s="22"/>
      <c r="HK475" s="22"/>
      <c r="HL475" s="22"/>
      <c r="HM475" s="22"/>
      <c r="HN475" s="22"/>
      <c r="HO475" s="22"/>
      <c r="HP475" s="22"/>
      <c r="HQ475" s="22"/>
      <c r="HR475" s="22"/>
      <c r="HS475" s="22"/>
      <c r="HT475" s="22"/>
      <c r="HU475" s="22"/>
      <c r="HV475" s="22"/>
      <c r="HW475" s="22"/>
      <c r="HX475" s="22"/>
      <c r="HY475" s="22"/>
      <c r="HZ475" s="22"/>
      <c r="IA475" s="22"/>
      <c r="IB475" s="22"/>
      <c r="IC475" s="22"/>
      <c r="ID475" s="22"/>
      <c r="IE475" s="22"/>
      <c r="IF475" s="22"/>
      <c r="IG475" s="22"/>
      <c r="IH475" s="22"/>
      <c r="II475" s="22"/>
      <c r="IJ475" s="22"/>
      <c r="IK475" s="22"/>
      <c r="IL475" s="22"/>
      <c r="IM475" s="22"/>
      <c r="IN475" s="22"/>
      <c r="IO475" s="22"/>
      <c r="IP475" s="22"/>
      <c r="IQ475" s="22"/>
      <c r="IR475" s="22"/>
      <c r="IS475" s="22"/>
      <c r="IT475" s="22"/>
      <c r="IU475" s="22"/>
      <c r="IV475" s="22"/>
      <c r="IW475" s="22"/>
      <c r="IX475" s="22"/>
      <c r="IY475" s="26">
        <f t="shared" si="26"/>
        <v>200</v>
      </c>
      <c r="IZ475" s="56" t="s">
        <v>37</v>
      </c>
      <c r="JA475" s="80">
        <v>3960</v>
      </c>
      <c r="JB475" s="81">
        <f>JE475+JF475+JG475+JH475+JI475+JJ475+JK475</f>
        <v>3960</v>
      </c>
      <c r="JC475" s="81">
        <v>2986</v>
      </c>
      <c r="JD475" s="82">
        <f t="shared" si="27"/>
        <v>0</v>
      </c>
      <c r="JE475" s="83"/>
      <c r="JF475" s="83"/>
      <c r="JG475" s="83"/>
      <c r="JH475" s="83"/>
      <c r="JI475" s="83"/>
      <c r="JJ475" s="83"/>
      <c r="JK475" s="83">
        <v>3960</v>
      </c>
      <c r="JL475" s="83"/>
      <c r="JM475" s="83"/>
      <c r="JN475" s="83"/>
      <c r="JO475" s="83"/>
      <c r="JP475" s="83"/>
      <c r="JQ475" s="40">
        <f t="shared" si="25"/>
        <v>1.3261888814467515</v>
      </c>
      <c r="JR475" s="5" t="s">
        <v>503</v>
      </c>
    </row>
    <row r="476" spans="1:278" s="5" customFormat="1" ht="12.75" customHeight="1" x14ac:dyDescent="0.25">
      <c r="A476" s="64">
        <v>43255</v>
      </c>
      <c r="B476" s="108" t="s">
        <v>241</v>
      </c>
      <c r="C476" s="52"/>
      <c r="D476" s="52"/>
      <c r="E476" s="53"/>
      <c r="F476" s="53"/>
      <c r="G476" s="53"/>
      <c r="H476" s="53"/>
      <c r="I476" s="53"/>
      <c r="J476" s="53"/>
      <c r="K476" s="53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  <c r="BK476" s="22"/>
      <c r="BL476" s="22"/>
      <c r="BM476" s="22"/>
      <c r="BN476" s="22"/>
      <c r="BO476" s="22"/>
      <c r="BP476" s="22"/>
      <c r="BQ476" s="22"/>
      <c r="BR476" s="22"/>
      <c r="BS476" s="22"/>
      <c r="BT476" s="22"/>
      <c r="BU476" s="22"/>
      <c r="BV476" s="22"/>
      <c r="BW476" s="22"/>
      <c r="BX476" s="22"/>
      <c r="BY476" s="22"/>
      <c r="BZ476" s="22"/>
      <c r="CA476" s="22"/>
      <c r="CB476" s="22"/>
      <c r="CC476" s="22"/>
      <c r="CD476" s="22"/>
      <c r="CE476" s="22"/>
      <c r="CF476" s="22"/>
      <c r="CG476" s="22"/>
      <c r="CH476" s="22"/>
      <c r="CI476" s="22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2"/>
      <c r="DA476" s="22"/>
      <c r="DB476" s="22"/>
      <c r="DC476" s="22"/>
      <c r="DD476" s="22"/>
      <c r="DE476" s="22"/>
      <c r="DF476" s="22"/>
      <c r="DG476" s="22"/>
      <c r="DH476" s="22"/>
      <c r="DI476" s="22"/>
      <c r="DJ476" s="22"/>
      <c r="DK476" s="22"/>
      <c r="DL476" s="22"/>
      <c r="DM476" s="22"/>
      <c r="DN476" s="22"/>
      <c r="DO476" s="22"/>
      <c r="DP476" s="22"/>
      <c r="DQ476" s="22"/>
      <c r="DR476" s="22"/>
      <c r="DS476" s="22"/>
      <c r="DT476" s="22"/>
      <c r="DU476" s="22"/>
      <c r="DV476" s="22"/>
      <c r="DW476" s="22"/>
      <c r="DX476" s="22"/>
      <c r="DY476" s="22"/>
      <c r="DZ476" s="22"/>
      <c r="EA476" s="22">
        <v>120</v>
      </c>
      <c r="EB476" s="22"/>
      <c r="EC476" s="22"/>
      <c r="ED476" s="22"/>
      <c r="EE476" s="22"/>
      <c r="EF476" s="22"/>
      <c r="EG476" s="22"/>
      <c r="EH476" s="22"/>
      <c r="EI476" s="22"/>
      <c r="EJ476" s="22"/>
      <c r="EK476" s="22"/>
      <c r="EL476" s="22"/>
      <c r="EM476" s="22"/>
      <c r="EN476" s="22"/>
      <c r="EO476" s="22"/>
      <c r="EP476" s="22"/>
      <c r="EQ476" s="22"/>
      <c r="ER476" s="22"/>
      <c r="ES476" s="22"/>
      <c r="ET476" s="22"/>
      <c r="EU476" s="22"/>
      <c r="EV476" s="22"/>
      <c r="EW476" s="22"/>
      <c r="EX476" s="22"/>
      <c r="EY476" s="22"/>
      <c r="EZ476" s="22"/>
      <c r="FA476" s="22"/>
      <c r="FB476" s="22"/>
      <c r="FC476" s="22"/>
      <c r="FD476" s="22"/>
      <c r="FE476" s="22"/>
      <c r="FF476" s="22"/>
      <c r="FG476" s="22"/>
      <c r="FH476" s="22"/>
      <c r="FI476" s="22"/>
      <c r="FJ476" s="22"/>
      <c r="FK476" s="22"/>
      <c r="FL476" s="22"/>
      <c r="FM476" s="22"/>
      <c r="FN476" s="22"/>
      <c r="FO476" s="22"/>
      <c r="FP476" s="22"/>
      <c r="FQ476" s="22"/>
      <c r="FR476" s="22"/>
      <c r="FS476" s="22"/>
      <c r="FT476" s="22"/>
      <c r="FU476" s="22"/>
      <c r="FV476" s="22"/>
      <c r="FW476" s="22"/>
      <c r="FX476" s="22"/>
      <c r="FY476" s="22"/>
      <c r="FZ476" s="22"/>
      <c r="GA476" s="22"/>
      <c r="GB476" s="22"/>
      <c r="GC476" s="22"/>
      <c r="GD476" s="22"/>
      <c r="GE476" s="22"/>
      <c r="GF476" s="22"/>
      <c r="GG476" s="22"/>
      <c r="GH476" s="22"/>
      <c r="GI476" s="22"/>
      <c r="GJ476" s="22"/>
      <c r="GK476" s="22"/>
      <c r="GL476" s="22"/>
      <c r="GM476" s="22"/>
      <c r="GN476" s="22"/>
      <c r="GO476" s="22"/>
      <c r="GP476" s="22"/>
      <c r="GQ476" s="22"/>
      <c r="GR476" s="22"/>
      <c r="GS476" s="22"/>
      <c r="GT476" s="22"/>
      <c r="GU476" s="22"/>
      <c r="GV476" s="22"/>
      <c r="GW476" s="22"/>
      <c r="GX476" s="22"/>
      <c r="GY476" s="22"/>
      <c r="GZ476" s="22"/>
      <c r="HA476" s="22"/>
      <c r="HB476" s="22"/>
      <c r="HC476" s="22"/>
      <c r="HD476" s="22"/>
      <c r="HE476" s="22"/>
      <c r="HF476" s="22"/>
      <c r="HG476" s="22"/>
      <c r="HH476" s="22"/>
      <c r="HI476" s="22"/>
      <c r="HJ476" s="22"/>
      <c r="HK476" s="22"/>
      <c r="HL476" s="22"/>
      <c r="HM476" s="22"/>
      <c r="HN476" s="22"/>
      <c r="HO476" s="22"/>
      <c r="HP476" s="22"/>
      <c r="HQ476" s="22"/>
      <c r="HR476" s="22"/>
      <c r="HS476" s="22"/>
      <c r="HT476" s="22"/>
      <c r="HU476" s="22"/>
      <c r="HV476" s="22"/>
      <c r="HW476" s="22"/>
      <c r="HX476" s="22"/>
      <c r="HY476" s="22"/>
      <c r="HZ476" s="22"/>
      <c r="IA476" s="22"/>
      <c r="IB476" s="22"/>
      <c r="IC476" s="22"/>
      <c r="ID476" s="22"/>
      <c r="IE476" s="22"/>
      <c r="IF476" s="22"/>
      <c r="IG476" s="22"/>
      <c r="IH476" s="22"/>
      <c r="II476" s="22"/>
      <c r="IJ476" s="22"/>
      <c r="IK476" s="22"/>
      <c r="IL476" s="22"/>
      <c r="IM476" s="22"/>
      <c r="IN476" s="22"/>
      <c r="IO476" s="22"/>
      <c r="IP476" s="22"/>
      <c r="IQ476" s="22"/>
      <c r="IR476" s="22"/>
      <c r="IS476" s="22"/>
      <c r="IT476" s="22"/>
      <c r="IU476" s="22"/>
      <c r="IV476" s="22"/>
      <c r="IW476" s="22"/>
      <c r="IX476" s="22"/>
      <c r="IY476" s="26">
        <f t="shared" si="26"/>
        <v>120</v>
      </c>
      <c r="IZ476" s="56" t="s">
        <v>37</v>
      </c>
      <c r="JA476" s="80">
        <v>2563.1999999999998</v>
      </c>
      <c r="JB476" s="81">
        <f>JE476+JF476+JG476+JH476+JI476+JJ476+JK476+JL476</f>
        <v>2563.1999999999998</v>
      </c>
      <c r="JC476" s="81">
        <v>1784.3999999999999</v>
      </c>
      <c r="JD476" s="82">
        <f t="shared" si="27"/>
        <v>0</v>
      </c>
      <c r="JE476" s="83"/>
      <c r="JF476" s="83"/>
      <c r="JG476" s="83"/>
      <c r="JH476" s="83"/>
      <c r="JI476" s="83"/>
      <c r="JJ476" s="83"/>
      <c r="JK476" s="83"/>
      <c r="JL476" s="83">
        <v>2563.1999999999998</v>
      </c>
      <c r="JM476" s="83"/>
      <c r="JN476" s="83"/>
      <c r="JO476" s="83"/>
      <c r="JP476" s="83"/>
      <c r="JQ476" s="40">
        <f t="shared" si="25"/>
        <v>1.4364492266308002</v>
      </c>
      <c r="JR476" s="5" t="s">
        <v>552</v>
      </c>
    </row>
    <row r="477" spans="1:278" s="5" customFormat="1" ht="12.75" customHeight="1" x14ac:dyDescent="0.25">
      <c r="A477" s="64">
        <v>43431</v>
      </c>
      <c r="B477" s="108" t="s">
        <v>241</v>
      </c>
      <c r="C477" s="52"/>
      <c r="D477" s="52"/>
      <c r="E477" s="53"/>
      <c r="F477" s="53"/>
      <c r="G477" s="53"/>
      <c r="H477" s="53"/>
      <c r="I477" s="53"/>
      <c r="J477" s="53"/>
      <c r="K477" s="53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  <c r="BK477" s="22"/>
      <c r="BL477" s="22"/>
      <c r="BM477" s="22"/>
      <c r="BN477" s="22"/>
      <c r="BO477" s="22"/>
      <c r="BP477" s="22"/>
      <c r="BQ477" s="22"/>
      <c r="BR477" s="22"/>
      <c r="BS477" s="22"/>
      <c r="BT477" s="22"/>
      <c r="BU477" s="22"/>
      <c r="BV477" s="22"/>
      <c r="BW477" s="22"/>
      <c r="BX477" s="22"/>
      <c r="BY477" s="22"/>
      <c r="BZ477" s="22"/>
      <c r="CA477" s="22"/>
      <c r="CB477" s="22"/>
      <c r="CC477" s="22"/>
      <c r="CD477" s="22"/>
      <c r="CE477" s="22"/>
      <c r="CF477" s="22"/>
      <c r="CG477" s="22"/>
      <c r="CH477" s="22"/>
      <c r="CI477" s="22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2"/>
      <c r="DA477" s="22"/>
      <c r="DB477" s="22"/>
      <c r="DC477" s="22"/>
      <c r="DD477" s="22"/>
      <c r="DE477" s="22"/>
      <c r="DF477" s="22"/>
      <c r="DG477" s="22"/>
      <c r="DH477" s="22"/>
      <c r="DI477" s="22"/>
      <c r="DJ477" s="22"/>
      <c r="DK477" s="22"/>
      <c r="DL477" s="22"/>
      <c r="DM477" s="22"/>
      <c r="DN477" s="22"/>
      <c r="DO477" s="22"/>
      <c r="DP477" s="22"/>
      <c r="DQ477" s="22"/>
      <c r="DR477" s="22"/>
      <c r="DS477" s="22"/>
      <c r="DT477" s="22"/>
      <c r="DU477" s="22"/>
      <c r="DV477" s="22"/>
      <c r="DW477" s="22"/>
      <c r="DX477" s="22"/>
      <c r="DY477" s="22"/>
      <c r="DZ477" s="22"/>
      <c r="EA477" s="22">
        <v>300</v>
      </c>
      <c r="EB477" s="22"/>
      <c r="EC477" s="22"/>
      <c r="ED477" s="22"/>
      <c r="EE477" s="22"/>
      <c r="EF477" s="22"/>
      <c r="EG477" s="22"/>
      <c r="EH477" s="22"/>
      <c r="EI477" s="22"/>
      <c r="EJ477" s="22"/>
      <c r="EK477" s="22"/>
      <c r="EL477" s="22"/>
      <c r="EM477" s="22"/>
      <c r="EN477" s="22"/>
      <c r="EO477" s="22"/>
      <c r="EP477" s="22"/>
      <c r="EQ477" s="22"/>
      <c r="ER477" s="22"/>
      <c r="ES477" s="22"/>
      <c r="ET477" s="22"/>
      <c r="EU477" s="22"/>
      <c r="EV477" s="22"/>
      <c r="EW477" s="22"/>
      <c r="EX477" s="22"/>
      <c r="EY477" s="22"/>
      <c r="EZ477" s="22"/>
      <c r="FA477" s="22"/>
      <c r="FB477" s="22"/>
      <c r="FC477" s="22"/>
      <c r="FD477" s="22"/>
      <c r="FE477" s="22"/>
      <c r="FF477" s="22"/>
      <c r="FG477" s="22"/>
      <c r="FH477" s="22"/>
      <c r="FI477" s="22"/>
      <c r="FJ477" s="22"/>
      <c r="FK477" s="22"/>
      <c r="FL477" s="22"/>
      <c r="FM477" s="22"/>
      <c r="FN477" s="22"/>
      <c r="FO477" s="22"/>
      <c r="FP477" s="22"/>
      <c r="FQ477" s="22"/>
      <c r="FR477" s="22"/>
      <c r="FS477" s="22"/>
      <c r="FT477" s="22"/>
      <c r="FU477" s="22"/>
      <c r="FV477" s="22"/>
      <c r="FW477" s="22"/>
      <c r="FX477" s="22"/>
      <c r="FY477" s="22"/>
      <c r="FZ477" s="22"/>
      <c r="GA477" s="22"/>
      <c r="GB477" s="22"/>
      <c r="GC477" s="22"/>
      <c r="GD477" s="22"/>
      <c r="GE477" s="22"/>
      <c r="GF477" s="22"/>
      <c r="GG477" s="22"/>
      <c r="GH477" s="22"/>
      <c r="GI477" s="22"/>
      <c r="GJ477" s="22"/>
      <c r="GK477" s="22"/>
      <c r="GL477" s="22"/>
      <c r="GM477" s="22"/>
      <c r="GN477" s="22"/>
      <c r="GO477" s="22"/>
      <c r="GP477" s="22"/>
      <c r="GQ477" s="22"/>
      <c r="GR477" s="22"/>
      <c r="GS477" s="22"/>
      <c r="GT477" s="22"/>
      <c r="GU477" s="22"/>
      <c r="GV477" s="22"/>
      <c r="GW477" s="22"/>
      <c r="GX477" s="22"/>
      <c r="GY477" s="22"/>
      <c r="GZ477" s="22"/>
      <c r="HA477" s="22"/>
      <c r="HB477" s="22"/>
      <c r="HC477" s="22"/>
      <c r="HD477" s="22"/>
      <c r="HE477" s="22"/>
      <c r="HF477" s="22"/>
      <c r="HG477" s="22"/>
      <c r="HH477" s="22"/>
      <c r="HI477" s="22"/>
      <c r="HJ477" s="22"/>
      <c r="HK477" s="22"/>
      <c r="HL477" s="22"/>
      <c r="HM477" s="22"/>
      <c r="HN477" s="22"/>
      <c r="HO477" s="22"/>
      <c r="HP477" s="22"/>
      <c r="HQ477" s="22"/>
      <c r="HR477" s="22"/>
      <c r="HS477" s="22"/>
      <c r="HT477" s="22"/>
      <c r="HU477" s="22"/>
      <c r="HV477" s="22"/>
      <c r="HW477" s="22"/>
      <c r="HX477" s="22"/>
      <c r="HY477" s="22"/>
      <c r="HZ477" s="22"/>
      <c r="IA477" s="22"/>
      <c r="IB477" s="22"/>
      <c r="IC477" s="22"/>
      <c r="ID477" s="22"/>
      <c r="IE477" s="22"/>
      <c r="IF477" s="22"/>
      <c r="IG477" s="22"/>
      <c r="IH477" s="22"/>
      <c r="II477" s="22"/>
      <c r="IJ477" s="22"/>
      <c r="IK477" s="22"/>
      <c r="IL477" s="22"/>
      <c r="IM477" s="22"/>
      <c r="IN477" s="22"/>
      <c r="IO477" s="22"/>
      <c r="IP477" s="22"/>
      <c r="IQ477" s="22"/>
      <c r="IR477" s="22"/>
      <c r="IS477" s="22"/>
      <c r="IT477" s="22"/>
      <c r="IU477" s="22"/>
      <c r="IV477" s="22"/>
      <c r="IW477" s="22"/>
      <c r="IX477" s="22"/>
      <c r="IY477" s="26">
        <f t="shared" si="26"/>
        <v>300</v>
      </c>
      <c r="IZ477" s="56" t="s">
        <v>37</v>
      </c>
      <c r="JA477" s="80">
        <v>6768</v>
      </c>
      <c r="JB477" s="81">
        <f>JE477+JF477+JG477+JH477+JI477+JJ477+JK477+JL477+JM477+JN477+JO477+JP477</f>
        <v>0</v>
      </c>
      <c r="JC477" s="81">
        <v>4485</v>
      </c>
      <c r="JD477" s="82">
        <f t="shared" si="27"/>
        <v>6768</v>
      </c>
      <c r="JE477" s="83"/>
      <c r="JF477" s="83"/>
      <c r="JG477" s="83"/>
      <c r="JH477" s="83"/>
      <c r="JI477" s="83"/>
      <c r="JJ477" s="83"/>
      <c r="JK477" s="83"/>
      <c r="JL477" s="83"/>
      <c r="JM477" s="83"/>
      <c r="JN477" s="83"/>
      <c r="JO477" s="83"/>
      <c r="JP477" s="83"/>
      <c r="JQ477" s="117">
        <f t="shared" si="25"/>
        <v>1.5090301003344482</v>
      </c>
      <c r="JR477" s="5" t="s">
        <v>690</v>
      </c>
    </row>
    <row r="478" spans="1:278" s="5" customFormat="1" ht="13.5" customHeight="1" x14ac:dyDescent="0.25">
      <c r="A478" s="64">
        <v>43445</v>
      </c>
      <c r="B478" s="108" t="s">
        <v>241</v>
      </c>
      <c r="C478" s="52"/>
      <c r="D478" s="52"/>
      <c r="E478" s="53"/>
      <c r="F478" s="53"/>
      <c r="G478" s="53"/>
      <c r="H478" s="53"/>
      <c r="I478" s="53"/>
      <c r="J478" s="53"/>
      <c r="K478" s="53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  <c r="BK478" s="22"/>
      <c r="BL478" s="22"/>
      <c r="BM478" s="22"/>
      <c r="BN478" s="22"/>
      <c r="BO478" s="22"/>
      <c r="BP478" s="22"/>
      <c r="BQ478" s="22"/>
      <c r="BR478" s="22"/>
      <c r="BS478" s="22"/>
      <c r="BT478" s="22"/>
      <c r="BU478" s="22"/>
      <c r="BV478" s="22"/>
      <c r="BW478" s="22"/>
      <c r="BX478" s="22"/>
      <c r="BY478" s="22"/>
      <c r="BZ478" s="22"/>
      <c r="CA478" s="22"/>
      <c r="CB478" s="22"/>
      <c r="CC478" s="22"/>
      <c r="CD478" s="22"/>
      <c r="CE478" s="22"/>
      <c r="CF478" s="22"/>
      <c r="CG478" s="22"/>
      <c r="CH478" s="22"/>
      <c r="CI478" s="22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2"/>
      <c r="DA478" s="22"/>
      <c r="DB478" s="22"/>
      <c r="DC478" s="22"/>
      <c r="DD478" s="22"/>
      <c r="DE478" s="22"/>
      <c r="DF478" s="22"/>
      <c r="DG478" s="22"/>
      <c r="DH478" s="22"/>
      <c r="DI478" s="22"/>
      <c r="DJ478" s="22"/>
      <c r="DK478" s="22"/>
      <c r="DL478" s="22"/>
      <c r="DM478" s="22"/>
      <c r="DN478" s="22"/>
      <c r="DO478" s="22"/>
      <c r="DP478" s="22"/>
      <c r="DQ478" s="22"/>
      <c r="DR478" s="22"/>
      <c r="DS478" s="22"/>
      <c r="DT478" s="22"/>
      <c r="DU478" s="22"/>
      <c r="DV478" s="22"/>
      <c r="DW478" s="22"/>
      <c r="DX478" s="22"/>
      <c r="DY478" s="22"/>
      <c r="DZ478" s="22"/>
      <c r="EA478" s="22">
        <v>300</v>
      </c>
      <c r="EB478" s="22"/>
      <c r="EC478" s="22"/>
      <c r="ED478" s="22"/>
      <c r="EE478" s="22"/>
      <c r="EF478" s="22"/>
      <c r="EG478" s="22"/>
      <c r="EH478" s="22"/>
      <c r="EI478" s="22"/>
      <c r="EJ478" s="22"/>
      <c r="EK478" s="22"/>
      <c r="EL478" s="22"/>
      <c r="EM478" s="22"/>
      <c r="EN478" s="22"/>
      <c r="EO478" s="22"/>
      <c r="EP478" s="22"/>
      <c r="EQ478" s="22"/>
      <c r="ER478" s="22"/>
      <c r="ES478" s="22"/>
      <c r="ET478" s="22"/>
      <c r="EU478" s="22"/>
      <c r="EV478" s="22"/>
      <c r="EW478" s="22"/>
      <c r="EX478" s="22"/>
      <c r="EY478" s="22"/>
      <c r="EZ478" s="22"/>
      <c r="FA478" s="22"/>
      <c r="FB478" s="22"/>
      <c r="FC478" s="22"/>
      <c r="FD478" s="22"/>
      <c r="FE478" s="22"/>
      <c r="FF478" s="22"/>
      <c r="FG478" s="22"/>
      <c r="FH478" s="22"/>
      <c r="FI478" s="22"/>
      <c r="FJ478" s="22"/>
      <c r="FK478" s="22"/>
      <c r="FL478" s="22"/>
      <c r="FM478" s="22"/>
      <c r="FN478" s="22"/>
      <c r="FO478" s="22"/>
      <c r="FP478" s="22"/>
      <c r="FQ478" s="22"/>
      <c r="FR478" s="22"/>
      <c r="FS478" s="22"/>
      <c r="FT478" s="22"/>
      <c r="FU478" s="22"/>
      <c r="FV478" s="22"/>
      <c r="FW478" s="22"/>
      <c r="FX478" s="22"/>
      <c r="FY478" s="22"/>
      <c r="FZ478" s="22"/>
      <c r="GA478" s="22"/>
      <c r="GB478" s="22"/>
      <c r="GC478" s="22"/>
      <c r="GD478" s="22"/>
      <c r="GE478" s="22"/>
      <c r="GF478" s="22"/>
      <c r="GG478" s="22"/>
      <c r="GH478" s="22"/>
      <c r="GI478" s="22"/>
      <c r="GJ478" s="22"/>
      <c r="GK478" s="22"/>
      <c r="GL478" s="22"/>
      <c r="GM478" s="22"/>
      <c r="GN478" s="22"/>
      <c r="GO478" s="22"/>
      <c r="GP478" s="22"/>
      <c r="GQ478" s="22"/>
      <c r="GR478" s="22"/>
      <c r="GS478" s="22"/>
      <c r="GT478" s="22"/>
      <c r="GU478" s="22"/>
      <c r="GV478" s="22"/>
      <c r="GW478" s="22"/>
      <c r="GX478" s="22"/>
      <c r="GY478" s="22"/>
      <c r="GZ478" s="22"/>
      <c r="HA478" s="22"/>
      <c r="HB478" s="22"/>
      <c r="HC478" s="22"/>
      <c r="HD478" s="22"/>
      <c r="HE478" s="22"/>
      <c r="HF478" s="22"/>
      <c r="HG478" s="22"/>
      <c r="HH478" s="22"/>
      <c r="HI478" s="22"/>
      <c r="HJ478" s="22"/>
      <c r="HK478" s="22"/>
      <c r="HL478" s="22"/>
      <c r="HM478" s="22"/>
      <c r="HN478" s="22"/>
      <c r="HO478" s="22"/>
      <c r="HP478" s="22"/>
      <c r="HQ478" s="22"/>
      <c r="HR478" s="22"/>
      <c r="HS478" s="22"/>
      <c r="HT478" s="22"/>
      <c r="HU478" s="22"/>
      <c r="HV478" s="22"/>
      <c r="HW478" s="22"/>
      <c r="HX478" s="22"/>
      <c r="HY478" s="22"/>
      <c r="HZ478" s="22"/>
      <c r="IA478" s="22"/>
      <c r="IB478" s="22"/>
      <c r="IC478" s="22"/>
      <c r="ID478" s="22"/>
      <c r="IE478" s="22"/>
      <c r="IF478" s="22"/>
      <c r="IG478" s="22"/>
      <c r="IH478" s="22"/>
      <c r="II478" s="22"/>
      <c r="IJ478" s="22"/>
      <c r="IK478" s="22"/>
      <c r="IL478" s="22"/>
      <c r="IM478" s="22"/>
      <c r="IN478" s="22"/>
      <c r="IO478" s="22"/>
      <c r="IP478" s="22"/>
      <c r="IQ478" s="22"/>
      <c r="IR478" s="22"/>
      <c r="IS478" s="22"/>
      <c r="IT478" s="22"/>
      <c r="IU478" s="22"/>
      <c r="IV478" s="22"/>
      <c r="IW478" s="22"/>
      <c r="IX478" s="22"/>
      <c r="IY478" s="26">
        <f t="shared" si="26"/>
        <v>300</v>
      </c>
      <c r="IZ478" s="56" t="s">
        <v>37</v>
      </c>
      <c r="JA478" s="80">
        <v>6768</v>
      </c>
      <c r="JB478" s="81">
        <f>JE478+JF478+JG478+JH478+JI478+JJ478+JK478+JL478+JM478+JN478+JO478+JP478</f>
        <v>0</v>
      </c>
      <c r="JC478" s="81">
        <v>4718.7000000000007</v>
      </c>
      <c r="JD478" s="82">
        <f t="shared" si="27"/>
        <v>6768</v>
      </c>
      <c r="JE478" s="83"/>
      <c r="JF478" s="83"/>
      <c r="JG478" s="83"/>
      <c r="JH478" s="83"/>
      <c r="JI478" s="83"/>
      <c r="JJ478" s="83"/>
      <c r="JK478" s="83"/>
      <c r="JL478" s="83"/>
      <c r="JM478" s="83"/>
      <c r="JN478" s="83"/>
      <c r="JO478" s="83"/>
      <c r="JP478" s="83"/>
      <c r="JQ478" s="117">
        <f t="shared" si="25"/>
        <v>1.4342933435056264</v>
      </c>
    </row>
    <row r="479" spans="1:278" s="5" customFormat="1" ht="12.75" customHeight="1" x14ac:dyDescent="0.25">
      <c r="A479" s="64">
        <v>43461</v>
      </c>
      <c r="B479" s="108" t="s">
        <v>241</v>
      </c>
      <c r="C479" s="52"/>
      <c r="D479" s="52"/>
      <c r="E479" s="53"/>
      <c r="F479" s="53"/>
      <c r="G479" s="53"/>
      <c r="H479" s="53"/>
      <c r="I479" s="53"/>
      <c r="J479" s="53"/>
      <c r="K479" s="53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  <c r="BK479" s="22"/>
      <c r="BL479" s="22"/>
      <c r="BM479" s="22"/>
      <c r="BN479" s="22"/>
      <c r="BO479" s="22"/>
      <c r="BP479" s="22"/>
      <c r="BQ479" s="22"/>
      <c r="BR479" s="22"/>
      <c r="BS479" s="22"/>
      <c r="BT479" s="22"/>
      <c r="BU479" s="22"/>
      <c r="BV479" s="22"/>
      <c r="BW479" s="22"/>
      <c r="BX479" s="22"/>
      <c r="BY479" s="22"/>
      <c r="BZ479" s="22"/>
      <c r="CA479" s="22"/>
      <c r="CB479" s="22"/>
      <c r="CC479" s="22"/>
      <c r="CD479" s="22"/>
      <c r="CE479" s="22"/>
      <c r="CF479" s="22"/>
      <c r="CG479" s="22"/>
      <c r="CH479" s="22"/>
      <c r="CI479" s="22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2"/>
      <c r="DA479" s="22"/>
      <c r="DB479" s="22"/>
      <c r="DC479" s="22"/>
      <c r="DD479" s="22"/>
      <c r="DE479" s="22"/>
      <c r="DF479" s="22"/>
      <c r="DG479" s="22"/>
      <c r="DH479" s="22"/>
      <c r="DI479" s="22"/>
      <c r="DJ479" s="22"/>
      <c r="DK479" s="22"/>
      <c r="DL479" s="22"/>
      <c r="DM479" s="22"/>
      <c r="DN479" s="22"/>
      <c r="DO479" s="22"/>
      <c r="DP479" s="22"/>
      <c r="DQ479" s="22"/>
      <c r="DR479" s="22"/>
      <c r="DS479" s="22"/>
      <c r="DT479" s="22"/>
      <c r="DU479" s="22"/>
      <c r="DV479" s="22"/>
      <c r="DW479" s="22"/>
      <c r="DX479" s="22"/>
      <c r="DY479" s="22"/>
      <c r="DZ479" s="22"/>
      <c r="EA479" s="22">
        <v>300</v>
      </c>
      <c r="EB479" s="22"/>
      <c r="EC479" s="22"/>
      <c r="ED479" s="22"/>
      <c r="EE479" s="22"/>
      <c r="EF479" s="22"/>
      <c r="EG479" s="22"/>
      <c r="EH479" s="22"/>
      <c r="EI479" s="22"/>
      <c r="EJ479" s="22"/>
      <c r="EK479" s="22"/>
      <c r="EL479" s="22"/>
      <c r="EM479" s="22"/>
      <c r="EN479" s="22"/>
      <c r="EO479" s="22"/>
      <c r="EP479" s="22"/>
      <c r="EQ479" s="22"/>
      <c r="ER479" s="22"/>
      <c r="ES479" s="22"/>
      <c r="ET479" s="22"/>
      <c r="EU479" s="22"/>
      <c r="EV479" s="22"/>
      <c r="EW479" s="22"/>
      <c r="EX479" s="22"/>
      <c r="EY479" s="22"/>
      <c r="EZ479" s="22"/>
      <c r="FA479" s="22"/>
      <c r="FB479" s="22"/>
      <c r="FC479" s="22"/>
      <c r="FD479" s="22"/>
      <c r="FE479" s="22"/>
      <c r="FF479" s="22"/>
      <c r="FG479" s="22"/>
      <c r="FH479" s="22"/>
      <c r="FI479" s="22"/>
      <c r="FJ479" s="22"/>
      <c r="FK479" s="22"/>
      <c r="FL479" s="22"/>
      <c r="FM479" s="22"/>
      <c r="FN479" s="22"/>
      <c r="FO479" s="22"/>
      <c r="FP479" s="22"/>
      <c r="FQ479" s="22"/>
      <c r="FR479" s="22"/>
      <c r="FS479" s="22"/>
      <c r="FT479" s="22"/>
      <c r="FU479" s="22"/>
      <c r="FV479" s="22"/>
      <c r="FW479" s="22"/>
      <c r="FX479" s="22"/>
      <c r="FY479" s="22"/>
      <c r="FZ479" s="22"/>
      <c r="GA479" s="22"/>
      <c r="GB479" s="22"/>
      <c r="GC479" s="22"/>
      <c r="GD479" s="22"/>
      <c r="GE479" s="22"/>
      <c r="GF479" s="22"/>
      <c r="GG479" s="22"/>
      <c r="GH479" s="22"/>
      <c r="GI479" s="22"/>
      <c r="GJ479" s="22"/>
      <c r="GK479" s="22"/>
      <c r="GL479" s="22"/>
      <c r="GM479" s="22"/>
      <c r="GN479" s="22"/>
      <c r="GO479" s="22"/>
      <c r="GP479" s="22"/>
      <c r="GQ479" s="22"/>
      <c r="GR479" s="22"/>
      <c r="GS479" s="22"/>
      <c r="GT479" s="22"/>
      <c r="GU479" s="22"/>
      <c r="GV479" s="22"/>
      <c r="GW479" s="22"/>
      <c r="GX479" s="22"/>
      <c r="GY479" s="22"/>
      <c r="GZ479" s="22"/>
      <c r="HA479" s="22"/>
      <c r="HB479" s="22"/>
      <c r="HC479" s="22"/>
      <c r="HD479" s="22"/>
      <c r="HE479" s="22"/>
      <c r="HF479" s="22"/>
      <c r="HG479" s="22"/>
      <c r="HH479" s="22"/>
      <c r="HI479" s="22"/>
      <c r="HJ479" s="22"/>
      <c r="HK479" s="22"/>
      <c r="HL479" s="22"/>
      <c r="HM479" s="22"/>
      <c r="HN479" s="22"/>
      <c r="HO479" s="22"/>
      <c r="HP479" s="22"/>
      <c r="HQ479" s="22"/>
      <c r="HR479" s="22"/>
      <c r="HS479" s="22"/>
      <c r="HT479" s="22"/>
      <c r="HU479" s="22"/>
      <c r="HV479" s="22"/>
      <c r="HW479" s="22"/>
      <c r="HX479" s="22"/>
      <c r="HY479" s="22"/>
      <c r="HZ479" s="22"/>
      <c r="IA479" s="22"/>
      <c r="IB479" s="22"/>
      <c r="IC479" s="22"/>
      <c r="ID479" s="22"/>
      <c r="IE479" s="22"/>
      <c r="IF479" s="22"/>
      <c r="IG479" s="22"/>
      <c r="IH479" s="22"/>
      <c r="II479" s="22"/>
      <c r="IJ479" s="22"/>
      <c r="IK479" s="22"/>
      <c r="IL479" s="22"/>
      <c r="IM479" s="22"/>
      <c r="IN479" s="22"/>
      <c r="IO479" s="22"/>
      <c r="IP479" s="22"/>
      <c r="IQ479" s="22"/>
      <c r="IR479" s="22"/>
      <c r="IS479" s="22"/>
      <c r="IT479" s="22"/>
      <c r="IU479" s="22"/>
      <c r="IV479" s="22"/>
      <c r="IW479" s="22"/>
      <c r="IX479" s="22"/>
      <c r="IY479" s="26">
        <f t="shared" si="26"/>
        <v>300</v>
      </c>
      <c r="IZ479" s="56" t="s">
        <v>37</v>
      </c>
      <c r="JA479" s="80">
        <v>6768</v>
      </c>
      <c r="JB479" s="81">
        <f>JE479+JF479+JG479+JH479+JI479+JJ479+JK479+JL479+JM479+JN479+JO479+JP479</f>
        <v>0</v>
      </c>
      <c r="JC479" s="81">
        <v>4789.4000000000005</v>
      </c>
      <c r="JD479" s="82">
        <f t="shared" si="27"/>
        <v>6768</v>
      </c>
      <c r="JE479" s="83"/>
      <c r="JF479" s="83"/>
      <c r="JG479" s="83"/>
      <c r="JH479" s="83"/>
      <c r="JI479" s="83"/>
      <c r="JJ479" s="83"/>
      <c r="JK479" s="83"/>
      <c r="JL479" s="83"/>
      <c r="JM479" s="83"/>
      <c r="JN479" s="83"/>
      <c r="JO479" s="83"/>
      <c r="JP479" s="83"/>
      <c r="JQ479" s="117">
        <f t="shared" si="25"/>
        <v>1.4131206414164612</v>
      </c>
    </row>
    <row r="480" spans="1:278" s="5" customFormat="1" ht="12.75" customHeight="1" x14ac:dyDescent="0.25">
      <c r="A480" s="64">
        <v>43119</v>
      </c>
      <c r="B480" s="63" t="s">
        <v>272</v>
      </c>
      <c r="C480" s="52"/>
      <c r="D480" s="52"/>
      <c r="E480" s="53"/>
      <c r="F480" s="53"/>
      <c r="G480" s="53"/>
      <c r="H480" s="53"/>
      <c r="I480" s="53"/>
      <c r="J480" s="53"/>
      <c r="K480" s="53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  <c r="BK480" s="22"/>
      <c r="BL480" s="22"/>
      <c r="BM480" s="22"/>
      <c r="BN480" s="22"/>
      <c r="BO480" s="22"/>
      <c r="BP480" s="22"/>
      <c r="BQ480" s="22"/>
      <c r="BR480" s="22"/>
      <c r="BS480" s="22"/>
      <c r="BT480" s="22"/>
      <c r="BU480" s="22"/>
      <c r="BV480" s="22"/>
      <c r="BW480" s="22"/>
      <c r="BX480" s="22"/>
      <c r="BY480" s="22"/>
      <c r="BZ480" s="22"/>
      <c r="CA480" s="22"/>
      <c r="CB480" s="22"/>
      <c r="CC480" s="22"/>
      <c r="CD480" s="22"/>
      <c r="CE480" s="22"/>
      <c r="CF480" s="22"/>
      <c r="CG480" s="22"/>
      <c r="CH480" s="22"/>
      <c r="CI480" s="22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2"/>
      <c r="DA480" s="22"/>
      <c r="DB480" s="22"/>
      <c r="DC480" s="22"/>
      <c r="DD480" s="22"/>
      <c r="DE480" s="22"/>
      <c r="DF480" s="22"/>
      <c r="DG480" s="22"/>
      <c r="DH480" s="22"/>
      <c r="DI480" s="22"/>
      <c r="DJ480" s="22"/>
      <c r="DK480" s="22"/>
      <c r="DL480" s="22"/>
      <c r="DM480" s="22"/>
      <c r="DN480" s="22"/>
      <c r="DO480" s="22"/>
      <c r="DP480" s="22"/>
      <c r="DQ480" s="22"/>
      <c r="DR480" s="22"/>
      <c r="DS480" s="22"/>
      <c r="DT480" s="22"/>
      <c r="DU480" s="22"/>
      <c r="DV480" s="22"/>
      <c r="DW480" s="22"/>
      <c r="DX480" s="22"/>
      <c r="DY480" s="22"/>
      <c r="DZ480" s="22"/>
      <c r="EA480" s="22"/>
      <c r="EB480" s="22"/>
      <c r="EC480" s="22"/>
      <c r="ED480" s="22"/>
      <c r="EE480" s="22"/>
      <c r="EF480" s="22"/>
      <c r="EG480" s="22"/>
      <c r="EH480" s="22"/>
      <c r="EI480" s="22"/>
      <c r="EJ480" s="22"/>
      <c r="EK480" s="22"/>
      <c r="EL480" s="22"/>
      <c r="EM480" s="22"/>
      <c r="EN480" s="22"/>
      <c r="EO480" s="22"/>
      <c r="EP480" s="22"/>
      <c r="EQ480" s="22"/>
      <c r="ER480" s="22"/>
      <c r="ES480" s="22"/>
      <c r="ET480" s="22"/>
      <c r="EU480" s="22"/>
      <c r="EV480" s="22"/>
      <c r="EW480" s="22"/>
      <c r="EX480" s="22"/>
      <c r="EY480" s="22"/>
      <c r="EZ480" s="22"/>
      <c r="FA480" s="22"/>
      <c r="FB480" s="22"/>
      <c r="FC480" s="22"/>
      <c r="FD480" s="22"/>
      <c r="FE480" s="22"/>
      <c r="FF480" s="22"/>
      <c r="FG480" s="22"/>
      <c r="FH480" s="22"/>
      <c r="FI480" s="22"/>
      <c r="FJ480" s="22"/>
      <c r="FK480" s="22"/>
      <c r="FL480" s="22"/>
      <c r="FM480" s="22"/>
      <c r="FN480" s="22"/>
      <c r="FO480" s="22"/>
      <c r="FP480" s="22"/>
      <c r="FQ480" s="22"/>
      <c r="FR480" s="22"/>
      <c r="FS480" s="22"/>
      <c r="FT480" s="22"/>
      <c r="FU480" s="22"/>
      <c r="FV480" s="22"/>
      <c r="FW480" s="22"/>
      <c r="FX480" s="22"/>
      <c r="FY480" s="22"/>
      <c r="FZ480" s="22"/>
      <c r="GA480" s="22"/>
      <c r="GB480" s="22"/>
      <c r="GC480" s="22"/>
      <c r="GD480" s="22"/>
      <c r="GE480" s="22"/>
      <c r="GF480" s="22"/>
      <c r="GG480" s="22"/>
      <c r="GH480" s="22"/>
      <c r="GI480" s="22"/>
      <c r="GJ480" s="22"/>
      <c r="GK480" s="22"/>
      <c r="GL480" s="22"/>
      <c r="GM480" s="22"/>
      <c r="GN480" s="22"/>
      <c r="GO480" s="22"/>
      <c r="GP480" s="22"/>
      <c r="GQ480" s="22"/>
      <c r="GR480" s="22"/>
      <c r="GS480" s="22"/>
      <c r="GT480" s="22"/>
      <c r="GU480" s="22"/>
      <c r="GV480" s="22"/>
      <c r="GW480" s="22"/>
      <c r="GX480" s="22"/>
      <c r="GY480" s="22"/>
      <c r="GZ480" s="22"/>
      <c r="HA480" s="22"/>
      <c r="HB480" s="22"/>
      <c r="HC480" s="22"/>
      <c r="HD480" s="22"/>
      <c r="HE480" s="22"/>
      <c r="HF480" s="22"/>
      <c r="HG480" s="22"/>
      <c r="HH480" s="22"/>
      <c r="HI480" s="22"/>
      <c r="HJ480" s="22"/>
      <c r="HK480" s="22">
        <v>1</v>
      </c>
      <c r="HL480" s="22"/>
      <c r="HM480" s="22"/>
      <c r="HN480" s="22"/>
      <c r="HO480" s="22"/>
      <c r="HP480" s="22"/>
      <c r="HQ480" s="22"/>
      <c r="HR480" s="22"/>
      <c r="HS480" s="22"/>
      <c r="HT480" s="22"/>
      <c r="HU480" s="22"/>
      <c r="HV480" s="22"/>
      <c r="HW480" s="22"/>
      <c r="HX480" s="22"/>
      <c r="HY480" s="22"/>
      <c r="HZ480" s="22"/>
      <c r="IA480" s="22"/>
      <c r="IB480" s="22"/>
      <c r="IC480" s="22"/>
      <c r="ID480" s="22"/>
      <c r="IE480" s="22"/>
      <c r="IF480" s="22"/>
      <c r="IG480" s="22"/>
      <c r="IH480" s="22"/>
      <c r="II480" s="22"/>
      <c r="IJ480" s="22"/>
      <c r="IK480" s="22"/>
      <c r="IL480" s="22"/>
      <c r="IM480" s="22"/>
      <c r="IN480" s="22"/>
      <c r="IO480" s="22"/>
      <c r="IP480" s="22"/>
      <c r="IQ480" s="22"/>
      <c r="IR480" s="22"/>
      <c r="IS480" s="22"/>
      <c r="IT480" s="22"/>
      <c r="IU480" s="22"/>
      <c r="IV480" s="22"/>
      <c r="IW480" s="22"/>
      <c r="IX480" s="22"/>
      <c r="IY480" s="26">
        <f t="shared" si="26"/>
        <v>1</v>
      </c>
      <c r="IZ480" s="56" t="s">
        <v>78</v>
      </c>
      <c r="JA480" s="80">
        <v>115.02</v>
      </c>
      <c r="JB480" s="81">
        <f>JE480</f>
        <v>115.02</v>
      </c>
      <c r="JC480" s="81">
        <v>84.92</v>
      </c>
      <c r="JD480" s="82">
        <f t="shared" si="27"/>
        <v>0</v>
      </c>
      <c r="JE480" s="83">
        <v>115.02</v>
      </c>
      <c r="JF480" s="83"/>
      <c r="JG480" s="83"/>
      <c r="JH480" s="83"/>
      <c r="JI480" s="83"/>
      <c r="JJ480" s="83"/>
      <c r="JK480" s="83"/>
      <c r="JL480" s="83"/>
      <c r="JM480" s="83"/>
      <c r="JN480" s="83"/>
      <c r="JO480" s="83"/>
      <c r="JP480" s="83"/>
      <c r="JQ480" s="40">
        <f t="shared" si="25"/>
        <v>1.3544512482336315</v>
      </c>
    </row>
    <row r="481" spans="1:278" s="5" customFormat="1" ht="12.75" customHeight="1" x14ac:dyDescent="0.25">
      <c r="A481" s="64">
        <v>43202</v>
      </c>
      <c r="B481" s="108" t="s">
        <v>347</v>
      </c>
      <c r="C481" s="52"/>
      <c r="D481" s="52"/>
      <c r="E481" s="53"/>
      <c r="F481" s="53"/>
      <c r="G481" s="53"/>
      <c r="H481" s="53"/>
      <c r="I481" s="53"/>
      <c r="J481" s="53"/>
      <c r="K481" s="53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  <c r="BK481" s="22"/>
      <c r="BL481" s="22"/>
      <c r="BM481" s="22"/>
      <c r="BN481" s="22"/>
      <c r="BO481" s="22"/>
      <c r="BP481" s="22"/>
      <c r="BQ481" s="22"/>
      <c r="BR481" s="22"/>
      <c r="BS481" s="22"/>
      <c r="BT481" s="22"/>
      <c r="BU481" s="22"/>
      <c r="BV481" s="22"/>
      <c r="BW481" s="22"/>
      <c r="BX481" s="22"/>
      <c r="BY481" s="22"/>
      <c r="BZ481" s="22"/>
      <c r="CA481" s="22"/>
      <c r="CB481" s="22"/>
      <c r="CC481" s="22"/>
      <c r="CD481" s="22"/>
      <c r="CE481" s="22"/>
      <c r="CF481" s="22"/>
      <c r="CG481" s="22"/>
      <c r="CH481" s="22"/>
      <c r="CI481" s="22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2"/>
      <c r="DA481" s="22"/>
      <c r="DB481" s="22"/>
      <c r="DC481" s="22"/>
      <c r="DD481" s="22"/>
      <c r="DE481" s="22"/>
      <c r="DF481" s="22"/>
      <c r="DG481" s="22"/>
      <c r="DH481" s="22"/>
      <c r="DI481" s="22"/>
      <c r="DJ481" s="22"/>
      <c r="DK481" s="22"/>
      <c r="DL481" s="22"/>
      <c r="DM481" s="22"/>
      <c r="DN481" s="22"/>
      <c r="DO481" s="22"/>
      <c r="DP481" s="22"/>
      <c r="DQ481" s="22"/>
      <c r="DR481" s="22"/>
      <c r="DS481" s="22"/>
      <c r="DT481" s="22"/>
      <c r="DU481" s="22"/>
      <c r="DV481" s="22"/>
      <c r="DW481" s="22"/>
      <c r="DX481" s="22"/>
      <c r="DY481" s="22"/>
      <c r="DZ481" s="22"/>
      <c r="EA481" s="22"/>
      <c r="EB481" s="22"/>
      <c r="EC481" s="22"/>
      <c r="ED481" s="22"/>
      <c r="EE481" s="22"/>
      <c r="EF481" s="22"/>
      <c r="EG481" s="22"/>
      <c r="EH481" s="22"/>
      <c r="EI481" s="22"/>
      <c r="EJ481" s="22"/>
      <c r="EK481" s="22"/>
      <c r="EL481" s="22"/>
      <c r="EM481" s="22"/>
      <c r="EN481" s="22"/>
      <c r="EO481" s="22"/>
      <c r="EP481" s="22"/>
      <c r="EQ481" s="22"/>
      <c r="ER481" s="22"/>
      <c r="ES481" s="22"/>
      <c r="ET481" s="22"/>
      <c r="EU481" s="22"/>
      <c r="EV481" s="22"/>
      <c r="EW481" s="22"/>
      <c r="EX481" s="22"/>
      <c r="EY481" s="22"/>
      <c r="EZ481" s="22"/>
      <c r="FA481" s="22"/>
      <c r="FB481" s="22"/>
      <c r="FC481" s="22"/>
      <c r="FD481" s="22"/>
      <c r="FE481" s="22"/>
      <c r="FF481" s="22"/>
      <c r="FG481" s="22"/>
      <c r="FH481" s="22"/>
      <c r="FI481" s="22"/>
      <c r="FJ481" s="22"/>
      <c r="FK481" s="22"/>
      <c r="FL481" s="22"/>
      <c r="FM481" s="22"/>
      <c r="FN481" s="22"/>
      <c r="FO481" s="22"/>
      <c r="FP481" s="22"/>
      <c r="FQ481" s="22"/>
      <c r="FR481" s="22"/>
      <c r="FS481" s="22"/>
      <c r="FT481" s="22"/>
      <c r="FU481" s="22"/>
      <c r="FV481" s="22"/>
      <c r="FW481" s="22"/>
      <c r="FX481" s="22"/>
      <c r="FY481" s="22"/>
      <c r="FZ481" s="22"/>
      <c r="GA481" s="22"/>
      <c r="GB481" s="22"/>
      <c r="GC481" s="22"/>
      <c r="GD481" s="22"/>
      <c r="GE481" s="22"/>
      <c r="GF481" s="22"/>
      <c r="GG481" s="22"/>
      <c r="GH481" s="22"/>
      <c r="GI481" s="22"/>
      <c r="GJ481" s="22"/>
      <c r="GK481" s="22"/>
      <c r="GL481" s="22"/>
      <c r="GM481" s="22"/>
      <c r="GN481" s="22"/>
      <c r="GO481" s="22"/>
      <c r="GP481" s="22"/>
      <c r="GQ481" s="22"/>
      <c r="GR481" s="22"/>
      <c r="GS481" s="22"/>
      <c r="GT481" s="22"/>
      <c r="GU481" s="22"/>
      <c r="GV481" s="22"/>
      <c r="GW481" s="22"/>
      <c r="GX481" s="22"/>
      <c r="GY481" s="22"/>
      <c r="GZ481" s="22"/>
      <c r="HA481" s="22"/>
      <c r="HB481" s="22"/>
      <c r="HC481" s="22"/>
      <c r="HD481" s="22"/>
      <c r="HE481" s="22"/>
      <c r="HF481" s="22"/>
      <c r="HG481" s="22"/>
      <c r="HH481" s="22"/>
      <c r="HI481" s="22"/>
      <c r="HJ481" s="22"/>
      <c r="HK481" s="22"/>
      <c r="HL481" s="22"/>
      <c r="HM481" s="22"/>
      <c r="HN481" s="22"/>
      <c r="HO481" s="22"/>
      <c r="HP481" s="22"/>
      <c r="HQ481" s="22"/>
      <c r="HR481" s="22"/>
      <c r="HS481" s="22"/>
      <c r="HT481" s="22"/>
      <c r="HU481" s="22"/>
      <c r="HV481" s="22"/>
      <c r="HW481" s="22"/>
      <c r="HX481" s="22"/>
      <c r="HY481" s="22"/>
      <c r="HZ481" s="22"/>
      <c r="IA481" s="22"/>
      <c r="IB481" s="22"/>
      <c r="IC481" s="22"/>
      <c r="ID481" s="22"/>
      <c r="IE481" s="22"/>
      <c r="IF481" s="22"/>
      <c r="IG481" s="22"/>
      <c r="IH481" s="22"/>
      <c r="II481" s="22"/>
      <c r="IJ481" s="22"/>
      <c r="IK481" s="22"/>
      <c r="IL481" s="22"/>
      <c r="IM481" s="22"/>
      <c r="IN481" s="22"/>
      <c r="IO481" s="22"/>
      <c r="IP481" s="22"/>
      <c r="IQ481" s="22">
        <v>5</v>
      </c>
      <c r="IR481" s="22"/>
      <c r="IS481" s="22"/>
      <c r="IT481" s="22"/>
      <c r="IU481" s="22"/>
      <c r="IV481" s="22"/>
      <c r="IW481" s="22"/>
      <c r="IX481" s="22"/>
      <c r="IY481" s="26">
        <f t="shared" si="26"/>
        <v>5</v>
      </c>
      <c r="IZ481" s="56" t="s">
        <v>78</v>
      </c>
      <c r="JA481" s="80">
        <v>1169.6400000000001</v>
      </c>
      <c r="JB481" s="81">
        <f>JE481+JF481+JG481+JH481</f>
        <v>1169.6400000000001</v>
      </c>
      <c r="JC481" s="81">
        <v>788.9</v>
      </c>
      <c r="JD481" s="82">
        <f t="shared" si="27"/>
        <v>0</v>
      </c>
      <c r="JE481" s="83"/>
      <c r="JF481" s="83"/>
      <c r="JG481" s="83"/>
      <c r="JH481" s="83">
        <v>1169.6400000000001</v>
      </c>
      <c r="JI481" s="83"/>
      <c r="JJ481" s="83"/>
      <c r="JK481" s="83"/>
      <c r="JL481" s="83"/>
      <c r="JM481" s="83"/>
      <c r="JN481" s="83"/>
      <c r="JO481" s="83"/>
      <c r="JP481" s="83"/>
      <c r="JQ481" s="40">
        <f t="shared" si="25"/>
        <v>1.4826213715299785</v>
      </c>
    </row>
    <row r="482" spans="1:278" s="5" customFormat="1" ht="12.75" customHeight="1" x14ac:dyDescent="0.25">
      <c r="A482" s="64">
        <v>43248</v>
      </c>
      <c r="B482" s="108" t="s">
        <v>347</v>
      </c>
      <c r="C482" s="52"/>
      <c r="D482" s="52"/>
      <c r="E482" s="53"/>
      <c r="F482" s="53"/>
      <c r="G482" s="53"/>
      <c r="H482" s="53"/>
      <c r="I482" s="53"/>
      <c r="J482" s="53"/>
      <c r="K482" s="53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  <c r="BK482" s="22"/>
      <c r="BL482" s="22"/>
      <c r="BM482" s="22"/>
      <c r="BN482" s="22"/>
      <c r="BO482" s="22"/>
      <c r="BP482" s="22"/>
      <c r="BQ482" s="22"/>
      <c r="BR482" s="22"/>
      <c r="BS482" s="22"/>
      <c r="BT482" s="22"/>
      <c r="BU482" s="22"/>
      <c r="BV482" s="22"/>
      <c r="BW482" s="22"/>
      <c r="BX482" s="22"/>
      <c r="BY482" s="22"/>
      <c r="BZ482" s="22"/>
      <c r="CA482" s="22"/>
      <c r="CB482" s="22"/>
      <c r="CC482" s="22"/>
      <c r="CD482" s="22"/>
      <c r="CE482" s="22"/>
      <c r="CF482" s="22"/>
      <c r="CG482" s="22"/>
      <c r="CH482" s="22"/>
      <c r="CI482" s="22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2"/>
      <c r="DA482" s="22"/>
      <c r="DB482" s="22"/>
      <c r="DC482" s="22"/>
      <c r="DD482" s="22"/>
      <c r="DE482" s="22"/>
      <c r="DF482" s="22"/>
      <c r="DG482" s="22"/>
      <c r="DH482" s="22"/>
      <c r="DI482" s="22"/>
      <c r="DJ482" s="22"/>
      <c r="DK482" s="22"/>
      <c r="DL482" s="22"/>
      <c r="DM482" s="22"/>
      <c r="DN482" s="22"/>
      <c r="DO482" s="22"/>
      <c r="DP482" s="22"/>
      <c r="DQ482" s="22"/>
      <c r="DR482" s="22"/>
      <c r="DS482" s="22"/>
      <c r="DT482" s="22"/>
      <c r="DU482" s="22"/>
      <c r="DV482" s="22"/>
      <c r="DW482" s="22"/>
      <c r="DX482" s="22"/>
      <c r="DY482" s="22"/>
      <c r="DZ482" s="22"/>
      <c r="EA482" s="22"/>
      <c r="EB482" s="22"/>
      <c r="EC482" s="22"/>
      <c r="ED482" s="22"/>
      <c r="EE482" s="22"/>
      <c r="EF482" s="22"/>
      <c r="EG482" s="22"/>
      <c r="EH482" s="22"/>
      <c r="EI482" s="22"/>
      <c r="EJ482" s="22"/>
      <c r="EK482" s="22"/>
      <c r="EL482" s="22"/>
      <c r="EM482" s="22"/>
      <c r="EN482" s="22"/>
      <c r="EO482" s="22"/>
      <c r="EP482" s="22"/>
      <c r="EQ482" s="22"/>
      <c r="ER482" s="22"/>
      <c r="ES482" s="22"/>
      <c r="ET482" s="22"/>
      <c r="EU482" s="22"/>
      <c r="EV482" s="22"/>
      <c r="EW482" s="22"/>
      <c r="EX482" s="22"/>
      <c r="EY482" s="22"/>
      <c r="EZ482" s="22"/>
      <c r="FA482" s="22"/>
      <c r="FB482" s="22"/>
      <c r="FC482" s="22"/>
      <c r="FD482" s="22"/>
      <c r="FE482" s="22"/>
      <c r="FF482" s="22"/>
      <c r="FG482" s="22"/>
      <c r="FH482" s="22"/>
      <c r="FI482" s="22"/>
      <c r="FJ482" s="22"/>
      <c r="FK482" s="22"/>
      <c r="FL482" s="22"/>
      <c r="FM482" s="22"/>
      <c r="FN482" s="22"/>
      <c r="FO482" s="22"/>
      <c r="FP482" s="22"/>
      <c r="FQ482" s="22"/>
      <c r="FR482" s="22"/>
      <c r="FS482" s="22"/>
      <c r="FT482" s="22"/>
      <c r="FU482" s="22"/>
      <c r="FV482" s="22"/>
      <c r="FW482" s="22"/>
      <c r="FX482" s="22"/>
      <c r="FY482" s="22"/>
      <c r="FZ482" s="22"/>
      <c r="GA482" s="22"/>
      <c r="GB482" s="22"/>
      <c r="GC482" s="22"/>
      <c r="GD482" s="22"/>
      <c r="GE482" s="22"/>
      <c r="GF482" s="22"/>
      <c r="GG482" s="22"/>
      <c r="GH482" s="22"/>
      <c r="GI482" s="22"/>
      <c r="GJ482" s="22"/>
      <c r="GK482" s="22"/>
      <c r="GL482" s="22"/>
      <c r="GM482" s="22"/>
      <c r="GN482" s="22"/>
      <c r="GO482" s="22"/>
      <c r="GP482" s="22"/>
      <c r="GQ482" s="22"/>
      <c r="GR482" s="22"/>
      <c r="GS482" s="22"/>
      <c r="GT482" s="22"/>
      <c r="GU482" s="22"/>
      <c r="GV482" s="22"/>
      <c r="GW482" s="22"/>
      <c r="GX482" s="22"/>
      <c r="GY482" s="22"/>
      <c r="GZ482" s="22"/>
      <c r="HA482" s="22"/>
      <c r="HB482" s="22"/>
      <c r="HC482" s="22"/>
      <c r="HD482" s="22"/>
      <c r="HE482" s="22"/>
      <c r="HF482" s="22"/>
      <c r="HG482" s="22"/>
      <c r="HH482" s="22"/>
      <c r="HI482" s="22"/>
      <c r="HJ482" s="22"/>
      <c r="HK482" s="22"/>
      <c r="HL482" s="22"/>
      <c r="HM482" s="22"/>
      <c r="HN482" s="22"/>
      <c r="HO482" s="22"/>
      <c r="HP482" s="22"/>
      <c r="HQ482" s="22"/>
      <c r="HR482" s="22"/>
      <c r="HS482" s="22"/>
      <c r="HT482" s="22"/>
      <c r="HU482" s="22"/>
      <c r="HV482" s="22"/>
      <c r="HW482" s="22"/>
      <c r="HX482" s="22"/>
      <c r="HY482" s="22"/>
      <c r="HZ482" s="22"/>
      <c r="IA482" s="22"/>
      <c r="IB482" s="22"/>
      <c r="IC482" s="22"/>
      <c r="ID482" s="22"/>
      <c r="IE482" s="22"/>
      <c r="IF482" s="22"/>
      <c r="IG482" s="22"/>
      <c r="IH482" s="22"/>
      <c r="II482" s="22"/>
      <c r="IJ482" s="22"/>
      <c r="IK482" s="22"/>
      <c r="IL482" s="22"/>
      <c r="IM482" s="22"/>
      <c r="IN482" s="22"/>
      <c r="IO482" s="22"/>
      <c r="IP482" s="22"/>
      <c r="IQ482" s="22">
        <v>5</v>
      </c>
      <c r="IR482" s="22"/>
      <c r="IS482" s="22"/>
      <c r="IT482" s="22"/>
      <c r="IU482" s="22"/>
      <c r="IV482" s="22"/>
      <c r="IW482" s="22"/>
      <c r="IX482" s="22"/>
      <c r="IY482" s="26">
        <f t="shared" si="26"/>
        <v>5</v>
      </c>
      <c r="IZ482" s="56" t="s">
        <v>78</v>
      </c>
      <c r="JA482" s="80">
        <v>1169.6400000000001</v>
      </c>
      <c r="JB482" s="81">
        <f>JE482+JF482+JG482+JH482+JI482</f>
        <v>1169.6400000000001</v>
      </c>
      <c r="JC482" s="81">
        <v>383</v>
      </c>
      <c r="JD482" s="82">
        <f t="shared" si="27"/>
        <v>0</v>
      </c>
      <c r="JE482" s="83"/>
      <c r="JF482" s="83"/>
      <c r="JG482" s="83"/>
      <c r="JH482" s="83"/>
      <c r="JI482" s="83">
        <v>1169.6400000000001</v>
      </c>
      <c r="JJ482" s="83"/>
      <c r="JK482" s="83"/>
      <c r="JL482" s="83"/>
      <c r="JM482" s="83"/>
      <c r="JN482" s="83"/>
      <c r="JO482" s="83"/>
      <c r="JP482" s="83"/>
      <c r="JQ482" s="40">
        <f t="shared" si="25"/>
        <v>3.0538903394255876</v>
      </c>
    </row>
    <row r="483" spans="1:278" s="5" customFormat="1" ht="12.75" customHeight="1" x14ac:dyDescent="0.25">
      <c r="A483" s="64">
        <v>43312</v>
      </c>
      <c r="B483" s="108" t="s">
        <v>347</v>
      </c>
      <c r="C483" s="52"/>
      <c r="D483" s="52"/>
      <c r="E483" s="53"/>
      <c r="F483" s="53"/>
      <c r="G483" s="53"/>
      <c r="H483" s="53"/>
      <c r="I483" s="53"/>
      <c r="J483" s="53"/>
      <c r="K483" s="53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  <c r="BK483" s="22"/>
      <c r="BL483" s="22"/>
      <c r="BM483" s="22"/>
      <c r="BN483" s="22"/>
      <c r="BO483" s="22"/>
      <c r="BP483" s="22"/>
      <c r="BQ483" s="22"/>
      <c r="BR483" s="22"/>
      <c r="BS483" s="22"/>
      <c r="BT483" s="22"/>
      <c r="BU483" s="22"/>
      <c r="BV483" s="22"/>
      <c r="BW483" s="22"/>
      <c r="BX483" s="22"/>
      <c r="BY483" s="22"/>
      <c r="BZ483" s="22"/>
      <c r="CA483" s="22"/>
      <c r="CB483" s="22"/>
      <c r="CC483" s="22"/>
      <c r="CD483" s="22"/>
      <c r="CE483" s="22"/>
      <c r="CF483" s="22"/>
      <c r="CG483" s="22"/>
      <c r="CH483" s="22"/>
      <c r="CI483" s="22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2"/>
      <c r="DA483" s="22"/>
      <c r="DB483" s="22"/>
      <c r="DC483" s="22"/>
      <c r="DD483" s="22"/>
      <c r="DE483" s="22"/>
      <c r="DF483" s="22"/>
      <c r="DG483" s="22"/>
      <c r="DH483" s="22"/>
      <c r="DI483" s="22"/>
      <c r="DJ483" s="22"/>
      <c r="DK483" s="22"/>
      <c r="DL483" s="22"/>
      <c r="DM483" s="22"/>
      <c r="DN483" s="22"/>
      <c r="DO483" s="22"/>
      <c r="DP483" s="22"/>
      <c r="DQ483" s="22"/>
      <c r="DR483" s="22"/>
      <c r="DS483" s="22"/>
      <c r="DT483" s="22"/>
      <c r="DU483" s="22"/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/>
      <c r="EG483" s="22"/>
      <c r="EH483" s="22"/>
      <c r="EI483" s="22"/>
      <c r="EJ483" s="22"/>
      <c r="EK483" s="22"/>
      <c r="EL483" s="22"/>
      <c r="EM483" s="22"/>
      <c r="EN483" s="22"/>
      <c r="EO483" s="22"/>
      <c r="EP483" s="22"/>
      <c r="EQ483" s="22"/>
      <c r="ER483" s="22"/>
      <c r="ES483" s="22"/>
      <c r="ET483" s="22"/>
      <c r="EU483" s="22"/>
      <c r="EV483" s="22"/>
      <c r="EW483" s="22"/>
      <c r="EX483" s="22"/>
      <c r="EY483" s="22"/>
      <c r="EZ483" s="22"/>
      <c r="FA483" s="22"/>
      <c r="FB483" s="22"/>
      <c r="FC483" s="22"/>
      <c r="FD483" s="22"/>
      <c r="FE483" s="22"/>
      <c r="FF483" s="22"/>
      <c r="FG483" s="22"/>
      <c r="FH483" s="22"/>
      <c r="FI483" s="22"/>
      <c r="FJ483" s="22"/>
      <c r="FK483" s="22"/>
      <c r="FL483" s="22"/>
      <c r="FM483" s="22"/>
      <c r="FN483" s="22"/>
      <c r="FO483" s="22"/>
      <c r="FP483" s="22"/>
      <c r="FQ483" s="22"/>
      <c r="FR483" s="22"/>
      <c r="FS483" s="22"/>
      <c r="FT483" s="22"/>
      <c r="FU483" s="22"/>
      <c r="FV483" s="22"/>
      <c r="FW483" s="22"/>
      <c r="FX483" s="22"/>
      <c r="FY483" s="22"/>
      <c r="FZ483" s="22"/>
      <c r="GA483" s="22"/>
      <c r="GB483" s="22"/>
      <c r="GC483" s="22"/>
      <c r="GD483" s="22"/>
      <c r="GE483" s="22"/>
      <c r="GF483" s="22"/>
      <c r="GG483" s="22"/>
      <c r="GH483" s="22"/>
      <c r="GI483" s="22"/>
      <c r="GJ483" s="22"/>
      <c r="GK483" s="22"/>
      <c r="GL483" s="22"/>
      <c r="GM483" s="22"/>
      <c r="GN483" s="22"/>
      <c r="GO483" s="22"/>
      <c r="GP483" s="22"/>
      <c r="GQ483" s="22"/>
      <c r="GR483" s="22"/>
      <c r="GS483" s="22"/>
      <c r="GT483" s="22"/>
      <c r="GU483" s="22"/>
      <c r="GV483" s="22"/>
      <c r="GW483" s="22"/>
      <c r="GX483" s="22"/>
      <c r="GY483" s="22"/>
      <c r="GZ483" s="22"/>
      <c r="HA483" s="22"/>
      <c r="HB483" s="22"/>
      <c r="HC483" s="22"/>
      <c r="HD483" s="22"/>
      <c r="HE483" s="22"/>
      <c r="HF483" s="22"/>
      <c r="HG483" s="22"/>
      <c r="HH483" s="22"/>
      <c r="HI483" s="22"/>
      <c r="HJ483" s="22"/>
      <c r="HK483" s="22"/>
      <c r="HL483" s="22"/>
      <c r="HM483" s="22"/>
      <c r="HN483" s="22"/>
      <c r="HO483" s="22"/>
      <c r="HP483" s="22"/>
      <c r="HQ483" s="22"/>
      <c r="HR483" s="22"/>
      <c r="HS483" s="22"/>
      <c r="HT483" s="22"/>
      <c r="HU483" s="22"/>
      <c r="HV483" s="22"/>
      <c r="HW483" s="22"/>
      <c r="HX483" s="22"/>
      <c r="HY483" s="22"/>
      <c r="HZ483" s="22"/>
      <c r="IA483" s="22"/>
      <c r="IB483" s="22"/>
      <c r="IC483" s="22"/>
      <c r="ID483" s="22"/>
      <c r="IE483" s="22"/>
      <c r="IF483" s="22"/>
      <c r="IG483" s="22"/>
      <c r="IH483" s="22"/>
      <c r="II483" s="22"/>
      <c r="IJ483" s="22"/>
      <c r="IK483" s="22"/>
      <c r="IL483" s="22"/>
      <c r="IM483" s="22"/>
      <c r="IN483" s="22"/>
      <c r="IO483" s="22"/>
      <c r="IP483" s="22"/>
      <c r="IQ483" s="22">
        <v>5</v>
      </c>
      <c r="IR483" s="22"/>
      <c r="IS483" s="22"/>
      <c r="IT483" s="22"/>
      <c r="IU483" s="22"/>
      <c r="IV483" s="22"/>
      <c r="IW483" s="22"/>
      <c r="IX483" s="22"/>
      <c r="IY483" s="26">
        <f t="shared" si="26"/>
        <v>5</v>
      </c>
      <c r="IZ483" s="56" t="s">
        <v>78</v>
      </c>
      <c r="JA483" s="80">
        <v>1169.6400000000001</v>
      </c>
      <c r="JB483" s="81">
        <f>JE483+JF483+JG483+JH483+JI483+JJ483+JK483+JL483</f>
        <v>1169.6400000000001</v>
      </c>
      <c r="JC483" s="81">
        <v>776.15</v>
      </c>
      <c r="JD483" s="82">
        <f t="shared" si="27"/>
        <v>0</v>
      </c>
      <c r="JE483" s="83"/>
      <c r="JF483" s="83"/>
      <c r="JG483" s="83"/>
      <c r="JH483" s="83"/>
      <c r="JI483" s="83"/>
      <c r="JJ483" s="83"/>
      <c r="JK483" s="83"/>
      <c r="JL483" s="83">
        <v>1169.6400000000001</v>
      </c>
      <c r="JM483" s="83"/>
      <c r="JN483" s="83"/>
      <c r="JO483" s="83"/>
      <c r="JP483" s="83"/>
      <c r="JQ483" s="40">
        <f t="shared" si="25"/>
        <v>1.5069767441860467</v>
      </c>
      <c r="JR483" s="5" t="s">
        <v>536</v>
      </c>
    </row>
    <row r="484" spans="1:278" s="5" customFormat="1" ht="12.75" customHeight="1" x14ac:dyDescent="0.25">
      <c r="A484" s="64">
        <v>43348</v>
      </c>
      <c r="B484" s="108" t="s">
        <v>347</v>
      </c>
      <c r="C484" s="52"/>
      <c r="D484" s="52"/>
      <c r="E484" s="53"/>
      <c r="F484" s="53"/>
      <c r="G484" s="53"/>
      <c r="H484" s="53"/>
      <c r="I484" s="53"/>
      <c r="J484" s="53"/>
      <c r="K484" s="53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  <c r="BK484" s="22"/>
      <c r="BL484" s="22"/>
      <c r="BM484" s="22"/>
      <c r="BN484" s="22"/>
      <c r="BO484" s="22"/>
      <c r="BP484" s="22"/>
      <c r="BQ484" s="22"/>
      <c r="BR484" s="22"/>
      <c r="BS484" s="22"/>
      <c r="BT484" s="22"/>
      <c r="BU484" s="22"/>
      <c r="BV484" s="22"/>
      <c r="BW484" s="22"/>
      <c r="BX484" s="22"/>
      <c r="BY484" s="22"/>
      <c r="BZ484" s="22"/>
      <c r="CA484" s="22"/>
      <c r="CB484" s="22"/>
      <c r="CC484" s="22"/>
      <c r="CD484" s="22"/>
      <c r="CE484" s="22"/>
      <c r="CF484" s="22"/>
      <c r="CG484" s="22"/>
      <c r="CH484" s="22"/>
      <c r="CI484" s="22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2"/>
      <c r="DA484" s="22"/>
      <c r="DB484" s="22"/>
      <c r="DC484" s="22"/>
      <c r="DD484" s="22"/>
      <c r="DE484" s="22"/>
      <c r="DF484" s="22"/>
      <c r="DG484" s="22"/>
      <c r="DH484" s="22"/>
      <c r="DI484" s="22"/>
      <c r="DJ484" s="22"/>
      <c r="DK484" s="22"/>
      <c r="DL484" s="22"/>
      <c r="DM484" s="22"/>
      <c r="DN484" s="22"/>
      <c r="DO484" s="22"/>
      <c r="DP484" s="22"/>
      <c r="DQ484" s="22"/>
      <c r="DR484" s="22"/>
      <c r="DS484" s="22"/>
      <c r="DT484" s="22"/>
      <c r="DU484" s="22"/>
      <c r="DV484" s="22"/>
      <c r="DW484" s="22"/>
      <c r="DX484" s="22"/>
      <c r="DY484" s="22"/>
      <c r="DZ484" s="22"/>
      <c r="EA484" s="22"/>
      <c r="EB484" s="22"/>
      <c r="EC484" s="22"/>
      <c r="ED484" s="22"/>
      <c r="EE484" s="22"/>
      <c r="EF484" s="22"/>
      <c r="EG484" s="22"/>
      <c r="EH484" s="22"/>
      <c r="EI484" s="22"/>
      <c r="EJ484" s="22"/>
      <c r="EK484" s="22"/>
      <c r="EL484" s="22"/>
      <c r="EM484" s="22"/>
      <c r="EN484" s="22"/>
      <c r="EO484" s="22"/>
      <c r="EP484" s="22"/>
      <c r="EQ484" s="22"/>
      <c r="ER484" s="22"/>
      <c r="ES484" s="22"/>
      <c r="ET484" s="22"/>
      <c r="EU484" s="22"/>
      <c r="EV484" s="22"/>
      <c r="EW484" s="22"/>
      <c r="EX484" s="22"/>
      <c r="EY484" s="22"/>
      <c r="EZ484" s="22"/>
      <c r="FA484" s="22"/>
      <c r="FB484" s="22"/>
      <c r="FC484" s="22"/>
      <c r="FD484" s="22"/>
      <c r="FE484" s="22"/>
      <c r="FF484" s="22"/>
      <c r="FG484" s="22"/>
      <c r="FH484" s="22"/>
      <c r="FI484" s="22"/>
      <c r="FJ484" s="22"/>
      <c r="FK484" s="22"/>
      <c r="FL484" s="22"/>
      <c r="FM484" s="22"/>
      <c r="FN484" s="22"/>
      <c r="FO484" s="22"/>
      <c r="FP484" s="22"/>
      <c r="FQ484" s="22"/>
      <c r="FR484" s="22"/>
      <c r="FS484" s="22"/>
      <c r="FT484" s="22"/>
      <c r="FU484" s="22"/>
      <c r="FV484" s="22"/>
      <c r="FW484" s="22"/>
      <c r="FX484" s="22"/>
      <c r="FY484" s="22"/>
      <c r="FZ484" s="22"/>
      <c r="GA484" s="22"/>
      <c r="GB484" s="22"/>
      <c r="GC484" s="22"/>
      <c r="GD484" s="22"/>
      <c r="GE484" s="22"/>
      <c r="GF484" s="22"/>
      <c r="GG484" s="22"/>
      <c r="GH484" s="22"/>
      <c r="GI484" s="22"/>
      <c r="GJ484" s="22"/>
      <c r="GK484" s="22"/>
      <c r="GL484" s="22"/>
      <c r="GM484" s="22"/>
      <c r="GN484" s="22"/>
      <c r="GO484" s="22"/>
      <c r="GP484" s="22"/>
      <c r="GQ484" s="22"/>
      <c r="GR484" s="22"/>
      <c r="GS484" s="22"/>
      <c r="GT484" s="22"/>
      <c r="GU484" s="22"/>
      <c r="GV484" s="22"/>
      <c r="GW484" s="22"/>
      <c r="GX484" s="22"/>
      <c r="GY484" s="22"/>
      <c r="GZ484" s="22"/>
      <c r="HA484" s="22"/>
      <c r="HB484" s="22"/>
      <c r="HC484" s="22"/>
      <c r="HD484" s="22"/>
      <c r="HE484" s="22"/>
      <c r="HF484" s="22"/>
      <c r="HG484" s="22"/>
      <c r="HH484" s="22"/>
      <c r="HI484" s="22"/>
      <c r="HJ484" s="22"/>
      <c r="HK484" s="22"/>
      <c r="HL484" s="22"/>
      <c r="HM484" s="22"/>
      <c r="HN484" s="22"/>
      <c r="HO484" s="22"/>
      <c r="HP484" s="22"/>
      <c r="HQ484" s="22"/>
      <c r="HR484" s="22"/>
      <c r="HS484" s="22"/>
      <c r="HT484" s="22"/>
      <c r="HU484" s="22"/>
      <c r="HV484" s="22"/>
      <c r="HW484" s="22"/>
      <c r="HX484" s="22"/>
      <c r="HY484" s="22"/>
      <c r="HZ484" s="22"/>
      <c r="IA484" s="22"/>
      <c r="IB484" s="22"/>
      <c r="IC484" s="22"/>
      <c r="ID484" s="22"/>
      <c r="IE484" s="22"/>
      <c r="IF484" s="22"/>
      <c r="IG484" s="22"/>
      <c r="IH484" s="22"/>
      <c r="II484" s="22"/>
      <c r="IJ484" s="22"/>
      <c r="IK484" s="22"/>
      <c r="IL484" s="22"/>
      <c r="IM484" s="22"/>
      <c r="IN484" s="22"/>
      <c r="IO484" s="22"/>
      <c r="IP484" s="22"/>
      <c r="IQ484" s="22">
        <v>11</v>
      </c>
      <c r="IR484" s="22"/>
      <c r="IS484" s="22"/>
      <c r="IT484" s="22"/>
      <c r="IU484" s="22"/>
      <c r="IV484" s="22"/>
      <c r="IW484" s="22"/>
      <c r="IX484" s="22"/>
      <c r="IY484" s="26">
        <f t="shared" si="26"/>
        <v>11</v>
      </c>
      <c r="IZ484" s="56" t="s">
        <v>78</v>
      </c>
      <c r="JA484" s="80">
        <v>2573.21</v>
      </c>
      <c r="JB484" s="81">
        <f>JE484+JF484+JG484+JH484+JI484+JJ484+JK484+JL484+JM484</f>
        <v>2573.21</v>
      </c>
      <c r="JC484" s="81">
        <v>1082.95</v>
      </c>
      <c r="JD484" s="82">
        <f t="shared" si="27"/>
        <v>0</v>
      </c>
      <c r="JE484" s="83"/>
      <c r="JF484" s="83"/>
      <c r="JG484" s="83"/>
      <c r="JH484" s="83"/>
      <c r="JI484" s="83"/>
      <c r="JJ484" s="83"/>
      <c r="JK484" s="83"/>
      <c r="JL484" s="83">
        <v>2573.21</v>
      </c>
      <c r="JM484" s="83"/>
      <c r="JN484" s="83"/>
      <c r="JO484" s="83"/>
      <c r="JP484" s="83"/>
      <c r="JQ484" s="117">
        <f t="shared" si="25"/>
        <v>2.376111547162842</v>
      </c>
    </row>
    <row r="485" spans="1:278" s="5" customFormat="1" ht="12.75" customHeight="1" x14ac:dyDescent="0.25">
      <c r="A485" s="64">
        <v>43412</v>
      </c>
      <c r="B485" s="108" t="s">
        <v>347</v>
      </c>
      <c r="C485" s="52"/>
      <c r="D485" s="52"/>
      <c r="E485" s="53"/>
      <c r="F485" s="53"/>
      <c r="G485" s="53"/>
      <c r="H485" s="53"/>
      <c r="I485" s="53"/>
      <c r="J485" s="53"/>
      <c r="K485" s="53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  <c r="BK485" s="22"/>
      <c r="BL485" s="22"/>
      <c r="BM485" s="22"/>
      <c r="BN485" s="22"/>
      <c r="BO485" s="22"/>
      <c r="BP485" s="22"/>
      <c r="BQ485" s="22"/>
      <c r="BR485" s="22"/>
      <c r="BS485" s="22"/>
      <c r="BT485" s="22"/>
      <c r="BU485" s="22"/>
      <c r="BV485" s="22"/>
      <c r="BW485" s="22"/>
      <c r="BX485" s="22"/>
      <c r="BY485" s="22"/>
      <c r="BZ485" s="22"/>
      <c r="CA485" s="22"/>
      <c r="CB485" s="22"/>
      <c r="CC485" s="22"/>
      <c r="CD485" s="22"/>
      <c r="CE485" s="22"/>
      <c r="CF485" s="22"/>
      <c r="CG485" s="22"/>
      <c r="CH485" s="22"/>
      <c r="CI485" s="22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2"/>
      <c r="DA485" s="22"/>
      <c r="DB485" s="22"/>
      <c r="DC485" s="22"/>
      <c r="DD485" s="22"/>
      <c r="DE485" s="22"/>
      <c r="DF485" s="22"/>
      <c r="DG485" s="22"/>
      <c r="DH485" s="22"/>
      <c r="DI485" s="22"/>
      <c r="DJ485" s="22"/>
      <c r="DK485" s="22"/>
      <c r="DL485" s="22"/>
      <c r="DM485" s="22"/>
      <c r="DN485" s="22"/>
      <c r="DO485" s="22"/>
      <c r="DP485" s="22"/>
      <c r="DQ485" s="22"/>
      <c r="DR485" s="22"/>
      <c r="DS485" s="22"/>
      <c r="DT485" s="22"/>
      <c r="DU485" s="22"/>
      <c r="DV485" s="22"/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  <c r="EQ485" s="22"/>
      <c r="ER485" s="22"/>
      <c r="ES485" s="22"/>
      <c r="ET485" s="22"/>
      <c r="EU485" s="22"/>
      <c r="EV485" s="22"/>
      <c r="EW485" s="22"/>
      <c r="EX485" s="22"/>
      <c r="EY485" s="22"/>
      <c r="EZ485" s="22"/>
      <c r="FA485" s="22"/>
      <c r="FB485" s="22"/>
      <c r="FC485" s="22"/>
      <c r="FD485" s="22"/>
      <c r="FE485" s="22"/>
      <c r="FF485" s="22"/>
      <c r="FG485" s="22"/>
      <c r="FH485" s="22"/>
      <c r="FI485" s="22"/>
      <c r="FJ485" s="22"/>
      <c r="FK485" s="22"/>
      <c r="FL485" s="22"/>
      <c r="FM485" s="22"/>
      <c r="FN485" s="22"/>
      <c r="FO485" s="22"/>
      <c r="FP485" s="22"/>
      <c r="FQ485" s="22"/>
      <c r="FR485" s="22"/>
      <c r="FS485" s="22"/>
      <c r="FT485" s="22"/>
      <c r="FU485" s="22"/>
      <c r="FV485" s="22"/>
      <c r="FW485" s="22"/>
      <c r="FX485" s="22"/>
      <c r="FY485" s="22"/>
      <c r="FZ485" s="22"/>
      <c r="GA485" s="22"/>
      <c r="GB485" s="22"/>
      <c r="GC485" s="22"/>
      <c r="GD485" s="22"/>
      <c r="GE485" s="22"/>
      <c r="GF485" s="22"/>
      <c r="GG485" s="22"/>
      <c r="GH485" s="22"/>
      <c r="GI485" s="22"/>
      <c r="GJ485" s="22"/>
      <c r="GK485" s="22"/>
      <c r="GL485" s="22"/>
      <c r="GM485" s="22"/>
      <c r="GN485" s="22"/>
      <c r="GO485" s="22"/>
      <c r="GP485" s="22"/>
      <c r="GQ485" s="22"/>
      <c r="GR485" s="22"/>
      <c r="GS485" s="22"/>
      <c r="GT485" s="22"/>
      <c r="GU485" s="22"/>
      <c r="GV485" s="22"/>
      <c r="GW485" s="22"/>
      <c r="GX485" s="22"/>
      <c r="GY485" s="22"/>
      <c r="GZ485" s="22"/>
      <c r="HA485" s="22"/>
      <c r="HB485" s="22"/>
      <c r="HC485" s="22"/>
      <c r="HD485" s="22"/>
      <c r="HE485" s="22"/>
      <c r="HF485" s="22"/>
      <c r="HG485" s="22"/>
      <c r="HH485" s="22"/>
      <c r="HI485" s="22"/>
      <c r="HJ485" s="22"/>
      <c r="HK485" s="22"/>
      <c r="HL485" s="22"/>
      <c r="HM485" s="22"/>
      <c r="HN485" s="22"/>
      <c r="HO485" s="22"/>
      <c r="HP485" s="22"/>
      <c r="HQ485" s="22"/>
      <c r="HR485" s="22"/>
      <c r="HS485" s="22"/>
      <c r="HT485" s="22"/>
      <c r="HU485" s="22"/>
      <c r="HV485" s="22"/>
      <c r="HW485" s="22"/>
      <c r="HX485" s="22"/>
      <c r="HY485" s="22"/>
      <c r="HZ485" s="22"/>
      <c r="IA485" s="22"/>
      <c r="IB485" s="22"/>
      <c r="IC485" s="22"/>
      <c r="ID485" s="22"/>
      <c r="IE485" s="22"/>
      <c r="IF485" s="22"/>
      <c r="IG485" s="22"/>
      <c r="IH485" s="22"/>
      <c r="II485" s="22"/>
      <c r="IJ485" s="22"/>
      <c r="IK485" s="22"/>
      <c r="IL485" s="22"/>
      <c r="IM485" s="22"/>
      <c r="IN485" s="22"/>
      <c r="IO485" s="22"/>
      <c r="IP485" s="22"/>
      <c r="IQ485" s="22">
        <v>3</v>
      </c>
      <c r="IR485" s="22"/>
      <c r="IS485" s="22"/>
      <c r="IT485" s="22"/>
      <c r="IU485" s="22"/>
      <c r="IV485" s="22"/>
      <c r="IW485" s="22"/>
      <c r="IX485" s="22"/>
      <c r="IY485" s="26">
        <f t="shared" si="26"/>
        <v>3</v>
      </c>
      <c r="IZ485" s="56" t="s">
        <v>37</v>
      </c>
      <c r="JA485" s="80">
        <v>701.78</v>
      </c>
      <c r="JB485" s="81">
        <f>JE485+JF485+JG485+JH485+JI485+JJ485+JK485+JL485+JM485+JN485+JO485</f>
        <v>701.78</v>
      </c>
      <c r="JC485" s="81">
        <v>441.87</v>
      </c>
      <c r="JD485" s="82">
        <f t="shared" si="27"/>
        <v>0</v>
      </c>
      <c r="JE485" s="83"/>
      <c r="JF485" s="83"/>
      <c r="JG485" s="83"/>
      <c r="JH485" s="83"/>
      <c r="JI485" s="83"/>
      <c r="JJ485" s="83"/>
      <c r="JK485" s="83"/>
      <c r="JL485" s="83"/>
      <c r="JM485" s="83"/>
      <c r="JN485" s="83"/>
      <c r="JO485" s="83">
        <v>701.78</v>
      </c>
      <c r="JP485" s="83"/>
      <c r="JQ485" s="117">
        <f t="shared" si="25"/>
        <v>1.5882046755833163</v>
      </c>
    </row>
    <row r="486" spans="1:278" s="5" customFormat="1" ht="12.75" customHeight="1" x14ac:dyDescent="0.25">
      <c r="A486" s="64">
        <v>43462</v>
      </c>
      <c r="B486" s="108" t="s">
        <v>347</v>
      </c>
      <c r="C486" s="52"/>
      <c r="D486" s="52"/>
      <c r="E486" s="53"/>
      <c r="F486" s="53"/>
      <c r="G486" s="53"/>
      <c r="H486" s="53"/>
      <c r="I486" s="53"/>
      <c r="J486" s="53"/>
      <c r="K486" s="53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  <c r="BK486" s="22"/>
      <c r="BL486" s="22"/>
      <c r="BM486" s="22"/>
      <c r="BN486" s="22"/>
      <c r="BO486" s="22"/>
      <c r="BP486" s="22"/>
      <c r="BQ486" s="22"/>
      <c r="BR486" s="22"/>
      <c r="BS486" s="22"/>
      <c r="BT486" s="22"/>
      <c r="BU486" s="22"/>
      <c r="BV486" s="22"/>
      <c r="BW486" s="22"/>
      <c r="BX486" s="22"/>
      <c r="BY486" s="22"/>
      <c r="BZ486" s="22"/>
      <c r="CA486" s="22"/>
      <c r="CB486" s="22"/>
      <c r="CC486" s="22"/>
      <c r="CD486" s="22"/>
      <c r="CE486" s="22"/>
      <c r="CF486" s="22"/>
      <c r="CG486" s="22"/>
      <c r="CH486" s="22"/>
      <c r="CI486" s="22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2"/>
      <c r="DA486" s="22"/>
      <c r="DB486" s="22"/>
      <c r="DC486" s="22"/>
      <c r="DD486" s="22"/>
      <c r="DE486" s="22"/>
      <c r="DF486" s="22"/>
      <c r="DG486" s="22"/>
      <c r="DH486" s="22"/>
      <c r="DI486" s="22"/>
      <c r="DJ486" s="22"/>
      <c r="DK486" s="22"/>
      <c r="DL486" s="22"/>
      <c r="DM486" s="22"/>
      <c r="DN486" s="22"/>
      <c r="DO486" s="22"/>
      <c r="DP486" s="22"/>
      <c r="DQ486" s="22"/>
      <c r="DR486" s="22"/>
      <c r="DS486" s="22"/>
      <c r="DT486" s="22"/>
      <c r="DU486" s="22"/>
      <c r="DV486" s="22"/>
      <c r="DW486" s="22"/>
      <c r="DX486" s="22"/>
      <c r="DY486" s="22"/>
      <c r="DZ486" s="22"/>
      <c r="EA486" s="22"/>
      <c r="EB486" s="22"/>
      <c r="EC486" s="22"/>
      <c r="ED486" s="22"/>
      <c r="EE486" s="22"/>
      <c r="EF486" s="22"/>
      <c r="EG486" s="22"/>
      <c r="EH486" s="22"/>
      <c r="EI486" s="22"/>
      <c r="EJ486" s="22"/>
      <c r="EK486" s="22"/>
      <c r="EL486" s="22"/>
      <c r="EM486" s="22"/>
      <c r="EN486" s="22"/>
      <c r="EO486" s="22"/>
      <c r="EP486" s="22"/>
      <c r="EQ486" s="22"/>
      <c r="ER486" s="22"/>
      <c r="ES486" s="22"/>
      <c r="ET486" s="22"/>
      <c r="EU486" s="22"/>
      <c r="EV486" s="22"/>
      <c r="EW486" s="22"/>
      <c r="EX486" s="22"/>
      <c r="EY486" s="22"/>
      <c r="EZ486" s="22"/>
      <c r="FA486" s="22"/>
      <c r="FB486" s="22"/>
      <c r="FC486" s="22"/>
      <c r="FD486" s="22"/>
      <c r="FE486" s="22"/>
      <c r="FF486" s="22"/>
      <c r="FG486" s="22"/>
      <c r="FH486" s="22"/>
      <c r="FI486" s="22"/>
      <c r="FJ486" s="22"/>
      <c r="FK486" s="22"/>
      <c r="FL486" s="22"/>
      <c r="FM486" s="22"/>
      <c r="FN486" s="22"/>
      <c r="FO486" s="22"/>
      <c r="FP486" s="22"/>
      <c r="FQ486" s="22"/>
      <c r="FR486" s="22"/>
      <c r="FS486" s="22"/>
      <c r="FT486" s="22"/>
      <c r="FU486" s="22"/>
      <c r="FV486" s="22"/>
      <c r="FW486" s="22"/>
      <c r="FX486" s="22"/>
      <c r="FY486" s="22"/>
      <c r="FZ486" s="22"/>
      <c r="GA486" s="22"/>
      <c r="GB486" s="22"/>
      <c r="GC486" s="22"/>
      <c r="GD486" s="22"/>
      <c r="GE486" s="22"/>
      <c r="GF486" s="22"/>
      <c r="GG486" s="22"/>
      <c r="GH486" s="22"/>
      <c r="GI486" s="22"/>
      <c r="GJ486" s="22"/>
      <c r="GK486" s="22"/>
      <c r="GL486" s="22"/>
      <c r="GM486" s="22"/>
      <c r="GN486" s="22"/>
      <c r="GO486" s="22"/>
      <c r="GP486" s="22"/>
      <c r="GQ486" s="22"/>
      <c r="GR486" s="22"/>
      <c r="GS486" s="22"/>
      <c r="GT486" s="22"/>
      <c r="GU486" s="22"/>
      <c r="GV486" s="22"/>
      <c r="GW486" s="22"/>
      <c r="GX486" s="22"/>
      <c r="GY486" s="22"/>
      <c r="GZ486" s="22"/>
      <c r="HA486" s="22"/>
      <c r="HB486" s="22"/>
      <c r="HC486" s="22"/>
      <c r="HD486" s="22"/>
      <c r="HE486" s="22"/>
      <c r="HF486" s="22"/>
      <c r="HG486" s="22"/>
      <c r="HH486" s="22"/>
      <c r="HI486" s="22"/>
      <c r="HJ486" s="22"/>
      <c r="HK486" s="22"/>
      <c r="HL486" s="22"/>
      <c r="HM486" s="22"/>
      <c r="HN486" s="22"/>
      <c r="HO486" s="22"/>
      <c r="HP486" s="22"/>
      <c r="HQ486" s="22"/>
      <c r="HR486" s="22"/>
      <c r="HS486" s="22"/>
      <c r="HT486" s="22"/>
      <c r="HU486" s="22"/>
      <c r="HV486" s="22"/>
      <c r="HW486" s="22"/>
      <c r="HX486" s="22"/>
      <c r="HY486" s="22"/>
      <c r="HZ486" s="22"/>
      <c r="IA486" s="22"/>
      <c r="IB486" s="22"/>
      <c r="IC486" s="22"/>
      <c r="ID486" s="22"/>
      <c r="IE486" s="22"/>
      <c r="IF486" s="22"/>
      <c r="IG486" s="22"/>
      <c r="IH486" s="22"/>
      <c r="II486" s="22"/>
      <c r="IJ486" s="22"/>
      <c r="IK486" s="22"/>
      <c r="IL486" s="22"/>
      <c r="IM486" s="22"/>
      <c r="IN486" s="22"/>
      <c r="IO486" s="22"/>
      <c r="IP486" s="22"/>
      <c r="IQ486" s="22">
        <v>6</v>
      </c>
      <c r="IR486" s="22"/>
      <c r="IS486" s="22"/>
      <c r="IT486" s="22"/>
      <c r="IU486" s="22"/>
      <c r="IV486" s="22"/>
      <c r="IW486" s="22"/>
      <c r="IX486" s="22"/>
      <c r="IY486" s="26">
        <f t="shared" si="26"/>
        <v>6</v>
      </c>
      <c r="IZ486" s="56" t="s">
        <v>78</v>
      </c>
      <c r="JA486" s="80">
        <v>1403.57</v>
      </c>
      <c r="JB486" s="81">
        <f>JE486+JF486+JG486+JH486+JI486+JJ486+JK486+JL486+JM486+JN486+JO486+JP486</f>
        <v>1403.57</v>
      </c>
      <c r="JC486" s="81">
        <v>876.54</v>
      </c>
      <c r="JD486" s="82">
        <f t="shared" si="27"/>
        <v>0</v>
      </c>
      <c r="JE486" s="83"/>
      <c r="JF486" s="83"/>
      <c r="JG486" s="83"/>
      <c r="JH486" s="83"/>
      <c r="JI486" s="83"/>
      <c r="JJ486" s="83"/>
      <c r="JK486" s="83"/>
      <c r="JL486" s="83"/>
      <c r="JM486" s="83"/>
      <c r="JN486" s="83"/>
      <c r="JO486" s="83"/>
      <c r="JP486" s="83">
        <v>1403.57</v>
      </c>
      <c r="JQ486" s="117">
        <f t="shared" ref="JQ486:JQ549" si="28">JA486/JC486</f>
        <v>1.6012617792684876</v>
      </c>
    </row>
    <row r="487" spans="1:278" s="5" customFormat="1" ht="12.75" customHeight="1" x14ac:dyDescent="0.25">
      <c r="A487" s="64">
        <v>43151</v>
      </c>
      <c r="B487" s="108" t="s">
        <v>101</v>
      </c>
      <c r="C487" s="52"/>
      <c r="D487" s="52"/>
      <c r="E487" s="53"/>
      <c r="F487" s="53"/>
      <c r="G487" s="53"/>
      <c r="H487" s="53"/>
      <c r="I487" s="53"/>
      <c r="J487" s="53"/>
      <c r="K487" s="53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>
        <v>2</v>
      </c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  <c r="BK487" s="22"/>
      <c r="BL487" s="22"/>
      <c r="BM487" s="22"/>
      <c r="BN487" s="22"/>
      <c r="BO487" s="22"/>
      <c r="BP487" s="22"/>
      <c r="BQ487" s="22"/>
      <c r="BR487" s="22"/>
      <c r="BS487" s="22"/>
      <c r="BT487" s="22"/>
      <c r="BU487" s="22"/>
      <c r="BV487" s="22"/>
      <c r="BW487" s="22"/>
      <c r="BX487" s="22"/>
      <c r="BY487" s="22"/>
      <c r="BZ487" s="22"/>
      <c r="CA487" s="22"/>
      <c r="CB487" s="22"/>
      <c r="CC487" s="22"/>
      <c r="CD487" s="22"/>
      <c r="CE487" s="22"/>
      <c r="CF487" s="22"/>
      <c r="CG487" s="22"/>
      <c r="CH487" s="22"/>
      <c r="CI487" s="22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2"/>
      <c r="DA487" s="22"/>
      <c r="DB487" s="22"/>
      <c r="DC487" s="22"/>
      <c r="DD487" s="22"/>
      <c r="DE487" s="22"/>
      <c r="DF487" s="22"/>
      <c r="DG487" s="22"/>
      <c r="DH487" s="22"/>
      <c r="DI487" s="22"/>
      <c r="DJ487" s="22"/>
      <c r="DK487" s="22"/>
      <c r="DL487" s="22"/>
      <c r="DM487" s="22"/>
      <c r="DN487" s="22"/>
      <c r="DO487" s="22"/>
      <c r="DP487" s="22"/>
      <c r="DQ487" s="22"/>
      <c r="DR487" s="22"/>
      <c r="DS487" s="22"/>
      <c r="DT487" s="22"/>
      <c r="DU487" s="22"/>
      <c r="DV487" s="22"/>
      <c r="DW487" s="22"/>
      <c r="DX487" s="22"/>
      <c r="DY487" s="22"/>
      <c r="DZ487" s="22"/>
      <c r="EA487" s="22"/>
      <c r="EB487" s="22"/>
      <c r="EC487" s="22"/>
      <c r="ED487" s="22"/>
      <c r="EE487" s="22"/>
      <c r="EF487" s="22"/>
      <c r="EG487" s="22"/>
      <c r="EH487" s="22"/>
      <c r="EI487" s="22"/>
      <c r="EJ487" s="22"/>
      <c r="EK487" s="22"/>
      <c r="EL487" s="22"/>
      <c r="EM487" s="22"/>
      <c r="EN487" s="22"/>
      <c r="EO487" s="22"/>
      <c r="EP487" s="22"/>
      <c r="EQ487" s="22"/>
      <c r="ER487" s="22"/>
      <c r="ES487" s="22"/>
      <c r="ET487" s="22"/>
      <c r="EU487" s="22"/>
      <c r="EV487" s="22"/>
      <c r="EW487" s="22"/>
      <c r="EX487" s="22"/>
      <c r="EY487" s="22"/>
      <c r="EZ487" s="22"/>
      <c r="FA487" s="22"/>
      <c r="FB487" s="22"/>
      <c r="FC487" s="22"/>
      <c r="FD487" s="22"/>
      <c r="FE487" s="22"/>
      <c r="FF487" s="22"/>
      <c r="FG487" s="22"/>
      <c r="FH487" s="22"/>
      <c r="FI487" s="22"/>
      <c r="FJ487" s="22"/>
      <c r="FK487" s="22"/>
      <c r="FL487" s="22"/>
      <c r="FM487" s="22">
        <v>2</v>
      </c>
      <c r="FN487" s="22"/>
      <c r="FO487" s="22"/>
      <c r="FP487" s="22"/>
      <c r="FQ487" s="22"/>
      <c r="FR487" s="22"/>
      <c r="FS487" s="22"/>
      <c r="FT487" s="22"/>
      <c r="FU487" s="22"/>
      <c r="FV487" s="22"/>
      <c r="FW487" s="22"/>
      <c r="FX487" s="22"/>
      <c r="FY487" s="22"/>
      <c r="FZ487" s="22"/>
      <c r="GA487" s="22"/>
      <c r="GB487" s="22"/>
      <c r="GC487" s="22"/>
      <c r="GD487" s="22"/>
      <c r="GE487" s="22"/>
      <c r="GF487" s="22"/>
      <c r="GG487" s="22"/>
      <c r="GH487" s="22"/>
      <c r="GI487" s="22"/>
      <c r="GJ487" s="22"/>
      <c r="GK487" s="22"/>
      <c r="GL487" s="22"/>
      <c r="GM487" s="22"/>
      <c r="GN487" s="22"/>
      <c r="GO487" s="22"/>
      <c r="GP487" s="22"/>
      <c r="GQ487" s="22"/>
      <c r="GR487" s="22"/>
      <c r="GS487" s="22"/>
      <c r="GT487" s="22"/>
      <c r="GU487" s="22"/>
      <c r="GV487" s="22"/>
      <c r="GW487" s="22"/>
      <c r="GX487" s="22"/>
      <c r="GY487" s="22"/>
      <c r="GZ487" s="22"/>
      <c r="HA487" s="22"/>
      <c r="HB487" s="22"/>
      <c r="HC487" s="22"/>
      <c r="HD487" s="22"/>
      <c r="HE487" s="22"/>
      <c r="HF487" s="22"/>
      <c r="HG487" s="22"/>
      <c r="HH487" s="22"/>
      <c r="HI487" s="22"/>
      <c r="HJ487" s="22"/>
      <c r="HK487" s="22"/>
      <c r="HL487" s="22"/>
      <c r="HM487" s="22"/>
      <c r="HN487" s="22"/>
      <c r="HO487" s="22"/>
      <c r="HP487" s="22"/>
      <c r="HQ487" s="22"/>
      <c r="HR487" s="22"/>
      <c r="HS487" s="22"/>
      <c r="HT487" s="22"/>
      <c r="HU487" s="22"/>
      <c r="HV487" s="22"/>
      <c r="HW487" s="22"/>
      <c r="HX487" s="22"/>
      <c r="HY487" s="22"/>
      <c r="HZ487" s="22"/>
      <c r="IA487" s="22"/>
      <c r="IB487" s="22"/>
      <c r="IC487" s="22"/>
      <c r="ID487" s="22"/>
      <c r="IE487" s="22"/>
      <c r="IF487" s="22"/>
      <c r="IG487" s="22"/>
      <c r="IH487" s="22"/>
      <c r="II487" s="22"/>
      <c r="IJ487" s="22"/>
      <c r="IK487" s="22"/>
      <c r="IL487" s="22"/>
      <c r="IM487" s="22"/>
      <c r="IN487" s="22"/>
      <c r="IO487" s="22"/>
      <c r="IP487" s="22"/>
      <c r="IQ487" s="22"/>
      <c r="IR487" s="22"/>
      <c r="IS487" s="22"/>
      <c r="IT487" s="22"/>
      <c r="IU487" s="22"/>
      <c r="IV487" s="22"/>
      <c r="IW487" s="22"/>
      <c r="IX487" s="22"/>
      <c r="IY487" s="26">
        <f t="shared" si="26"/>
        <v>4</v>
      </c>
      <c r="IZ487" s="56" t="s">
        <v>37</v>
      </c>
      <c r="JA487" s="80">
        <v>168.63</v>
      </c>
      <c r="JB487" s="81">
        <f>JE487+JF487+JG487</f>
        <v>168.63</v>
      </c>
      <c r="JC487" s="81">
        <v>110.18</v>
      </c>
      <c r="JD487" s="82">
        <f t="shared" si="27"/>
        <v>0</v>
      </c>
      <c r="JE487" s="83"/>
      <c r="JF487" s="83"/>
      <c r="JG487" s="83">
        <v>168.63</v>
      </c>
      <c r="JH487" s="83"/>
      <c r="JI487" s="83"/>
      <c r="JJ487" s="83"/>
      <c r="JK487" s="83"/>
      <c r="JL487" s="83"/>
      <c r="JM487" s="83"/>
      <c r="JN487" s="83"/>
      <c r="JO487" s="83"/>
      <c r="JP487" s="83"/>
      <c r="JQ487" s="40">
        <f t="shared" si="28"/>
        <v>1.5304955527318931</v>
      </c>
      <c r="JR487" s="5" t="s">
        <v>305</v>
      </c>
    </row>
    <row r="488" spans="1:278" s="5" customFormat="1" ht="12.75" customHeight="1" x14ac:dyDescent="0.25">
      <c r="A488" s="64">
        <v>43244</v>
      </c>
      <c r="B488" s="108" t="s">
        <v>101</v>
      </c>
      <c r="C488" s="52"/>
      <c r="D488" s="52"/>
      <c r="E488" s="53"/>
      <c r="F488" s="53"/>
      <c r="G488" s="53"/>
      <c r="H488" s="53"/>
      <c r="I488" s="53"/>
      <c r="J488" s="53"/>
      <c r="K488" s="53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>
        <v>1</v>
      </c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  <c r="BK488" s="22"/>
      <c r="BL488" s="22"/>
      <c r="BM488" s="22"/>
      <c r="BN488" s="22"/>
      <c r="BO488" s="22"/>
      <c r="BP488" s="22"/>
      <c r="BQ488" s="22"/>
      <c r="BR488" s="22"/>
      <c r="BS488" s="22"/>
      <c r="BT488" s="22"/>
      <c r="BU488" s="22"/>
      <c r="BV488" s="22"/>
      <c r="BW488" s="22"/>
      <c r="BX488" s="22"/>
      <c r="BY488" s="22"/>
      <c r="BZ488" s="22"/>
      <c r="CA488" s="22"/>
      <c r="CB488" s="22"/>
      <c r="CC488" s="22"/>
      <c r="CD488" s="22"/>
      <c r="CE488" s="22"/>
      <c r="CF488" s="22"/>
      <c r="CG488" s="22"/>
      <c r="CH488" s="22"/>
      <c r="CI488" s="22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2"/>
      <c r="DA488" s="22"/>
      <c r="DB488" s="22"/>
      <c r="DC488" s="22"/>
      <c r="DD488" s="22"/>
      <c r="DE488" s="22"/>
      <c r="DF488" s="22"/>
      <c r="DG488" s="22"/>
      <c r="DH488" s="22"/>
      <c r="DI488" s="22"/>
      <c r="DJ488" s="22"/>
      <c r="DK488" s="22"/>
      <c r="DL488" s="22"/>
      <c r="DM488" s="22"/>
      <c r="DN488" s="22"/>
      <c r="DO488" s="22"/>
      <c r="DP488" s="22"/>
      <c r="DQ488" s="22"/>
      <c r="DR488" s="22"/>
      <c r="DS488" s="22"/>
      <c r="DT488" s="22"/>
      <c r="DU488" s="22"/>
      <c r="DV488" s="22"/>
      <c r="DW488" s="22"/>
      <c r="DX488" s="22"/>
      <c r="DY488" s="22"/>
      <c r="DZ488" s="22"/>
      <c r="EA488" s="22"/>
      <c r="EB488" s="22"/>
      <c r="EC488" s="22"/>
      <c r="ED488" s="22"/>
      <c r="EE488" s="22"/>
      <c r="EF488" s="22"/>
      <c r="EG488" s="22"/>
      <c r="EH488" s="22"/>
      <c r="EI488" s="22"/>
      <c r="EJ488" s="22"/>
      <c r="EK488" s="22"/>
      <c r="EL488" s="22"/>
      <c r="EM488" s="22">
        <v>1</v>
      </c>
      <c r="EN488" s="22"/>
      <c r="EO488" s="22"/>
      <c r="EP488" s="22"/>
      <c r="EQ488" s="22"/>
      <c r="ER488" s="22"/>
      <c r="ES488" s="22"/>
      <c r="ET488" s="22"/>
      <c r="EU488" s="22"/>
      <c r="EV488" s="22"/>
      <c r="EW488" s="22"/>
      <c r="EX488" s="22"/>
      <c r="EY488" s="22"/>
      <c r="EZ488" s="22"/>
      <c r="FA488" s="22"/>
      <c r="FB488" s="22"/>
      <c r="FC488" s="22"/>
      <c r="FD488" s="22"/>
      <c r="FE488" s="22"/>
      <c r="FF488" s="22"/>
      <c r="FG488" s="22"/>
      <c r="FH488" s="22"/>
      <c r="FI488" s="22"/>
      <c r="FJ488" s="22"/>
      <c r="FK488" s="22"/>
      <c r="FL488" s="22"/>
      <c r="FM488" s="22"/>
      <c r="FN488" s="22"/>
      <c r="FO488" s="22"/>
      <c r="FP488" s="22"/>
      <c r="FQ488" s="22"/>
      <c r="FR488" s="22"/>
      <c r="FS488" s="22"/>
      <c r="FT488" s="22"/>
      <c r="FU488" s="22"/>
      <c r="FV488" s="22"/>
      <c r="FW488" s="22"/>
      <c r="FX488" s="22"/>
      <c r="FY488" s="22"/>
      <c r="FZ488" s="22"/>
      <c r="GA488" s="22"/>
      <c r="GB488" s="22"/>
      <c r="GC488" s="22"/>
      <c r="GD488" s="22"/>
      <c r="GE488" s="22"/>
      <c r="GF488" s="22"/>
      <c r="GG488" s="22"/>
      <c r="GH488" s="22"/>
      <c r="GI488" s="22"/>
      <c r="GJ488" s="22"/>
      <c r="GK488" s="22"/>
      <c r="GL488" s="22"/>
      <c r="GM488" s="22"/>
      <c r="GN488" s="22"/>
      <c r="GO488" s="22"/>
      <c r="GP488" s="22"/>
      <c r="GQ488" s="22"/>
      <c r="GR488" s="22"/>
      <c r="GS488" s="22"/>
      <c r="GT488" s="22"/>
      <c r="GU488" s="22"/>
      <c r="GV488" s="22"/>
      <c r="GW488" s="22"/>
      <c r="GX488" s="22"/>
      <c r="GY488" s="22"/>
      <c r="GZ488" s="22"/>
      <c r="HA488" s="22"/>
      <c r="HB488" s="22"/>
      <c r="HC488" s="22"/>
      <c r="HD488" s="22"/>
      <c r="HE488" s="22"/>
      <c r="HF488" s="22"/>
      <c r="HG488" s="22"/>
      <c r="HH488" s="22"/>
      <c r="HI488" s="22"/>
      <c r="HJ488" s="22"/>
      <c r="HK488" s="22"/>
      <c r="HL488" s="22"/>
      <c r="HM488" s="22"/>
      <c r="HN488" s="22"/>
      <c r="HO488" s="22"/>
      <c r="HP488" s="22"/>
      <c r="HQ488" s="22"/>
      <c r="HR488" s="22"/>
      <c r="HS488" s="22"/>
      <c r="HT488" s="22"/>
      <c r="HU488" s="22"/>
      <c r="HV488" s="22"/>
      <c r="HW488" s="22"/>
      <c r="HX488" s="22"/>
      <c r="HY488" s="22"/>
      <c r="HZ488" s="22"/>
      <c r="IA488" s="22"/>
      <c r="IB488" s="22"/>
      <c r="IC488" s="22"/>
      <c r="ID488" s="22"/>
      <c r="IE488" s="22"/>
      <c r="IF488" s="22"/>
      <c r="IG488" s="22"/>
      <c r="IH488" s="22"/>
      <c r="II488" s="22"/>
      <c r="IJ488" s="22"/>
      <c r="IK488" s="22"/>
      <c r="IL488" s="22"/>
      <c r="IM488" s="22"/>
      <c r="IN488" s="22"/>
      <c r="IO488" s="22"/>
      <c r="IP488" s="22"/>
      <c r="IQ488" s="22"/>
      <c r="IR488" s="22"/>
      <c r="IS488" s="22"/>
      <c r="IT488" s="22"/>
      <c r="IU488" s="22"/>
      <c r="IV488" s="22"/>
      <c r="IW488" s="22"/>
      <c r="IX488" s="22"/>
      <c r="IY488" s="26">
        <f t="shared" si="26"/>
        <v>2</v>
      </c>
      <c r="IZ488" s="56" t="s">
        <v>37</v>
      </c>
      <c r="JA488" s="80">
        <v>73.56</v>
      </c>
      <c r="JB488" s="81">
        <f>JE488+JF488+JG488+JH488+JI488+JJ488</f>
        <v>73.56</v>
      </c>
      <c r="JC488" s="81">
        <v>46.7</v>
      </c>
      <c r="JD488" s="82">
        <f t="shared" si="27"/>
        <v>0</v>
      </c>
      <c r="JE488" s="83"/>
      <c r="JF488" s="83"/>
      <c r="JG488" s="83"/>
      <c r="JH488" s="83"/>
      <c r="JI488" s="83"/>
      <c r="JJ488" s="83">
        <v>73.56</v>
      </c>
      <c r="JK488" s="83"/>
      <c r="JL488" s="83"/>
      <c r="JM488" s="83"/>
      <c r="JN488" s="83"/>
      <c r="JO488" s="83"/>
      <c r="JP488" s="83"/>
      <c r="JQ488" s="40">
        <f t="shared" si="28"/>
        <v>1.5751605995717344</v>
      </c>
      <c r="JR488" s="5" t="s">
        <v>470</v>
      </c>
    </row>
    <row r="489" spans="1:278" s="5" customFormat="1" ht="12.75" customHeight="1" x14ac:dyDescent="0.25">
      <c r="A489" s="64">
        <v>43272</v>
      </c>
      <c r="B489" s="108" t="s">
        <v>101</v>
      </c>
      <c r="C489" s="52"/>
      <c r="D489" s="52"/>
      <c r="E489" s="53"/>
      <c r="F489" s="53"/>
      <c r="G489" s="53"/>
      <c r="H489" s="53"/>
      <c r="I489" s="53"/>
      <c r="J489" s="53"/>
      <c r="K489" s="53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  <c r="BK489" s="22"/>
      <c r="BL489" s="22"/>
      <c r="BM489" s="22"/>
      <c r="BN489" s="22"/>
      <c r="BO489" s="22"/>
      <c r="BP489" s="22"/>
      <c r="BQ489" s="22"/>
      <c r="BR489" s="22"/>
      <c r="BS489" s="22"/>
      <c r="BT489" s="22"/>
      <c r="BU489" s="22"/>
      <c r="BV489" s="22"/>
      <c r="BW489" s="22"/>
      <c r="BX489" s="22"/>
      <c r="BY489" s="22"/>
      <c r="BZ489" s="22"/>
      <c r="CA489" s="22"/>
      <c r="CB489" s="22"/>
      <c r="CC489" s="22"/>
      <c r="CD489" s="22"/>
      <c r="CE489" s="22"/>
      <c r="CF489" s="22"/>
      <c r="CG489" s="22"/>
      <c r="CH489" s="22"/>
      <c r="CI489" s="22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2"/>
      <c r="DA489" s="22"/>
      <c r="DB489" s="22"/>
      <c r="DC489" s="22"/>
      <c r="DD489" s="22"/>
      <c r="DE489" s="22"/>
      <c r="DF489" s="22"/>
      <c r="DG489" s="22"/>
      <c r="DH489" s="22"/>
      <c r="DI489" s="22"/>
      <c r="DJ489" s="22"/>
      <c r="DK489" s="22"/>
      <c r="DL489" s="22"/>
      <c r="DM489" s="22"/>
      <c r="DN489" s="22"/>
      <c r="DO489" s="22"/>
      <c r="DP489" s="22"/>
      <c r="DQ489" s="22"/>
      <c r="DR489" s="22"/>
      <c r="DS489" s="22"/>
      <c r="DT489" s="22"/>
      <c r="DU489" s="22"/>
      <c r="DV489" s="22"/>
      <c r="DW489" s="22"/>
      <c r="DX489" s="22"/>
      <c r="DY489" s="22"/>
      <c r="DZ489" s="22"/>
      <c r="EA489" s="22"/>
      <c r="EB489" s="22"/>
      <c r="EC489" s="22"/>
      <c r="ED489" s="22"/>
      <c r="EE489" s="22"/>
      <c r="EF489" s="22"/>
      <c r="EG489" s="22"/>
      <c r="EH489" s="22"/>
      <c r="EI489" s="22"/>
      <c r="EJ489" s="22"/>
      <c r="EK489" s="22"/>
      <c r="EL489" s="22"/>
      <c r="EM489" s="22"/>
      <c r="EN489" s="22"/>
      <c r="EO489" s="22"/>
      <c r="EP489" s="22"/>
      <c r="EQ489" s="22"/>
      <c r="ER489" s="22"/>
      <c r="ES489" s="22"/>
      <c r="ET489" s="22"/>
      <c r="EU489" s="22"/>
      <c r="EV489" s="22"/>
      <c r="EW489" s="22"/>
      <c r="EX489" s="22"/>
      <c r="EY489" s="22"/>
      <c r="EZ489" s="22"/>
      <c r="FA489" s="22"/>
      <c r="FB489" s="22"/>
      <c r="FC489" s="22"/>
      <c r="FD489" s="22"/>
      <c r="FE489" s="22"/>
      <c r="FF489" s="22"/>
      <c r="FG489" s="22"/>
      <c r="FH489" s="22"/>
      <c r="FI489" s="22"/>
      <c r="FJ489" s="22"/>
      <c r="FK489" s="22"/>
      <c r="FL489" s="22"/>
      <c r="FM489" s="22">
        <v>2</v>
      </c>
      <c r="FN489" s="22"/>
      <c r="FO489" s="22"/>
      <c r="FP489" s="22"/>
      <c r="FQ489" s="22"/>
      <c r="FR489" s="22"/>
      <c r="FS489" s="22"/>
      <c r="FT489" s="22"/>
      <c r="FU489" s="22"/>
      <c r="FV489" s="22"/>
      <c r="FW489" s="22"/>
      <c r="FX489" s="22"/>
      <c r="FY489" s="22"/>
      <c r="FZ489" s="22"/>
      <c r="GA489" s="22"/>
      <c r="GB489" s="22"/>
      <c r="GC489" s="22"/>
      <c r="GD489" s="22"/>
      <c r="GE489" s="22"/>
      <c r="GF489" s="22"/>
      <c r="GG489" s="22"/>
      <c r="GH489" s="22"/>
      <c r="GI489" s="22"/>
      <c r="GJ489" s="22"/>
      <c r="GK489" s="22"/>
      <c r="GL489" s="22"/>
      <c r="GM489" s="22"/>
      <c r="GN489" s="22"/>
      <c r="GO489" s="22"/>
      <c r="GP489" s="22"/>
      <c r="GQ489" s="22"/>
      <c r="GR489" s="22"/>
      <c r="GS489" s="22"/>
      <c r="GT489" s="22"/>
      <c r="GU489" s="22"/>
      <c r="GV489" s="22"/>
      <c r="GW489" s="22"/>
      <c r="GX489" s="22"/>
      <c r="GY489" s="22"/>
      <c r="GZ489" s="22"/>
      <c r="HA489" s="22"/>
      <c r="HB489" s="22"/>
      <c r="HC489" s="22"/>
      <c r="HD489" s="22"/>
      <c r="HE489" s="22"/>
      <c r="HF489" s="22"/>
      <c r="HG489" s="22"/>
      <c r="HH489" s="22"/>
      <c r="HI489" s="22"/>
      <c r="HJ489" s="22"/>
      <c r="HK489" s="22"/>
      <c r="HL489" s="22"/>
      <c r="HM489" s="22"/>
      <c r="HN489" s="22"/>
      <c r="HO489" s="22"/>
      <c r="HP489" s="22"/>
      <c r="HQ489" s="22"/>
      <c r="HR489" s="22"/>
      <c r="HS489" s="22"/>
      <c r="HT489" s="22"/>
      <c r="HU489" s="22"/>
      <c r="HV489" s="22"/>
      <c r="HW489" s="22"/>
      <c r="HX489" s="22"/>
      <c r="HY489" s="22"/>
      <c r="HZ489" s="22"/>
      <c r="IA489" s="22"/>
      <c r="IB489" s="22"/>
      <c r="IC489" s="22"/>
      <c r="ID489" s="22"/>
      <c r="IE489" s="22"/>
      <c r="IF489" s="22"/>
      <c r="IG489" s="22"/>
      <c r="IH489" s="22"/>
      <c r="II489" s="22"/>
      <c r="IJ489" s="22"/>
      <c r="IK489" s="22"/>
      <c r="IL489" s="22"/>
      <c r="IM489" s="22"/>
      <c r="IN489" s="22"/>
      <c r="IO489" s="22"/>
      <c r="IP489" s="22"/>
      <c r="IQ489" s="22"/>
      <c r="IR489" s="22"/>
      <c r="IS489" s="22"/>
      <c r="IT489" s="22"/>
      <c r="IU489" s="22"/>
      <c r="IV489" s="22"/>
      <c r="IW489" s="22"/>
      <c r="IX489" s="22"/>
      <c r="IY489" s="26">
        <f t="shared" si="26"/>
        <v>2</v>
      </c>
      <c r="IZ489" s="56" t="s">
        <v>37</v>
      </c>
      <c r="JA489" s="80">
        <v>83.14</v>
      </c>
      <c r="JB489" s="81">
        <f>JE489+JF489+JG489+JH489+JI489+JJ489</f>
        <v>83.14</v>
      </c>
      <c r="JC489" s="81">
        <v>53.82</v>
      </c>
      <c r="JD489" s="82">
        <f t="shared" si="27"/>
        <v>0</v>
      </c>
      <c r="JE489" s="83"/>
      <c r="JF489" s="83"/>
      <c r="JG489" s="83"/>
      <c r="JH489" s="83"/>
      <c r="JI489" s="83"/>
      <c r="JJ489" s="83">
        <v>83.14</v>
      </c>
      <c r="JK489" s="83"/>
      <c r="JL489" s="83"/>
      <c r="JM489" s="83"/>
      <c r="JN489" s="83"/>
      <c r="JO489" s="83"/>
      <c r="JP489" s="83"/>
      <c r="JQ489" s="40">
        <f t="shared" si="28"/>
        <v>1.5447788926049795</v>
      </c>
      <c r="JR489" s="5" t="s">
        <v>477</v>
      </c>
    </row>
    <row r="490" spans="1:278" s="5" customFormat="1" ht="12.75" customHeight="1" x14ac:dyDescent="0.25">
      <c r="A490" s="64">
        <v>43325</v>
      </c>
      <c r="B490" s="108" t="s">
        <v>101</v>
      </c>
      <c r="C490" s="52"/>
      <c r="D490" s="52"/>
      <c r="E490" s="53"/>
      <c r="F490" s="53"/>
      <c r="G490" s="53"/>
      <c r="H490" s="53"/>
      <c r="I490" s="53"/>
      <c r="J490" s="53"/>
      <c r="K490" s="53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>
        <v>2</v>
      </c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  <c r="BK490" s="22"/>
      <c r="BL490" s="22"/>
      <c r="BM490" s="22"/>
      <c r="BN490" s="22"/>
      <c r="BO490" s="22"/>
      <c r="BP490" s="22"/>
      <c r="BQ490" s="22"/>
      <c r="BR490" s="22"/>
      <c r="BS490" s="22"/>
      <c r="BT490" s="22"/>
      <c r="BU490" s="22"/>
      <c r="BV490" s="22"/>
      <c r="BW490" s="22"/>
      <c r="BX490" s="22"/>
      <c r="BY490" s="22"/>
      <c r="BZ490" s="22"/>
      <c r="CA490" s="22"/>
      <c r="CB490" s="22"/>
      <c r="CC490" s="22"/>
      <c r="CD490" s="22"/>
      <c r="CE490" s="22"/>
      <c r="CF490" s="22"/>
      <c r="CG490" s="22"/>
      <c r="CH490" s="22"/>
      <c r="CI490" s="22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2"/>
      <c r="DA490" s="22"/>
      <c r="DB490" s="22"/>
      <c r="DC490" s="22"/>
      <c r="DD490" s="22"/>
      <c r="DE490" s="22"/>
      <c r="DF490" s="22"/>
      <c r="DG490" s="22"/>
      <c r="DH490" s="22"/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/>
      <c r="EG490" s="22"/>
      <c r="EH490" s="22"/>
      <c r="EI490" s="22"/>
      <c r="EJ490" s="22"/>
      <c r="EK490" s="22"/>
      <c r="EL490" s="22"/>
      <c r="EM490" s="22">
        <v>1</v>
      </c>
      <c r="EN490" s="22"/>
      <c r="EO490" s="22"/>
      <c r="EP490" s="22"/>
      <c r="EQ490" s="22"/>
      <c r="ER490" s="22"/>
      <c r="ES490" s="22"/>
      <c r="ET490" s="22"/>
      <c r="EU490" s="22"/>
      <c r="EV490" s="22"/>
      <c r="EW490" s="22"/>
      <c r="EX490" s="22"/>
      <c r="EY490" s="22"/>
      <c r="EZ490" s="22"/>
      <c r="FA490" s="22"/>
      <c r="FB490" s="22"/>
      <c r="FC490" s="22"/>
      <c r="FD490" s="22"/>
      <c r="FE490" s="22"/>
      <c r="FF490" s="22"/>
      <c r="FG490" s="22"/>
      <c r="FH490" s="22"/>
      <c r="FI490" s="22"/>
      <c r="FJ490" s="22"/>
      <c r="FK490" s="22"/>
      <c r="FL490" s="22"/>
      <c r="FM490" s="22">
        <v>3</v>
      </c>
      <c r="FN490" s="22"/>
      <c r="FO490" s="22"/>
      <c r="FP490" s="22"/>
      <c r="FQ490" s="22"/>
      <c r="FR490" s="22"/>
      <c r="FS490" s="22"/>
      <c r="FT490" s="22"/>
      <c r="FU490" s="22"/>
      <c r="FV490" s="22"/>
      <c r="FW490" s="22"/>
      <c r="FX490" s="22"/>
      <c r="FY490" s="22"/>
      <c r="FZ490" s="22"/>
      <c r="GA490" s="22"/>
      <c r="GB490" s="22"/>
      <c r="GC490" s="22"/>
      <c r="GD490" s="22"/>
      <c r="GE490" s="22"/>
      <c r="GF490" s="22"/>
      <c r="GG490" s="22"/>
      <c r="GH490" s="22"/>
      <c r="GI490" s="22"/>
      <c r="GJ490" s="22"/>
      <c r="GK490" s="22"/>
      <c r="GL490" s="22"/>
      <c r="GM490" s="22"/>
      <c r="GN490" s="22"/>
      <c r="GO490" s="22"/>
      <c r="GP490" s="22"/>
      <c r="GQ490" s="22"/>
      <c r="GR490" s="22"/>
      <c r="GS490" s="22"/>
      <c r="GT490" s="22"/>
      <c r="GU490" s="22"/>
      <c r="GV490" s="22"/>
      <c r="GW490" s="22"/>
      <c r="GX490" s="22"/>
      <c r="GY490" s="22"/>
      <c r="GZ490" s="22"/>
      <c r="HA490" s="22"/>
      <c r="HB490" s="22"/>
      <c r="HC490" s="22"/>
      <c r="HD490" s="22"/>
      <c r="HE490" s="22"/>
      <c r="HF490" s="22"/>
      <c r="HG490" s="22"/>
      <c r="HH490" s="22"/>
      <c r="HI490" s="22"/>
      <c r="HJ490" s="22"/>
      <c r="HK490" s="22"/>
      <c r="HL490" s="22"/>
      <c r="HM490" s="22"/>
      <c r="HN490" s="22"/>
      <c r="HO490" s="22"/>
      <c r="HP490" s="22"/>
      <c r="HQ490" s="22"/>
      <c r="HR490" s="22"/>
      <c r="HS490" s="22"/>
      <c r="HT490" s="22"/>
      <c r="HU490" s="22"/>
      <c r="HV490" s="22"/>
      <c r="HW490" s="22"/>
      <c r="HX490" s="22"/>
      <c r="HY490" s="22"/>
      <c r="HZ490" s="22"/>
      <c r="IA490" s="22"/>
      <c r="IB490" s="22"/>
      <c r="IC490" s="22"/>
      <c r="ID490" s="22"/>
      <c r="IE490" s="22"/>
      <c r="IF490" s="22"/>
      <c r="IG490" s="22"/>
      <c r="IH490" s="22"/>
      <c r="II490" s="22"/>
      <c r="IJ490" s="22"/>
      <c r="IK490" s="22"/>
      <c r="IL490" s="22"/>
      <c r="IM490" s="22"/>
      <c r="IN490" s="22"/>
      <c r="IO490" s="22"/>
      <c r="IP490" s="22"/>
      <c r="IQ490" s="22"/>
      <c r="IR490" s="22"/>
      <c r="IS490" s="22"/>
      <c r="IT490" s="22"/>
      <c r="IU490" s="22"/>
      <c r="IV490" s="22"/>
      <c r="IW490" s="22"/>
      <c r="IX490" s="22"/>
      <c r="IY490" s="26">
        <f t="shared" si="26"/>
        <v>6</v>
      </c>
      <c r="IZ490" s="56" t="s">
        <v>37</v>
      </c>
      <c r="JA490" s="80">
        <v>245.27</v>
      </c>
      <c r="JB490" s="81">
        <f>JE490+JF490+JG490+JH490+JI490+JJ490+JK490+JL490+JM490</f>
        <v>245.27</v>
      </c>
      <c r="JC490" s="81">
        <v>154.5</v>
      </c>
      <c r="JD490" s="82">
        <f t="shared" si="27"/>
        <v>0</v>
      </c>
      <c r="JE490" s="83"/>
      <c r="JF490" s="83"/>
      <c r="JG490" s="83"/>
      <c r="JH490" s="83"/>
      <c r="JI490" s="83"/>
      <c r="JJ490" s="83"/>
      <c r="JK490" s="83"/>
      <c r="JL490" s="83"/>
      <c r="JM490" s="83">
        <v>245.27</v>
      </c>
      <c r="JN490" s="83"/>
      <c r="JO490" s="83"/>
      <c r="JP490" s="83"/>
      <c r="JQ490" s="40">
        <f t="shared" si="28"/>
        <v>1.5875080906148868</v>
      </c>
      <c r="JR490" s="5" t="s">
        <v>584</v>
      </c>
    </row>
    <row r="491" spans="1:278" s="5" customFormat="1" ht="12.75" customHeight="1" x14ac:dyDescent="0.25">
      <c r="A491" s="64">
        <v>43347</v>
      </c>
      <c r="B491" s="108" t="s">
        <v>101</v>
      </c>
      <c r="C491" s="52"/>
      <c r="D491" s="52"/>
      <c r="E491" s="53"/>
      <c r="F491" s="53"/>
      <c r="G491" s="53"/>
      <c r="H491" s="53"/>
      <c r="I491" s="53"/>
      <c r="J491" s="53"/>
      <c r="K491" s="53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>
        <v>20</v>
      </c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  <c r="BK491" s="22"/>
      <c r="BL491" s="22"/>
      <c r="BM491" s="22"/>
      <c r="BN491" s="22"/>
      <c r="BO491" s="22"/>
      <c r="BP491" s="22"/>
      <c r="BQ491" s="22"/>
      <c r="BR491" s="22"/>
      <c r="BS491" s="22"/>
      <c r="BT491" s="22"/>
      <c r="BU491" s="22"/>
      <c r="BV491" s="22"/>
      <c r="BW491" s="22"/>
      <c r="BX491" s="22"/>
      <c r="BY491" s="22"/>
      <c r="BZ491" s="22"/>
      <c r="CA491" s="22"/>
      <c r="CB491" s="22"/>
      <c r="CC491" s="22"/>
      <c r="CD491" s="22"/>
      <c r="CE491" s="22"/>
      <c r="CF491" s="22"/>
      <c r="CG491" s="22"/>
      <c r="CH491" s="22"/>
      <c r="CI491" s="22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2"/>
      <c r="DA491" s="22"/>
      <c r="DB491" s="22"/>
      <c r="DC491" s="22"/>
      <c r="DD491" s="22"/>
      <c r="DE491" s="22"/>
      <c r="DF491" s="22"/>
      <c r="DG491" s="22"/>
      <c r="DH491" s="22"/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/>
      <c r="DX491" s="22"/>
      <c r="DY491" s="22">
        <v>2</v>
      </c>
      <c r="DZ491" s="22"/>
      <c r="EA491" s="22"/>
      <c r="EB491" s="22"/>
      <c r="EC491" s="22"/>
      <c r="ED491" s="22"/>
      <c r="EE491" s="22"/>
      <c r="EF491" s="22"/>
      <c r="EG491" s="22"/>
      <c r="EH491" s="22"/>
      <c r="EI491" s="22"/>
      <c r="EJ491" s="22"/>
      <c r="EK491" s="22"/>
      <c r="EL491" s="22"/>
      <c r="EM491" s="22"/>
      <c r="EN491" s="22"/>
      <c r="EO491" s="22"/>
      <c r="EP491" s="22"/>
      <c r="EQ491" s="22"/>
      <c r="ER491" s="22"/>
      <c r="ES491" s="22"/>
      <c r="ET491" s="22"/>
      <c r="EU491" s="22"/>
      <c r="EV491" s="22"/>
      <c r="EW491" s="22"/>
      <c r="EX491" s="22"/>
      <c r="EY491" s="22"/>
      <c r="EZ491" s="22"/>
      <c r="FA491" s="22"/>
      <c r="FB491" s="22"/>
      <c r="FC491" s="22"/>
      <c r="FD491" s="22"/>
      <c r="FE491" s="22"/>
      <c r="FF491" s="22"/>
      <c r="FG491" s="22"/>
      <c r="FH491" s="22"/>
      <c r="FI491" s="22"/>
      <c r="FJ491" s="22"/>
      <c r="FK491" s="22"/>
      <c r="FL491" s="22"/>
      <c r="FM491" s="22"/>
      <c r="FN491" s="22"/>
      <c r="FO491" s="22"/>
      <c r="FP491" s="22"/>
      <c r="FQ491" s="22"/>
      <c r="FR491" s="22"/>
      <c r="FS491" s="22"/>
      <c r="FT491" s="22"/>
      <c r="FU491" s="22"/>
      <c r="FV491" s="22"/>
      <c r="FW491" s="22"/>
      <c r="FX491" s="22"/>
      <c r="FY491" s="22"/>
      <c r="FZ491" s="22"/>
      <c r="GA491" s="22"/>
      <c r="GB491" s="22"/>
      <c r="GC491" s="22"/>
      <c r="GD491" s="22"/>
      <c r="GE491" s="22"/>
      <c r="GF491" s="22"/>
      <c r="GG491" s="22"/>
      <c r="GH491" s="22"/>
      <c r="GI491" s="22"/>
      <c r="GJ491" s="22"/>
      <c r="GK491" s="22"/>
      <c r="GL491" s="22"/>
      <c r="GM491" s="22"/>
      <c r="GN491" s="22"/>
      <c r="GO491" s="22"/>
      <c r="GP491" s="22"/>
      <c r="GQ491" s="22"/>
      <c r="GR491" s="22"/>
      <c r="GS491" s="22"/>
      <c r="GT491" s="22"/>
      <c r="GU491" s="22"/>
      <c r="GV491" s="22"/>
      <c r="GW491" s="22"/>
      <c r="GX491" s="22"/>
      <c r="GY491" s="22"/>
      <c r="GZ491" s="22"/>
      <c r="HA491" s="22"/>
      <c r="HB491" s="22"/>
      <c r="HC491" s="22"/>
      <c r="HD491" s="22"/>
      <c r="HE491" s="22"/>
      <c r="HF491" s="22"/>
      <c r="HG491" s="22"/>
      <c r="HH491" s="22"/>
      <c r="HI491" s="22"/>
      <c r="HJ491" s="22"/>
      <c r="HK491" s="22"/>
      <c r="HL491" s="22"/>
      <c r="HM491" s="22"/>
      <c r="HN491" s="22"/>
      <c r="HO491" s="22"/>
      <c r="HP491" s="22"/>
      <c r="HQ491" s="22"/>
      <c r="HR491" s="22"/>
      <c r="HS491" s="22"/>
      <c r="HT491" s="22"/>
      <c r="HU491" s="22"/>
      <c r="HV491" s="22"/>
      <c r="HW491" s="22"/>
      <c r="HX491" s="22"/>
      <c r="HY491" s="22"/>
      <c r="HZ491" s="22"/>
      <c r="IA491" s="22"/>
      <c r="IB491" s="22"/>
      <c r="IC491" s="22"/>
      <c r="ID491" s="22"/>
      <c r="IE491" s="22"/>
      <c r="IF491" s="22"/>
      <c r="IG491" s="22"/>
      <c r="IH491" s="22"/>
      <c r="II491" s="22"/>
      <c r="IJ491" s="22"/>
      <c r="IK491" s="22"/>
      <c r="IL491" s="22"/>
      <c r="IM491" s="22"/>
      <c r="IN491" s="22"/>
      <c r="IO491" s="22"/>
      <c r="IP491" s="22"/>
      <c r="IQ491" s="22"/>
      <c r="IR491" s="22"/>
      <c r="IS491" s="22"/>
      <c r="IT491" s="22"/>
      <c r="IU491" s="22"/>
      <c r="IV491" s="22"/>
      <c r="IW491" s="22"/>
      <c r="IX491" s="22"/>
      <c r="IY491" s="26">
        <f t="shared" si="26"/>
        <v>22</v>
      </c>
      <c r="IZ491" s="56" t="s">
        <v>37</v>
      </c>
      <c r="JA491" s="80">
        <v>956.88</v>
      </c>
      <c r="JB491" s="81">
        <f>JE491+JF491+JG491+JH491+JI491+JJ491+JK491+JL491+JM491+JN491</f>
        <v>956.88</v>
      </c>
      <c r="JC491" s="81">
        <v>603.04</v>
      </c>
      <c r="JD491" s="82">
        <f t="shared" si="27"/>
        <v>0</v>
      </c>
      <c r="JE491" s="83"/>
      <c r="JF491" s="83"/>
      <c r="JG491" s="83"/>
      <c r="JH491" s="83"/>
      <c r="JI491" s="83"/>
      <c r="JJ491" s="83"/>
      <c r="JK491" s="83"/>
      <c r="JL491" s="83"/>
      <c r="JM491" s="83"/>
      <c r="JN491" s="83">
        <v>956.88</v>
      </c>
      <c r="JO491" s="83"/>
      <c r="JP491" s="83"/>
      <c r="JQ491" s="117">
        <f t="shared" si="28"/>
        <v>1.5867604139028921</v>
      </c>
      <c r="JR491" s="5" t="s">
        <v>575</v>
      </c>
    </row>
    <row r="492" spans="1:278" s="5" customFormat="1" ht="12.75" customHeight="1" x14ac:dyDescent="0.25">
      <c r="A492" s="64">
        <v>43361</v>
      </c>
      <c r="B492" s="108" t="s">
        <v>101</v>
      </c>
      <c r="C492" s="52"/>
      <c r="D492" s="52"/>
      <c r="E492" s="53"/>
      <c r="F492" s="53"/>
      <c r="G492" s="53"/>
      <c r="H492" s="53"/>
      <c r="I492" s="53"/>
      <c r="J492" s="53"/>
      <c r="K492" s="53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>
        <v>40</v>
      </c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  <c r="BK492" s="22"/>
      <c r="BL492" s="22"/>
      <c r="BM492" s="22"/>
      <c r="BN492" s="22"/>
      <c r="BO492" s="22"/>
      <c r="BP492" s="22"/>
      <c r="BQ492" s="22"/>
      <c r="BR492" s="22"/>
      <c r="BS492" s="22"/>
      <c r="BT492" s="22"/>
      <c r="BU492" s="22"/>
      <c r="BV492" s="22"/>
      <c r="BW492" s="22"/>
      <c r="BX492" s="22"/>
      <c r="BY492" s="22"/>
      <c r="BZ492" s="22"/>
      <c r="CA492" s="22"/>
      <c r="CB492" s="22"/>
      <c r="CC492" s="22"/>
      <c r="CD492" s="22"/>
      <c r="CE492" s="22"/>
      <c r="CF492" s="22"/>
      <c r="CG492" s="22"/>
      <c r="CH492" s="22"/>
      <c r="CI492" s="22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2"/>
      <c r="DA492" s="22"/>
      <c r="DB492" s="22"/>
      <c r="DC492" s="22"/>
      <c r="DD492" s="22"/>
      <c r="DE492" s="22"/>
      <c r="DF492" s="22"/>
      <c r="DG492" s="22"/>
      <c r="DH492" s="22"/>
      <c r="DI492" s="22"/>
      <c r="DJ492" s="22"/>
      <c r="DK492" s="22"/>
      <c r="DL492" s="22"/>
      <c r="DM492" s="22"/>
      <c r="DN492" s="22"/>
      <c r="DO492" s="22"/>
      <c r="DP492" s="22"/>
      <c r="DQ492" s="22"/>
      <c r="DR492" s="22"/>
      <c r="DS492" s="22"/>
      <c r="DT492" s="22"/>
      <c r="DU492" s="22"/>
      <c r="DV492" s="22"/>
      <c r="DW492" s="22"/>
      <c r="DX492" s="22"/>
      <c r="DY492" s="22"/>
      <c r="DZ492" s="22"/>
      <c r="EA492" s="22"/>
      <c r="EB492" s="22"/>
      <c r="EC492" s="22"/>
      <c r="ED492" s="22"/>
      <c r="EE492" s="22"/>
      <c r="EF492" s="22"/>
      <c r="EG492" s="22"/>
      <c r="EH492" s="22"/>
      <c r="EI492" s="22"/>
      <c r="EJ492" s="22"/>
      <c r="EK492" s="22"/>
      <c r="EL492" s="22"/>
      <c r="EM492" s="22"/>
      <c r="EN492" s="22"/>
      <c r="EO492" s="22"/>
      <c r="EP492" s="22"/>
      <c r="EQ492" s="22"/>
      <c r="ER492" s="22"/>
      <c r="ES492" s="22"/>
      <c r="ET492" s="22"/>
      <c r="EU492" s="22"/>
      <c r="EV492" s="22"/>
      <c r="EW492" s="22"/>
      <c r="EX492" s="22"/>
      <c r="EY492" s="22"/>
      <c r="EZ492" s="22"/>
      <c r="FA492" s="22"/>
      <c r="FB492" s="22"/>
      <c r="FC492" s="22"/>
      <c r="FD492" s="22"/>
      <c r="FE492" s="22"/>
      <c r="FF492" s="22"/>
      <c r="FG492" s="22"/>
      <c r="FH492" s="22"/>
      <c r="FI492" s="22"/>
      <c r="FJ492" s="22"/>
      <c r="FK492" s="22"/>
      <c r="FL492" s="22"/>
      <c r="FM492" s="22"/>
      <c r="FN492" s="22"/>
      <c r="FO492" s="22"/>
      <c r="FP492" s="22"/>
      <c r="FQ492" s="22"/>
      <c r="FR492" s="22"/>
      <c r="FS492" s="22"/>
      <c r="FT492" s="22"/>
      <c r="FU492" s="22"/>
      <c r="FV492" s="22"/>
      <c r="FW492" s="22"/>
      <c r="FX492" s="22"/>
      <c r="FY492" s="22"/>
      <c r="FZ492" s="22"/>
      <c r="GA492" s="22"/>
      <c r="GB492" s="22"/>
      <c r="GC492" s="22"/>
      <c r="GD492" s="22"/>
      <c r="GE492" s="22"/>
      <c r="GF492" s="22"/>
      <c r="GG492" s="22"/>
      <c r="GH492" s="22"/>
      <c r="GI492" s="22"/>
      <c r="GJ492" s="22"/>
      <c r="GK492" s="22"/>
      <c r="GL492" s="22"/>
      <c r="GM492" s="22"/>
      <c r="GN492" s="22"/>
      <c r="GO492" s="22"/>
      <c r="GP492" s="22"/>
      <c r="GQ492" s="22"/>
      <c r="GR492" s="22"/>
      <c r="GS492" s="22"/>
      <c r="GT492" s="22"/>
      <c r="GU492" s="22"/>
      <c r="GV492" s="22"/>
      <c r="GW492" s="22"/>
      <c r="GX492" s="22"/>
      <c r="GY492" s="22"/>
      <c r="GZ492" s="22"/>
      <c r="HA492" s="22"/>
      <c r="HB492" s="22"/>
      <c r="HC492" s="22"/>
      <c r="HD492" s="22"/>
      <c r="HE492" s="22"/>
      <c r="HF492" s="22"/>
      <c r="HG492" s="22"/>
      <c r="HH492" s="22"/>
      <c r="HI492" s="22"/>
      <c r="HJ492" s="22"/>
      <c r="HK492" s="22"/>
      <c r="HL492" s="22"/>
      <c r="HM492" s="22"/>
      <c r="HN492" s="22"/>
      <c r="HO492" s="22"/>
      <c r="HP492" s="22"/>
      <c r="HQ492" s="22"/>
      <c r="HR492" s="22"/>
      <c r="HS492" s="22"/>
      <c r="HT492" s="22"/>
      <c r="HU492" s="22"/>
      <c r="HV492" s="22"/>
      <c r="HW492" s="22"/>
      <c r="HX492" s="22"/>
      <c r="HY492" s="22"/>
      <c r="HZ492" s="22"/>
      <c r="IA492" s="22"/>
      <c r="IB492" s="22"/>
      <c r="IC492" s="22"/>
      <c r="ID492" s="22"/>
      <c r="IE492" s="22"/>
      <c r="IF492" s="22"/>
      <c r="IG492" s="22"/>
      <c r="IH492" s="22"/>
      <c r="II492" s="22"/>
      <c r="IJ492" s="22"/>
      <c r="IK492" s="22"/>
      <c r="IL492" s="22"/>
      <c r="IM492" s="22"/>
      <c r="IN492" s="22"/>
      <c r="IO492" s="22"/>
      <c r="IP492" s="22"/>
      <c r="IQ492" s="22"/>
      <c r="IR492" s="22"/>
      <c r="IS492" s="22"/>
      <c r="IT492" s="22"/>
      <c r="IU492" s="22"/>
      <c r="IV492" s="22"/>
      <c r="IW492" s="22"/>
      <c r="IX492" s="22"/>
      <c r="IY492" s="26">
        <f t="shared" si="26"/>
        <v>40</v>
      </c>
      <c r="IZ492" s="56" t="s">
        <v>37</v>
      </c>
      <c r="JA492" s="80">
        <v>1771.68</v>
      </c>
      <c r="JB492" s="81">
        <f>JE492+JF492+JG492+JH492+JI492+JJ492+JK492+JL492+JM492+JN492</f>
        <v>1771.68</v>
      </c>
      <c r="JC492" s="81">
        <v>1144.4000000000001</v>
      </c>
      <c r="JD492" s="82">
        <f t="shared" si="27"/>
        <v>0</v>
      </c>
      <c r="JE492" s="83"/>
      <c r="JF492" s="83"/>
      <c r="JG492" s="83"/>
      <c r="JH492" s="83"/>
      <c r="JI492" s="83"/>
      <c r="JJ492" s="83"/>
      <c r="JK492" s="83"/>
      <c r="JL492" s="83"/>
      <c r="JM492" s="83"/>
      <c r="JN492" s="83">
        <v>1771.68</v>
      </c>
      <c r="JO492" s="83"/>
      <c r="JP492" s="83"/>
      <c r="JQ492" s="117">
        <f t="shared" si="28"/>
        <v>1.5481300244669696</v>
      </c>
      <c r="JR492" s="5" t="s">
        <v>591</v>
      </c>
    </row>
    <row r="493" spans="1:278" s="5" customFormat="1" ht="12.75" customHeight="1" x14ac:dyDescent="0.25">
      <c r="A493" s="64">
        <v>43382</v>
      </c>
      <c r="B493" s="108" t="s">
        <v>101</v>
      </c>
      <c r="C493" s="52"/>
      <c r="D493" s="52"/>
      <c r="E493" s="53"/>
      <c r="F493" s="53"/>
      <c r="G493" s="53"/>
      <c r="H493" s="53"/>
      <c r="I493" s="53"/>
      <c r="J493" s="53"/>
      <c r="K493" s="53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>
        <v>30</v>
      </c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  <c r="BK493" s="22"/>
      <c r="BL493" s="22"/>
      <c r="BM493" s="22"/>
      <c r="BN493" s="22"/>
      <c r="BO493" s="22"/>
      <c r="BP493" s="22"/>
      <c r="BQ493" s="22"/>
      <c r="BR493" s="22"/>
      <c r="BS493" s="22"/>
      <c r="BT493" s="22"/>
      <c r="BU493" s="22"/>
      <c r="BV493" s="22"/>
      <c r="BW493" s="22"/>
      <c r="BX493" s="22"/>
      <c r="BY493" s="22"/>
      <c r="BZ493" s="22"/>
      <c r="CA493" s="22"/>
      <c r="CB493" s="22"/>
      <c r="CC493" s="22"/>
      <c r="CD493" s="22"/>
      <c r="CE493" s="22"/>
      <c r="CF493" s="22"/>
      <c r="CG493" s="22"/>
      <c r="CH493" s="22"/>
      <c r="CI493" s="22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2"/>
      <c r="DA493" s="22"/>
      <c r="DB493" s="22"/>
      <c r="DC493" s="22"/>
      <c r="DD493" s="22"/>
      <c r="DE493" s="22"/>
      <c r="DF493" s="22"/>
      <c r="DG493" s="22"/>
      <c r="DH493" s="22"/>
      <c r="DI493" s="22"/>
      <c r="DJ493" s="22"/>
      <c r="DK493" s="22"/>
      <c r="DL493" s="22"/>
      <c r="DM493" s="22"/>
      <c r="DN493" s="22"/>
      <c r="DO493" s="22"/>
      <c r="DP493" s="22"/>
      <c r="DQ493" s="22"/>
      <c r="DR493" s="22"/>
      <c r="DS493" s="22"/>
      <c r="DT493" s="22"/>
      <c r="DU493" s="22"/>
      <c r="DV493" s="22"/>
      <c r="DW493" s="22"/>
      <c r="DX493" s="22"/>
      <c r="DY493" s="22"/>
      <c r="DZ493" s="22"/>
      <c r="EA493" s="22"/>
      <c r="EB493" s="22"/>
      <c r="EC493" s="22"/>
      <c r="ED493" s="22"/>
      <c r="EE493" s="22"/>
      <c r="EF493" s="22"/>
      <c r="EG493" s="22"/>
      <c r="EH493" s="22"/>
      <c r="EI493" s="22"/>
      <c r="EJ493" s="22"/>
      <c r="EK493" s="22"/>
      <c r="EL493" s="22"/>
      <c r="EM493" s="22"/>
      <c r="EN493" s="22"/>
      <c r="EO493" s="22"/>
      <c r="EP493" s="22"/>
      <c r="EQ493" s="22"/>
      <c r="ER493" s="22"/>
      <c r="ES493" s="22"/>
      <c r="ET493" s="22"/>
      <c r="EU493" s="22"/>
      <c r="EV493" s="22"/>
      <c r="EW493" s="22"/>
      <c r="EX493" s="22"/>
      <c r="EY493" s="22"/>
      <c r="EZ493" s="22"/>
      <c r="FA493" s="22"/>
      <c r="FB493" s="22"/>
      <c r="FC493" s="22"/>
      <c r="FD493" s="22"/>
      <c r="FE493" s="22"/>
      <c r="FF493" s="22"/>
      <c r="FG493" s="22"/>
      <c r="FH493" s="22"/>
      <c r="FI493" s="22"/>
      <c r="FJ493" s="22"/>
      <c r="FK493" s="22"/>
      <c r="FL493" s="22"/>
      <c r="FM493" s="22">
        <v>1</v>
      </c>
      <c r="FN493" s="22"/>
      <c r="FO493" s="22"/>
      <c r="FP493" s="22"/>
      <c r="FQ493" s="22"/>
      <c r="FR493" s="22"/>
      <c r="FS493" s="22"/>
      <c r="FT493" s="22"/>
      <c r="FU493" s="22"/>
      <c r="FV493" s="22"/>
      <c r="FW493" s="22"/>
      <c r="FX493" s="22"/>
      <c r="FY493" s="22"/>
      <c r="FZ493" s="22"/>
      <c r="GA493" s="22"/>
      <c r="GB493" s="22"/>
      <c r="GC493" s="22"/>
      <c r="GD493" s="22"/>
      <c r="GE493" s="22"/>
      <c r="GF493" s="22"/>
      <c r="GG493" s="22"/>
      <c r="GH493" s="22"/>
      <c r="GI493" s="22"/>
      <c r="GJ493" s="22"/>
      <c r="GK493" s="22"/>
      <c r="GL493" s="22"/>
      <c r="GM493" s="22"/>
      <c r="GN493" s="22"/>
      <c r="GO493" s="22"/>
      <c r="GP493" s="22"/>
      <c r="GQ493" s="22"/>
      <c r="GR493" s="22"/>
      <c r="GS493" s="22"/>
      <c r="GT493" s="22"/>
      <c r="GU493" s="22"/>
      <c r="GV493" s="22"/>
      <c r="GW493" s="22"/>
      <c r="GX493" s="22"/>
      <c r="GY493" s="22"/>
      <c r="GZ493" s="22"/>
      <c r="HA493" s="22"/>
      <c r="HB493" s="22"/>
      <c r="HC493" s="22"/>
      <c r="HD493" s="22"/>
      <c r="HE493" s="22"/>
      <c r="HF493" s="22"/>
      <c r="HG493" s="22"/>
      <c r="HH493" s="22"/>
      <c r="HI493" s="22"/>
      <c r="HJ493" s="22"/>
      <c r="HK493" s="22"/>
      <c r="HL493" s="22"/>
      <c r="HM493" s="22"/>
      <c r="HN493" s="22"/>
      <c r="HO493" s="22"/>
      <c r="HP493" s="22"/>
      <c r="HQ493" s="22"/>
      <c r="HR493" s="22"/>
      <c r="HS493" s="22"/>
      <c r="HT493" s="22"/>
      <c r="HU493" s="22"/>
      <c r="HV493" s="22"/>
      <c r="HW493" s="22"/>
      <c r="HX493" s="22"/>
      <c r="HY493" s="22"/>
      <c r="HZ493" s="22"/>
      <c r="IA493" s="22"/>
      <c r="IB493" s="22"/>
      <c r="IC493" s="22"/>
      <c r="ID493" s="22"/>
      <c r="IE493" s="22"/>
      <c r="IF493" s="22"/>
      <c r="IG493" s="22"/>
      <c r="IH493" s="22"/>
      <c r="II493" s="22"/>
      <c r="IJ493" s="22"/>
      <c r="IK493" s="22"/>
      <c r="IL493" s="22"/>
      <c r="IM493" s="22"/>
      <c r="IN493" s="22"/>
      <c r="IO493" s="22"/>
      <c r="IP493" s="22"/>
      <c r="IQ493" s="22"/>
      <c r="IR493" s="22"/>
      <c r="IS493" s="22"/>
      <c r="IT493" s="22"/>
      <c r="IU493" s="22"/>
      <c r="IV493" s="22"/>
      <c r="IW493" s="22"/>
      <c r="IX493" s="22"/>
      <c r="IY493" s="26">
        <f t="shared" si="26"/>
        <v>31</v>
      </c>
      <c r="IZ493" s="56" t="s">
        <v>37</v>
      </c>
      <c r="JA493" s="80">
        <v>1387.19</v>
      </c>
      <c r="JB493" s="81">
        <f>JE493+JF493+JG493+JH493+JI493+JJ493+JK493+JL493+JM493+JN493+JO493</f>
        <v>1387.19</v>
      </c>
      <c r="JC493" s="81">
        <v>778.42000000000007</v>
      </c>
      <c r="JD493" s="82">
        <f t="shared" si="27"/>
        <v>0</v>
      </c>
      <c r="JE493" s="83"/>
      <c r="JF493" s="83"/>
      <c r="JG493" s="83"/>
      <c r="JH493" s="83"/>
      <c r="JI493" s="83"/>
      <c r="JJ493" s="83"/>
      <c r="JK493" s="83"/>
      <c r="JL493" s="83"/>
      <c r="JM493" s="83"/>
      <c r="JN493" s="83"/>
      <c r="JO493" s="83">
        <v>1387.19</v>
      </c>
      <c r="JP493" s="83"/>
      <c r="JQ493" s="117">
        <f t="shared" si="28"/>
        <v>1.7820585288147786</v>
      </c>
      <c r="JR493" s="111" t="s">
        <v>673</v>
      </c>
    </row>
    <row r="494" spans="1:278" s="5" customFormat="1" ht="12.75" customHeight="1" x14ac:dyDescent="0.25">
      <c r="A494" s="64">
        <v>43396</v>
      </c>
      <c r="B494" s="108" t="s">
        <v>101</v>
      </c>
      <c r="C494" s="52"/>
      <c r="D494" s="52"/>
      <c r="E494" s="53"/>
      <c r="F494" s="53"/>
      <c r="G494" s="53"/>
      <c r="H494" s="53"/>
      <c r="I494" s="53"/>
      <c r="J494" s="53"/>
      <c r="K494" s="53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>
        <v>20</v>
      </c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  <c r="BK494" s="22"/>
      <c r="BL494" s="22"/>
      <c r="BM494" s="22"/>
      <c r="BN494" s="22"/>
      <c r="BO494" s="22"/>
      <c r="BP494" s="22"/>
      <c r="BQ494" s="22"/>
      <c r="BR494" s="22"/>
      <c r="BS494" s="22"/>
      <c r="BT494" s="22"/>
      <c r="BU494" s="22"/>
      <c r="BV494" s="22"/>
      <c r="BW494" s="22"/>
      <c r="BX494" s="22"/>
      <c r="BY494" s="22"/>
      <c r="BZ494" s="22"/>
      <c r="CA494" s="22"/>
      <c r="CB494" s="22"/>
      <c r="CC494" s="22"/>
      <c r="CD494" s="22"/>
      <c r="CE494" s="22"/>
      <c r="CF494" s="22"/>
      <c r="CG494" s="22"/>
      <c r="CH494" s="22"/>
      <c r="CI494" s="22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2"/>
      <c r="DA494" s="22"/>
      <c r="DB494" s="22"/>
      <c r="DC494" s="22"/>
      <c r="DD494" s="22"/>
      <c r="DE494" s="22"/>
      <c r="DF494" s="22"/>
      <c r="DG494" s="22"/>
      <c r="DH494" s="22"/>
      <c r="DI494" s="22"/>
      <c r="DJ494" s="22"/>
      <c r="DK494" s="22"/>
      <c r="DL494" s="22"/>
      <c r="DM494" s="22"/>
      <c r="DN494" s="22"/>
      <c r="DO494" s="22"/>
      <c r="DP494" s="22"/>
      <c r="DQ494" s="22"/>
      <c r="DR494" s="22"/>
      <c r="DS494" s="22"/>
      <c r="DT494" s="22"/>
      <c r="DU494" s="22"/>
      <c r="DV494" s="22"/>
      <c r="DW494" s="22"/>
      <c r="DX494" s="22"/>
      <c r="DY494" s="22"/>
      <c r="DZ494" s="22"/>
      <c r="EA494" s="22"/>
      <c r="EB494" s="22"/>
      <c r="EC494" s="22"/>
      <c r="ED494" s="22"/>
      <c r="EE494" s="22"/>
      <c r="EF494" s="22"/>
      <c r="EG494" s="22"/>
      <c r="EH494" s="22"/>
      <c r="EI494" s="22"/>
      <c r="EJ494" s="22"/>
      <c r="EK494" s="22"/>
      <c r="EL494" s="22"/>
      <c r="EM494" s="22"/>
      <c r="EN494" s="22"/>
      <c r="EO494" s="22"/>
      <c r="EP494" s="22"/>
      <c r="EQ494" s="22"/>
      <c r="ER494" s="22"/>
      <c r="ES494" s="22"/>
      <c r="ET494" s="22"/>
      <c r="EU494" s="22"/>
      <c r="EV494" s="22"/>
      <c r="EW494" s="22"/>
      <c r="EX494" s="22"/>
      <c r="EY494" s="22"/>
      <c r="EZ494" s="22"/>
      <c r="FA494" s="22"/>
      <c r="FB494" s="22"/>
      <c r="FC494" s="22"/>
      <c r="FD494" s="22"/>
      <c r="FE494" s="22"/>
      <c r="FF494" s="22"/>
      <c r="FG494" s="22"/>
      <c r="FH494" s="22"/>
      <c r="FI494" s="22"/>
      <c r="FJ494" s="22"/>
      <c r="FK494" s="22"/>
      <c r="FL494" s="22"/>
      <c r="FM494" s="22"/>
      <c r="FN494" s="22"/>
      <c r="FO494" s="22"/>
      <c r="FP494" s="22"/>
      <c r="FQ494" s="22"/>
      <c r="FR494" s="22"/>
      <c r="FS494" s="22"/>
      <c r="FT494" s="22"/>
      <c r="FU494" s="22"/>
      <c r="FV494" s="22"/>
      <c r="FW494" s="22"/>
      <c r="FX494" s="22"/>
      <c r="FY494" s="22"/>
      <c r="FZ494" s="22"/>
      <c r="GA494" s="22"/>
      <c r="GB494" s="22"/>
      <c r="GC494" s="22"/>
      <c r="GD494" s="22"/>
      <c r="GE494" s="22"/>
      <c r="GF494" s="22"/>
      <c r="GG494" s="22"/>
      <c r="GH494" s="22"/>
      <c r="GI494" s="22"/>
      <c r="GJ494" s="22"/>
      <c r="GK494" s="22"/>
      <c r="GL494" s="22"/>
      <c r="GM494" s="22"/>
      <c r="GN494" s="22"/>
      <c r="GO494" s="22"/>
      <c r="GP494" s="22"/>
      <c r="GQ494" s="22"/>
      <c r="GR494" s="22"/>
      <c r="GS494" s="22"/>
      <c r="GT494" s="22"/>
      <c r="GU494" s="22"/>
      <c r="GV494" s="22"/>
      <c r="GW494" s="22"/>
      <c r="GX494" s="22"/>
      <c r="GY494" s="22"/>
      <c r="GZ494" s="22"/>
      <c r="HA494" s="22"/>
      <c r="HB494" s="22"/>
      <c r="HC494" s="22"/>
      <c r="HD494" s="22"/>
      <c r="HE494" s="22"/>
      <c r="HF494" s="22"/>
      <c r="HG494" s="22"/>
      <c r="HH494" s="22"/>
      <c r="HI494" s="22"/>
      <c r="HJ494" s="22"/>
      <c r="HK494" s="22"/>
      <c r="HL494" s="22"/>
      <c r="HM494" s="22"/>
      <c r="HN494" s="22"/>
      <c r="HO494" s="22"/>
      <c r="HP494" s="22"/>
      <c r="HQ494" s="22"/>
      <c r="HR494" s="22"/>
      <c r="HS494" s="22"/>
      <c r="HT494" s="22"/>
      <c r="HU494" s="22"/>
      <c r="HV494" s="22"/>
      <c r="HW494" s="22"/>
      <c r="HX494" s="22"/>
      <c r="HY494" s="22"/>
      <c r="HZ494" s="22"/>
      <c r="IA494" s="22"/>
      <c r="IB494" s="22"/>
      <c r="IC494" s="22"/>
      <c r="ID494" s="22"/>
      <c r="IE494" s="22"/>
      <c r="IF494" s="22"/>
      <c r="IG494" s="22"/>
      <c r="IH494" s="22"/>
      <c r="II494" s="22"/>
      <c r="IJ494" s="22"/>
      <c r="IK494" s="22"/>
      <c r="IL494" s="22"/>
      <c r="IM494" s="22"/>
      <c r="IN494" s="22"/>
      <c r="IO494" s="22"/>
      <c r="IP494" s="22"/>
      <c r="IQ494" s="22"/>
      <c r="IR494" s="22"/>
      <c r="IS494" s="22"/>
      <c r="IT494" s="22"/>
      <c r="IU494" s="22"/>
      <c r="IV494" s="22"/>
      <c r="IW494" s="22"/>
      <c r="IX494" s="22"/>
      <c r="IY494" s="26">
        <f t="shared" si="26"/>
        <v>20</v>
      </c>
      <c r="IZ494" s="56" t="s">
        <v>37</v>
      </c>
      <c r="JA494" s="80">
        <v>870</v>
      </c>
      <c r="JB494" s="81">
        <f>JE494+JF494+JG494+JH494+JI494+JJ494+JK494+JL494+JM494+JN494+JO494+JP494</f>
        <v>870</v>
      </c>
      <c r="JC494" s="81">
        <v>500.20000000000005</v>
      </c>
      <c r="JD494" s="82">
        <f t="shared" si="27"/>
        <v>0</v>
      </c>
      <c r="JE494" s="83"/>
      <c r="JF494" s="83"/>
      <c r="JG494" s="83"/>
      <c r="JH494" s="83"/>
      <c r="JI494" s="83"/>
      <c r="JJ494" s="83"/>
      <c r="JK494" s="83"/>
      <c r="JL494" s="83"/>
      <c r="JM494" s="83"/>
      <c r="JN494" s="83"/>
      <c r="JO494" s="83"/>
      <c r="JP494" s="83">
        <v>870</v>
      </c>
      <c r="JQ494" s="117">
        <f t="shared" si="28"/>
        <v>1.7393042782886843</v>
      </c>
      <c r="JR494" s="5" t="s">
        <v>705</v>
      </c>
    </row>
    <row r="495" spans="1:278" s="5" customFormat="1" ht="12.75" customHeight="1" x14ac:dyDescent="0.25">
      <c r="A495" s="64">
        <v>43403</v>
      </c>
      <c r="B495" s="108" t="s">
        <v>101</v>
      </c>
      <c r="C495" s="52"/>
      <c r="D495" s="52"/>
      <c r="E495" s="53"/>
      <c r="F495" s="53"/>
      <c r="G495" s="53"/>
      <c r="H495" s="53"/>
      <c r="I495" s="53"/>
      <c r="J495" s="53"/>
      <c r="K495" s="53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>
        <v>1</v>
      </c>
      <c r="AD495" s="22"/>
      <c r="AE495" s="22"/>
      <c r="AF495" s="22">
        <v>30</v>
      </c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  <c r="BK495" s="22"/>
      <c r="BL495" s="22"/>
      <c r="BM495" s="22"/>
      <c r="BN495" s="22"/>
      <c r="BO495" s="22"/>
      <c r="BP495" s="22"/>
      <c r="BQ495" s="22"/>
      <c r="BR495" s="22"/>
      <c r="BS495" s="22"/>
      <c r="BT495" s="22"/>
      <c r="BU495" s="22"/>
      <c r="BV495" s="22"/>
      <c r="BW495" s="22"/>
      <c r="BX495" s="22"/>
      <c r="BY495" s="22"/>
      <c r="BZ495" s="22"/>
      <c r="CA495" s="22"/>
      <c r="CB495" s="22"/>
      <c r="CC495" s="22"/>
      <c r="CD495" s="22"/>
      <c r="CE495" s="22"/>
      <c r="CF495" s="22"/>
      <c r="CG495" s="22"/>
      <c r="CH495" s="22"/>
      <c r="CI495" s="22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2"/>
      <c r="DA495" s="22"/>
      <c r="DB495" s="22"/>
      <c r="DC495" s="22"/>
      <c r="DD495" s="22"/>
      <c r="DE495" s="22"/>
      <c r="DF495" s="22"/>
      <c r="DG495" s="22"/>
      <c r="DH495" s="22"/>
      <c r="DI495" s="22"/>
      <c r="DJ495" s="22"/>
      <c r="DK495" s="22"/>
      <c r="DL495" s="22"/>
      <c r="DM495" s="22"/>
      <c r="DN495" s="22"/>
      <c r="DO495" s="22"/>
      <c r="DP495" s="22"/>
      <c r="DQ495" s="22"/>
      <c r="DR495" s="22"/>
      <c r="DS495" s="22"/>
      <c r="DT495" s="22"/>
      <c r="DU495" s="22"/>
      <c r="DV495" s="22"/>
      <c r="DW495" s="22"/>
      <c r="DX495" s="22"/>
      <c r="DY495" s="22"/>
      <c r="DZ495" s="22"/>
      <c r="EA495" s="22"/>
      <c r="EB495" s="22"/>
      <c r="EC495" s="22"/>
      <c r="ED495" s="22"/>
      <c r="EE495" s="22"/>
      <c r="EF495" s="22"/>
      <c r="EG495" s="22"/>
      <c r="EH495" s="22"/>
      <c r="EI495" s="22"/>
      <c r="EJ495" s="22"/>
      <c r="EK495" s="22"/>
      <c r="EL495" s="22"/>
      <c r="EM495" s="22">
        <v>1</v>
      </c>
      <c r="EN495" s="22"/>
      <c r="EO495" s="22"/>
      <c r="EP495" s="22"/>
      <c r="EQ495" s="22"/>
      <c r="ER495" s="22"/>
      <c r="ES495" s="22"/>
      <c r="ET495" s="22"/>
      <c r="EU495" s="22"/>
      <c r="EV495" s="22"/>
      <c r="EW495" s="22"/>
      <c r="EX495" s="22"/>
      <c r="EY495" s="22"/>
      <c r="EZ495" s="22"/>
      <c r="FA495" s="22"/>
      <c r="FB495" s="22"/>
      <c r="FC495" s="22"/>
      <c r="FD495" s="22"/>
      <c r="FE495" s="22"/>
      <c r="FF495" s="22"/>
      <c r="FG495" s="22"/>
      <c r="FH495" s="22"/>
      <c r="FI495" s="22"/>
      <c r="FJ495" s="22"/>
      <c r="FK495" s="22"/>
      <c r="FL495" s="22"/>
      <c r="FM495" s="22">
        <v>1</v>
      </c>
      <c r="FN495" s="22"/>
      <c r="FO495" s="22"/>
      <c r="FP495" s="22"/>
      <c r="FQ495" s="22"/>
      <c r="FR495" s="22"/>
      <c r="FS495" s="22"/>
      <c r="FT495" s="22"/>
      <c r="FU495" s="22"/>
      <c r="FV495" s="22"/>
      <c r="FW495" s="22"/>
      <c r="FX495" s="22"/>
      <c r="FY495" s="22"/>
      <c r="FZ495" s="22"/>
      <c r="GA495" s="22"/>
      <c r="GB495" s="22"/>
      <c r="GC495" s="22"/>
      <c r="GD495" s="22"/>
      <c r="GE495" s="22"/>
      <c r="GF495" s="22"/>
      <c r="GG495" s="22"/>
      <c r="GH495" s="22"/>
      <c r="GI495" s="22"/>
      <c r="GJ495" s="22"/>
      <c r="GK495" s="22"/>
      <c r="GL495" s="22"/>
      <c r="GM495" s="22"/>
      <c r="GN495" s="22"/>
      <c r="GO495" s="22"/>
      <c r="GP495" s="22"/>
      <c r="GQ495" s="22"/>
      <c r="GR495" s="22"/>
      <c r="GS495" s="22"/>
      <c r="GT495" s="22"/>
      <c r="GU495" s="22"/>
      <c r="GV495" s="22"/>
      <c r="GW495" s="22"/>
      <c r="GX495" s="22"/>
      <c r="GY495" s="22"/>
      <c r="GZ495" s="22"/>
      <c r="HA495" s="22"/>
      <c r="HB495" s="22"/>
      <c r="HC495" s="22"/>
      <c r="HD495" s="22"/>
      <c r="HE495" s="22"/>
      <c r="HF495" s="22"/>
      <c r="HG495" s="22"/>
      <c r="HH495" s="22"/>
      <c r="HI495" s="22"/>
      <c r="HJ495" s="22"/>
      <c r="HK495" s="22"/>
      <c r="HL495" s="22"/>
      <c r="HM495" s="22"/>
      <c r="HN495" s="22"/>
      <c r="HO495" s="22"/>
      <c r="HP495" s="22"/>
      <c r="HQ495" s="22"/>
      <c r="HR495" s="22"/>
      <c r="HS495" s="22"/>
      <c r="HT495" s="22"/>
      <c r="HU495" s="22"/>
      <c r="HV495" s="22"/>
      <c r="HW495" s="22"/>
      <c r="HX495" s="22"/>
      <c r="HY495" s="22"/>
      <c r="HZ495" s="22"/>
      <c r="IA495" s="22"/>
      <c r="IB495" s="22"/>
      <c r="IC495" s="22"/>
      <c r="ID495" s="22"/>
      <c r="IE495" s="22"/>
      <c r="IF495" s="22"/>
      <c r="IG495" s="22"/>
      <c r="IH495" s="22"/>
      <c r="II495" s="22"/>
      <c r="IJ495" s="22"/>
      <c r="IK495" s="22"/>
      <c r="IL495" s="22"/>
      <c r="IM495" s="22"/>
      <c r="IN495" s="22"/>
      <c r="IO495" s="22"/>
      <c r="IP495" s="22"/>
      <c r="IQ495" s="22"/>
      <c r="IR495" s="22"/>
      <c r="IS495" s="22"/>
      <c r="IT495" s="22"/>
      <c r="IU495" s="22"/>
      <c r="IV495" s="22"/>
      <c r="IW495" s="22"/>
      <c r="IX495" s="22"/>
      <c r="IY495" s="26">
        <f t="shared" si="26"/>
        <v>33</v>
      </c>
      <c r="IZ495" s="56" t="s">
        <v>37</v>
      </c>
      <c r="JA495" s="80">
        <v>1437.2</v>
      </c>
      <c r="JB495" s="81">
        <f>JE495+JF495+JG495+JH495+JI495+JJ495+JK495+JL495+JM495+JN495+JO495+JP495</f>
        <v>1437.2</v>
      </c>
      <c r="JC495" s="81">
        <v>756.18999999999994</v>
      </c>
      <c r="JD495" s="82">
        <f t="shared" si="27"/>
        <v>0</v>
      </c>
      <c r="JE495" s="83"/>
      <c r="JF495" s="83"/>
      <c r="JG495" s="83"/>
      <c r="JH495" s="83"/>
      <c r="JI495" s="83"/>
      <c r="JJ495" s="83"/>
      <c r="JK495" s="83"/>
      <c r="JL495" s="83"/>
      <c r="JM495" s="83"/>
      <c r="JN495" s="83"/>
      <c r="JO495" s="83"/>
      <c r="JP495" s="83">
        <v>1437.2</v>
      </c>
      <c r="JQ495" s="117">
        <f t="shared" si="28"/>
        <v>1.9005805419272936</v>
      </c>
      <c r="JR495" s="5" t="s">
        <v>706</v>
      </c>
    </row>
    <row r="496" spans="1:278" s="5" customFormat="1" ht="12.75" customHeight="1" x14ac:dyDescent="0.25">
      <c r="A496" s="64">
        <v>43423</v>
      </c>
      <c r="B496" s="108" t="s">
        <v>101</v>
      </c>
      <c r="C496" s="52"/>
      <c r="D496" s="52"/>
      <c r="E496" s="53"/>
      <c r="F496" s="53"/>
      <c r="G496" s="53"/>
      <c r="H496" s="53"/>
      <c r="I496" s="53"/>
      <c r="J496" s="53"/>
      <c r="K496" s="53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>
        <v>50</v>
      </c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  <c r="BK496" s="22"/>
      <c r="BL496" s="22"/>
      <c r="BM496" s="22"/>
      <c r="BN496" s="22"/>
      <c r="BO496" s="22"/>
      <c r="BP496" s="22"/>
      <c r="BQ496" s="22"/>
      <c r="BR496" s="22"/>
      <c r="BS496" s="22"/>
      <c r="BT496" s="22"/>
      <c r="BU496" s="22"/>
      <c r="BV496" s="22"/>
      <c r="BW496" s="22"/>
      <c r="BX496" s="22"/>
      <c r="BY496" s="22"/>
      <c r="BZ496" s="22"/>
      <c r="CA496" s="22"/>
      <c r="CB496" s="22"/>
      <c r="CC496" s="22"/>
      <c r="CD496" s="22"/>
      <c r="CE496" s="22"/>
      <c r="CF496" s="22"/>
      <c r="CG496" s="22"/>
      <c r="CH496" s="22"/>
      <c r="CI496" s="22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2"/>
      <c r="DA496" s="22"/>
      <c r="DB496" s="22"/>
      <c r="DC496" s="22"/>
      <c r="DD496" s="22"/>
      <c r="DE496" s="22"/>
      <c r="DF496" s="22"/>
      <c r="DG496" s="22"/>
      <c r="DH496" s="22"/>
      <c r="DI496" s="22"/>
      <c r="DJ496" s="22"/>
      <c r="DK496" s="22"/>
      <c r="DL496" s="22"/>
      <c r="DM496" s="22"/>
      <c r="DN496" s="22"/>
      <c r="DO496" s="22"/>
      <c r="DP496" s="22"/>
      <c r="DQ496" s="22"/>
      <c r="DR496" s="22"/>
      <c r="DS496" s="22"/>
      <c r="DT496" s="22"/>
      <c r="DU496" s="22"/>
      <c r="DV496" s="22"/>
      <c r="DW496" s="22"/>
      <c r="DX496" s="22"/>
      <c r="DY496" s="22"/>
      <c r="DZ496" s="22"/>
      <c r="EA496" s="22"/>
      <c r="EB496" s="22"/>
      <c r="EC496" s="22"/>
      <c r="ED496" s="22"/>
      <c r="EE496" s="22"/>
      <c r="EF496" s="22"/>
      <c r="EG496" s="22"/>
      <c r="EH496" s="22"/>
      <c r="EI496" s="22"/>
      <c r="EJ496" s="22"/>
      <c r="EK496" s="22"/>
      <c r="EL496" s="22"/>
      <c r="EM496" s="22"/>
      <c r="EN496" s="22"/>
      <c r="EO496" s="22"/>
      <c r="EP496" s="22"/>
      <c r="EQ496" s="22"/>
      <c r="ER496" s="22"/>
      <c r="ES496" s="22"/>
      <c r="ET496" s="22"/>
      <c r="EU496" s="22"/>
      <c r="EV496" s="22"/>
      <c r="EW496" s="22"/>
      <c r="EX496" s="22"/>
      <c r="EY496" s="22"/>
      <c r="EZ496" s="22"/>
      <c r="FA496" s="22"/>
      <c r="FB496" s="22"/>
      <c r="FC496" s="22"/>
      <c r="FD496" s="22"/>
      <c r="FE496" s="22"/>
      <c r="FF496" s="22"/>
      <c r="FG496" s="22"/>
      <c r="FH496" s="22"/>
      <c r="FI496" s="22"/>
      <c r="FJ496" s="22"/>
      <c r="FK496" s="22"/>
      <c r="FL496" s="22"/>
      <c r="FM496" s="22">
        <v>2</v>
      </c>
      <c r="FN496" s="22"/>
      <c r="FO496" s="22"/>
      <c r="FP496" s="22"/>
      <c r="FQ496" s="22"/>
      <c r="FR496" s="22"/>
      <c r="FS496" s="22"/>
      <c r="FT496" s="22"/>
      <c r="FU496" s="22"/>
      <c r="FV496" s="22"/>
      <c r="FW496" s="22"/>
      <c r="FX496" s="22"/>
      <c r="FY496" s="22"/>
      <c r="FZ496" s="22"/>
      <c r="GA496" s="22"/>
      <c r="GB496" s="22"/>
      <c r="GC496" s="22"/>
      <c r="GD496" s="22"/>
      <c r="GE496" s="22"/>
      <c r="GF496" s="22"/>
      <c r="GG496" s="22"/>
      <c r="GH496" s="22"/>
      <c r="GI496" s="22"/>
      <c r="GJ496" s="22"/>
      <c r="GK496" s="22"/>
      <c r="GL496" s="22"/>
      <c r="GM496" s="22"/>
      <c r="GN496" s="22"/>
      <c r="GO496" s="22"/>
      <c r="GP496" s="22"/>
      <c r="GQ496" s="22"/>
      <c r="GR496" s="22"/>
      <c r="GS496" s="22">
        <v>1</v>
      </c>
      <c r="GT496" s="22"/>
      <c r="GU496" s="22"/>
      <c r="GV496" s="22"/>
      <c r="GW496" s="22"/>
      <c r="GX496" s="22"/>
      <c r="GY496" s="22"/>
      <c r="GZ496" s="22"/>
      <c r="HA496" s="22"/>
      <c r="HB496" s="22"/>
      <c r="HC496" s="22"/>
      <c r="HD496" s="22"/>
      <c r="HE496" s="22"/>
      <c r="HF496" s="22"/>
      <c r="HG496" s="22"/>
      <c r="HH496" s="22"/>
      <c r="HI496" s="22"/>
      <c r="HJ496" s="22"/>
      <c r="HK496" s="22"/>
      <c r="HL496" s="22"/>
      <c r="HM496" s="22"/>
      <c r="HN496" s="22"/>
      <c r="HO496" s="22"/>
      <c r="HP496" s="22"/>
      <c r="HQ496" s="22"/>
      <c r="HR496" s="22"/>
      <c r="HS496" s="22"/>
      <c r="HT496" s="22"/>
      <c r="HU496" s="22"/>
      <c r="HV496" s="22"/>
      <c r="HW496" s="22"/>
      <c r="HX496" s="22"/>
      <c r="HY496" s="22"/>
      <c r="HZ496" s="22"/>
      <c r="IA496" s="22"/>
      <c r="IB496" s="22"/>
      <c r="IC496" s="22"/>
      <c r="ID496" s="22"/>
      <c r="IE496" s="22"/>
      <c r="IF496" s="22"/>
      <c r="IG496" s="22"/>
      <c r="IH496" s="22"/>
      <c r="II496" s="22"/>
      <c r="IJ496" s="22"/>
      <c r="IK496" s="22"/>
      <c r="IL496" s="22"/>
      <c r="IM496" s="22"/>
      <c r="IN496" s="22"/>
      <c r="IO496" s="22"/>
      <c r="IP496" s="22"/>
      <c r="IQ496" s="22"/>
      <c r="IR496" s="22"/>
      <c r="IS496" s="22"/>
      <c r="IT496" s="22"/>
      <c r="IU496" s="22"/>
      <c r="IV496" s="22"/>
      <c r="IW496" s="22"/>
      <c r="IX496" s="22"/>
      <c r="IY496" s="26">
        <f t="shared" si="26"/>
        <v>53</v>
      </c>
      <c r="IZ496" s="56" t="s">
        <v>37</v>
      </c>
      <c r="JA496" s="80">
        <v>2320.4699999999998</v>
      </c>
      <c r="JB496" s="81">
        <f>JE496+JF496+JG496+JH496+JI496+JJ496+JK496+JL496+JM496+JN496+JO496+JP496</f>
        <v>0</v>
      </c>
      <c r="JC496" s="81">
        <v>1205.6300000000001</v>
      </c>
      <c r="JD496" s="82">
        <f t="shared" si="27"/>
        <v>2320.4699999999998</v>
      </c>
      <c r="JE496" s="83"/>
      <c r="JF496" s="83"/>
      <c r="JG496" s="83"/>
      <c r="JH496" s="83"/>
      <c r="JI496" s="83"/>
      <c r="JJ496" s="83"/>
      <c r="JK496" s="83"/>
      <c r="JL496" s="83"/>
      <c r="JM496" s="83"/>
      <c r="JN496" s="83"/>
      <c r="JO496" s="83"/>
      <c r="JP496" s="83"/>
      <c r="JQ496" s="117">
        <f t="shared" si="28"/>
        <v>1.9246949727528342</v>
      </c>
      <c r="JR496" s="5" t="s">
        <v>733</v>
      </c>
    </row>
    <row r="497" spans="1:278" s="5" customFormat="1" ht="12.75" customHeight="1" x14ac:dyDescent="0.25">
      <c r="A497" s="64">
        <v>43444</v>
      </c>
      <c r="B497" s="108" t="s">
        <v>101</v>
      </c>
      <c r="C497" s="52"/>
      <c r="D497" s="52"/>
      <c r="E497" s="53"/>
      <c r="F497" s="53"/>
      <c r="G497" s="53"/>
      <c r="H497" s="53"/>
      <c r="I497" s="53"/>
      <c r="J497" s="53"/>
      <c r="K497" s="53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>
        <v>50</v>
      </c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  <c r="BK497" s="22"/>
      <c r="BL497" s="22"/>
      <c r="BM497" s="22"/>
      <c r="BN497" s="22"/>
      <c r="BO497" s="22"/>
      <c r="BP497" s="22"/>
      <c r="BQ497" s="22"/>
      <c r="BR497" s="22"/>
      <c r="BS497" s="22">
        <v>1</v>
      </c>
      <c r="BT497" s="22"/>
      <c r="BU497" s="22"/>
      <c r="BV497" s="22"/>
      <c r="BW497" s="22"/>
      <c r="BX497" s="22"/>
      <c r="BY497" s="22"/>
      <c r="BZ497" s="22"/>
      <c r="CA497" s="22"/>
      <c r="CB497" s="22"/>
      <c r="CC497" s="22"/>
      <c r="CD497" s="22"/>
      <c r="CE497" s="22"/>
      <c r="CF497" s="22"/>
      <c r="CG497" s="22"/>
      <c r="CH497" s="22"/>
      <c r="CI497" s="22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2"/>
      <c r="DA497" s="22"/>
      <c r="DB497" s="22"/>
      <c r="DC497" s="22"/>
      <c r="DD497" s="22"/>
      <c r="DE497" s="22"/>
      <c r="DF497" s="22"/>
      <c r="DG497" s="22"/>
      <c r="DH497" s="22"/>
      <c r="DI497" s="22"/>
      <c r="DJ497" s="22"/>
      <c r="DK497" s="22"/>
      <c r="DL497" s="22"/>
      <c r="DM497" s="22"/>
      <c r="DN497" s="22"/>
      <c r="DO497" s="22"/>
      <c r="DP497" s="22"/>
      <c r="DQ497" s="22"/>
      <c r="DR497" s="22"/>
      <c r="DS497" s="22"/>
      <c r="DT497" s="22"/>
      <c r="DU497" s="22"/>
      <c r="DV497" s="22"/>
      <c r="DW497" s="22"/>
      <c r="DX497" s="22"/>
      <c r="DY497" s="22"/>
      <c r="DZ497" s="22"/>
      <c r="EA497" s="22"/>
      <c r="EB497" s="22"/>
      <c r="EC497" s="22"/>
      <c r="ED497" s="22"/>
      <c r="EE497" s="22"/>
      <c r="EF497" s="22"/>
      <c r="EG497" s="22"/>
      <c r="EH497" s="22"/>
      <c r="EI497" s="22"/>
      <c r="EJ497" s="22"/>
      <c r="EK497" s="22"/>
      <c r="EL497" s="22"/>
      <c r="EM497" s="22">
        <v>1</v>
      </c>
      <c r="EN497" s="22"/>
      <c r="EO497" s="22"/>
      <c r="EP497" s="22"/>
      <c r="EQ497" s="22"/>
      <c r="ER497" s="22"/>
      <c r="ES497" s="22"/>
      <c r="ET497" s="22"/>
      <c r="EU497" s="22"/>
      <c r="EV497" s="22"/>
      <c r="EW497" s="22"/>
      <c r="EX497" s="22"/>
      <c r="EY497" s="22"/>
      <c r="EZ497" s="22"/>
      <c r="FA497" s="22"/>
      <c r="FB497" s="22"/>
      <c r="FC497" s="22"/>
      <c r="FD497" s="22"/>
      <c r="FE497" s="22"/>
      <c r="FF497" s="22"/>
      <c r="FG497" s="22"/>
      <c r="FH497" s="22"/>
      <c r="FI497" s="22"/>
      <c r="FJ497" s="22"/>
      <c r="FK497" s="22"/>
      <c r="FL497" s="22"/>
      <c r="FM497" s="22">
        <v>2</v>
      </c>
      <c r="FN497" s="22"/>
      <c r="FO497" s="22"/>
      <c r="FP497" s="22"/>
      <c r="FQ497" s="22"/>
      <c r="FR497" s="22"/>
      <c r="FS497" s="22"/>
      <c r="FT497" s="22"/>
      <c r="FU497" s="22"/>
      <c r="FV497" s="22"/>
      <c r="FW497" s="22"/>
      <c r="FX497" s="22"/>
      <c r="FY497" s="22"/>
      <c r="FZ497" s="22"/>
      <c r="GA497" s="22"/>
      <c r="GB497" s="22"/>
      <c r="GC497" s="22"/>
      <c r="GD497" s="22"/>
      <c r="GE497" s="22"/>
      <c r="GF497" s="22"/>
      <c r="GG497" s="22"/>
      <c r="GH497" s="22"/>
      <c r="GI497" s="22"/>
      <c r="GJ497" s="22"/>
      <c r="GK497" s="22"/>
      <c r="GL497" s="22"/>
      <c r="GM497" s="22"/>
      <c r="GN497" s="22"/>
      <c r="GO497" s="22"/>
      <c r="GP497" s="22"/>
      <c r="GQ497" s="22"/>
      <c r="GR497" s="22"/>
      <c r="GS497" s="22"/>
      <c r="GT497" s="22"/>
      <c r="GU497" s="22"/>
      <c r="GV497" s="22"/>
      <c r="GW497" s="22"/>
      <c r="GX497" s="22"/>
      <c r="GY497" s="22"/>
      <c r="GZ497" s="22"/>
      <c r="HA497" s="22"/>
      <c r="HB497" s="22"/>
      <c r="HC497" s="22"/>
      <c r="HD497" s="22"/>
      <c r="HE497" s="22"/>
      <c r="HF497" s="22"/>
      <c r="HG497" s="22"/>
      <c r="HH497" s="22"/>
      <c r="HI497" s="22"/>
      <c r="HJ497" s="22"/>
      <c r="HK497" s="22"/>
      <c r="HL497" s="22"/>
      <c r="HM497" s="22"/>
      <c r="HN497" s="22"/>
      <c r="HO497" s="22"/>
      <c r="HP497" s="22"/>
      <c r="HQ497" s="22"/>
      <c r="HR497" s="22"/>
      <c r="HS497" s="22"/>
      <c r="HT497" s="22"/>
      <c r="HU497" s="22"/>
      <c r="HV497" s="22"/>
      <c r="HW497" s="22"/>
      <c r="HX497" s="22"/>
      <c r="HY497" s="22"/>
      <c r="HZ497" s="22"/>
      <c r="IA497" s="22"/>
      <c r="IB497" s="22"/>
      <c r="IC497" s="22"/>
      <c r="ID497" s="22"/>
      <c r="IE497" s="22"/>
      <c r="IF497" s="22"/>
      <c r="IG497" s="22"/>
      <c r="IH497" s="22"/>
      <c r="II497" s="22"/>
      <c r="IJ497" s="22"/>
      <c r="IK497" s="22"/>
      <c r="IL497" s="22"/>
      <c r="IM497" s="22"/>
      <c r="IN497" s="22"/>
      <c r="IO497" s="22"/>
      <c r="IP497" s="22"/>
      <c r="IQ497" s="22"/>
      <c r="IR497" s="22"/>
      <c r="IS497" s="22"/>
      <c r="IT497" s="22"/>
      <c r="IU497" s="22"/>
      <c r="IV497" s="22"/>
      <c r="IW497" s="22"/>
      <c r="IX497" s="22"/>
      <c r="IY497" s="26">
        <f t="shared" si="26"/>
        <v>54</v>
      </c>
      <c r="IZ497" s="56" t="s">
        <v>37</v>
      </c>
      <c r="JA497" s="80">
        <v>2380.5700000000002</v>
      </c>
      <c r="JB497" s="81">
        <f>JE497+JF497+JG497+JH497+JI497+JJ497+JK497+JL497+JM497+JN497+JO497+JP497</f>
        <v>0</v>
      </c>
      <c r="JC497" s="81">
        <v>1235.49</v>
      </c>
      <c r="JD497" s="82">
        <f t="shared" si="27"/>
        <v>2380.5700000000002</v>
      </c>
      <c r="JE497" s="83"/>
      <c r="JF497" s="83"/>
      <c r="JG497" s="83"/>
      <c r="JH497" s="83"/>
      <c r="JI497" s="83"/>
      <c r="JJ497" s="83"/>
      <c r="JK497" s="83"/>
      <c r="JL497" s="83"/>
      <c r="JM497" s="83"/>
      <c r="JN497" s="83"/>
      <c r="JO497" s="83"/>
      <c r="JP497" s="83"/>
      <c r="JQ497" s="117">
        <f t="shared" si="28"/>
        <v>1.9268225562327499</v>
      </c>
      <c r="JR497" s="5" t="s">
        <v>734</v>
      </c>
    </row>
    <row r="498" spans="1:278" s="5" customFormat="1" ht="12.75" customHeight="1" x14ac:dyDescent="0.25">
      <c r="A498" s="64">
        <v>43452</v>
      </c>
      <c r="B498" s="108" t="s">
        <v>101</v>
      </c>
      <c r="C498" s="52"/>
      <c r="D498" s="52"/>
      <c r="E498" s="53"/>
      <c r="F498" s="53"/>
      <c r="G498" s="53"/>
      <c r="H498" s="53"/>
      <c r="I498" s="53"/>
      <c r="J498" s="53"/>
      <c r="K498" s="53"/>
      <c r="L498" s="22"/>
      <c r="M498" s="22"/>
      <c r="N498" s="22"/>
      <c r="O498" s="22"/>
      <c r="P498" s="22"/>
      <c r="Q498" s="22"/>
      <c r="R498" s="22"/>
      <c r="S498" s="22"/>
      <c r="T498" s="22"/>
      <c r="U498" s="22">
        <v>0.9</v>
      </c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>
        <v>20</v>
      </c>
      <c r="AG498" s="22"/>
      <c r="AH498" s="22">
        <v>1</v>
      </c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  <c r="BK498" s="22">
        <v>1</v>
      </c>
      <c r="BL498" s="22"/>
      <c r="BM498" s="22"/>
      <c r="BN498" s="22"/>
      <c r="BO498" s="22"/>
      <c r="BP498" s="22"/>
      <c r="BQ498" s="22"/>
      <c r="BR498" s="22"/>
      <c r="BS498" s="22"/>
      <c r="BT498" s="22"/>
      <c r="BU498" s="22"/>
      <c r="BV498" s="22"/>
      <c r="BW498" s="22"/>
      <c r="BX498" s="22"/>
      <c r="BY498" s="22"/>
      <c r="BZ498" s="22"/>
      <c r="CA498" s="22"/>
      <c r="CB498" s="22"/>
      <c r="CC498" s="22"/>
      <c r="CD498" s="22"/>
      <c r="CE498" s="22"/>
      <c r="CF498" s="22"/>
      <c r="CG498" s="22"/>
      <c r="CH498" s="22"/>
      <c r="CI498" s="22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2"/>
      <c r="DA498" s="22"/>
      <c r="DB498" s="22"/>
      <c r="DC498" s="22"/>
      <c r="DD498" s="22"/>
      <c r="DE498" s="22"/>
      <c r="DF498" s="22"/>
      <c r="DG498" s="22"/>
      <c r="DH498" s="22"/>
      <c r="DI498" s="22"/>
      <c r="DJ498" s="22"/>
      <c r="DK498" s="22"/>
      <c r="DL498" s="22"/>
      <c r="DM498" s="22"/>
      <c r="DN498" s="22"/>
      <c r="DO498" s="22"/>
      <c r="DP498" s="22"/>
      <c r="DQ498" s="22"/>
      <c r="DR498" s="22"/>
      <c r="DS498" s="22"/>
      <c r="DT498" s="22"/>
      <c r="DU498" s="22"/>
      <c r="DV498" s="22"/>
      <c r="DW498" s="22"/>
      <c r="DX498" s="22"/>
      <c r="DY498" s="22"/>
      <c r="DZ498" s="22"/>
      <c r="EA498" s="22"/>
      <c r="EB498" s="22"/>
      <c r="EC498" s="22"/>
      <c r="ED498" s="22"/>
      <c r="EE498" s="22"/>
      <c r="EF498" s="22"/>
      <c r="EG498" s="22"/>
      <c r="EH498" s="22"/>
      <c r="EI498" s="22"/>
      <c r="EJ498" s="22"/>
      <c r="EK498" s="22"/>
      <c r="EL498" s="22">
        <v>1</v>
      </c>
      <c r="EM498" s="22"/>
      <c r="EN498" s="22"/>
      <c r="EO498" s="22"/>
      <c r="EP498" s="22"/>
      <c r="EQ498" s="22"/>
      <c r="ER498" s="22"/>
      <c r="ES498" s="22"/>
      <c r="ET498" s="22"/>
      <c r="EU498" s="22"/>
      <c r="EV498" s="22"/>
      <c r="EW498" s="22"/>
      <c r="EX498" s="22"/>
      <c r="EY498" s="22"/>
      <c r="EZ498" s="22"/>
      <c r="FA498" s="22"/>
      <c r="FB498" s="22"/>
      <c r="FC498" s="22"/>
      <c r="FD498" s="22"/>
      <c r="FE498" s="22"/>
      <c r="FF498" s="22"/>
      <c r="FG498" s="22"/>
      <c r="FH498" s="22"/>
      <c r="FI498" s="22"/>
      <c r="FJ498" s="22"/>
      <c r="FK498" s="22"/>
      <c r="FL498" s="22"/>
      <c r="FM498" s="22"/>
      <c r="FN498" s="22"/>
      <c r="FO498" s="22"/>
      <c r="FP498" s="22"/>
      <c r="FQ498" s="22"/>
      <c r="FR498" s="22"/>
      <c r="FS498" s="22"/>
      <c r="FT498" s="22"/>
      <c r="FU498" s="22"/>
      <c r="FV498" s="22"/>
      <c r="FW498" s="22"/>
      <c r="FX498" s="22"/>
      <c r="FY498" s="22"/>
      <c r="FZ498" s="22"/>
      <c r="GA498" s="22"/>
      <c r="GB498" s="22"/>
      <c r="GC498" s="22"/>
      <c r="GD498" s="22"/>
      <c r="GE498" s="22"/>
      <c r="GF498" s="22"/>
      <c r="GG498" s="22"/>
      <c r="GH498" s="22"/>
      <c r="GI498" s="22"/>
      <c r="GJ498" s="22">
        <v>1</v>
      </c>
      <c r="GK498" s="22"/>
      <c r="GL498" s="22"/>
      <c r="GM498" s="22"/>
      <c r="GN498" s="22"/>
      <c r="GO498" s="22"/>
      <c r="GP498" s="22"/>
      <c r="GQ498" s="22"/>
      <c r="GR498" s="22"/>
      <c r="GS498" s="22"/>
      <c r="GT498" s="22"/>
      <c r="GU498" s="22"/>
      <c r="GV498" s="22"/>
      <c r="GW498" s="22"/>
      <c r="GX498" s="22"/>
      <c r="GY498" s="22"/>
      <c r="GZ498" s="22"/>
      <c r="HA498" s="22"/>
      <c r="HB498" s="22"/>
      <c r="HC498" s="22"/>
      <c r="HD498" s="22"/>
      <c r="HE498" s="22"/>
      <c r="HF498" s="22"/>
      <c r="HG498" s="22"/>
      <c r="HH498" s="22"/>
      <c r="HI498" s="22"/>
      <c r="HJ498" s="22"/>
      <c r="HK498" s="22"/>
      <c r="HL498" s="22"/>
      <c r="HM498" s="22"/>
      <c r="HN498" s="22"/>
      <c r="HO498" s="22"/>
      <c r="HP498" s="22"/>
      <c r="HQ498" s="22"/>
      <c r="HR498" s="22"/>
      <c r="HS498" s="22"/>
      <c r="HT498" s="22"/>
      <c r="HU498" s="22"/>
      <c r="HV498" s="22"/>
      <c r="HW498" s="22"/>
      <c r="HX498" s="22"/>
      <c r="HY498" s="22"/>
      <c r="HZ498" s="22"/>
      <c r="IA498" s="22"/>
      <c r="IB498" s="22"/>
      <c r="IC498" s="22"/>
      <c r="ID498" s="22"/>
      <c r="IE498" s="22"/>
      <c r="IF498" s="22"/>
      <c r="IG498" s="22"/>
      <c r="IH498" s="22"/>
      <c r="II498" s="22"/>
      <c r="IJ498" s="22"/>
      <c r="IK498" s="22"/>
      <c r="IL498" s="22"/>
      <c r="IM498" s="22"/>
      <c r="IN498" s="22"/>
      <c r="IO498" s="22"/>
      <c r="IP498" s="22"/>
      <c r="IQ498" s="22"/>
      <c r="IR498" s="22"/>
      <c r="IS498" s="22"/>
      <c r="IT498" s="22"/>
      <c r="IU498" s="22"/>
      <c r="IV498" s="22"/>
      <c r="IW498" s="22"/>
      <c r="IX498" s="22"/>
      <c r="IY498" s="26">
        <f t="shared" si="26"/>
        <v>24.9</v>
      </c>
      <c r="IZ498" s="56" t="s">
        <v>37</v>
      </c>
      <c r="JA498" s="80">
        <v>1061.18</v>
      </c>
      <c r="JB498" s="81">
        <f>JE498+JF498+JG498+JH498+JI498+JJ498+JK498+JL498+JM498+JN498+JO498+JP498</f>
        <v>0</v>
      </c>
      <c r="JC498" s="81">
        <v>561.65899999999999</v>
      </c>
      <c r="JD498" s="82">
        <f t="shared" si="27"/>
        <v>1061.18</v>
      </c>
      <c r="JE498" s="83"/>
      <c r="JF498" s="83"/>
      <c r="JG498" s="83"/>
      <c r="JH498" s="83"/>
      <c r="JI498" s="83"/>
      <c r="JJ498" s="83"/>
      <c r="JK498" s="83"/>
      <c r="JL498" s="83"/>
      <c r="JM498" s="83"/>
      <c r="JN498" s="83"/>
      <c r="JO498" s="83"/>
      <c r="JP498" s="83"/>
      <c r="JQ498" s="117">
        <f t="shared" si="28"/>
        <v>1.8893670358705195</v>
      </c>
      <c r="JR498" s="111" t="s">
        <v>739</v>
      </c>
    </row>
    <row r="499" spans="1:278" s="5" customFormat="1" ht="12.75" customHeight="1" x14ac:dyDescent="0.25">
      <c r="A499" s="64">
        <v>43312</v>
      </c>
      <c r="B499" s="109" t="s">
        <v>526</v>
      </c>
      <c r="C499" s="52"/>
      <c r="D499" s="52"/>
      <c r="E499" s="53"/>
      <c r="F499" s="53"/>
      <c r="G499" s="53"/>
      <c r="H499" s="53"/>
      <c r="I499" s="53"/>
      <c r="J499" s="53"/>
      <c r="K499" s="53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  <c r="BK499" s="22"/>
      <c r="BL499" s="22"/>
      <c r="BM499" s="22"/>
      <c r="BN499" s="22"/>
      <c r="BO499" s="22"/>
      <c r="BP499" s="22"/>
      <c r="BQ499" s="22"/>
      <c r="BR499" s="22"/>
      <c r="BS499" s="22"/>
      <c r="BT499" s="22"/>
      <c r="BU499" s="22"/>
      <c r="BV499" s="22"/>
      <c r="BW499" s="22"/>
      <c r="BX499" s="22"/>
      <c r="BY499" s="22"/>
      <c r="BZ499" s="22"/>
      <c r="CA499" s="22"/>
      <c r="CB499" s="22"/>
      <c r="CC499" s="22"/>
      <c r="CD499" s="22"/>
      <c r="CE499" s="22"/>
      <c r="CF499" s="22"/>
      <c r="CG499" s="22"/>
      <c r="CH499" s="22"/>
      <c r="CI499" s="22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2"/>
      <c r="DA499" s="22"/>
      <c r="DB499" s="22"/>
      <c r="DC499" s="22"/>
      <c r="DD499" s="22"/>
      <c r="DE499" s="22"/>
      <c r="DF499" s="22"/>
      <c r="DG499" s="22"/>
      <c r="DH499" s="22"/>
      <c r="DI499" s="22"/>
      <c r="DJ499" s="22"/>
      <c r="DK499" s="22"/>
      <c r="DL499" s="22"/>
      <c r="DM499" s="22"/>
      <c r="DN499" s="22"/>
      <c r="DO499" s="22"/>
      <c r="DP499" s="22"/>
      <c r="DQ499" s="22"/>
      <c r="DR499" s="22"/>
      <c r="DS499" s="22"/>
      <c r="DT499" s="22"/>
      <c r="DU499" s="22"/>
      <c r="DV499" s="22"/>
      <c r="DW499" s="22"/>
      <c r="DX499" s="22"/>
      <c r="DY499" s="22">
        <v>2</v>
      </c>
      <c r="DZ499" s="22"/>
      <c r="EA499" s="22"/>
      <c r="EB499" s="22"/>
      <c r="EC499" s="22"/>
      <c r="ED499" s="22"/>
      <c r="EE499" s="22"/>
      <c r="EF499" s="22"/>
      <c r="EG499" s="22"/>
      <c r="EH499" s="22"/>
      <c r="EI499" s="22"/>
      <c r="EJ499" s="22"/>
      <c r="EK499" s="22"/>
      <c r="EL499" s="22"/>
      <c r="EM499" s="22"/>
      <c r="EN499" s="22"/>
      <c r="EO499" s="22"/>
      <c r="EP499" s="22"/>
      <c r="EQ499" s="22"/>
      <c r="ER499" s="22"/>
      <c r="ES499" s="22"/>
      <c r="ET499" s="22"/>
      <c r="EU499" s="22"/>
      <c r="EV499" s="22"/>
      <c r="EW499" s="22"/>
      <c r="EX499" s="22"/>
      <c r="EY499" s="22"/>
      <c r="EZ499" s="22"/>
      <c r="FA499" s="22"/>
      <c r="FB499" s="22"/>
      <c r="FC499" s="22"/>
      <c r="FD499" s="22"/>
      <c r="FE499" s="22"/>
      <c r="FF499" s="22"/>
      <c r="FG499" s="22"/>
      <c r="FH499" s="22"/>
      <c r="FI499" s="22"/>
      <c r="FJ499" s="22"/>
      <c r="FK499" s="22"/>
      <c r="FL499" s="22"/>
      <c r="FM499" s="22"/>
      <c r="FN499" s="22"/>
      <c r="FO499" s="22"/>
      <c r="FP499" s="22"/>
      <c r="FQ499" s="22"/>
      <c r="FR499" s="22"/>
      <c r="FS499" s="22"/>
      <c r="FT499" s="22"/>
      <c r="FU499" s="22"/>
      <c r="FV499" s="22"/>
      <c r="FW499" s="22"/>
      <c r="FX499" s="22"/>
      <c r="FY499" s="22"/>
      <c r="FZ499" s="22"/>
      <c r="GA499" s="22"/>
      <c r="GB499" s="22"/>
      <c r="GC499" s="22"/>
      <c r="GD499" s="22"/>
      <c r="GE499" s="22"/>
      <c r="GF499" s="22"/>
      <c r="GG499" s="22"/>
      <c r="GH499" s="22"/>
      <c r="GI499" s="22"/>
      <c r="GJ499" s="22"/>
      <c r="GK499" s="22"/>
      <c r="GL499" s="22"/>
      <c r="GM499" s="22"/>
      <c r="GN499" s="22"/>
      <c r="GO499" s="22"/>
      <c r="GP499" s="22"/>
      <c r="GQ499" s="22"/>
      <c r="GR499" s="22"/>
      <c r="GS499" s="22"/>
      <c r="GT499" s="22"/>
      <c r="GU499" s="22"/>
      <c r="GV499" s="22"/>
      <c r="GW499" s="22"/>
      <c r="GX499" s="22"/>
      <c r="GY499" s="22"/>
      <c r="GZ499" s="22"/>
      <c r="HA499" s="22"/>
      <c r="HB499" s="22"/>
      <c r="HC499" s="22"/>
      <c r="HD499" s="22"/>
      <c r="HE499" s="22"/>
      <c r="HF499" s="22"/>
      <c r="HG499" s="22"/>
      <c r="HH499" s="22"/>
      <c r="HI499" s="22"/>
      <c r="HJ499" s="22"/>
      <c r="HK499" s="22"/>
      <c r="HL499" s="22"/>
      <c r="HM499" s="22"/>
      <c r="HN499" s="22"/>
      <c r="HO499" s="22"/>
      <c r="HP499" s="22"/>
      <c r="HQ499" s="22"/>
      <c r="HR499" s="22"/>
      <c r="HS499" s="22"/>
      <c r="HT499" s="22"/>
      <c r="HU499" s="22"/>
      <c r="HV499" s="22"/>
      <c r="HW499" s="22"/>
      <c r="HX499" s="22"/>
      <c r="HY499" s="22"/>
      <c r="HZ499" s="22"/>
      <c r="IA499" s="22"/>
      <c r="IB499" s="22"/>
      <c r="IC499" s="22"/>
      <c r="ID499" s="22"/>
      <c r="IE499" s="22"/>
      <c r="IF499" s="22"/>
      <c r="IG499" s="22"/>
      <c r="IH499" s="22"/>
      <c r="II499" s="22"/>
      <c r="IJ499" s="22"/>
      <c r="IK499" s="22"/>
      <c r="IL499" s="22"/>
      <c r="IM499" s="22"/>
      <c r="IN499" s="22"/>
      <c r="IO499" s="22"/>
      <c r="IP499" s="22"/>
      <c r="IQ499" s="22"/>
      <c r="IR499" s="22"/>
      <c r="IS499" s="22"/>
      <c r="IT499" s="22"/>
      <c r="IU499" s="22"/>
      <c r="IV499" s="22"/>
      <c r="IW499" s="22"/>
      <c r="IX499" s="22"/>
      <c r="IY499" s="26">
        <f t="shared" si="26"/>
        <v>2</v>
      </c>
      <c r="IZ499" s="56" t="s">
        <v>37</v>
      </c>
      <c r="JA499" s="80">
        <v>76.03</v>
      </c>
      <c r="JB499" s="81">
        <f>JE499+JF499+JG499+JH499+JI499+JJ499+JK499+JL499+JM499</f>
        <v>76.03</v>
      </c>
      <c r="JC499" s="81">
        <v>44.34</v>
      </c>
      <c r="JD499" s="82">
        <f t="shared" si="27"/>
        <v>0</v>
      </c>
      <c r="JE499" s="83"/>
      <c r="JF499" s="83"/>
      <c r="JG499" s="83"/>
      <c r="JH499" s="83"/>
      <c r="JI499" s="83"/>
      <c r="JJ499" s="83"/>
      <c r="JK499" s="83"/>
      <c r="JL499" s="83"/>
      <c r="JM499" s="83">
        <v>76.03</v>
      </c>
      <c r="JN499" s="83"/>
      <c r="JO499" s="83"/>
      <c r="JP499" s="83"/>
      <c r="JQ499" s="40">
        <f t="shared" si="28"/>
        <v>1.7147045557059089</v>
      </c>
      <c r="JR499" s="5" t="s">
        <v>579</v>
      </c>
    </row>
    <row r="500" spans="1:278" s="5" customFormat="1" ht="12.75" customHeight="1" x14ac:dyDescent="0.25">
      <c r="A500" s="64">
        <v>43147</v>
      </c>
      <c r="B500" s="109" t="s">
        <v>159</v>
      </c>
      <c r="C500" s="52"/>
      <c r="D500" s="52"/>
      <c r="E500" s="53"/>
      <c r="F500" s="53"/>
      <c r="G500" s="53"/>
      <c r="H500" s="53"/>
      <c r="I500" s="53"/>
      <c r="J500" s="53"/>
      <c r="K500" s="53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>
        <v>20</v>
      </c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>
        <v>2</v>
      </c>
      <c r="BG500" s="22"/>
      <c r="BH500" s="22">
        <v>2</v>
      </c>
      <c r="BI500" s="22"/>
      <c r="BJ500" s="22"/>
      <c r="BK500" s="22"/>
      <c r="BL500" s="22"/>
      <c r="BM500" s="22"/>
      <c r="BN500" s="22"/>
      <c r="BO500" s="22"/>
      <c r="BP500" s="22"/>
      <c r="BQ500" s="22"/>
      <c r="BR500" s="22"/>
      <c r="BS500" s="22"/>
      <c r="BT500" s="22"/>
      <c r="BU500" s="22"/>
      <c r="BV500" s="22"/>
      <c r="BW500" s="22"/>
      <c r="BX500" s="22"/>
      <c r="BY500" s="22"/>
      <c r="BZ500" s="22"/>
      <c r="CA500" s="22"/>
      <c r="CB500" s="22"/>
      <c r="CC500" s="22"/>
      <c r="CD500" s="22"/>
      <c r="CE500" s="22"/>
      <c r="CF500" s="22"/>
      <c r="CG500" s="22"/>
      <c r="CH500" s="22"/>
      <c r="CI500" s="22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2"/>
      <c r="DA500" s="22"/>
      <c r="DB500" s="22"/>
      <c r="DC500" s="22"/>
      <c r="DD500" s="22"/>
      <c r="DE500" s="22"/>
      <c r="DF500" s="22"/>
      <c r="DG500" s="22"/>
      <c r="DH500" s="22"/>
      <c r="DI500" s="22"/>
      <c r="DJ500" s="22"/>
      <c r="DK500" s="22"/>
      <c r="DL500" s="22"/>
      <c r="DM500" s="22"/>
      <c r="DN500" s="22"/>
      <c r="DO500" s="22"/>
      <c r="DP500" s="22"/>
      <c r="DQ500" s="22"/>
      <c r="DR500" s="22"/>
      <c r="DS500" s="22"/>
      <c r="DT500" s="22"/>
      <c r="DU500" s="22"/>
      <c r="DV500" s="22"/>
      <c r="DW500" s="22"/>
      <c r="DX500" s="22"/>
      <c r="DY500" s="22"/>
      <c r="DZ500" s="22"/>
      <c r="EA500" s="22"/>
      <c r="EB500" s="22"/>
      <c r="EC500" s="22"/>
      <c r="ED500" s="22"/>
      <c r="EE500" s="22"/>
      <c r="EF500" s="22"/>
      <c r="EG500" s="22"/>
      <c r="EH500" s="22"/>
      <c r="EI500" s="22"/>
      <c r="EJ500" s="22"/>
      <c r="EK500" s="22"/>
      <c r="EL500" s="22"/>
      <c r="EM500" s="22"/>
      <c r="EN500" s="22"/>
      <c r="EO500" s="22"/>
      <c r="EP500" s="22"/>
      <c r="EQ500" s="22"/>
      <c r="ER500" s="22"/>
      <c r="ES500" s="22"/>
      <c r="ET500" s="22"/>
      <c r="EU500" s="22"/>
      <c r="EV500" s="22"/>
      <c r="EW500" s="22"/>
      <c r="EX500" s="22"/>
      <c r="EY500" s="22"/>
      <c r="EZ500" s="22"/>
      <c r="FA500" s="22"/>
      <c r="FB500" s="22"/>
      <c r="FC500" s="22"/>
      <c r="FD500" s="22"/>
      <c r="FE500" s="22"/>
      <c r="FF500" s="22"/>
      <c r="FG500" s="22"/>
      <c r="FH500" s="22"/>
      <c r="FI500" s="22"/>
      <c r="FJ500" s="22"/>
      <c r="FK500" s="22"/>
      <c r="FL500" s="22"/>
      <c r="FM500" s="22"/>
      <c r="FN500" s="22"/>
      <c r="FO500" s="22"/>
      <c r="FP500" s="22"/>
      <c r="FQ500" s="22"/>
      <c r="FR500" s="22"/>
      <c r="FS500" s="22"/>
      <c r="FT500" s="22"/>
      <c r="FU500" s="22"/>
      <c r="FV500" s="22"/>
      <c r="FW500" s="22">
        <v>1</v>
      </c>
      <c r="FX500" s="22"/>
      <c r="FY500" s="22"/>
      <c r="FZ500" s="22"/>
      <c r="GA500" s="22"/>
      <c r="GB500" s="22"/>
      <c r="GC500" s="22"/>
      <c r="GD500" s="22"/>
      <c r="GE500" s="22"/>
      <c r="GF500" s="22"/>
      <c r="GG500" s="22"/>
      <c r="GH500" s="22"/>
      <c r="GI500" s="22"/>
      <c r="GJ500" s="22"/>
      <c r="GK500" s="22"/>
      <c r="GL500" s="22"/>
      <c r="GM500" s="22"/>
      <c r="GN500" s="22"/>
      <c r="GO500" s="22"/>
      <c r="GP500" s="22"/>
      <c r="GQ500" s="22"/>
      <c r="GR500" s="22"/>
      <c r="GS500" s="22"/>
      <c r="GT500" s="22"/>
      <c r="GU500" s="22"/>
      <c r="GV500" s="22"/>
      <c r="GW500" s="22"/>
      <c r="GX500" s="22"/>
      <c r="GY500" s="22"/>
      <c r="GZ500" s="22"/>
      <c r="HA500" s="22"/>
      <c r="HB500" s="22"/>
      <c r="HC500" s="22"/>
      <c r="HD500" s="22"/>
      <c r="HE500" s="22"/>
      <c r="HF500" s="22"/>
      <c r="HG500" s="22"/>
      <c r="HH500" s="22"/>
      <c r="HI500" s="22"/>
      <c r="HJ500" s="22"/>
      <c r="HK500" s="22"/>
      <c r="HL500" s="22"/>
      <c r="HM500" s="22"/>
      <c r="HN500" s="22"/>
      <c r="HO500" s="22"/>
      <c r="HP500" s="22"/>
      <c r="HQ500" s="22"/>
      <c r="HR500" s="22"/>
      <c r="HS500" s="22"/>
      <c r="HT500" s="22"/>
      <c r="HU500" s="22"/>
      <c r="HV500" s="22"/>
      <c r="HW500" s="22"/>
      <c r="HX500" s="22"/>
      <c r="HY500" s="22"/>
      <c r="HZ500" s="22"/>
      <c r="IA500" s="22"/>
      <c r="IB500" s="22"/>
      <c r="IC500" s="22"/>
      <c r="ID500" s="22"/>
      <c r="IE500" s="22"/>
      <c r="IF500" s="22"/>
      <c r="IG500" s="22"/>
      <c r="IH500" s="22"/>
      <c r="II500" s="22"/>
      <c r="IJ500" s="22"/>
      <c r="IK500" s="22"/>
      <c r="IL500" s="22"/>
      <c r="IM500" s="22"/>
      <c r="IN500" s="22"/>
      <c r="IO500" s="22"/>
      <c r="IP500" s="22"/>
      <c r="IQ500" s="22"/>
      <c r="IR500" s="22"/>
      <c r="IS500" s="22"/>
      <c r="IT500" s="22"/>
      <c r="IU500" s="22"/>
      <c r="IV500" s="22"/>
      <c r="IW500" s="22"/>
      <c r="IX500" s="22"/>
      <c r="IY500" s="26">
        <f t="shared" si="26"/>
        <v>25</v>
      </c>
      <c r="IZ500" s="56" t="s">
        <v>37</v>
      </c>
      <c r="JA500" s="80">
        <v>981.21</v>
      </c>
      <c r="JB500" s="81">
        <f>JE500+JF500+JG500</f>
        <v>981.21</v>
      </c>
      <c r="JC500" s="81">
        <v>635.96999999999991</v>
      </c>
      <c r="JD500" s="82">
        <f t="shared" si="27"/>
        <v>0</v>
      </c>
      <c r="JE500" s="83"/>
      <c r="JF500" s="83">
        <v>200</v>
      </c>
      <c r="JG500" s="83">
        <f>200+581.21</f>
        <v>781.21</v>
      </c>
      <c r="JH500" s="83"/>
      <c r="JI500" s="83"/>
      <c r="JJ500" s="83"/>
      <c r="JK500" s="83"/>
      <c r="JL500" s="83"/>
      <c r="JM500" s="83"/>
      <c r="JN500" s="83"/>
      <c r="JO500" s="83"/>
      <c r="JP500" s="83"/>
      <c r="JQ500" s="40">
        <f t="shared" si="28"/>
        <v>1.542855795084674</v>
      </c>
      <c r="JR500" s="5" t="s">
        <v>321</v>
      </c>
    </row>
    <row r="501" spans="1:278" s="5" customFormat="1" ht="12.75" customHeight="1" x14ac:dyDescent="0.25">
      <c r="A501" s="64">
        <v>43193</v>
      </c>
      <c r="B501" s="109" t="s">
        <v>159</v>
      </c>
      <c r="C501" s="52"/>
      <c r="D501" s="52"/>
      <c r="E501" s="53"/>
      <c r="F501" s="53"/>
      <c r="G501" s="53"/>
      <c r="H501" s="53"/>
      <c r="I501" s="53"/>
      <c r="J501" s="53"/>
      <c r="K501" s="53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>
        <v>20</v>
      </c>
      <c r="Y501" s="22"/>
      <c r="Z501" s="22">
        <v>10</v>
      </c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  <c r="BK501" s="22"/>
      <c r="BL501" s="22"/>
      <c r="BM501" s="22"/>
      <c r="BN501" s="22"/>
      <c r="BO501" s="22"/>
      <c r="BP501" s="22"/>
      <c r="BQ501" s="22"/>
      <c r="BR501" s="22"/>
      <c r="BS501" s="22"/>
      <c r="BT501" s="22"/>
      <c r="BU501" s="22"/>
      <c r="BV501" s="22"/>
      <c r="BW501" s="22"/>
      <c r="BX501" s="22"/>
      <c r="BY501" s="22"/>
      <c r="BZ501" s="22"/>
      <c r="CA501" s="22"/>
      <c r="CB501" s="22"/>
      <c r="CC501" s="22"/>
      <c r="CD501" s="22"/>
      <c r="CE501" s="22"/>
      <c r="CF501" s="22"/>
      <c r="CG501" s="22"/>
      <c r="CH501" s="22"/>
      <c r="CI501" s="22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2"/>
      <c r="DA501" s="22"/>
      <c r="DB501" s="22"/>
      <c r="DC501" s="22"/>
      <c r="DD501" s="22"/>
      <c r="DE501" s="22"/>
      <c r="DF501" s="22"/>
      <c r="DG501" s="22"/>
      <c r="DH501" s="22"/>
      <c r="DI501" s="22"/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/>
      <c r="DX501" s="22"/>
      <c r="DY501" s="22"/>
      <c r="DZ501" s="22"/>
      <c r="EA501" s="22"/>
      <c r="EB501" s="22"/>
      <c r="EC501" s="22"/>
      <c r="ED501" s="22"/>
      <c r="EE501" s="22"/>
      <c r="EF501" s="22"/>
      <c r="EG501" s="22"/>
      <c r="EH501" s="22"/>
      <c r="EI501" s="22"/>
      <c r="EJ501" s="22"/>
      <c r="EK501" s="22"/>
      <c r="EL501" s="22"/>
      <c r="EM501" s="22"/>
      <c r="EN501" s="22"/>
      <c r="EO501" s="22"/>
      <c r="EP501" s="22"/>
      <c r="EQ501" s="22"/>
      <c r="ER501" s="22"/>
      <c r="ES501" s="22"/>
      <c r="ET501" s="22"/>
      <c r="EU501" s="22"/>
      <c r="EV501" s="22"/>
      <c r="EW501" s="22"/>
      <c r="EX501" s="22"/>
      <c r="EY501" s="22"/>
      <c r="EZ501" s="22"/>
      <c r="FA501" s="22"/>
      <c r="FB501" s="22"/>
      <c r="FC501" s="22"/>
      <c r="FD501" s="22"/>
      <c r="FE501" s="22"/>
      <c r="FF501" s="22"/>
      <c r="FG501" s="22"/>
      <c r="FH501" s="22"/>
      <c r="FI501" s="22"/>
      <c r="FJ501" s="22"/>
      <c r="FK501" s="22"/>
      <c r="FL501" s="22"/>
      <c r="FM501" s="22"/>
      <c r="FN501" s="22"/>
      <c r="FO501" s="22"/>
      <c r="FP501" s="22"/>
      <c r="FQ501" s="22"/>
      <c r="FR501" s="22"/>
      <c r="FS501" s="22"/>
      <c r="FT501" s="22"/>
      <c r="FU501" s="22"/>
      <c r="FV501" s="22"/>
      <c r="FW501" s="22"/>
      <c r="FX501" s="22"/>
      <c r="FY501" s="22"/>
      <c r="FZ501" s="22"/>
      <c r="GA501" s="22"/>
      <c r="GB501" s="22"/>
      <c r="GC501" s="22"/>
      <c r="GD501" s="22"/>
      <c r="GE501" s="22"/>
      <c r="GF501" s="22"/>
      <c r="GG501" s="22"/>
      <c r="GH501" s="22"/>
      <c r="GI501" s="22"/>
      <c r="GJ501" s="22"/>
      <c r="GK501" s="22"/>
      <c r="GL501" s="22"/>
      <c r="GM501" s="22"/>
      <c r="GN501" s="22"/>
      <c r="GO501" s="22"/>
      <c r="GP501" s="22"/>
      <c r="GQ501" s="22"/>
      <c r="GR501" s="22"/>
      <c r="GS501" s="22"/>
      <c r="GT501" s="22"/>
      <c r="GU501" s="22"/>
      <c r="GV501" s="22"/>
      <c r="GW501" s="22"/>
      <c r="GX501" s="22"/>
      <c r="GY501" s="22"/>
      <c r="GZ501" s="22"/>
      <c r="HA501" s="22"/>
      <c r="HB501" s="22"/>
      <c r="HC501" s="22"/>
      <c r="HD501" s="22"/>
      <c r="HE501" s="22"/>
      <c r="HF501" s="22"/>
      <c r="HG501" s="22"/>
      <c r="HH501" s="22"/>
      <c r="HI501" s="22"/>
      <c r="HJ501" s="22"/>
      <c r="HK501" s="22"/>
      <c r="HL501" s="22"/>
      <c r="HM501" s="22"/>
      <c r="HN501" s="22"/>
      <c r="HO501" s="22"/>
      <c r="HP501" s="22"/>
      <c r="HQ501" s="22"/>
      <c r="HR501" s="22"/>
      <c r="HS501" s="22"/>
      <c r="HT501" s="22"/>
      <c r="HU501" s="22"/>
      <c r="HV501" s="22"/>
      <c r="HW501" s="22"/>
      <c r="HX501" s="22"/>
      <c r="HY501" s="22"/>
      <c r="HZ501" s="22"/>
      <c r="IA501" s="22"/>
      <c r="IB501" s="22"/>
      <c r="IC501" s="22"/>
      <c r="ID501" s="22"/>
      <c r="IE501" s="22"/>
      <c r="IF501" s="22"/>
      <c r="IG501" s="22"/>
      <c r="IH501" s="22"/>
      <c r="II501" s="22"/>
      <c r="IJ501" s="22"/>
      <c r="IK501" s="22"/>
      <c r="IL501" s="22"/>
      <c r="IM501" s="22"/>
      <c r="IN501" s="22"/>
      <c r="IO501" s="22"/>
      <c r="IP501" s="22"/>
      <c r="IQ501" s="22"/>
      <c r="IR501" s="22"/>
      <c r="IS501" s="22"/>
      <c r="IT501" s="22"/>
      <c r="IU501" s="22"/>
      <c r="IV501" s="22"/>
      <c r="IW501" s="22"/>
      <c r="IX501" s="22"/>
      <c r="IY501" s="26">
        <f t="shared" si="26"/>
        <v>30</v>
      </c>
      <c r="IZ501" s="56" t="s">
        <v>37</v>
      </c>
      <c r="JA501" s="80">
        <v>1078.44</v>
      </c>
      <c r="JB501" s="81">
        <f>JE501+JF501+JG501+JH501</f>
        <v>1078.44</v>
      </c>
      <c r="JC501" s="81">
        <v>697.40000000000009</v>
      </c>
      <c r="JD501" s="82">
        <f t="shared" si="27"/>
        <v>0</v>
      </c>
      <c r="JE501" s="83"/>
      <c r="JF501" s="83"/>
      <c r="JG501" s="83"/>
      <c r="JH501" s="83">
        <f>300+778.44</f>
        <v>1078.44</v>
      </c>
      <c r="JI501" s="83"/>
      <c r="JJ501" s="83"/>
      <c r="JK501" s="83"/>
      <c r="JL501" s="83"/>
      <c r="JM501" s="83"/>
      <c r="JN501" s="83"/>
      <c r="JO501" s="83"/>
      <c r="JP501" s="83"/>
      <c r="JQ501" s="40">
        <f t="shared" si="28"/>
        <v>1.546372239747634</v>
      </c>
    </row>
    <row r="502" spans="1:278" s="5" customFormat="1" ht="12.75" customHeight="1" x14ac:dyDescent="0.25">
      <c r="A502" s="64">
        <v>43208</v>
      </c>
      <c r="B502" s="109" t="s">
        <v>159</v>
      </c>
      <c r="C502" s="52"/>
      <c r="D502" s="52"/>
      <c r="E502" s="53"/>
      <c r="F502" s="53"/>
      <c r="G502" s="53"/>
      <c r="H502" s="53"/>
      <c r="I502" s="53"/>
      <c r="J502" s="53"/>
      <c r="K502" s="53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>
        <v>20</v>
      </c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  <c r="BK502" s="22"/>
      <c r="BL502" s="22"/>
      <c r="BM502" s="22"/>
      <c r="BN502" s="22"/>
      <c r="BO502" s="22"/>
      <c r="BP502" s="22"/>
      <c r="BQ502" s="22"/>
      <c r="BR502" s="22"/>
      <c r="BS502" s="22"/>
      <c r="BT502" s="22"/>
      <c r="BU502" s="22"/>
      <c r="BV502" s="22"/>
      <c r="BW502" s="22"/>
      <c r="BX502" s="22"/>
      <c r="BY502" s="22"/>
      <c r="BZ502" s="22"/>
      <c r="CA502" s="22"/>
      <c r="CB502" s="22"/>
      <c r="CC502" s="22"/>
      <c r="CD502" s="22"/>
      <c r="CE502" s="22"/>
      <c r="CF502" s="22"/>
      <c r="CG502" s="22"/>
      <c r="CH502" s="22"/>
      <c r="CI502" s="22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2"/>
      <c r="DA502" s="22"/>
      <c r="DB502" s="22"/>
      <c r="DC502" s="22"/>
      <c r="DD502" s="22"/>
      <c r="DE502" s="22"/>
      <c r="DF502" s="22"/>
      <c r="DG502" s="22"/>
      <c r="DH502" s="22"/>
      <c r="DI502" s="22"/>
      <c r="DJ502" s="22"/>
      <c r="DK502" s="22"/>
      <c r="DL502" s="22"/>
      <c r="DM502" s="22"/>
      <c r="DN502" s="22"/>
      <c r="DO502" s="22"/>
      <c r="DP502" s="22"/>
      <c r="DQ502" s="22"/>
      <c r="DR502" s="22"/>
      <c r="DS502" s="22"/>
      <c r="DT502" s="22"/>
      <c r="DU502" s="22"/>
      <c r="DV502" s="22"/>
      <c r="DW502" s="22"/>
      <c r="DX502" s="22"/>
      <c r="DY502" s="22"/>
      <c r="DZ502" s="22"/>
      <c r="EA502" s="22"/>
      <c r="EB502" s="22"/>
      <c r="EC502" s="22"/>
      <c r="ED502" s="22"/>
      <c r="EE502" s="22"/>
      <c r="EF502" s="22"/>
      <c r="EG502" s="22"/>
      <c r="EH502" s="22"/>
      <c r="EI502" s="22"/>
      <c r="EJ502" s="22"/>
      <c r="EK502" s="22"/>
      <c r="EL502" s="22"/>
      <c r="EM502" s="22"/>
      <c r="EN502" s="22"/>
      <c r="EO502" s="22"/>
      <c r="EP502" s="22"/>
      <c r="EQ502" s="22"/>
      <c r="ER502" s="22"/>
      <c r="ES502" s="22"/>
      <c r="ET502" s="22"/>
      <c r="EU502" s="22"/>
      <c r="EV502" s="22"/>
      <c r="EW502" s="22"/>
      <c r="EX502" s="22"/>
      <c r="EY502" s="22"/>
      <c r="EZ502" s="22"/>
      <c r="FA502" s="22"/>
      <c r="FB502" s="22"/>
      <c r="FC502" s="22"/>
      <c r="FD502" s="22"/>
      <c r="FE502" s="22"/>
      <c r="FF502" s="22"/>
      <c r="FG502" s="22"/>
      <c r="FH502" s="22"/>
      <c r="FI502" s="22"/>
      <c r="FJ502" s="22"/>
      <c r="FK502" s="22"/>
      <c r="FL502" s="22"/>
      <c r="FM502" s="22"/>
      <c r="FN502" s="22"/>
      <c r="FO502" s="22"/>
      <c r="FP502" s="22"/>
      <c r="FQ502" s="22"/>
      <c r="FR502" s="22"/>
      <c r="FS502" s="22"/>
      <c r="FT502" s="22"/>
      <c r="FU502" s="22"/>
      <c r="FV502" s="22"/>
      <c r="FW502" s="22"/>
      <c r="FX502" s="22"/>
      <c r="FY502" s="22"/>
      <c r="FZ502" s="22"/>
      <c r="GA502" s="22"/>
      <c r="GB502" s="22"/>
      <c r="GC502" s="22"/>
      <c r="GD502" s="22"/>
      <c r="GE502" s="22"/>
      <c r="GF502" s="22"/>
      <c r="GG502" s="22"/>
      <c r="GH502" s="22"/>
      <c r="GI502" s="22"/>
      <c r="GJ502" s="22"/>
      <c r="GK502" s="22"/>
      <c r="GL502" s="22"/>
      <c r="GM502" s="22"/>
      <c r="GN502" s="22"/>
      <c r="GO502" s="22"/>
      <c r="GP502" s="22"/>
      <c r="GQ502" s="22"/>
      <c r="GR502" s="22"/>
      <c r="GS502" s="22"/>
      <c r="GT502" s="22"/>
      <c r="GU502" s="22"/>
      <c r="GV502" s="22"/>
      <c r="GW502" s="22"/>
      <c r="GX502" s="22"/>
      <c r="GY502" s="22"/>
      <c r="GZ502" s="22"/>
      <c r="HA502" s="22"/>
      <c r="HB502" s="22"/>
      <c r="HC502" s="22"/>
      <c r="HD502" s="22"/>
      <c r="HE502" s="22"/>
      <c r="HF502" s="22"/>
      <c r="HG502" s="22"/>
      <c r="HH502" s="22"/>
      <c r="HI502" s="22"/>
      <c r="HJ502" s="22"/>
      <c r="HK502" s="22"/>
      <c r="HL502" s="22"/>
      <c r="HM502" s="22"/>
      <c r="HN502" s="22"/>
      <c r="HO502" s="22"/>
      <c r="HP502" s="22"/>
      <c r="HQ502" s="22"/>
      <c r="HR502" s="22"/>
      <c r="HS502" s="22"/>
      <c r="HT502" s="22"/>
      <c r="HU502" s="22"/>
      <c r="HV502" s="22"/>
      <c r="HW502" s="22"/>
      <c r="HX502" s="22"/>
      <c r="HY502" s="22"/>
      <c r="HZ502" s="22"/>
      <c r="IA502" s="22"/>
      <c r="IB502" s="22"/>
      <c r="IC502" s="22"/>
      <c r="ID502" s="22"/>
      <c r="IE502" s="22"/>
      <c r="IF502" s="22"/>
      <c r="IG502" s="22"/>
      <c r="IH502" s="22"/>
      <c r="II502" s="22"/>
      <c r="IJ502" s="22"/>
      <c r="IK502" s="22"/>
      <c r="IL502" s="22"/>
      <c r="IM502" s="22"/>
      <c r="IN502" s="22"/>
      <c r="IO502" s="22"/>
      <c r="IP502" s="22"/>
      <c r="IQ502" s="22"/>
      <c r="IR502" s="22"/>
      <c r="IS502" s="22"/>
      <c r="IT502" s="22"/>
      <c r="IU502" s="22"/>
      <c r="IV502" s="22"/>
      <c r="IW502" s="22"/>
      <c r="IX502" s="22"/>
      <c r="IY502" s="26">
        <f t="shared" si="26"/>
        <v>20</v>
      </c>
      <c r="IZ502" s="56" t="s">
        <v>37</v>
      </c>
      <c r="JA502" s="80">
        <v>761.52</v>
      </c>
      <c r="JB502" s="81">
        <f>JE502+JF502+JG502+JH502</f>
        <v>761.52</v>
      </c>
      <c r="JC502" s="81">
        <v>523.80000000000007</v>
      </c>
      <c r="JD502" s="82">
        <f t="shared" si="27"/>
        <v>0</v>
      </c>
      <c r="JE502" s="83"/>
      <c r="JF502" s="83"/>
      <c r="JG502" s="83"/>
      <c r="JH502" s="83">
        <v>761.52</v>
      </c>
      <c r="JI502" s="83"/>
      <c r="JJ502" s="83"/>
      <c r="JK502" s="83"/>
      <c r="JL502" s="83"/>
      <c r="JM502" s="83"/>
      <c r="JN502" s="83"/>
      <c r="JO502" s="83"/>
      <c r="JP502" s="83"/>
      <c r="JQ502" s="40">
        <f t="shared" si="28"/>
        <v>1.453837342497136</v>
      </c>
    </row>
    <row r="503" spans="1:278" s="5" customFormat="1" ht="12.75" customHeight="1" x14ac:dyDescent="0.25">
      <c r="A503" s="64">
        <v>43214</v>
      </c>
      <c r="B503" s="109" t="s">
        <v>159</v>
      </c>
      <c r="C503" s="52"/>
      <c r="D503" s="52"/>
      <c r="E503" s="53"/>
      <c r="F503" s="53"/>
      <c r="G503" s="53"/>
      <c r="H503" s="53"/>
      <c r="I503" s="53"/>
      <c r="J503" s="53"/>
      <c r="K503" s="53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>
        <v>39</v>
      </c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  <c r="BK503" s="22"/>
      <c r="BL503" s="22"/>
      <c r="BM503" s="22"/>
      <c r="BN503" s="22"/>
      <c r="BO503" s="22"/>
      <c r="BP503" s="22"/>
      <c r="BQ503" s="22"/>
      <c r="BR503" s="22"/>
      <c r="BS503" s="22"/>
      <c r="BT503" s="22"/>
      <c r="BU503" s="22"/>
      <c r="BV503" s="22"/>
      <c r="BW503" s="22"/>
      <c r="BX503" s="22"/>
      <c r="BY503" s="22"/>
      <c r="BZ503" s="22"/>
      <c r="CA503" s="22"/>
      <c r="CB503" s="22"/>
      <c r="CC503" s="22"/>
      <c r="CD503" s="22"/>
      <c r="CE503" s="22"/>
      <c r="CF503" s="22"/>
      <c r="CG503" s="22"/>
      <c r="CH503" s="22"/>
      <c r="CI503" s="22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2"/>
      <c r="DA503" s="22"/>
      <c r="DB503" s="22"/>
      <c r="DC503" s="22"/>
      <c r="DD503" s="22"/>
      <c r="DE503" s="22"/>
      <c r="DF503" s="22"/>
      <c r="DG503" s="22"/>
      <c r="DH503" s="22"/>
      <c r="DI503" s="22"/>
      <c r="DJ503" s="22"/>
      <c r="DK503" s="22"/>
      <c r="DL503" s="22"/>
      <c r="DM503" s="22"/>
      <c r="DN503" s="22"/>
      <c r="DO503" s="22"/>
      <c r="DP503" s="22"/>
      <c r="DQ503" s="22"/>
      <c r="DR503" s="22"/>
      <c r="DS503" s="22"/>
      <c r="DT503" s="22"/>
      <c r="DU503" s="22"/>
      <c r="DV503" s="22"/>
      <c r="DW503" s="22"/>
      <c r="DX503" s="22"/>
      <c r="DY503" s="22"/>
      <c r="DZ503" s="22"/>
      <c r="EA503" s="22"/>
      <c r="EB503" s="22"/>
      <c r="EC503" s="22"/>
      <c r="ED503" s="22"/>
      <c r="EE503" s="22"/>
      <c r="EF503" s="22"/>
      <c r="EG503" s="22"/>
      <c r="EH503" s="22"/>
      <c r="EI503" s="22"/>
      <c r="EJ503" s="22"/>
      <c r="EK503" s="22"/>
      <c r="EL503" s="22"/>
      <c r="EM503" s="22"/>
      <c r="EN503" s="22"/>
      <c r="EO503" s="22"/>
      <c r="EP503" s="22"/>
      <c r="EQ503" s="22"/>
      <c r="ER503" s="22"/>
      <c r="ES503" s="22"/>
      <c r="ET503" s="22"/>
      <c r="EU503" s="22"/>
      <c r="EV503" s="22"/>
      <c r="EW503" s="22"/>
      <c r="EX503" s="22"/>
      <c r="EY503" s="22"/>
      <c r="EZ503" s="22">
        <v>20</v>
      </c>
      <c r="FA503" s="22"/>
      <c r="FB503" s="22"/>
      <c r="FC503" s="22"/>
      <c r="FD503" s="22"/>
      <c r="FE503" s="22"/>
      <c r="FF503" s="22"/>
      <c r="FG503" s="22"/>
      <c r="FH503" s="22"/>
      <c r="FI503" s="22"/>
      <c r="FJ503" s="22"/>
      <c r="FK503" s="22"/>
      <c r="FL503" s="22"/>
      <c r="FM503" s="22"/>
      <c r="FN503" s="22"/>
      <c r="FO503" s="22"/>
      <c r="FP503" s="22"/>
      <c r="FQ503" s="22"/>
      <c r="FR503" s="22"/>
      <c r="FS503" s="22"/>
      <c r="FT503" s="22"/>
      <c r="FU503" s="22"/>
      <c r="FV503" s="22"/>
      <c r="FW503" s="22"/>
      <c r="FX503" s="22"/>
      <c r="FY503" s="22"/>
      <c r="FZ503" s="22"/>
      <c r="GA503" s="22"/>
      <c r="GB503" s="22"/>
      <c r="GC503" s="22"/>
      <c r="GD503" s="22"/>
      <c r="GE503" s="22"/>
      <c r="GF503" s="22"/>
      <c r="GG503" s="22"/>
      <c r="GH503" s="22"/>
      <c r="GI503" s="22"/>
      <c r="GJ503" s="22"/>
      <c r="GK503" s="22"/>
      <c r="GL503" s="22"/>
      <c r="GM503" s="22"/>
      <c r="GN503" s="22"/>
      <c r="GO503" s="22"/>
      <c r="GP503" s="22"/>
      <c r="GQ503" s="22"/>
      <c r="GR503" s="22"/>
      <c r="GS503" s="22"/>
      <c r="GT503" s="22"/>
      <c r="GU503" s="22"/>
      <c r="GV503" s="22"/>
      <c r="GW503" s="22"/>
      <c r="GX503" s="22"/>
      <c r="GY503" s="22"/>
      <c r="GZ503" s="22"/>
      <c r="HA503" s="22"/>
      <c r="HB503" s="22"/>
      <c r="HC503" s="22"/>
      <c r="HD503" s="22"/>
      <c r="HE503" s="22"/>
      <c r="HF503" s="22"/>
      <c r="HG503" s="22"/>
      <c r="HH503" s="22"/>
      <c r="HI503" s="22"/>
      <c r="HJ503" s="22"/>
      <c r="HK503" s="22"/>
      <c r="HL503" s="22"/>
      <c r="HM503" s="22"/>
      <c r="HN503" s="22"/>
      <c r="HO503" s="22"/>
      <c r="HP503" s="22"/>
      <c r="HQ503" s="22"/>
      <c r="HR503" s="22"/>
      <c r="HS503" s="22"/>
      <c r="HT503" s="22"/>
      <c r="HU503" s="22"/>
      <c r="HV503" s="22"/>
      <c r="HW503" s="22"/>
      <c r="HX503" s="22"/>
      <c r="HY503" s="22"/>
      <c r="HZ503" s="22"/>
      <c r="IA503" s="22"/>
      <c r="IB503" s="22"/>
      <c r="IC503" s="22"/>
      <c r="ID503" s="22"/>
      <c r="IE503" s="22"/>
      <c r="IF503" s="22"/>
      <c r="IG503" s="22"/>
      <c r="IH503" s="22"/>
      <c r="II503" s="22"/>
      <c r="IJ503" s="22"/>
      <c r="IK503" s="22"/>
      <c r="IL503" s="22"/>
      <c r="IM503" s="22"/>
      <c r="IN503" s="22"/>
      <c r="IO503" s="22"/>
      <c r="IP503" s="22"/>
      <c r="IQ503" s="22"/>
      <c r="IR503" s="22"/>
      <c r="IS503" s="22"/>
      <c r="IT503" s="22"/>
      <c r="IU503" s="22"/>
      <c r="IV503" s="22"/>
      <c r="IW503" s="22"/>
      <c r="IX503" s="22"/>
      <c r="IY503" s="26">
        <f t="shared" si="26"/>
        <v>59</v>
      </c>
      <c r="IZ503" s="56" t="s">
        <v>37</v>
      </c>
      <c r="JA503" s="80">
        <v>2106.66</v>
      </c>
      <c r="JB503" s="81">
        <f>JE503+JF503+JG503+JH503+JI503</f>
        <v>2106.66</v>
      </c>
      <c r="JC503" s="81">
        <v>1341.56</v>
      </c>
      <c r="JD503" s="82">
        <f t="shared" si="27"/>
        <v>0</v>
      </c>
      <c r="JE503" s="83"/>
      <c r="JF503" s="83"/>
      <c r="JG503" s="83"/>
      <c r="JH503" s="83">
        <f>700+1000</f>
        <v>1700</v>
      </c>
      <c r="JI503" s="83">
        <v>406.66</v>
      </c>
      <c r="JJ503" s="83"/>
      <c r="JK503" s="83"/>
      <c r="JL503" s="83"/>
      <c r="JM503" s="83"/>
      <c r="JN503" s="83"/>
      <c r="JO503" s="83"/>
      <c r="JP503" s="83"/>
      <c r="JQ503" s="40">
        <f t="shared" si="28"/>
        <v>1.5703062106801038</v>
      </c>
    </row>
    <row r="504" spans="1:278" s="5" customFormat="1" ht="12.75" customHeight="1" x14ac:dyDescent="0.25">
      <c r="A504" s="64">
        <v>43216</v>
      </c>
      <c r="B504" s="109" t="s">
        <v>159</v>
      </c>
      <c r="C504" s="52"/>
      <c r="D504" s="52"/>
      <c r="E504" s="53"/>
      <c r="F504" s="53"/>
      <c r="G504" s="53"/>
      <c r="H504" s="53"/>
      <c r="I504" s="53"/>
      <c r="J504" s="53"/>
      <c r="K504" s="53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>
        <v>2</v>
      </c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  <c r="BK504" s="22"/>
      <c r="BL504" s="22"/>
      <c r="BM504" s="22"/>
      <c r="BN504" s="22"/>
      <c r="BO504" s="22"/>
      <c r="BP504" s="22"/>
      <c r="BQ504" s="22"/>
      <c r="BR504" s="22"/>
      <c r="BS504" s="22"/>
      <c r="BT504" s="22"/>
      <c r="BU504" s="22"/>
      <c r="BV504" s="22"/>
      <c r="BW504" s="22"/>
      <c r="BX504" s="22"/>
      <c r="BY504" s="22"/>
      <c r="BZ504" s="22"/>
      <c r="CA504" s="22"/>
      <c r="CB504" s="22"/>
      <c r="CC504" s="22"/>
      <c r="CD504" s="22"/>
      <c r="CE504" s="22"/>
      <c r="CF504" s="22"/>
      <c r="CG504" s="22"/>
      <c r="CH504" s="22"/>
      <c r="CI504" s="22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2"/>
      <c r="DA504" s="22"/>
      <c r="DB504" s="22"/>
      <c r="DC504" s="22"/>
      <c r="DD504" s="22"/>
      <c r="DE504" s="22"/>
      <c r="DF504" s="22"/>
      <c r="DG504" s="22"/>
      <c r="DH504" s="22"/>
      <c r="DI504" s="22"/>
      <c r="DJ504" s="22"/>
      <c r="DK504" s="22"/>
      <c r="DL504" s="22"/>
      <c r="DM504" s="22"/>
      <c r="DN504" s="22"/>
      <c r="DO504" s="22"/>
      <c r="DP504" s="22"/>
      <c r="DQ504" s="22"/>
      <c r="DR504" s="22"/>
      <c r="DS504" s="22"/>
      <c r="DT504" s="22"/>
      <c r="DU504" s="22"/>
      <c r="DV504" s="22"/>
      <c r="DW504" s="22"/>
      <c r="DX504" s="22"/>
      <c r="DY504" s="22"/>
      <c r="DZ504" s="22"/>
      <c r="EA504" s="22"/>
      <c r="EB504" s="22"/>
      <c r="EC504" s="22"/>
      <c r="ED504" s="22"/>
      <c r="EE504" s="22"/>
      <c r="EF504" s="22"/>
      <c r="EG504" s="22"/>
      <c r="EH504" s="22"/>
      <c r="EI504" s="22"/>
      <c r="EJ504" s="22"/>
      <c r="EK504" s="22"/>
      <c r="EL504" s="22"/>
      <c r="EM504" s="22"/>
      <c r="EN504" s="22"/>
      <c r="EO504" s="22"/>
      <c r="EP504" s="22"/>
      <c r="EQ504" s="22"/>
      <c r="ER504" s="22"/>
      <c r="ES504" s="22"/>
      <c r="ET504" s="22"/>
      <c r="EU504" s="22"/>
      <c r="EV504" s="22"/>
      <c r="EW504" s="22"/>
      <c r="EX504" s="22"/>
      <c r="EY504" s="22"/>
      <c r="EZ504" s="22"/>
      <c r="FA504" s="22"/>
      <c r="FB504" s="22"/>
      <c r="FC504" s="22"/>
      <c r="FD504" s="22"/>
      <c r="FE504" s="22"/>
      <c r="FF504" s="22"/>
      <c r="FG504" s="22"/>
      <c r="FH504" s="22"/>
      <c r="FI504" s="22"/>
      <c r="FJ504" s="22"/>
      <c r="FK504" s="22"/>
      <c r="FL504" s="22"/>
      <c r="FM504" s="22"/>
      <c r="FN504" s="22"/>
      <c r="FO504" s="22"/>
      <c r="FP504" s="22"/>
      <c r="FQ504" s="22"/>
      <c r="FR504" s="22"/>
      <c r="FS504" s="22"/>
      <c r="FT504" s="22"/>
      <c r="FU504" s="22"/>
      <c r="FV504" s="22"/>
      <c r="FW504" s="22"/>
      <c r="FX504" s="22"/>
      <c r="FY504" s="22"/>
      <c r="FZ504" s="22"/>
      <c r="GA504" s="22"/>
      <c r="GB504" s="22"/>
      <c r="GC504" s="22"/>
      <c r="GD504" s="22"/>
      <c r="GE504" s="22"/>
      <c r="GF504" s="22"/>
      <c r="GG504" s="22"/>
      <c r="GH504" s="22"/>
      <c r="GI504" s="22"/>
      <c r="GJ504" s="22"/>
      <c r="GK504" s="22"/>
      <c r="GL504" s="22"/>
      <c r="GM504" s="22"/>
      <c r="GN504" s="22"/>
      <c r="GO504" s="22"/>
      <c r="GP504" s="22"/>
      <c r="GQ504" s="22"/>
      <c r="GR504" s="22"/>
      <c r="GS504" s="22"/>
      <c r="GT504" s="22"/>
      <c r="GU504" s="22"/>
      <c r="GV504" s="22"/>
      <c r="GW504" s="22"/>
      <c r="GX504" s="22"/>
      <c r="GY504" s="22"/>
      <c r="GZ504" s="22"/>
      <c r="HA504" s="22"/>
      <c r="HB504" s="22"/>
      <c r="HC504" s="22"/>
      <c r="HD504" s="22"/>
      <c r="HE504" s="22"/>
      <c r="HF504" s="22"/>
      <c r="HG504" s="22"/>
      <c r="HH504" s="22"/>
      <c r="HI504" s="22"/>
      <c r="HJ504" s="22"/>
      <c r="HK504" s="22"/>
      <c r="HL504" s="22"/>
      <c r="HM504" s="22"/>
      <c r="HN504" s="22"/>
      <c r="HO504" s="22"/>
      <c r="HP504" s="22"/>
      <c r="HQ504" s="22"/>
      <c r="HR504" s="22"/>
      <c r="HS504" s="22"/>
      <c r="HT504" s="22"/>
      <c r="HU504" s="22"/>
      <c r="HV504" s="22"/>
      <c r="HW504" s="22"/>
      <c r="HX504" s="22"/>
      <c r="HY504" s="22"/>
      <c r="HZ504" s="22"/>
      <c r="IA504" s="22"/>
      <c r="IB504" s="22"/>
      <c r="IC504" s="22"/>
      <c r="ID504" s="22"/>
      <c r="IE504" s="22"/>
      <c r="IF504" s="22"/>
      <c r="IG504" s="22"/>
      <c r="IH504" s="22"/>
      <c r="II504" s="22"/>
      <c r="IJ504" s="22"/>
      <c r="IK504" s="22"/>
      <c r="IL504" s="22"/>
      <c r="IM504" s="22"/>
      <c r="IN504" s="22"/>
      <c r="IO504" s="22"/>
      <c r="IP504" s="22"/>
      <c r="IQ504" s="22"/>
      <c r="IR504" s="22"/>
      <c r="IS504" s="22"/>
      <c r="IT504" s="22"/>
      <c r="IU504" s="22"/>
      <c r="IV504" s="22"/>
      <c r="IW504" s="22"/>
      <c r="IX504" s="22"/>
      <c r="IY504" s="26">
        <f t="shared" si="26"/>
        <v>2</v>
      </c>
      <c r="IZ504" s="56" t="s">
        <v>37</v>
      </c>
      <c r="JA504" s="80">
        <v>48.46</v>
      </c>
      <c r="JB504" s="81">
        <f>JE504+JF504+JG504+JH504+JI504</f>
        <v>48.46</v>
      </c>
      <c r="JC504" s="81">
        <v>36.28</v>
      </c>
      <c r="JD504" s="82">
        <f t="shared" si="27"/>
        <v>0</v>
      </c>
      <c r="JE504" s="83"/>
      <c r="JF504" s="83"/>
      <c r="JG504" s="83"/>
      <c r="JH504" s="83"/>
      <c r="JI504" s="83">
        <v>48.46</v>
      </c>
      <c r="JJ504" s="83"/>
      <c r="JK504" s="83"/>
      <c r="JL504" s="83"/>
      <c r="JM504" s="83"/>
      <c r="JN504" s="83"/>
      <c r="JO504" s="83"/>
      <c r="JP504" s="83"/>
      <c r="JQ504" s="40">
        <f t="shared" si="28"/>
        <v>1.3357221609702314</v>
      </c>
    </row>
    <row r="505" spans="1:278" s="5" customFormat="1" ht="12.75" customHeight="1" x14ac:dyDescent="0.25">
      <c r="A505" s="64">
        <v>43231</v>
      </c>
      <c r="B505" s="109" t="s">
        <v>159</v>
      </c>
      <c r="C505" s="52"/>
      <c r="D505" s="52"/>
      <c r="E505" s="53"/>
      <c r="F505" s="53"/>
      <c r="G505" s="53"/>
      <c r="H505" s="53"/>
      <c r="I505" s="53"/>
      <c r="J505" s="53"/>
      <c r="K505" s="53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>
        <v>20</v>
      </c>
      <c r="Y505" s="22"/>
      <c r="Z505" s="22">
        <v>10</v>
      </c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  <c r="BK505" s="22"/>
      <c r="BL505" s="22"/>
      <c r="BM505" s="22"/>
      <c r="BN505" s="22"/>
      <c r="BO505" s="22"/>
      <c r="BP505" s="22"/>
      <c r="BQ505" s="22"/>
      <c r="BR505" s="22"/>
      <c r="BS505" s="22"/>
      <c r="BT505" s="22"/>
      <c r="BU505" s="22"/>
      <c r="BV505" s="22"/>
      <c r="BW505" s="22"/>
      <c r="BX505" s="22"/>
      <c r="BY505" s="22"/>
      <c r="BZ505" s="22"/>
      <c r="CA505" s="22"/>
      <c r="CB505" s="22">
        <v>2</v>
      </c>
      <c r="CC505" s="22"/>
      <c r="CD505" s="22"/>
      <c r="CE505" s="22"/>
      <c r="CF505" s="22"/>
      <c r="CG505" s="22"/>
      <c r="CH505" s="22"/>
      <c r="CI505" s="22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2"/>
      <c r="DA505" s="22"/>
      <c r="DB505" s="22"/>
      <c r="DC505" s="22"/>
      <c r="DD505" s="22"/>
      <c r="DE505" s="22"/>
      <c r="DF505" s="22"/>
      <c r="DG505" s="22"/>
      <c r="DH505" s="22"/>
      <c r="DI505" s="22"/>
      <c r="DJ505" s="22"/>
      <c r="DK505" s="22"/>
      <c r="DL505" s="22"/>
      <c r="DM505" s="22"/>
      <c r="DN505" s="22"/>
      <c r="DO505" s="22"/>
      <c r="DP505" s="22"/>
      <c r="DQ505" s="22"/>
      <c r="DR505" s="22"/>
      <c r="DS505" s="22"/>
      <c r="DT505" s="22"/>
      <c r="DU505" s="22"/>
      <c r="DV505" s="22"/>
      <c r="DW505" s="22"/>
      <c r="DX505" s="22"/>
      <c r="DY505" s="22"/>
      <c r="DZ505" s="22"/>
      <c r="EA505" s="22"/>
      <c r="EB505" s="22"/>
      <c r="EC505" s="22"/>
      <c r="ED505" s="22"/>
      <c r="EE505" s="22"/>
      <c r="EF505" s="22"/>
      <c r="EG505" s="22"/>
      <c r="EH505" s="22"/>
      <c r="EI505" s="22"/>
      <c r="EJ505" s="22"/>
      <c r="EK505" s="22"/>
      <c r="EL505" s="22"/>
      <c r="EM505" s="22"/>
      <c r="EN505" s="22"/>
      <c r="EO505" s="22"/>
      <c r="EP505" s="22"/>
      <c r="EQ505" s="22"/>
      <c r="ER505" s="22"/>
      <c r="ES505" s="22"/>
      <c r="ET505" s="22"/>
      <c r="EU505" s="22"/>
      <c r="EV505" s="22"/>
      <c r="EW505" s="22"/>
      <c r="EX505" s="22"/>
      <c r="EY505" s="22"/>
      <c r="EZ505" s="22">
        <v>40</v>
      </c>
      <c r="FA505" s="22"/>
      <c r="FB505" s="22"/>
      <c r="FC505" s="22"/>
      <c r="FD505" s="22"/>
      <c r="FE505" s="22"/>
      <c r="FF505" s="22"/>
      <c r="FG505" s="22"/>
      <c r="FH505" s="22"/>
      <c r="FI505" s="22"/>
      <c r="FJ505" s="22"/>
      <c r="FK505" s="22"/>
      <c r="FL505" s="22"/>
      <c r="FM505" s="22"/>
      <c r="FN505" s="22"/>
      <c r="FO505" s="22"/>
      <c r="FP505" s="22"/>
      <c r="FQ505" s="22"/>
      <c r="FR505" s="22"/>
      <c r="FS505" s="22"/>
      <c r="FT505" s="22"/>
      <c r="FU505" s="22"/>
      <c r="FV505" s="22"/>
      <c r="FW505" s="22"/>
      <c r="FX505" s="22"/>
      <c r="FY505" s="22"/>
      <c r="FZ505" s="22"/>
      <c r="GA505" s="22"/>
      <c r="GB505" s="22"/>
      <c r="GC505" s="22"/>
      <c r="GD505" s="22"/>
      <c r="GE505" s="22"/>
      <c r="GF505" s="22"/>
      <c r="GG505" s="22"/>
      <c r="GH505" s="22"/>
      <c r="GI505" s="22"/>
      <c r="GJ505" s="22"/>
      <c r="GK505" s="22"/>
      <c r="GL505" s="22"/>
      <c r="GM505" s="22"/>
      <c r="GN505" s="22"/>
      <c r="GO505" s="22"/>
      <c r="GP505" s="22"/>
      <c r="GQ505" s="22"/>
      <c r="GR505" s="22"/>
      <c r="GS505" s="22"/>
      <c r="GT505" s="22"/>
      <c r="GU505" s="22"/>
      <c r="GV505" s="22"/>
      <c r="GW505" s="22"/>
      <c r="GX505" s="22"/>
      <c r="GY505" s="22"/>
      <c r="GZ505" s="22"/>
      <c r="HA505" s="22"/>
      <c r="HB505" s="22"/>
      <c r="HC505" s="22"/>
      <c r="HD505" s="22"/>
      <c r="HE505" s="22"/>
      <c r="HF505" s="22"/>
      <c r="HG505" s="22"/>
      <c r="HH505" s="22"/>
      <c r="HI505" s="22"/>
      <c r="HJ505" s="22"/>
      <c r="HK505" s="22"/>
      <c r="HL505" s="22"/>
      <c r="HM505" s="22"/>
      <c r="HN505" s="22"/>
      <c r="HO505" s="22"/>
      <c r="HP505" s="22"/>
      <c r="HQ505" s="22"/>
      <c r="HR505" s="22"/>
      <c r="HS505" s="22"/>
      <c r="HT505" s="22"/>
      <c r="HU505" s="22"/>
      <c r="HV505" s="22"/>
      <c r="HW505" s="22"/>
      <c r="HX505" s="22"/>
      <c r="HY505" s="22"/>
      <c r="HZ505" s="22"/>
      <c r="IA505" s="22"/>
      <c r="IB505" s="22"/>
      <c r="IC505" s="22"/>
      <c r="ID505" s="22"/>
      <c r="IE505" s="22"/>
      <c r="IF505" s="22"/>
      <c r="IG505" s="22"/>
      <c r="IH505" s="22"/>
      <c r="II505" s="22"/>
      <c r="IJ505" s="22"/>
      <c r="IK505" s="22"/>
      <c r="IL505" s="22"/>
      <c r="IM505" s="22"/>
      <c r="IN505" s="22"/>
      <c r="IO505" s="22"/>
      <c r="IP505" s="22"/>
      <c r="IQ505" s="22"/>
      <c r="IR505" s="22"/>
      <c r="IS505" s="22"/>
      <c r="IT505" s="22"/>
      <c r="IU505" s="22"/>
      <c r="IV505" s="22"/>
      <c r="IW505" s="22"/>
      <c r="IX505" s="22"/>
      <c r="IY505" s="26">
        <f t="shared" si="26"/>
        <v>72</v>
      </c>
      <c r="IZ505" s="56" t="s">
        <v>37</v>
      </c>
      <c r="JA505" s="80">
        <v>2143.2199999999998</v>
      </c>
      <c r="JB505" s="81">
        <f>JE505+JF505+JG505+JH505+JI505</f>
        <v>2143.2199999999998</v>
      </c>
      <c r="JC505" s="81">
        <v>1364.24</v>
      </c>
      <c r="JD505" s="82">
        <f t="shared" si="27"/>
        <v>0</v>
      </c>
      <c r="JE505" s="83"/>
      <c r="JF505" s="83"/>
      <c r="JG505" s="83"/>
      <c r="JH505" s="83"/>
      <c r="JI505" s="83">
        <v>2143.2199999999998</v>
      </c>
      <c r="JJ505" s="83"/>
      <c r="JK505" s="83"/>
      <c r="JL505" s="83"/>
      <c r="JM505" s="83"/>
      <c r="JN505" s="83"/>
      <c r="JO505" s="83"/>
      <c r="JP505" s="83"/>
      <c r="JQ505" s="40">
        <f t="shared" si="28"/>
        <v>1.5709992376707909</v>
      </c>
      <c r="JR505" s="5" t="s">
        <v>424</v>
      </c>
    </row>
    <row r="506" spans="1:278" s="5" customFormat="1" ht="12.75" customHeight="1" x14ac:dyDescent="0.25">
      <c r="A506" s="64">
        <v>43252</v>
      </c>
      <c r="B506" s="109" t="s">
        <v>159</v>
      </c>
      <c r="C506" s="52"/>
      <c r="D506" s="52"/>
      <c r="E506" s="53"/>
      <c r="F506" s="53"/>
      <c r="G506" s="53"/>
      <c r="H506" s="53"/>
      <c r="I506" s="53"/>
      <c r="J506" s="53"/>
      <c r="K506" s="53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>
        <v>20</v>
      </c>
      <c r="Y506" s="22"/>
      <c r="Z506" s="22">
        <v>20</v>
      </c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  <c r="BK506" s="22"/>
      <c r="BL506" s="22"/>
      <c r="BM506" s="22"/>
      <c r="BN506" s="22"/>
      <c r="BO506" s="22"/>
      <c r="BP506" s="22"/>
      <c r="BQ506" s="22"/>
      <c r="BR506" s="22"/>
      <c r="BS506" s="22"/>
      <c r="BT506" s="22"/>
      <c r="BU506" s="22"/>
      <c r="BV506" s="22"/>
      <c r="BW506" s="22"/>
      <c r="BX506" s="22"/>
      <c r="BY506" s="22"/>
      <c r="BZ506" s="22"/>
      <c r="CA506" s="22"/>
      <c r="CB506" s="22"/>
      <c r="CC506" s="22"/>
      <c r="CD506" s="22"/>
      <c r="CE506" s="22"/>
      <c r="CF506" s="22"/>
      <c r="CG506" s="22"/>
      <c r="CH506" s="22"/>
      <c r="CI506" s="22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2"/>
      <c r="DA506" s="22"/>
      <c r="DB506" s="22"/>
      <c r="DC506" s="22"/>
      <c r="DD506" s="22"/>
      <c r="DE506" s="22"/>
      <c r="DF506" s="22"/>
      <c r="DG506" s="22"/>
      <c r="DH506" s="22"/>
      <c r="DI506" s="22"/>
      <c r="DJ506" s="22"/>
      <c r="DK506" s="22"/>
      <c r="DL506" s="22"/>
      <c r="DM506" s="22"/>
      <c r="DN506" s="22"/>
      <c r="DO506" s="22"/>
      <c r="DP506" s="22"/>
      <c r="DQ506" s="22"/>
      <c r="DR506" s="22"/>
      <c r="DS506" s="22"/>
      <c r="DT506" s="22"/>
      <c r="DU506" s="22"/>
      <c r="DV506" s="22"/>
      <c r="DW506" s="22"/>
      <c r="DX506" s="22"/>
      <c r="DY506" s="22"/>
      <c r="DZ506" s="22"/>
      <c r="EA506" s="22"/>
      <c r="EB506" s="22"/>
      <c r="EC506" s="22"/>
      <c r="ED506" s="22"/>
      <c r="EE506" s="22"/>
      <c r="EF506" s="22"/>
      <c r="EG506" s="22"/>
      <c r="EH506" s="22"/>
      <c r="EI506" s="22"/>
      <c r="EJ506" s="22"/>
      <c r="EK506" s="22"/>
      <c r="EL506" s="22"/>
      <c r="EM506" s="22"/>
      <c r="EN506" s="22"/>
      <c r="EO506" s="22"/>
      <c r="EP506" s="22"/>
      <c r="EQ506" s="22"/>
      <c r="ER506" s="22"/>
      <c r="ES506" s="22"/>
      <c r="ET506" s="22"/>
      <c r="EU506" s="22"/>
      <c r="EV506" s="22"/>
      <c r="EW506" s="22"/>
      <c r="EX506" s="22"/>
      <c r="EY506" s="22"/>
      <c r="EZ506" s="22"/>
      <c r="FA506" s="22"/>
      <c r="FB506" s="22"/>
      <c r="FC506" s="22"/>
      <c r="FD506" s="22"/>
      <c r="FE506" s="22"/>
      <c r="FF506" s="22"/>
      <c r="FG506" s="22"/>
      <c r="FH506" s="22"/>
      <c r="FI506" s="22"/>
      <c r="FJ506" s="22"/>
      <c r="FK506" s="22"/>
      <c r="FL506" s="22"/>
      <c r="FM506" s="22"/>
      <c r="FN506" s="22"/>
      <c r="FO506" s="22"/>
      <c r="FP506" s="22"/>
      <c r="FQ506" s="22"/>
      <c r="FR506" s="22"/>
      <c r="FS506" s="22"/>
      <c r="FT506" s="22"/>
      <c r="FU506" s="22"/>
      <c r="FV506" s="22"/>
      <c r="FW506" s="22"/>
      <c r="FX506" s="22"/>
      <c r="FY506" s="22"/>
      <c r="FZ506" s="22"/>
      <c r="GA506" s="22"/>
      <c r="GB506" s="22"/>
      <c r="GC506" s="22"/>
      <c r="GD506" s="22"/>
      <c r="GE506" s="22"/>
      <c r="GF506" s="22"/>
      <c r="GG506" s="22"/>
      <c r="GH506" s="22"/>
      <c r="GI506" s="22"/>
      <c r="GJ506" s="22"/>
      <c r="GK506" s="22"/>
      <c r="GL506" s="22"/>
      <c r="GM506" s="22"/>
      <c r="GN506" s="22"/>
      <c r="GO506" s="22"/>
      <c r="GP506" s="22"/>
      <c r="GQ506" s="22"/>
      <c r="GR506" s="22"/>
      <c r="GS506" s="22"/>
      <c r="GT506" s="22"/>
      <c r="GU506" s="22"/>
      <c r="GV506" s="22"/>
      <c r="GW506" s="22"/>
      <c r="GX506" s="22"/>
      <c r="GY506" s="22"/>
      <c r="GZ506" s="22"/>
      <c r="HA506" s="22"/>
      <c r="HB506" s="22"/>
      <c r="HC506" s="22"/>
      <c r="HD506" s="22"/>
      <c r="HE506" s="22"/>
      <c r="HF506" s="22"/>
      <c r="HG506" s="22"/>
      <c r="HH506" s="22"/>
      <c r="HI506" s="22"/>
      <c r="HJ506" s="22"/>
      <c r="HK506" s="22"/>
      <c r="HL506" s="22"/>
      <c r="HM506" s="22"/>
      <c r="HN506" s="22"/>
      <c r="HO506" s="22"/>
      <c r="HP506" s="22"/>
      <c r="HQ506" s="22"/>
      <c r="HR506" s="22"/>
      <c r="HS506" s="22"/>
      <c r="HT506" s="22"/>
      <c r="HU506" s="22"/>
      <c r="HV506" s="22"/>
      <c r="HW506" s="22"/>
      <c r="HX506" s="22"/>
      <c r="HY506" s="22"/>
      <c r="HZ506" s="22"/>
      <c r="IA506" s="22"/>
      <c r="IB506" s="22"/>
      <c r="IC506" s="22"/>
      <c r="ID506" s="22"/>
      <c r="IE506" s="22"/>
      <c r="IF506" s="22"/>
      <c r="IG506" s="22"/>
      <c r="IH506" s="22"/>
      <c r="II506" s="22"/>
      <c r="IJ506" s="22"/>
      <c r="IK506" s="22"/>
      <c r="IL506" s="22"/>
      <c r="IM506" s="22"/>
      <c r="IN506" s="22"/>
      <c r="IO506" s="22"/>
      <c r="IP506" s="22"/>
      <c r="IQ506" s="22"/>
      <c r="IR506" s="22"/>
      <c r="IS506" s="22"/>
      <c r="IT506" s="22"/>
      <c r="IU506" s="22"/>
      <c r="IV506" s="22"/>
      <c r="IW506" s="22"/>
      <c r="IX506" s="22"/>
      <c r="IY506" s="26">
        <f t="shared" si="26"/>
        <v>40</v>
      </c>
      <c r="IZ506" s="56" t="s">
        <v>37</v>
      </c>
      <c r="JA506" s="80">
        <v>1483.44</v>
      </c>
      <c r="JB506" s="81">
        <f>JE506+JF506+JG506+JH506+JI506+JJ506</f>
        <v>1483.44</v>
      </c>
      <c r="JC506" s="81">
        <v>1166.2</v>
      </c>
      <c r="JD506" s="82">
        <f t="shared" si="27"/>
        <v>0</v>
      </c>
      <c r="JE506" s="83"/>
      <c r="JF506" s="83"/>
      <c r="JG506" s="83"/>
      <c r="JH506" s="83"/>
      <c r="JI506" s="83"/>
      <c r="JJ506" s="83">
        <f>1000+483.44</f>
        <v>1483.44</v>
      </c>
      <c r="JK506" s="83"/>
      <c r="JL506" s="83"/>
      <c r="JM506" s="83"/>
      <c r="JN506" s="83"/>
      <c r="JO506" s="83"/>
      <c r="JP506" s="83"/>
      <c r="JQ506" s="40">
        <f t="shared" si="28"/>
        <v>1.2720288115246099</v>
      </c>
      <c r="JR506" s="5" t="s">
        <v>453</v>
      </c>
    </row>
    <row r="507" spans="1:278" s="5" customFormat="1" ht="12.75" customHeight="1" x14ac:dyDescent="0.25">
      <c r="A507" s="64">
        <v>43262</v>
      </c>
      <c r="B507" s="109" t="s">
        <v>159</v>
      </c>
      <c r="C507" s="52"/>
      <c r="D507" s="52"/>
      <c r="E507" s="53"/>
      <c r="F507" s="53"/>
      <c r="G507" s="53"/>
      <c r="H507" s="53"/>
      <c r="I507" s="53"/>
      <c r="J507" s="53"/>
      <c r="K507" s="53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>
        <v>10</v>
      </c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  <c r="BK507" s="22"/>
      <c r="BL507" s="22"/>
      <c r="BM507" s="22"/>
      <c r="BN507" s="22"/>
      <c r="BO507" s="22"/>
      <c r="BP507" s="22"/>
      <c r="BQ507" s="22"/>
      <c r="BR507" s="22"/>
      <c r="BS507" s="22"/>
      <c r="BT507" s="22"/>
      <c r="BU507" s="22"/>
      <c r="BV507" s="22"/>
      <c r="BW507" s="22"/>
      <c r="BX507" s="22"/>
      <c r="BY507" s="22"/>
      <c r="BZ507" s="22"/>
      <c r="CA507" s="22"/>
      <c r="CB507" s="22"/>
      <c r="CC507" s="22"/>
      <c r="CD507" s="22"/>
      <c r="CE507" s="22"/>
      <c r="CF507" s="22"/>
      <c r="CG507" s="22"/>
      <c r="CH507" s="22"/>
      <c r="CI507" s="22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2"/>
      <c r="DA507" s="22"/>
      <c r="DB507" s="22"/>
      <c r="DC507" s="22"/>
      <c r="DD507" s="22"/>
      <c r="DE507" s="22"/>
      <c r="DF507" s="22"/>
      <c r="DG507" s="22"/>
      <c r="DH507" s="22"/>
      <c r="DI507" s="22"/>
      <c r="DJ507" s="22"/>
      <c r="DK507" s="22"/>
      <c r="DL507" s="22"/>
      <c r="DM507" s="22"/>
      <c r="DN507" s="22"/>
      <c r="DO507" s="22"/>
      <c r="DP507" s="22"/>
      <c r="DQ507" s="22"/>
      <c r="DR507" s="22"/>
      <c r="DS507" s="22"/>
      <c r="DT507" s="22"/>
      <c r="DU507" s="22"/>
      <c r="DV507" s="22"/>
      <c r="DW507" s="22"/>
      <c r="DX507" s="22"/>
      <c r="DY507" s="22"/>
      <c r="DZ507" s="22"/>
      <c r="EA507" s="22"/>
      <c r="EB507" s="22"/>
      <c r="EC507" s="22"/>
      <c r="ED507" s="22"/>
      <c r="EE507" s="22"/>
      <c r="EF507" s="22"/>
      <c r="EG507" s="22"/>
      <c r="EH507" s="22"/>
      <c r="EI507" s="22"/>
      <c r="EJ507" s="22"/>
      <c r="EK507" s="22"/>
      <c r="EL507" s="22"/>
      <c r="EM507" s="22"/>
      <c r="EN507" s="22"/>
      <c r="EO507" s="22"/>
      <c r="EP507" s="22"/>
      <c r="EQ507" s="22"/>
      <c r="ER507" s="22"/>
      <c r="ES507" s="22"/>
      <c r="ET507" s="22"/>
      <c r="EU507" s="22"/>
      <c r="EV507" s="22"/>
      <c r="EW507" s="22"/>
      <c r="EX507" s="22"/>
      <c r="EY507" s="22"/>
      <c r="EZ507" s="22"/>
      <c r="FA507" s="22"/>
      <c r="FB507" s="22"/>
      <c r="FC507" s="22"/>
      <c r="FD507" s="22"/>
      <c r="FE507" s="22"/>
      <c r="FF507" s="22"/>
      <c r="FG507" s="22"/>
      <c r="FH507" s="22"/>
      <c r="FI507" s="22"/>
      <c r="FJ507" s="22"/>
      <c r="FK507" s="22"/>
      <c r="FL507" s="22"/>
      <c r="FM507" s="22"/>
      <c r="FN507" s="22"/>
      <c r="FO507" s="22"/>
      <c r="FP507" s="22"/>
      <c r="FQ507" s="22"/>
      <c r="FR507" s="22"/>
      <c r="FS507" s="22"/>
      <c r="FT507" s="22"/>
      <c r="FU507" s="22"/>
      <c r="FV507" s="22"/>
      <c r="FW507" s="22"/>
      <c r="FX507" s="22"/>
      <c r="FY507" s="22"/>
      <c r="FZ507" s="22"/>
      <c r="GA507" s="22"/>
      <c r="GB507" s="22"/>
      <c r="GC507" s="22"/>
      <c r="GD507" s="22"/>
      <c r="GE507" s="22"/>
      <c r="GF507" s="22"/>
      <c r="GG507" s="22"/>
      <c r="GH507" s="22"/>
      <c r="GI507" s="22"/>
      <c r="GJ507" s="22"/>
      <c r="GK507" s="22"/>
      <c r="GL507" s="22"/>
      <c r="GM507" s="22"/>
      <c r="GN507" s="22"/>
      <c r="GO507" s="22"/>
      <c r="GP507" s="22"/>
      <c r="GQ507" s="22"/>
      <c r="GR507" s="22"/>
      <c r="GS507" s="22"/>
      <c r="GT507" s="22"/>
      <c r="GU507" s="22"/>
      <c r="GV507" s="22"/>
      <c r="GW507" s="22"/>
      <c r="GX507" s="22"/>
      <c r="GY507" s="22"/>
      <c r="GZ507" s="22"/>
      <c r="HA507" s="22"/>
      <c r="HB507" s="22"/>
      <c r="HC507" s="22"/>
      <c r="HD507" s="22"/>
      <c r="HE507" s="22"/>
      <c r="HF507" s="22"/>
      <c r="HG507" s="22"/>
      <c r="HH507" s="22"/>
      <c r="HI507" s="22"/>
      <c r="HJ507" s="22"/>
      <c r="HK507" s="22"/>
      <c r="HL507" s="22"/>
      <c r="HM507" s="22"/>
      <c r="HN507" s="22"/>
      <c r="HO507" s="22"/>
      <c r="HP507" s="22"/>
      <c r="HQ507" s="22"/>
      <c r="HR507" s="22"/>
      <c r="HS507" s="22"/>
      <c r="HT507" s="22"/>
      <c r="HU507" s="22"/>
      <c r="HV507" s="22"/>
      <c r="HW507" s="22"/>
      <c r="HX507" s="22"/>
      <c r="HY507" s="22"/>
      <c r="HZ507" s="22"/>
      <c r="IA507" s="22"/>
      <c r="IB507" s="22"/>
      <c r="IC507" s="22"/>
      <c r="ID507" s="22"/>
      <c r="IE507" s="22"/>
      <c r="IF507" s="22"/>
      <c r="IG507" s="22"/>
      <c r="IH507" s="22"/>
      <c r="II507" s="22"/>
      <c r="IJ507" s="22"/>
      <c r="IK507" s="22"/>
      <c r="IL507" s="22"/>
      <c r="IM507" s="22"/>
      <c r="IN507" s="22"/>
      <c r="IO507" s="22"/>
      <c r="IP507" s="22"/>
      <c r="IQ507" s="22"/>
      <c r="IR507" s="22"/>
      <c r="IS507" s="22"/>
      <c r="IT507" s="22"/>
      <c r="IU507" s="22"/>
      <c r="IV507" s="22"/>
      <c r="IW507" s="22"/>
      <c r="IX507" s="22"/>
      <c r="IY507" s="26">
        <f t="shared" si="26"/>
        <v>10</v>
      </c>
      <c r="IZ507" s="56" t="s">
        <v>37</v>
      </c>
      <c r="JA507" s="80">
        <v>414.96</v>
      </c>
      <c r="JB507" s="81">
        <f>JE507+JF507+JG507+JH507+JI507+JJ507</f>
        <v>414.96</v>
      </c>
      <c r="JC507" s="81">
        <v>266.90000000000003</v>
      </c>
      <c r="JD507" s="82">
        <f t="shared" si="27"/>
        <v>0</v>
      </c>
      <c r="JE507" s="83"/>
      <c r="JF507" s="83"/>
      <c r="JG507" s="83"/>
      <c r="JH507" s="83"/>
      <c r="JI507" s="83"/>
      <c r="JJ507" s="83">
        <v>414.96</v>
      </c>
      <c r="JK507" s="83"/>
      <c r="JL507" s="83"/>
      <c r="JM507" s="83"/>
      <c r="JN507" s="83"/>
      <c r="JO507" s="83"/>
      <c r="JP507" s="83"/>
      <c r="JQ507" s="40">
        <f t="shared" si="28"/>
        <v>1.5547396028475082</v>
      </c>
    </row>
    <row r="508" spans="1:278" s="5" customFormat="1" ht="12.75" customHeight="1" x14ac:dyDescent="0.25">
      <c r="A508" s="64">
        <v>43272</v>
      </c>
      <c r="B508" s="109" t="s">
        <v>159</v>
      </c>
      <c r="C508" s="52"/>
      <c r="D508" s="52"/>
      <c r="E508" s="53"/>
      <c r="F508" s="53"/>
      <c r="G508" s="53"/>
      <c r="H508" s="53"/>
      <c r="I508" s="53"/>
      <c r="J508" s="53"/>
      <c r="K508" s="53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>
        <v>10</v>
      </c>
      <c r="AA508" s="22">
        <v>1</v>
      </c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  <c r="BK508" s="22"/>
      <c r="BL508" s="22"/>
      <c r="BM508" s="22"/>
      <c r="BN508" s="22"/>
      <c r="BO508" s="22"/>
      <c r="BP508" s="22"/>
      <c r="BQ508" s="22"/>
      <c r="BR508" s="22"/>
      <c r="BS508" s="22"/>
      <c r="BT508" s="22"/>
      <c r="BU508" s="22"/>
      <c r="BV508" s="22"/>
      <c r="BW508" s="22"/>
      <c r="BX508" s="22"/>
      <c r="BY508" s="22"/>
      <c r="BZ508" s="22"/>
      <c r="CA508" s="22"/>
      <c r="CB508" s="22"/>
      <c r="CC508" s="22"/>
      <c r="CD508" s="22"/>
      <c r="CE508" s="22"/>
      <c r="CF508" s="22"/>
      <c r="CG508" s="22"/>
      <c r="CH508" s="22"/>
      <c r="CI508" s="22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2"/>
      <c r="DA508" s="22"/>
      <c r="DB508" s="22"/>
      <c r="DC508" s="22"/>
      <c r="DD508" s="22"/>
      <c r="DE508" s="22"/>
      <c r="DF508" s="22"/>
      <c r="DG508" s="22"/>
      <c r="DH508" s="22"/>
      <c r="DI508" s="22"/>
      <c r="DJ508" s="22"/>
      <c r="DK508" s="22"/>
      <c r="DL508" s="22"/>
      <c r="DM508" s="22"/>
      <c r="DN508" s="22"/>
      <c r="DO508" s="22"/>
      <c r="DP508" s="22"/>
      <c r="DQ508" s="22"/>
      <c r="DR508" s="22"/>
      <c r="DS508" s="22"/>
      <c r="DT508" s="22"/>
      <c r="DU508" s="22"/>
      <c r="DV508" s="22"/>
      <c r="DW508" s="22"/>
      <c r="DX508" s="22"/>
      <c r="DY508" s="22"/>
      <c r="DZ508" s="22"/>
      <c r="EA508" s="22"/>
      <c r="EB508" s="22"/>
      <c r="EC508" s="22"/>
      <c r="ED508" s="22"/>
      <c r="EE508" s="22"/>
      <c r="EF508" s="22"/>
      <c r="EG508" s="22"/>
      <c r="EH508" s="22"/>
      <c r="EI508" s="22"/>
      <c r="EJ508" s="22"/>
      <c r="EK508" s="22"/>
      <c r="EL508" s="22"/>
      <c r="EM508" s="22"/>
      <c r="EN508" s="22"/>
      <c r="EO508" s="22"/>
      <c r="EP508" s="22"/>
      <c r="EQ508" s="22"/>
      <c r="ER508" s="22"/>
      <c r="ES508" s="22"/>
      <c r="ET508" s="22"/>
      <c r="EU508" s="22"/>
      <c r="EV508" s="22"/>
      <c r="EW508" s="22"/>
      <c r="EX508" s="22"/>
      <c r="EY508" s="22"/>
      <c r="EZ508" s="22"/>
      <c r="FA508" s="22"/>
      <c r="FB508" s="22"/>
      <c r="FC508" s="22"/>
      <c r="FD508" s="22"/>
      <c r="FE508" s="22"/>
      <c r="FF508" s="22"/>
      <c r="FG508" s="22"/>
      <c r="FH508" s="22"/>
      <c r="FI508" s="22"/>
      <c r="FJ508" s="22"/>
      <c r="FK508" s="22"/>
      <c r="FL508" s="22"/>
      <c r="FM508" s="22"/>
      <c r="FN508" s="22"/>
      <c r="FO508" s="22"/>
      <c r="FP508" s="22"/>
      <c r="FQ508" s="22"/>
      <c r="FR508" s="22"/>
      <c r="FS508" s="22"/>
      <c r="FT508" s="22"/>
      <c r="FU508" s="22"/>
      <c r="FV508" s="22"/>
      <c r="FW508" s="22"/>
      <c r="FX508" s="22"/>
      <c r="FY508" s="22"/>
      <c r="FZ508" s="22"/>
      <c r="GA508" s="22"/>
      <c r="GB508" s="22"/>
      <c r="GC508" s="22"/>
      <c r="GD508" s="22"/>
      <c r="GE508" s="22"/>
      <c r="GF508" s="22"/>
      <c r="GG508" s="22"/>
      <c r="GH508" s="22"/>
      <c r="GI508" s="22"/>
      <c r="GJ508" s="22"/>
      <c r="GK508" s="22"/>
      <c r="GL508" s="22"/>
      <c r="GM508" s="22"/>
      <c r="GN508" s="22"/>
      <c r="GO508" s="22"/>
      <c r="GP508" s="22"/>
      <c r="GQ508" s="22"/>
      <c r="GR508" s="22"/>
      <c r="GS508" s="22"/>
      <c r="GT508" s="22"/>
      <c r="GU508" s="22"/>
      <c r="GV508" s="22"/>
      <c r="GW508" s="22"/>
      <c r="GX508" s="22"/>
      <c r="GY508" s="22"/>
      <c r="GZ508" s="22"/>
      <c r="HA508" s="22"/>
      <c r="HB508" s="22"/>
      <c r="HC508" s="22"/>
      <c r="HD508" s="22"/>
      <c r="HE508" s="22"/>
      <c r="HF508" s="22"/>
      <c r="HG508" s="22"/>
      <c r="HH508" s="22"/>
      <c r="HI508" s="22"/>
      <c r="HJ508" s="22"/>
      <c r="HK508" s="22"/>
      <c r="HL508" s="22"/>
      <c r="HM508" s="22"/>
      <c r="HN508" s="22"/>
      <c r="HO508" s="22"/>
      <c r="HP508" s="22"/>
      <c r="HQ508" s="22"/>
      <c r="HR508" s="22"/>
      <c r="HS508" s="22"/>
      <c r="HT508" s="22"/>
      <c r="HU508" s="22"/>
      <c r="HV508" s="22"/>
      <c r="HW508" s="22"/>
      <c r="HX508" s="22"/>
      <c r="HY508" s="22"/>
      <c r="HZ508" s="22"/>
      <c r="IA508" s="22"/>
      <c r="IB508" s="22"/>
      <c r="IC508" s="22"/>
      <c r="ID508" s="22"/>
      <c r="IE508" s="22"/>
      <c r="IF508" s="22"/>
      <c r="IG508" s="22"/>
      <c r="IH508" s="22"/>
      <c r="II508" s="22"/>
      <c r="IJ508" s="22"/>
      <c r="IK508" s="22"/>
      <c r="IL508" s="22"/>
      <c r="IM508" s="22"/>
      <c r="IN508" s="22"/>
      <c r="IO508" s="22"/>
      <c r="IP508" s="22"/>
      <c r="IQ508" s="22"/>
      <c r="IR508" s="22"/>
      <c r="IS508" s="22"/>
      <c r="IT508" s="22"/>
      <c r="IU508" s="22"/>
      <c r="IV508" s="22"/>
      <c r="IW508" s="22"/>
      <c r="IX508" s="22"/>
      <c r="IY508" s="26">
        <f t="shared" si="26"/>
        <v>11</v>
      </c>
      <c r="IZ508" s="56" t="s">
        <v>37</v>
      </c>
      <c r="JA508" s="80">
        <v>350.99</v>
      </c>
      <c r="JB508" s="81">
        <f>JE508+JF508+JG508+JH508+JI508+JJ508</f>
        <v>350.99</v>
      </c>
      <c r="JC508" s="81">
        <v>339.14</v>
      </c>
      <c r="JD508" s="82">
        <f t="shared" si="27"/>
        <v>0</v>
      </c>
      <c r="JE508" s="83"/>
      <c r="JF508" s="83"/>
      <c r="JG508" s="83"/>
      <c r="JH508" s="83"/>
      <c r="JI508" s="83"/>
      <c r="JJ508" s="83">
        <v>350.99</v>
      </c>
      <c r="JK508" s="83"/>
      <c r="JL508" s="83"/>
      <c r="JM508" s="83"/>
      <c r="JN508" s="83"/>
      <c r="JO508" s="83"/>
      <c r="JP508" s="83"/>
      <c r="JQ508" s="40">
        <f t="shared" si="28"/>
        <v>1.0349413221678363</v>
      </c>
      <c r="JR508" s="5" t="s">
        <v>482</v>
      </c>
    </row>
    <row r="509" spans="1:278" s="5" customFormat="1" ht="12.75" customHeight="1" x14ac:dyDescent="0.25">
      <c r="A509" s="64">
        <v>43277</v>
      </c>
      <c r="B509" s="109" t="s">
        <v>159</v>
      </c>
      <c r="C509" s="52"/>
      <c r="D509" s="52"/>
      <c r="E509" s="53"/>
      <c r="F509" s="53"/>
      <c r="G509" s="53"/>
      <c r="H509" s="53"/>
      <c r="I509" s="53"/>
      <c r="J509" s="53"/>
      <c r="K509" s="53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>
        <v>40</v>
      </c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  <c r="BK509" s="22"/>
      <c r="BL509" s="22"/>
      <c r="BM509" s="22"/>
      <c r="BN509" s="22"/>
      <c r="BO509" s="22"/>
      <c r="BP509" s="22"/>
      <c r="BQ509" s="22"/>
      <c r="BR509" s="22"/>
      <c r="BS509" s="22"/>
      <c r="BT509" s="22"/>
      <c r="BU509" s="22"/>
      <c r="BV509" s="22"/>
      <c r="BW509" s="22"/>
      <c r="BX509" s="22"/>
      <c r="BY509" s="22"/>
      <c r="BZ509" s="22"/>
      <c r="CA509" s="22"/>
      <c r="CB509" s="22"/>
      <c r="CC509" s="22"/>
      <c r="CD509" s="22"/>
      <c r="CE509" s="22"/>
      <c r="CF509" s="22"/>
      <c r="CG509" s="22"/>
      <c r="CH509" s="22"/>
      <c r="CI509" s="22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2"/>
      <c r="DA509" s="22"/>
      <c r="DB509" s="22"/>
      <c r="DC509" s="22"/>
      <c r="DD509" s="22"/>
      <c r="DE509" s="22"/>
      <c r="DF509" s="22"/>
      <c r="DG509" s="22"/>
      <c r="DH509" s="22"/>
      <c r="DI509" s="22"/>
      <c r="DJ509" s="22"/>
      <c r="DK509" s="22"/>
      <c r="DL509" s="22"/>
      <c r="DM509" s="22"/>
      <c r="DN509" s="22"/>
      <c r="DO509" s="22"/>
      <c r="DP509" s="22"/>
      <c r="DQ509" s="22"/>
      <c r="DR509" s="22"/>
      <c r="DS509" s="22"/>
      <c r="DT509" s="22"/>
      <c r="DU509" s="22"/>
      <c r="DV509" s="22"/>
      <c r="DW509" s="22"/>
      <c r="DX509" s="22"/>
      <c r="DY509" s="22"/>
      <c r="DZ509" s="22"/>
      <c r="EA509" s="22"/>
      <c r="EB509" s="22"/>
      <c r="EC509" s="22"/>
      <c r="ED509" s="22"/>
      <c r="EE509" s="22"/>
      <c r="EF509" s="22"/>
      <c r="EG509" s="22"/>
      <c r="EH509" s="22"/>
      <c r="EI509" s="22"/>
      <c r="EJ509" s="22"/>
      <c r="EK509" s="22"/>
      <c r="EL509" s="22"/>
      <c r="EM509" s="22"/>
      <c r="EN509" s="22"/>
      <c r="EO509" s="22"/>
      <c r="EP509" s="22"/>
      <c r="EQ509" s="22"/>
      <c r="ER509" s="22"/>
      <c r="ES509" s="22"/>
      <c r="ET509" s="22"/>
      <c r="EU509" s="22"/>
      <c r="EV509" s="22"/>
      <c r="EW509" s="22"/>
      <c r="EX509" s="22"/>
      <c r="EY509" s="22"/>
      <c r="EZ509" s="22">
        <v>20</v>
      </c>
      <c r="FA509" s="22"/>
      <c r="FB509" s="22"/>
      <c r="FC509" s="22"/>
      <c r="FD509" s="22"/>
      <c r="FE509" s="22"/>
      <c r="FF509" s="22"/>
      <c r="FG509" s="22"/>
      <c r="FH509" s="22"/>
      <c r="FI509" s="22"/>
      <c r="FJ509" s="22"/>
      <c r="FK509" s="22"/>
      <c r="FL509" s="22"/>
      <c r="FM509" s="22"/>
      <c r="FN509" s="22"/>
      <c r="FO509" s="22"/>
      <c r="FP509" s="22"/>
      <c r="FQ509" s="22"/>
      <c r="FR509" s="22"/>
      <c r="FS509" s="22"/>
      <c r="FT509" s="22"/>
      <c r="FU509" s="22"/>
      <c r="FV509" s="22"/>
      <c r="FW509" s="22"/>
      <c r="FX509" s="22"/>
      <c r="FY509" s="22"/>
      <c r="FZ509" s="22"/>
      <c r="GA509" s="22"/>
      <c r="GB509" s="22"/>
      <c r="GC509" s="22"/>
      <c r="GD509" s="22"/>
      <c r="GE509" s="22"/>
      <c r="GF509" s="22"/>
      <c r="GG509" s="22"/>
      <c r="GH509" s="22"/>
      <c r="GI509" s="22"/>
      <c r="GJ509" s="22"/>
      <c r="GK509" s="22"/>
      <c r="GL509" s="22"/>
      <c r="GM509" s="22"/>
      <c r="GN509" s="22"/>
      <c r="GO509" s="22"/>
      <c r="GP509" s="22"/>
      <c r="GQ509" s="22"/>
      <c r="GR509" s="22"/>
      <c r="GS509" s="22"/>
      <c r="GT509" s="22"/>
      <c r="GU509" s="22"/>
      <c r="GV509" s="22"/>
      <c r="GW509" s="22"/>
      <c r="GX509" s="22"/>
      <c r="GY509" s="22"/>
      <c r="GZ509" s="22"/>
      <c r="HA509" s="22"/>
      <c r="HB509" s="22"/>
      <c r="HC509" s="22"/>
      <c r="HD509" s="22"/>
      <c r="HE509" s="22"/>
      <c r="HF509" s="22"/>
      <c r="HG509" s="22"/>
      <c r="HH509" s="22"/>
      <c r="HI509" s="22"/>
      <c r="HJ509" s="22"/>
      <c r="HK509" s="22"/>
      <c r="HL509" s="22"/>
      <c r="HM509" s="22"/>
      <c r="HN509" s="22"/>
      <c r="HO509" s="22"/>
      <c r="HP509" s="22"/>
      <c r="HQ509" s="22"/>
      <c r="HR509" s="22"/>
      <c r="HS509" s="22"/>
      <c r="HT509" s="22"/>
      <c r="HU509" s="22"/>
      <c r="HV509" s="22"/>
      <c r="HW509" s="22"/>
      <c r="HX509" s="22"/>
      <c r="HY509" s="22"/>
      <c r="HZ509" s="22"/>
      <c r="IA509" s="22"/>
      <c r="IB509" s="22"/>
      <c r="IC509" s="22"/>
      <c r="ID509" s="22"/>
      <c r="IE509" s="22"/>
      <c r="IF509" s="22"/>
      <c r="IG509" s="22"/>
      <c r="IH509" s="22"/>
      <c r="II509" s="22"/>
      <c r="IJ509" s="22"/>
      <c r="IK509" s="22"/>
      <c r="IL509" s="22"/>
      <c r="IM509" s="22"/>
      <c r="IN509" s="22"/>
      <c r="IO509" s="22"/>
      <c r="IP509" s="22"/>
      <c r="IQ509" s="22"/>
      <c r="IR509" s="22"/>
      <c r="IS509" s="22"/>
      <c r="IT509" s="22"/>
      <c r="IU509" s="22"/>
      <c r="IV509" s="22"/>
      <c r="IW509" s="22"/>
      <c r="IX509" s="22"/>
      <c r="IY509" s="26">
        <f t="shared" si="26"/>
        <v>60</v>
      </c>
      <c r="IZ509" s="56" t="s">
        <v>37</v>
      </c>
      <c r="JA509" s="80">
        <v>2136.96</v>
      </c>
      <c r="JB509" s="81">
        <f>JE509+JF509+JG509+JH509+JI509+JJ509+JK509</f>
        <v>2136.96</v>
      </c>
      <c r="JC509" s="81">
        <v>1396.6</v>
      </c>
      <c r="JD509" s="82">
        <f t="shared" si="27"/>
        <v>0</v>
      </c>
      <c r="JE509" s="83"/>
      <c r="JF509" s="83"/>
      <c r="JG509" s="83"/>
      <c r="JH509" s="83"/>
      <c r="JI509" s="83"/>
      <c r="JJ509" s="83"/>
      <c r="JK509" s="83">
        <v>2136.96</v>
      </c>
      <c r="JL509" s="83"/>
      <c r="JM509" s="83"/>
      <c r="JN509" s="83"/>
      <c r="JO509" s="83"/>
      <c r="JP509" s="83"/>
      <c r="JQ509" s="40">
        <f t="shared" si="28"/>
        <v>1.5301159959902622</v>
      </c>
    </row>
    <row r="510" spans="1:278" s="5" customFormat="1" ht="12.75" customHeight="1" x14ac:dyDescent="0.25">
      <c r="A510" s="64">
        <v>43290</v>
      </c>
      <c r="B510" s="109" t="s">
        <v>159</v>
      </c>
      <c r="C510" s="52"/>
      <c r="D510" s="52"/>
      <c r="E510" s="53"/>
      <c r="F510" s="53"/>
      <c r="G510" s="53"/>
      <c r="H510" s="53"/>
      <c r="I510" s="53"/>
      <c r="J510" s="53"/>
      <c r="K510" s="53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>
        <v>10</v>
      </c>
      <c r="Y510" s="22"/>
      <c r="Z510" s="22">
        <v>10</v>
      </c>
      <c r="AA510" s="22"/>
      <c r="AB510" s="22"/>
      <c r="AC510" s="22"/>
      <c r="AD510" s="22"/>
      <c r="AE510" s="22">
        <v>1</v>
      </c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  <c r="BK510" s="22"/>
      <c r="BL510" s="22"/>
      <c r="BM510" s="22"/>
      <c r="BN510" s="22"/>
      <c r="BO510" s="22"/>
      <c r="BP510" s="22"/>
      <c r="BQ510" s="22"/>
      <c r="BR510" s="22"/>
      <c r="BS510" s="22"/>
      <c r="BT510" s="22"/>
      <c r="BU510" s="22"/>
      <c r="BV510" s="22"/>
      <c r="BW510" s="22"/>
      <c r="BX510" s="22"/>
      <c r="BY510" s="22"/>
      <c r="BZ510" s="22"/>
      <c r="CA510" s="22"/>
      <c r="CB510" s="22"/>
      <c r="CC510" s="22"/>
      <c r="CD510" s="22"/>
      <c r="CE510" s="22"/>
      <c r="CF510" s="22"/>
      <c r="CG510" s="22"/>
      <c r="CH510" s="22"/>
      <c r="CI510" s="22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2"/>
      <c r="DA510" s="22"/>
      <c r="DB510" s="22"/>
      <c r="DC510" s="22"/>
      <c r="DD510" s="22"/>
      <c r="DE510" s="22"/>
      <c r="DF510" s="22"/>
      <c r="DG510" s="22"/>
      <c r="DH510" s="22"/>
      <c r="DI510" s="22"/>
      <c r="DJ510" s="22"/>
      <c r="DK510" s="22"/>
      <c r="DL510" s="22"/>
      <c r="DM510" s="22"/>
      <c r="DN510" s="22"/>
      <c r="DO510" s="22"/>
      <c r="DP510" s="22"/>
      <c r="DQ510" s="22"/>
      <c r="DR510" s="22"/>
      <c r="DS510" s="22"/>
      <c r="DT510" s="22"/>
      <c r="DU510" s="22"/>
      <c r="DV510" s="22"/>
      <c r="DW510" s="22"/>
      <c r="DX510" s="22"/>
      <c r="DY510" s="22"/>
      <c r="DZ510" s="22"/>
      <c r="EA510" s="22"/>
      <c r="EB510" s="22"/>
      <c r="EC510" s="22"/>
      <c r="ED510" s="22"/>
      <c r="EE510" s="22"/>
      <c r="EF510" s="22"/>
      <c r="EG510" s="22"/>
      <c r="EH510" s="22"/>
      <c r="EI510" s="22"/>
      <c r="EJ510" s="22"/>
      <c r="EK510" s="22"/>
      <c r="EL510" s="22"/>
      <c r="EM510" s="22"/>
      <c r="EN510" s="22"/>
      <c r="EO510" s="22"/>
      <c r="EP510" s="22"/>
      <c r="EQ510" s="22"/>
      <c r="ER510" s="22"/>
      <c r="ES510" s="22"/>
      <c r="ET510" s="22"/>
      <c r="EU510" s="22"/>
      <c r="EV510" s="22"/>
      <c r="EW510" s="22"/>
      <c r="EX510" s="22"/>
      <c r="EY510" s="22"/>
      <c r="EZ510" s="22">
        <v>10</v>
      </c>
      <c r="FA510" s="22"/>
      <c r="FB510" s="22"/>
      <c r="FC510" s="22"/>
      <c r="FD510" s="22"/>
      <c r="FE510" s="22"/>
      <c r="FF510" s="22"/>
      <c r="FG510" s="22"/>
      <c r="FH510" s="22"/>
      <c r="FI510" s="22"/>
      <c r="FJ510" s="22"/>
      <c r="FK510" s="22"/>
      <c r="FL510" s="22"/>
      <c r="FM510" s="22"/>
      <c r="FN510" s="22"/>
      <c r="FO510" s="22"/>
      <c r="FP510" s="22"/>
      <c r="FQ510" s="22"/>
      <c r="FR510" s="22"/>
      <c r="FS510" s="22"/>
      <c r="FT510" s="22"/>
      <c r="FU510" s="22"/>
      <c r="FV510" s="22"/>
      <c r="FW510" s="22"/>
      <c r="FX510" s="22"/>
      <c r="FY510" s="22"/>
      <c r="FZ510" s="22"/>
      <c r="GA510" s="22"/>
      <c r="GB510" s="22"/>
      <c r="GC510" s="22"/>
      <c r="GD510" s="22"/>
      <c r="GE510" s="22"/>
      <c r="GF510" s="22"/>
      <c r="GG510" s="22"/>
      <c r="GH510" s="22"/>
      <c r="GI510" s="22"/>
      <c r="GJ510" s="22"/>
      <c r="GK510" s="22"/>
      <c r="GL510" s="22"/>
      <c r="GM510" s="22"/>
      <c r="GN510" s="22"/>
      <c r="GO510" s="22"/>
      <c r="GP510" s="22"/>
      <c r="GQ510" s="22"/>
      <c r="GR510" s="22"/>
      <c r="GS510" s="22"/>
      <c r="GT510" s="22"/>
      <c r="GU510" s="22"/>
      <c r="GV510" s="22"/>
      <c r="GW510" s="22"/>
      <c r="GX510" s="22"/>
      <c r="GY510" s="22"/>
      <c r="GZ510" s="22"/>
      <c r="HA510" s="22"/>
      <c r="HB510" s="22"/>
      <c r="HC510" s="22"/>
      <c r="HD510" s="22"/>
      <c r="HE510" s="22"/>
      <c r="HF510" s="22"/>
      <c r="HG510" s="22"/>
      <c r="HH510" s="22"/>
      <c r="HI510" s="22"/>
      <c r="HJ510" s="22"/>
      <c r="HK510" s="22"/>
      <c r="HL510" s="22"/>
      <c r="HM510" s="22"/>
      <c r="HN510" s="22"/>
      <c r="HO510" s="22"/>
      <c r="HP510" s="22"/>
      <c r="HQ510" s="22"/>
      <c r="HR510" s="22"/>
      <c r="HS510" s="22"/>
      <c r="HT510" s="22"/>
      <c r="HU510" s="22"/>
      <c r="HV510" s="22"/>
      <c r="HW510" s="22"/>
      <c r="HX510" s="22"/>
      <c r="HY510" s="22"/>
      <c r="HZ510" s="22"/>
      <c r="IA510" s="22"/>
      <c r="IB510" s="22"/>
      <c r="IC510" s="22"/>
      <c r="ID510" s="22"/>
      <c r="IE510" s="22"/>
      <c r="IF510" s="22"/>
      <c r="IG510" s="22"/>
      <c r="IH510" s="22"/>
      <c r="II510" s="22"/>
      <c r="IJ510" s="22"/>
      <c r="IK510" s="22"/>
      <c r="IL510" s="22"/>
      <c r="IM510" s="22"/>
      <c r="IN510" s="22"/>
      <c r="IO510" s="22"/>
      <c r="IP510" s="22"/>
      <c r="IQ510" s="22"/>
      <c r="IR510" s="22"/>
      <c r="IS510" s="22"/>
      <c r="IT510" s="22"/>
      <c r="IU510" s="22"/>
      <c r="IV510" s="22"/>
      <c r="IW510" s="22"/>
      <c r="IX510" s="22"/>
      <c r="IY510" s="26">
        <f t="shared" si="26"/>
        <v>31</v>
      </c>
      <c r="IZ510" s="56" t="s">
        <v>37</v>
      </c>
      <c r="JA510" s="80">
        <v>999.18</v>
      </c>
      <c r="JB510" s="81">
        <f>JE510+JF510+JG510+JH510+JI510+JJ510+JK510</f>
        <v>999.18</v>
      </c>
      <c r="JC510" s="81">
        <v>760.82999999999993</v>
      </c>
      <c r="JD510" s="82">
        <f t="shared" si="27"/>
        <v>0</v>
      </c>
      <c r="JE510" s="83"/>
      <c r="JF510" s="83"/>
      <c r="JG510" s="83"/>
      <c r="JH510" s="83"/>
      <c r="JI510" s="83"/>
      <c r="JJ510" s="83"/>
      <c r="JK510" s="83">
        <v>999.18</v>
      </c>
      <c r="JL510" s="83"/>
      <c r="JM510" s="83"/>
      <c r="JN510" s="83"/>
      <c r="JO510" s="83"/>
      <c r="JP510" s="83"/>
      <c r="JQ510" s="40">
        <f t="shared" si="28"/>
        <v>1.3132762903670991</v>
      </c>
    </row>
    <row r="511" spans="1:278" s="5" customFormat="1" ht="12.75" customHeight="1" x14ac:dyDescent="0.25">
      <c r="A511" s="64">
        <v>43326</v>
      </c>
      <c r="B511" s="109" t="s">
        <v>159</v>
      </c>
      <c r="C511" s="52"/>
      <c r="D511" s="52"/>
      <c r="E511" s="53"/>
      <c r="F511" s="53"/>
      <c r="G511" s="53"/>
      <c r="H511" s="53"/>
      <c r="I511" s="53"/>
      <c r="J511" s="53"/>
      <c r="K511" s="53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>
        <v>20</v>
      </c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  <c r="BK511" s="22"/>
      <c r="BL511" s="22"/>
      <c r="BM511" s="22"/>
      <c r="BN511" s="22"/>
      <c r="BO511" s="22"/>
      <c r="BP511" s="22"/>
      <c r="BQ511" s="22"/>
      <c r="BR511" s="22"/>
      <c r="BS511" s="22"/>
      <c r="BT511" s="22"/>
      <c r="BU511" s="22"/>
      <c r="BV511" s="22"/>
      <c r="BW511" s="22"/>
      <c r="BX511" s="22"/>
      <c r="BY511" s="22"/>
      <c r="BZ511" s="22"/>
      <c r="CA511" s="22"/>
      <c r="CB511" s="22"/>
      <c r="CC511" s="22"/>
      <c r="CD511" s="22"/>
      <c r="CE511" s="22"/>
      <c r="CF511" s="22"/>
      <c r="CG511" s="22"/>
      <c r="CH511" s="22"/>
      <c r="CI511" s="22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2"/>
      <c r="DA511" s="22"/>
      <c r="DB511" s="22"/>
      <c r="DC511" s="22"/>
      <c r="DD511" s="22"/>
      <c r="DE511" s="22"/>
      <c r="DF511" s="22"/>
      <c r="DG511" s="22"/>
      <c r="DH511" s="22"/>
      <c r="DI511" s="22"/>
      <c r="DJ511" s="22"/>
      <c r="DK511" s="22"/>
      <c r="DL511" s="22"/>
      <c r="DM511" s="22"/>
      <c r="DN511" s="22"/>
      <c r="DO511" s="22"/>
      <c r="DP511" s="22"/>
      <c r="DQ511" s="22"/>
      <c r="DR511" s="22"/>
      <c r="DS511" s="22"/>
      <c r="DT511" s="22"/>
      <c r="DU511" s="22"/>
      <c r="DV511" s="22"/>
      <c r="DW511" s="22"/>
      <c r="DX511" s="22"/>
      <c r="DY511" s="22"/>
      <c r="DZ511" s="22"/>
      <c r="EA511" s="22"/>
      <c r="EB511" s="22"/>
      <c r="EC511" s="22"/>
      <c r="ED511" s="22"/>
      <c r="EE511" s="22"/>
      <c r="EF511" s="22"/>
      <c r="EG511" s="22"/>
      <c r="EH511" s="22"/>
      <c r="EI511" s="22"/>
      <c r="EJ511" s="22"/>
      <c r="EK511" s="22"/>
      <c r="EL511" s="22"/>
      <c r="EM511" s="22"/>
      <c r="EN511" s="22"/>
      <c r="EO511" s="22"/>
      <c r="EP511" s="22"/>
      <c r="EQ511" s="22"/>
      <c r="ER511" s="22"/>
      <c r="ES511" s="22"/>
      <c r="ET511" s="22"/>
      <c r="EU511" s="22"/>
      <c r="EV511" s="22"/>
      <c r="EW511" s="22"/>
      <c r="EX511" s="22"/>
      <c r="EY511" s="22"/>
      <c r="EZ511" s="22"/>
      <c r="FA511" s="22"/>
      <c r="FB511" s="22"/>
      <c r="FC511" s="22"/>
      <c r="FD511" s="22"/>
      <c r="FE511" s="22"/>
      <c r="FF511" s="22"/>
      <c r="FG511" s="22"/>
      <c r="FH511" s="22"/>
      <c r="FI511" s="22"/>
      <c r="FJ511" s="22"/>
      <c r="FK511" s="22"/>
      <c r="FL511" s="22"/>
      <c r="FM511" s="22"/>
      <c r="FN511" s="22"/>
      <c r="FO511" s="22"/>
      <c r="FP511" s="22"/>
      <c r="FQ511" s="22"/>
      <c r="FR511" s="22"/>
      <c r="FS511" s="22"/>
      <c r="FT511" s="22"/>
      <c r="FU511" s="22"/>
      <c r="FV511" s="22"/>
      <c r="FW511" s="22"/>
      <c r="FX511" s="22"/>
      <c r="FY511" s="22"/>
      <c r="FZ511" s="22"/>
      <c r="GA511" s="22"/>
      <c r="GB511" s="22"/>
      <c r="GC511" s="22"/>
      <c r="GD511" s="22"/>
      <c r="GE511" s="22"/>
      <c r="GF511" s="22"/>
      <c r="GG511" s="22"/>
      <c r="GH511" s="22"/>
      <c r="GI511" s="22"/>
      <c r="GJ511" s="22"/>
      <c r="GK511" s="22"/>
      <c r="GL511" s="22"/>
      <c r="GM511" s="22"/>
      <c r="GN511" s="22"/>
      <c r="GO511" s="22"/>
      <c r="GP511" s="22"/>
      <c r="GQ511" s="22"/>
      <c r="GR511" s="22"/>
      <c r="GS511" s="22"/>
      <c r="GT511" s="22"/>
      <c r="GU511" s="22"/>
      <c r="GV511" s="22"/>
      <c r="GW511" s="22"/>
      <c r="GX511" s="22"/>
      <c r="GY511" s="22"/>
      <c r="GZ511" s="22"/>
      <c r="HA511" s="22"/>
      <c r="HB511" s="22"/>
      <c r="HC511" s="22"/>
      <c r="HD511" s="22"/>
      <c r="HE511" s="22"/>
      <c r="HF511" s="22"/>
      <c r="HG511" s="22"/>
      <c r="HH511" s="22"/>
      <c r="HI511" s="22"/>
      <c r="HJ511" s="22"/>
      <c r="HK511" s="22"/>
      <c r="HL511" s="22"/>
      <c r="HM511" s="22"/>
      <c r="HN511" s="22"/>
      <c r="HO511" s="22"/>
      <c r="HP511" s="22"/>
      <c r="HQ511" s="22"/>
      <c r="HR511" s="22"/>
      <c r="HS511" s="22"/>
      <c r="HT511" s="22"/>
      <c r="HU511" s="22"/>
      <c r="HV511" s="22"/>
      <c r="HW511" s="22"/>
      <c r="HX511" s="22"/>
      <c r="HY511" s="22"/>
      <c r="HZ511" s="22"/>
      <c r="IA511" s="22"/>
      <c r="IB511" s="22"/>
      <c r="IC511" s="22"/>
      <c r="ID511" s="22"/>
      <c r="IE511" s="22"/>
      <c r="IF511" s="22"/>
      <c r="IG511" s="22"/>
      <c r="IH511" s="22"/>
      <c r="II511" s="22"/>
      <c r="IJ511" s="22"/>
      <c r="IK511" s="22"/>
      <c r="IL511" s="22"/>
      <c r="IM511" s="22"/>
      <c r="IN511" s="22"/>
      <c r="IO511" s="22"/>
      <c r="IP511" s="22"/>
      <c r="IQ511" s="22"/>
      <c r="IR511" s="22"/>
      <c r="IS511" s="22"/>
      <c r="IT511" s="22"/>
      <c r="IU511" s="22"/>
      <c r="IV511" s="22"/>
      <c r="IW511" s="22"/>
      <c r="IX511" s="22"/>
      <c r="IY511" s="26">
        <f t="shared" si="26"/>
        <v>20</v>
      </c>
      <c r="IZ511" s="56" t="s">
        <v>37</v>
      </c>
      <c r="JA511" s="80">
        <v>858.72</v>
      </c>
      <c r="JB511" s="81">
        <f>JE511+JF511+JG511+JH511+JI511+JJ511+JK511+JL511</f>
        <v>858.72</v>
      </c>
      <c r="JC511" s="81">
        <v>533.20000000000005</v>
      </c>
      <c r="JD511" s="82">
        <f t="shared" si="27"/>
        <v>0</v>
      </c>
      <c r="JE511" s="83"/>
      <c r="JF511" s="83"/>
      <c r="JG511" s="83"/>
      <c r="JH511" s="83"/>
      <c r="JI511" s="83"/>
      <c r="JJ511" s="83"/>
      <c r="JK511" s="83"/>
      <c r="JL511" s="83">
        <v>858.72</v>
      </c>
      <c r="JM511" s="83"/>
      <c r="JN511" s="83"/>
      <c r="JO511" s="83"/>
      <c r="JP511" s="83"/>
      <c r="JQ511" s="40">
        <f t="shared" si="28"/>
        <v>1.6105026256564141</v>
      </c>
    </row>
    <row r="512" spans="1:278" s="5" customFormat="1" ht="12.75" customHeight="1" x14ac:dyDescent="0.25">
      <c r="A512" s="64">
        <v>43333</v>
      </c>
      <c r="B512" s="109" t="s">
        <v>159</v>
      </c>
      <c r="C512" s="52"/>
      <c r="D512" s="52"/>
      <c r="E512" s="53"/>
      <c r="F512" s="53"/>
      <c r="G512" s="53"/>
      <c r="H512" s="53"/>
      <c r="I512" s="53"/>
      <c r="J512" s="53"/>
      <c r="K512" s="53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>
        <v>10</v>
      </c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  <c r="BK512" s="22"/>
      <c r="BL512" s="22"/>
      <c r="BM512" s="22"/>
      <c r="BN512" s="22"/>
      <c r="BO512" s="22"/>
      <c r="BP512" s="22"/>
      <c r="BQ512" s="22"/>
      <c r="BR512" s="22"/>
      <c r="BS512" s="22"/>
      <c r="BT512" s="22"/>
      <c r="BU512" s="22"/>
      <c r="BV512" s="22"/>
      <c r="BW512" s="22"/>
      <c r="BX512" s="22"/>
      <c r="BY512" s="22"/>
      <c r="BZ512" s="22"/>
      <c r="CA512" s="22"/>
      <c r="CB512" s="22"/>
      <c r="CC512" s="22"/>
      <c r="CD512" s="22"/>
      <c r="CE512" s="22"/>
      <c r="CF512" s="22"/>
      <c r="CG512" s="22"/>
      <c r="CH512" s="22"/>
      <c r="CI512" s="22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2"/>
      <c r="DA512" s="22"/>
      <c r="DB512" s="22"/>
      <c r="DC512" s="22"/>
      <c r="DD512" s="22"/>
      <c r="DE512" s="22"/>
      <c r="DF512" s="22"/>
      <c r="DG512" s="22"/>
      <c r="DH512" s="22"/>
      <c r="DI512" s="22"/>
      <c r="DJ512" s="22"/>
      <c r="DK512" s="22"/>
      <c r="DL512" s="22"/>
      <c r="DM512" s="22"/>
      <c r="DN512" s="22"/>
      <c r="DO512" s="22"/>
      <c r="DP512" s="22"/>
      <c r="DQ512" s="22"/>
      <c r="DR512" s="22"/>
      <c r="DS512" s="22"/>
      <c r="DT512" s="22"/>
      <c r="DU512" s="22"/>
      <c r="DV512" s="22"/>
      <c r="DW512" s="22"/>
      <c r="DX512" s="22"/>
      <c r="DY512" s="22"/>
      <c r="DZ512" s="22"/>
      <c r="EA512" s="22"/>
      <c r="EB512" s="22"/>
      <c r="EC512" s="22"/>
      <c r="ED512" s="22"/>
      <c r="EE512" s="22"/>
      <c r="EF512" s="22"/>
      <c r="EG512" s="22"/>
      <c r="EH512" s="22"/>
      <c r="EI512" s="22"/>
      <c r="EJ512" s="22"/>
      <c r="EK512" s="22"/>
      <c r="EL512" s="22"/>
      <c r="EM512" s="22"/>
      <c r="EN512" s="22"/>
      <c r="EO512" s="22"/>
      <c r="EP512" s="22"/>
      <c r="EQ512" s="22"/>
      <c r="ER512" s="22"/>
      <c r="ES512" s="22"/>
      <c r="ET512" s="22"/>
      <c r="EU512" s="22"/>
      <c r="EV512" s="22"/>
      <c r="EW512" s="22"/>
      <c r="EX512" s="22"/>
      <c r="EY512" s="22"/>
      <c r="EZ512" s="22"/>
      <c r="FA512" s="22"/>
      <c r="FB512" s="22"/>
      <c r="FC512" s="22"/>
      <c r="FD512" s="22"/>
      <c r="FE512" s="22"/>
      <c r="FF512" s="22"/>
      <c r="FG512" s="22"/>
      <c r="FH512" s="22"/>
      <c r="FI512" s="22"/>
      <c r="FJ512" s="22"/>
      <c r="FK512" s="22"/>
      <c r="FL512" s="22"/>
      <c r="FM512" s="22"/>
      <c r="FN512" s="22"/>
      <c r="FO512" s="22"/>
      <c r="FP512" s="22"/>
      <c r="FQ512" s="22"/>
      <c r="FR512" s="22"/>
      <c r="FS512" s="22"/>
      <c r="FT512" s="22"/>
      <c r="FU512" s="22"/>
      <c r="FV512" s="22"/>
      <c r="FW512" s="22"/>
      <c r="FX512" s="22"/>
      <c r="FY512" s="22"/>
      <c r="FZ512" s="22"/>
      <c r="GA512" s="22"/>
      <c r="GB512" s="22"/>
      <c r="GC512" s="22"/>
      <c r="GD512" s="22"/>
      <c r="GE512" s="22"/>
      <c r="GF512" s="22"/>
      <c r="GG512" s="22"/>
      <c r="GH512" s="22"/>
      <c r="GI512" s="22"/>
      <c r="GJ512" s="22"/>
      <c r="GK512" s="22"/>
      <c r="GL512" s="22"/>
      <c r="GM512" s="22"/>
      <c r="GN512" s="22"/>
      <c r="GO512" s="22"/>
      <c r="GP512" s="22"/>
      <c r="GQ512" s="22"/>
      <c r="GR512" s="22"/>
      <c r="GS512" s="22"/>
      <c r="GT512" s="22"/>
      <c r="GU512" s="22"/>
      <c r="GV512" s="22"/>
      <c r="GW512" s="22"/>
      <c r="GX512" s="22"/>
      <c r="GY512" s="22"/>
      <c r="GZ512" s="22"/>
      <c r="HA512" s="22"/>
      <c r="HB512" s="22"/>
      <c r="HC512" s="22"/>
      <c r="HD512" s="22"/>
      <c r="HE512" s="22"/>
      <c r="HF512" s="22"/>
      <c r="HG512" s="22"/>
      <c r="HH512" s="22"/>
      <c r="HI512" s="22"/>
      <c r="HJ512" s="22"/>
      <c r="HK512" s="22"/>
      <c r="HL512" s="22"/>
      <c r="HM512" s="22"/>
      <c r="HN512" s="22"/>
      <c r="HO512" s="22"/>
      <c r="HP512" s="22"/>
      <c r="HQ512" s="22"/>
      <c r="HR512" s="22"/>
      <c r="HS512" s="22"/>
      <c r="HT512" s="22"/>
      <c r="HU512" s="22"/>
      <c r="HV512" s="22"/>
      <c r="HW512" s="22"/>
      <c r="HX512" s="22"/>
      <c r="HY512" s="22"/>
      <c r="HZ512" s="22"/>
      <c r="IA512" s="22"/>
      <c r="IB512" s="22"/>
      <c r="IC512" s="22"/>
      <c r="ID512" s="22"/>
      <c r="IE512" s="22"/>
      <c r="IF512" s="22"/>
      <c r="IG512" s="22"/>
      <c r="IH512" s="22"/>
      <c r="II512" s="22"/>
      <c r="IJ512" s="22"/>
      <c r="IK512" s="22"/>
      <c r="IL512" s="22"/>
      <c r="IM512" s="22"/>
      <c r="IN512" s="22"/>
      <c r="IO512" s="22"/>
      <c r="IP512" s="22"/>
      <c r="IQ512" s="22"/>
      <c r="IR512" s="22"/>
      <c r="IS512" s="22"/>
      <c r="IT512" s="22"/>
      <c r="IU512" s="22"/>
      <c r="IV512" s="22"/>
      <c r="IW512" s="22"/>
      <c r="IX512" s="22"/>
      <c r="IY512" s="26">
        <f t="shared" si="26"/>
        <v>10</v>
      </c>
      <c r="IZ512" s="56" t="s">
        <v>37</v>
      </c>
      <c r="JA512" s="80">
        <v>424.56</v>
      </c>
      <c r="JB512" s="81">
        <f>JE512+JF512+JG512+JH512+JI512+JJ512+JK512+JL512</f>
        <v>424.56</v>
      </c>
      <c r="JC512" s="81">
        <v>266.60000000000002</v>
      </c>
      <c r="JD512" s="82">
        <f t="shared" si="27"/>
        <v>0</v>
      </c>
      <c r="JE512" s="83"/>
      <c r="JF512" s="83"/>
      <c r="JG512" s="83"/>
      <c r="JH512" s="83"/>
      <c r="JI512" s="83"/>
      <c r="JJ512" s="83"/>
      <c r="JK512" s="83"/>
      <c r="JL512" s="83">
        <v>424.56</v>
      </c>
      <c r="JM512" s="83"/>
      <c r="JN512" s="83"/>
      <c r="JO512" s="83"/>
      <c r="JP512" s="83"/>
      <c r="JQ512" s="40">
        <f t="shared" si="28"/>
        <v>1.5924981245311327</v>
      </c>
    </row>
    <row r="513" spans="1:278" s="5" customFormat="1" ht="12.75" customHeight="1" x14ac:dyDescent="0.25">
      <c r="A513" s="64">
        <v>43349</v>
      </c>
      <c r="B513" s="109" t="s">
        <v>159</v>
      </c>
      <c r="C513" s="52"/>
      <c r="D513" s="52"/>
      <c r="E513" s="53"/>
      <c r="F513" s="53"/>
      <c r="G513" s="53"/>
      <c r="H513" s="53"/>
      <c r="I513" s="53"/>
      <c r="J513" s="53"/>
      <c r="K513" s="53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>
        <v>30</v>
      </c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  <c r="BK513" s="22"/>
      <c r="BL513" s="22"/>
      <c r="BM513" s="22"/>
      <c r="BN513" s="22"/>
      <c r="BO513" s="22"/>
      <c r="BP513" s="22"/>
      <c r="BQ513" s="22"/>
      <c r="BR513" s="22"/>
      <c r="BS513" s="22"/>
      <c r="BT513" s="22"/>
      <c r="BU513" s="22"/>
      <c r="BV513" s="22"/>
      <c r="BW513" s="22"/>
      <c r="BX513" s="22"/>
      <c r="BY513" s="22"/>
      <c r="BZ513" s="22"/>
      <c r="CA513" s="22"/>
      <c r="CB513" s="22"/>
      <c r="CC513" s="22"/>
      <c r="CD513" s="22"/>
      <c r="CE513" s="22"/>
      <c r="CF513" s="22"/>
      <c r="CG513" s="22"/>
      <c r="CH513" s="22"/>
      <c r="CI513" s="22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2"/>
      <c r="DA513" s="22"/>
      <c r="DB513" s="22"/>
      <c r="DC513" s="22"/>
      <c r="DD513" s="22"/>
      <c r="DE513" s="22"/>
      <c r="DF513" s="22"/>
      <c r="DG513" s="22"/>
      <c r="DH513" s="22"/>
      <c r="DI513" s="22"/>
      <c r="DJ513" s="22"/>
      <c r="DK513" s="22"/>
      <c r="DL513" s="22"/>
      <c r="DM513" s="22"/>
      <c r="DN513" s="22"/>
      <c r="DO513" s="22"/>
      <c r="DP513" s="22"/>
      <c r="DQ513" s="22"/>
      <c r="DR513" s="22"/>
      <c r="DS513" s="22"/>
      <c r="DT513" s="22"/>
      <c r="DU513" s="22"/>
      <c r="DV513" s="22"/>
      <c r="DW513" s="22"/>
      <c r="DX513" s="22"/>
      <c r="DY513" s="22"/>
      <c r="DZ513" s="22"/>
      <c r="EA513" s="22"/>
      <c r="EB513" s="22"/>
      <c r="EC513" s="22"/>
      <c r="ED513" s="22"/>
      <c r="EE513" s="22"/>
      <c r="EF513" s="22"/>
      <c r="EG513" s="22"/>
      <c r="EH513" s="22"/>
      <c r="EI513" s="22"/>
      <c r="EJ513" s="22"/>
      <c r="EK513" s="22"/>
      <c r="EL513" s="22"/>
      <c r="EM513" s="22"/>
      <c r="EN513" s="22"/>
      <c r="EO513" s="22"/>
      <c r="EP513" s="22"/>
      <c r="EQ513" s="22"/>
      <c r="ER513" s="22"/>
      <c r="ES513" s="22"/>
      <c r="ET513" s="22"/>
      <c r="EU513" s="22"/>
      <c r="EV513" s="22"/>
      <c r="EW513" s="22"/>
      <c r="EX513" s="22"/>
      <c r="EY513" s="22"/>
      <c r="EZ513" s="22">
        <v>20</v>
      </c>
      <c r="FA513" s="22"/>
      <c r="FB513" s="22"/>
      <c r="FC513" s="22"/>
      <c r="FD513" s="22"/>
      <c r="FE513" s="22"/>
      <c r="FF513" s="22"/>
      <c r="FG513" s="22"/>
      <c r="FH513" s="22"/>
      <c r="FI513" s="22"/>
      <c r="FJ513" s="22"/>
      <c r="FK513" s="22"/>
      <c r="FL513" s="22"/>
      <c r="FM513" s="22"/>
      <c r="FN513" s="22"/>
      <c r="FO513" s="22"/>
      <c r="FP513" s="22"/>
      <c r="FQ513" s="22"/>
      <c r="FR513" s="22"/>
      <c r="FS513" s="22"/>
      <c r="FT513" s="22"/>
      <c r="FU513" s="22"/>
      <c r="FV513" s="22"/>
      <c r="FW513" s="22"/>
      <c r="FX513" s="22"/>
      <c r="FY513" s="22"/>
      <c r="FZ513" s="22"/>
      <c r="GA513" s="22"/>
      <c r="GB513" s="22"/>
      <c r="GC513" s="22"/>
      <c r="GD513" s="22"/>
      <c r="GE513" s="22"/>
      <c r="GF513" s="22"/>
      <c r="GG513" s="22"/>
      <c r="GH513" s="22"/>
      <c r="GI513" s="22"/>
      <c r="GJ513" s="22"/>
      <c r="GK513" s="22"/>
      <c r="GL513" s="22"/>
      <c r="GM513" s="22"/>
      <c r="GN513" s="22"/>
      <c r="GO513" s="22"/>
      <c r="GP513" s="22"/>
      <c r="GQ513" s="22"/>
      <c r="GR513" s="22"/>
      <c r="GS513" s="22"/>
      <c r="GT513" s="22"/>
      <c r="GU513" s="22"/>
      <c r="GV513" s="22"/>
      <c r="GW513" s="22"/>
      <c r="GX513" s="22"/>
      <c r="GY513" s="22"/>
      <c r="GZ513" s="22"/>
      <c r="HA513" s="22"/>
      <c r="HB513" s="22"/>
      <c r="HC513" s="22"/>
      <c r="HD513" s="22"/>
      <c r="HE513" s="22"/>
      <c r="HF513" s="22"/>
      <c r="HG513" s="22"/>
      <c r="HH513" s="22"/>
      <c r="HI513" s="22"/>
      <c r="HJ513" s="22"/>
      <c r="HK513" s="22"/>
      <c r="HL513" s="22"/>
      <c r="HM513" s="22"/>
      <c r="HN513" s="22"/>
      <c r="HO513" s="22"/>
      <c r="HP513" s="22"/>
      <c r="HQ513" s="22"/>
      <c r="HR513" s="22"/>
      <c r="HS513" s="22"/>
      <c r="HT513" s="22"/>
      <c r="HU513" s="22"/>
      <c r="HV513" s="22"/>
      <c r="HW513" s="22"/>
      <c r="HX513" s="22"/>
      <c r="HY513" s="22"/>
      <c r="HZ513" s="22"/>
      <c r="IA513" s="22"/>
      <c r="IB513" s="22"/>
      <c r="IC513" s="22"/>
      <c r="ID513" s="22"/>
      <c r="IE513" s="22"/>
      <c r="IF513" s="22"/>
      <c r="IG513" s="22"/>
      <c r="IH513" s="22"/>
      <c r="II513" s="22"/>
      <c r="IJ513" s="22"/>
      <c r="IK513" s="22"/>
      <c r="IL513" s="22"/>
      <c r="IM513" s="22"/>
      <c r="IN513" s="22"/>
      <c r="IO513" s="22"/>
      <c r="IP513" s="22"/>
      <c r="IQ513" s="22"/>
      <c r="IR513" s="22"/>
      <c r="IS513" s="22"/>
      <c r="IT513" s="22"/>
      <c r="IU513" s="22"/>
      <c r="IV513" s="22"/>
      <c r="IW513" s="22"/>
      <c r="IX513" s="22"/>
      <c r="IY513" s="26">
        <f t="shared" si="26"/>
        <v>50</v>
      </c>
      <c r="IZ513" s="56" t="s">
        <v>37</v>
      </c>
      <c r="JA513" s="80">
        <v>1816.44</v>
      </c>
      <c r="JB513" s="81">
        <f>JE513+JF513+JG513+JH513+JI513+JJ513+JK513+JL513+JM513+JN513</f>
        <v>1816.44</v>
      </c>
      <c r="JC513" s="81">
        <v>1139.5999999999999</v>
      </c>
      <c r="JD513" s="82">
        <f t="shared" si="27"/>
        <v>0</v>
      </c>
      <c r="JE513" s="83"/>
      <c r="JF513" s="83"/>
      <c r="JG513" s="83"/>
      <c r="JH513" s="83"/>
      <c r="JI513" s="83"/>
      <c r="JJ513" s="83"/>
      <c r="JK513" s="83"/>
      <c r="JL513" s="83"/>
      <c r="JM513" s="83">
        <v>1816.14</v>
      </c>
      <c r="JN513" s="83">
        <v>0.3</v>
      </c>
      <c r="JO513" s="83"/>
      <c r="JP513" s="83"/>
      <c r="JQ513" s="117">
        <f t="shared" si="28"/>
        <v>1.5939276939276941</v>
      </c>
    </row>
    <row r="514" spans="1:278" s="5" customFormat="1" ht="12.75" customHeight="1" x14ac:dyDescent="0.25">
      <c r="A514" s="64">
        <v>43375</v>
      </c>
      <c r="B514" s="109" t="s">
        <v>159</v>
      </c>
      <c r="C514" s="52"/>
      <c r="D514" s="52"/>
      <c r="E514" s="53"/>
      <c r="F514" s="53"/>
      <c r="G514" s="53"/>
      <c r="H514" s="53"/>
      <c r="I514" s="53"/>
      <c r="J514" s="53"/>
      <c r="K514" s="53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>
        <v>20</v>
      </c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  <c r="BK514" s="22"/>
      <c r="BL514" s="22"/>
      <c r="BM514" s="22"/>
      <c r="BN514" s="22"/>
      <c r="BO514" s="22"/>
      <c r="BP514" s="22"/>
      <c r="BQ514" s="22"/>
      <c r="BR514" s="22"/>
      <c r="BS514" s="22"/>
      <c r="BT514" s="22"/>
      <c r="BU514" s="22"/>
      <c r="BV514" s="22"/>
      <c r="BW514" s="22"/>
      <c r="BX514" s="22"/>
      <c r="BY514" s="22"/>
      <c r="BZ514" s="22"/>
      <c r="CA514" s="22"/>
      <c r="CB514" s="22"/>
      <c r="CC514" s="22"/>
      <c r="CD514" s="22"/>
      <c r="CE514" s="22"/>
      <c r="CF514" s="22"/>
      <c r="CG514" s="22"/>
      <c r="CH514" s="22"/>
      <c r="CI514" s="22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2"/>
      <c r="DA514" s="22"/>
      <c r="DB514" s="22"/>
      <c r="DC514" s="22"/>
      <c r="DD514" s="22"/>
      <c r="DE514" s="22"/>
      <c r="DF514" s="22"/>
      <c r="DG514" s="22"/>
      <c r="DH514" s="22"/>
      <c r="DI514" s="22"/>
      <c r="DJ514" s="22"/>
      <c r="DK514" s="22"/>
      <c r="DL514" s="22"/>
      <c r="DM514" s="22"/>
      <c r="DN514" s="22"/>
      <c r="DO514" s="22"/>
      <c r="DP514" s="22"/>
      <c r="DQ514" s="22"/>
      <c r="DR514" s="22"/>
      <c r="DS514" s="22"/>
      <c r="DT514" s="22"/>
      <c r="DU514" s="22"/>
      <c r="DV514" s="22"/>
      <c r="DW514" s="22"/>
      <c r="DX514" s="22"/>
      <c r="DY514" s="22"/>
      <c r="DZ514" s="22"/>
      <c r="EA514" s="22"/>
      <c r="EB514" s="22"/>
      <c r="EC514" s="22"/>
      <c r="ED514" s="22"/>
      <c r="EE514" s="22"/>
      <c r="EF514" s="22"/>
      <c r="EG514" s="22"/>
      <c r="EH514" s="22"/>
      <c r="EI514" s="22"/>
      <c r="EJ514" s="22"/>
      <c r="EK514" s="22"/>
      <c r="EL514" s="22"/>
      <c r="EM514" s="22"/>
      <c r="EN514" s="22"/>
      <c r="EO514" s="22"/>
      <c r="EP514" s="22"/>
      <c r="EQ514" s="22"/>
      <c r="ER514" s="22"/>
      <c r="ES514" s="22"/>
      <c r="ET514" s="22"/>
      <c r="EU514" s="22"/>
      <c r="EV514" s="22"/>
      <c r="EW514" s="22"/>
      <c r="EX514" s="22"/>
      <c r="EY514" s="22"/>
      <c r="EZ514" s="22">
        <v>20</v>
      </c>
      <c r="FA514" s="22"/>
      <c r="FB514" s="22"/>
      <c r="FC514" s="22"/>
      <c r="FD514" s="22"/>
      <c r="FE514" s="22"/>
      <c r="FF514" s="22"/>
      <c r="FG514" s="22"/>
      <c r="FH514" s="22"/>
      <c r="FI514" s="22"/>
      <c r="FJ514" s="22"/>
      <c r="FK514" s="22"/>
      <c r="FL514" s="22"/>
      <c r="FM514" s="22"/>
      <c r="FN514" s="22"/>
      <c r="FO514" s="22"/>
      <c r="FP514" s="22"/>
      <c r="FQ514" s="22"/>
      <c r="FR514" s="22"/>
      <c r="FS514" s="22"/>
      <c r="FT514" s="22"/>
      <c r="FU514" s="22"/>
      <c r="FV514" s="22"/>
      <c r="FW514" s="22"/>
      <c r="FX514" s="22"/>
      <c r="FY514" s="22"/>
      <c r="FZ514" s="22"/>
      <c r="GA514" s="22"/>
      <c r="GB514" s="22"/>
      <c r="GC514" s="22"/>
      <c r="GD514" s="22"/>
      <c r="GE514" s="22"/>
      <c r="GF514" s="22"/>
      <c r="GG514" s="22"/>
      <c r="GH514" s="22"/>
      <c r="GI514" s="22"/>
      <c r="GJ514" s="22"/>
      <c r="GK514" s="22"/>
      <c r="GL514" s="22"/>
      <c r="GM514" s="22"/>
      <c r="GN514" s="22"/>
      <c r="GO514" s="22"/>
      <c r="GP514" s="22"/>
      <c r="GQ514" s="22"/>
      <c r="GR514" s="22"/>
      <c r="GS514" s="22"/>
      <c r="GT514" s="22"/>
      <c r="GU514" s="22"/>
      <c r="GV514" s="22"/>
      <c r="GW514" s="22"/>
      <c r="GX514" s="22"/>
      <c r="GY514" s="22"/>
      <c r="GZ514" s="22"/>
      <c r="HA514" s="22"/>
      <c r="HB514" s="22"/>
      <c r="HC514" s="22"/>
      <c r="HD514" s="22"/>
      <c r="HE514" s="22"/>
      <c r="HF514" s="22"/>
      <c r="HG514" s="22"/>
      <c r="HH514" s="22"/>
      <c r="HI514" s="22"/>
      <c r="HJ514" s="22"/>
      <c r="HK514" s="22"/>
      <c r="HL514" s="22"/>
      <c r="HM514" s="22"/>
      <c r="HN514" s="22"/>
      <c r="HO514" s="22"/>
      <c r="HP514" s="22"/>
      <c r="HQ514" s="22"/>
      <c r="HR514" s="22"/>
      <c r="HS514" s="22"/>
      <c r="HT514" s="22"/>
      <c r="HU514" s="22"/>
      <c r="HV514" s="22"/>
      <c r="HW514" s="22"/>
      <c r="HX514" s="22"/>
      <c r="HY514" s="22"/>
      <c r="HZ514" s="22"/>
      <c r="IA514" s="22"/>
      <c r="IB514" s="22"/>
      <c r="IC514" s="22"/>
      <c r="ID514" s="22"/>
      <c r="IE514" s="22"/>
      <c r="IF514" s="22"/>
      <c r="IG514" s="22"/>
      <c r="IH514" s="22"/>
      <c r="II514" s="22"/>
      <c r="IJ514" s="22"/>
      <c r="IK514" s="22"/>
      <c r="IL514" s="22"/>
      <c r="IM514" s="22"/>
      <c r="IN514" s="22"/>
      <c r="IO514" s="22"/>
      <c r="IP514" s="22"/>
      <c r="IQ514" s="22"/>
      <c r="IR514" s="22"/>
      <c r="IS514" s="22"/>
      <c r="IT514" s="22"/>
      <c r="IU514" s="22"/>
      <c r="IV514" s="22"/>
      <c r="IW514" s="22"/>
      <c r="IX514" s="22"/>
      <c r="IY514" s="26">
        <f t="shared" ref="IY514:IY577" si="29">SUBTOTAL(9,C514:IX514)</f>
        <v>40</v>
      </c>
      <c r="IZ514" s="56" t="s">
        <v>37</v>
      </c>
      <c r="JA514" s="80">
        <v>1388.88</v>
      </c>
      <c r="JB514" s="81">
        <f>JE514+JF514+JG514+JH514+JI514+JJ514+JK514+JL514+JM514+JN514</f>
        <v>1388.88</v>
      </c>
      <c r="JC514" s="81">
        <v>906</v>
      </c>
      <c r="JD514" s="82">
        <f t="shared" ref="JD514:JD577" si="30">JA514-JB514</f>
        <v>0</v>
      </c>
      <c r="JE514" s="83"/>
      <c r="JF514" s="83"/>
      <c r="JG514" s="83"/>
      <c r="JH514" s="83"/>
      <c r="JI514" s="83"/>
      <c r="JJ514" s="83"/>
      <c r="JK514" s="83"/>
      <c r="JL514" s="83"/>
      <c r="JM514" s="83"/>
      <c r="JN514" s="83">
        <v>1388.88</v>
      </c>
      <c r="JO514" s="83"/>
      <c r="JP514" s="83"/>
      <c r="JQ514" s="117">
        <f t="shared" si="28"/>
        <v>1.5329801324503312</v>
      </c>
    </row>
    <row r="515" spans="1:278" s="5" customFormat="1" ht="12.75" customHeight="1" x14ac:dyDescent="0.25">
      <c r="A515" s="64">
        <v>43398</v>
      </c>
      <c r="B515" s="109" t="s">
        <v>159</v>
      </c>
      <c r="C515" s="52"/>
      <c r="D515" s="52"/>
      <c r="E515" s="53"/>
      <c r="F515" s="53"/>
      <c r="G515" s="53"/>
      <c r="H515" s="53"/>
      <c r="I515" s="53"/>
      <c r="J515" s="53"/>
      <c r="K515" s="53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>
        <v>30</v>
      </c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  <c r="BK515" s="22"/>
      <c r="BL515" s="22"/>
      <c r="BM515" s="22"/>
      <c r="BN515" s="22"/>
      <c r="BO515" s="22"/>
      <c r="BP515" s="22"/>
      <c r="BQ515" s="22"/>
      <c r="BR515" s="22"/>
      <c r="BS515" s="22"/>
      <c r="BT515" s="22"/>
      <c r="BU515" s="22"/>
      <c r="BV515" s="22"/>
      <c r="BW515" s="22"/>
      <c r="BX515" s="22"/>
      <c r="BY515" s="22"/>
      <c r="BZ515" s="22"/>
      <c r="CA515" s="22"/>
      <c r="CB515" s="22"/>
      <c r="CC515" s="22"/>
      <c r="CD515" s="22"/>
      <c r="CE515" s="22"/>
      <c r="CF515" s="22"/>
      <c r="CG515" s="22"/>
      <c r="CH515" s="22"/>
      <c r="CI515" s="22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2"/>
      <c r="DA515" s="22"/>
      <c r="DB515" s="22"/>
      <c r="DC515" s="22"/>
      <c r="DD515" s="22"/>
      <c r="DE515" s="22"/>
      <c r="DF515" s="22"/>
      <c r="DG515" s="22"/>
      <c r="DH515" s="22"/>
      <c r="DI515" s="22"/>
      <c r="DJ515" s="22"/>
      <c r="DK515" s="22"/>
      <c r="DL515" s="22"/>
      <c r="DM515" s="22"/>
      <c r="DN515" s="22"/>
      <c r="DO515" s="22"/>
      <c r="DP515" s="22"/>
      <c r="DQ515" s="22"/>
      <c r="DR515" s="22"/>
      <c r="DS515" s="22"/>
      <c r="DT515" s="22"/>
      <c r="DU515" s="22"/>
      <c r="DV515" s="22"/>
      <c r="DW515" s="22"/>
      <c r="DX515" s="22"/>
      <c r="DY515" s="22"/>
      <c r="DZ515" s="22"/>
      <c r="EA515" s="22"/>
      <c r="EB515" s="22"/>
      <c r="EC515" s="22"/>
      <c r="ED515" s="22"/>
      <c r="EE515" s="22"/>
      <c r="EF515" s="22"/>
      <c r="EG515" s="22"/>
      <c r="EH515" s="22"/>
      <c r="EI515" s="22"/>
      <c r="EJ515" s="22"/>
      <c r="EK515" s="22"/>
      <c r="EL515" s="22"/>
      <c r="EM515" s="22"/>
      <c r="EN515" s="22"/>
      <c r="EO515" s="22"/>
      <c r="EP515" s="22"/>
      <c r="EQ515" s="22"/>
      <c r="ER515" s="22"/>
      <c r="ES515" s="22"/>
      <c r="ET515" s="22"/>
      <c r="EU515" s="22"/>
      <c r="EV515" s="22"/>
      <c r="EW515" s="22"/>
      <c r="EX515" s="22"/>
      <c r="EY515" s="22"/>
      <c r="EZ515" s="22"/>
      <c r="FA515" s="22"/>
      <c r="FB515" s="22"/>
      <c r="FC515" s="22"/>
      <c r="FD515" s="22"/>
      <c r="FE515" s="22"/>
      <c r="FF515" s="22"/>
      <c r="FG515" s="22"/>
      <c r="FH515" s="22"/>
      <c r="FI515" s="22"/>
      <c r="FJ515" s="22"/>
      <c r="FK515" s="22"/>
      <c r="FL515" s="22"/>
      <c r="FM515" s="22"/>
      <c r="FN515" s="22"/>
      <c r="FO515" s="22"/>
      <c r="FP515" s="22"/>
      <c r="FQ515" s="22"/>
      <c r="FR515" s="22"/>
      <c r="FS515" s="22"/>
      <c r="FT515" s="22"/>
      <c r="FU515" s="22"/>
      <c r="FV515" s="22"/>
      <c r="FW515" s="22"/>
      <c r="FX515" s="22"/>
      <c r="FY515" s="22"/>
      <c r="FZ515" s="22"/>
      <c r="GA515" s="22"/>
      <c r="GB515" s="22"/>
      <c r="GC515" s="22"/>
      <c r="GD515" s="22"/>
      <c r="GE515" s="22"/>
      <c r="GF515" s="22"/>
      <c r="GG515" s="22"/>
      <c r="GH515" s="22"/>
      <c r="GI515" s="22"/>
      <c r="GJ515" s="22"/>
      <c r="GK515" s="22"/>
      <c r="GL515" s="22"/>
      <c r="GM515" s="22"/>
      <c r="GN515" s="22"/>
      <c r="GO515" s="22"/>
      <c r="GP515" s="22"/>
      <c r="GQ515" s="22"/>
      <c r="GR515" s="22"/>
      <c r="GS515" s="22"/>
      <c r="GT515" s="22"/>
      <c r="GU515" s="22"/>
      <c r="GV515" s="22"/>
      <c r="GW515" s="22"/>
      <c r="GX515" s="22"/>
      <c r="GY515" s="22"/>
      <c r="GZ515" s="22"/>
      <c r="HA515" s="22"/>
      <c r="HB515" s="22"/>
      <c r="HC515" s="22"/>
      <c r="HD515" s="22"/>
      <c r="HE515" s="22"/>
      <c r="HF515" s="22"/>
      <c r="HG515" s="22"/>
      <c r="HH515" s="22"/>
      <c r="HI515" s="22"/>
      <c r="HJ515" s="22"/>
      <c r="HK515" s="22"/>
      <c r="HL515" s="22"/>
      <c r="HM515" s="22"/>
      <c r="HN515" s="22"/>
      <c r="HO515" s="22"/>
      <c r="HP515" s="22"/>
      <c r="HQ515" s="22"/>
      <c r="HR515" s="22"/>
      <c r="HS515" s="22"/>
      <c r="HT515" s="22"/>
      <c r="HU515" s="22"/>
      <c r="HV515" s="22"/>
      <c r="HW515" s="22"/>
      <c r="HX515" s="22"/>
      <c r="HY515" s="22"/>
      <c r="HZ515" s="22"/>
      <c r="IA515" s="22"/>
      <c r="IB515" s="22"/>
      <c r="IC515" s="22"/>
      <c r="ID515" s="22"/>
      <c r="IE515" s="22"/>
      <c r="IF515" s="22"/>
      <c r="IG515" s="22"/>
      <c r="IH515" s="22"/>
      <c r="II515" s="22"/>
      <c r="IJ515" s="22"/>
      <c r="IK515" s="22"/>
      <c r="IL515" s="22"/>
      <c r="IM515" s="22"/>
      <c r="IN515" s="22"/>
      <c r="IO515" s="22"/>
      <c r="IP515" s="22"/>
      <c r="IQ515" s="22"/>
      <c r="IR515" s="22"/>
      <c r="IS515" s="22"/>
      <c r="IT515" s="22"/>
      <c r="IU515" s="22"/>
      <c r="IV515" s="22"/>
      <c r="IW515" s="22"/>
      <c r="IX515" s="22"/>
      <c r="IY515" s="26">
        <f t="shared" si="29"/>
        <v>30</v>
      </c>
      <c r="IZ515" s="56" t="s">
        <v>37</v>
      </c>
      <c r="JA515" s="80">
        <v>1319.76</v>
      </c>
      <c r="JB515" s="81">
        <f>JE515+JF515+JG515+JH515+JI515+JJ515+JK515+JL515+JM515+JN515+JO515</f>
        <v>1319.76</v>
      </c>
      <c r="JC515" s="81">
        <v>777.2</v>
      </c>
      <c r="JD515" s="82">
        <f t="shared" si="30"/>
        <v>0</v>
      </c>
      <c r="JE515" s="83"/>
      <c r="JF515" s="83"/>
      <c r="JG515" s="83"/>
      <c r="JH515" s="83"/>
      <c r="JI515" s="83"/>
      <c r="JJ515" s="83"/>
      <c r="JK515" s="83"/>
      <c r="JL515" s="83"/>
      <c r="JM515" s="83"/>
      <c r="JN515" s="83"/>
      <c r="JO515" s="83">
        <f>500+819.76</f>
        <v>1319.76</v>
      </c>
      <c r="JP515" s="83"/>
      <c r="JQ515" s="117">
        <f t="shared" si="28"/>
        <v>1.6980957282552753</v>
      </c>
      <c r="JR515" s="5" t="s">
        <v>658</v>
      </c>
    </row>
    <row r="516" spans="1:278" s="5" customFormat="1" ht="12.75" customHeight="1" x14ac:dyDescent="0.25">
      <c r="A516" s="64">
        <v>43403</v>
      </c>
      <c r="B516" s="109" t="s">
        <v>159</v>
      </c>
      <c r="C516" s="52"/>
      <c r="D516" s="52"/>
      <c r="E516" s="53"/>
      <c r="F516" s="53"/>
      <c r="G516" s="53"/>
      <c r="H516" s="53"/>
      <c r="I516" s="53"/>
      <c r="J516" s="53"/>
      <c r="K516" s="53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  <c r="BK516" s="22"/>
      <c r="BL516" s="22"/>
      <c r="BM516" s="22"/>
      <c r="BN516" s="22"/>
      <c r="BO516" s="22"/>
      <c r="BP516" s="22"/>
      <c r="BQ516" s="22"/>
      <c r="BR516" s="22"/>
      <c r="BS516" s="22"/>
      <c r="BT516" s="22"/>
      <c r="BU516" s="22"/>
      <c r="BV516" s="22"/>
      <c r="BW516" s="22"/>
      <c r="BX516" s="22"/>
      <c r="BY516" s="22"/>
      <c r="BZ516" s="22"/>
      <c r="CA516" s="22"/>
      <c r="CB516" s="22"/>
      <c r="CC516" s="22"/>
      <c r="CD516" s="22"/>
      <c r="CE516" s="22"/>
      <c r="CF516" s="22"/>
      <c r="CG516" s="22"/>
      <c r="CH516" s="22"/>
      <c r="CI516" s="22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2"/>
      <c r="DA516" s="22"/>
      <c r="DB516" s="22"/>
      <c r="DC516" s="22"/>
      <c r="DD516" s="22"/>
      <c r="DE516" s="22"/>
      <c r="DF516" s="22"/>
      <c r="DG516" s="22"/>
      <c r="DH516" s="22"/>
      <c r="DI516" s="22"/>
      <c r="DJ516" s="22"/>
      <c r="DK516" s="22"/>
      <c r="DL516" s="22"/>
      <c r="DM516" s="22"/>
      <c r="DN516" s="22"/>
      <c r="DO516" s="22"/>
      <c r="DP516" s="22"/>
      <c r="DQ516" s="22"/>
      <c r="DR516" s="22"/>
      <c r="DS516" s="22"/>
      <c r="DT516" s="22"/>
      <c r="DU516" s="22"/>
      <c r="DV516" s="22"/>
      <c r="DW516" s="22"/>
      <c r="DX516" s="22"/>
      <c r="DY516" s="22"/>
      <c r="DZ516" s="22"/>
      <c r="EA516" s="22"/>
      <c r="EB516" s="22"/>
      <c r="EC516" s="22"/>
      <c r="ED516" s="22"/>
      <c r="EE516" s="22"/>
      <c r="EF516" s="22"/>
      <c r="EG516" s="22"/>
      <c r="EH516" s="22"/>
      <c r="EI516" s="22"/>
      <c r="EJ516" s="22"/>
      <c r="EK516" s="22"/>
      <c r="EL516" s="22"/>
      <c r="EM516" s="22"/>
      <c r="EN516" s="22"/>
      <c r="EO516" s="22"/>
      <c r="EP516" s="22"/>
      <c r="EQ516" s="22"/>
      <c r="ER516" s="22"/>
      <c r="ES516" s="22"/>
      <c r="ET516" s="22"/>
      <c r="EU516" s="22"/>
      <c r="EV516" s="22"/>
      <c r="EW516" s="22"/>
      <c r="EX516" s="22"/>
      <c r="EY516" s="22"/>
      <c r="EZ516" s="22"/>
      <c r="FA516" s="22"/>
      <c r="FB516" s="22"/>
      <c r="FC516" s="22"/>
      <c r="FD516" s="22"/>
      <c r="FE516" s="22"/>
      <c r="FF516" s="22"/>
      <c r="FG516" s="22"/>
      <c r="FH516" s="22"/>
      <c r="FI516" s="22"/>
      <c r="FJ516" s="22"/>
      <c r="FK516" s="22"/>
      <c r="FL516" s="22"/>
      <c r="FM516" s="22"/>
      <c r="FN516" s="22"/>
      <c r="FO516" s="22"/>
      <c r="FP516" s="22"/>
      <c r="FQ516" s="22"/>
      <c r="FR516" s="22"/>
      <c r="FS516" s="22"/>
      <c r="FT516" s="22"/>
      <c r="FU516" s="22"/>
      <c r="FV516" s="22"/>
      <c r="FW516" s="22"/>
      <c r="FX516" s="22"/>
      <c r="FY516" s="22"/>
      <c r="FZ516" s="22"/>
      <c r="GA516" s="22"/>
      <c r="GB516" s="22"/>
      <c r="GC516" s="22"/>
      <c r="GD516" s="22"/>
      <c r="GE516" s="22"/>
      <c r="GF516" s="22"/>
      <c r="GG516" s="22"/>
      <c r="GH516" s="22"/>
      <c r="GI516" s="22"/>
      <c r="GJ516" s="22"/>
      <c r="GK516" s="22"/>
      <c r="GL516" s="22"/>
      <c r="GM516" s="22"/>
      <c r="GN516" s="22"/>
      <c r="GO516" s="22"/>
      <c r="GP516" s="22"/>
      <c r="GQ516" s="22"/>
      <c r="GR516" s="22"/>
      <c r="GS516" s="22"/>
      <c r="GT516" s="22"/>
      <c r="GU516" s="22"/>
      <c r="GV516" s="22"/>
      <c r="GW516" s="22"/>
      <c r="GX516" s="22"/>
      <c r="GY516" s="22"/>
      <c r="GZ516" s="22"/>
      <c r="HA516" s="22"/>
      <c r="HB516" s="22"/>
      <c r="HC516" s="22"/>
      <c r="HD516" s="22"/>
      <c r="HE516" s="22"/>
      <c r="HF516" s="22"/>
      <c r="HG516" s="22"/>
      <c r="HH516" s="22"/>
      <c r="HI516" s="22"/>
      <c r="HJ516" s="22"/>
      <c r="HK516" s="22"/>
      <c r="HL516" s="22"/>
      <c r="HM516" s="22"/>
      <c r="HN516" s="22"/>
      <c r="HO516" s="22"/>
      <c r="HP516" s="22"/>
      <c r="HQ516" s="22"/>
      <c r="HR516" s="22"/>
      <c r="HS516" s="22"/>
      <c r="HT516" s="22"/>
      <c r="HU516" s="22"/>
      <c r="HV516" s="22"/>
      <c r="HW516" s="22"/>
      <c r="HX516" s="22"/>
      <c r="HY516" s="22"/>
      <c r="HZ516" s="22"/>
      <c r="IA516" s="22"/>
      <c r="IB516" s="22"/>
      <c r="IC516" s="22"/>
      <c r="ID516" s="22"/>
      <c r="IE516" s="22"/>
      <c r="IF516" s="22"/>
      <c r="IG516" s="22"/>
      <c r="IH516" s="22"/>
      <c r="II516" s="22"/>
      <c r="IJ516" s="22"/>
      <c r="IK516" s="22">
        <v>5</v>
      </c>
      <c r="IL516" s="22"/>
      <c r="IM516" s="22"/>
      <c r="IN516" s="22"/>
      <c r="IO516" s="22"/>
      <c r="IP516" s="22"/>
      <c r="IQ516" s="22"/>
      <c r="IR516" s="22"/>
      <c r="IS516" s="22"/>
      <c r="IT516" s="22"/>
      <c r="IU516" s="22"/>
      <c r="IV516" s="22"/>
      <c r="IW516" s="22"/>
      <c r="IX516" s="22"/>
      <c r="IY516" s="26">
        <f t="shared" si="29"/>
        <v>5</v>
      </c>
      <c r="IZ516" s="56" t="s">
        <v>78</v>
      </c>
      <c r="JA516" s="80">
        <v>157.32</v>
      </c>
      <c r="JB516" s="81">
        <f>JE516+JF516+JG516+JH516+JI516+JJ516+JK516+JL516+JM516+JN516+JO516</f>
        <v>157.32</v>
      </c>
      <c r="JC516" s="81">
        <v>111.05000000000001</v>
      </c>
      <c r="JD516" s="82">
        <f t="shared" si="30"/>
        <v>0</v>
      </c>
      <c r="JE516" s="83"/>
      <c r="JF516" s="83"/>
      <c r="JG516" s="83"/>
      <c r="JH516" s="83"/>
      <c r="JI516" s="83"/>
      <c r="JJ516" s="83"/>
      <c r="JK516" s="83"/>
      <c r="JL516" s="83"/>
      <c r="JM516" s="83"/>
      <c r="JN516" s="83"/>
      <c r="JO516" s="83">
        <v>157.32</v>
      </c>
      <c r="JP516" s="83"/>
      <c r="JQ516" s="117">
        <f t="shared" si="28"/>
        <v>1.4166591625393965</v>
      </c>
    </row>
    <row r="517" spans="1:278" s="5" customFormat="1" ht="12.75" customHeight="1" x14ac:dyDescent="0.25">
      <c r="A517" s="64">
        <v>43173</v>
      </c>
      <c r="B517" s="109" t="s">
        <v>192</v>
      </c>
      <c r="C517" s="52"/>
      <c r="D517" s="52"/>
      <c r="E517" s="53"/>
      <c r="F517" s="53"/>
      <c r="G517" s="53"/>
      <c r="H517" s="53"/>
      <c r="I517" s="53"/>
      <c r="J517" s="53"/>
      <c r="K517" s="53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>
        <v>20</v>
      </c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  <c r="BK517" s="22"/>
      <c r="BL517" s="22">
        <v>30</v>
      </c>
      <c r="BM517" s="22"/>
      <c r="BN517" s="22"/>
      <c r="BO517" s="22"/>
      <c r="BP517" s="22"/>
      <c r="BQ517" s="22"/>
      <c r="BR517" s="22"/>
      <c r="BS517" s="22"/>
      <c r="BT517" s="22"/>
      <c r="BU517" s="22"/>
      <c r="BV517" s="22"/>
      <c r="BW517" s="22"/>
      <c r="BX517" s="22"/>
      <c r="BY517" s="22"/>
      <c r="BZ517" s="22"/>
      <c r="CA517" s="22"/>
      <c r="CB517" s="22"/>
      <c r="CC517" s="22"/>
      <c r="CD517" s="22"/>
      <c r="CE517" s="22"/>
      <c r="CF517" s="22"/>
      <c r="CG517" s="22"/>
      <c r="CH517" s="22"/>
      <c r="CI517" s="22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2"/>
      <c r="DA517" s="22"/>
      <c r="DB517" s="22"/>
      <c r="DC517" s="22"/>
      <c r="DD517" s="22"/>
      <c r="DE517" s="22"/>
      <c r="DF517" s="22"/>
      <c r="DG517" s="22"/>
      <c r="DH517" s="22"/>
      <c r="DI517" s="22"/>
      <c r="DJ517" s="22"/>
      <c r="DK517" s="22"/>
      <c r="DL517" s="22"/>
      <c r="DM517" s="22"/>
      <c r="DN517" s="22"/>
      <c r="DO517" s="22"/>
      <c r="DP517" s="22"/>
      <c r="DQ517" s="22"/>
      <c r="DR517" s="22"/>
      <c r="DS517" s="22"/>
      <c r="DT517" s="22"/>
      <c r="DU517" s="22"/>
      <c r="DV517" s="22"/>
      <c r="DW517" s="22"/>
      <c r="DX517" s="22"/>
      <c r="DY517" s="22"/>
      <c r="DZ517" s="22"/>
      <c r="EA517" s="22">
        <v>30</v>
      </c>
      <c r="EB517" s="22"/>
      <c r="EC517" s="22"/>
      <c r="ED517" s="22"/>
      <c r="EE517" s="22"/>
      <c r="EF517" s="22"/>
      <c r="EG517" s="22"/>
      <c r="EH517" s="22"/>
      <c r="EI517" s="22"/>
      <c r="EJ517" s="22"/>
      <c r="EK517" s="22"/>
      <c r="EL517" s="22"/>
      <c r="EM517" s="22"/>
      <c r="EN517" s="22"/>
      <c r="EO517" s="22"/>
      <c r="EP517" s="22"/>
      <c r="EQ517" s="22"/>
      <c r="ER517" s="22"/>
      <c r="ES517" s="22"/>
      <c r="ET517" s="22"/>
      <c r="EU517" s="22"/>
      <c r="EV517" s="22"/>
      <c r="EW517" s="22"/>
      <c r="EX517" s="22"/>
      <c r="EY517" s="22"/>
      <c r="EZ517" s="22"/>
      <c r="FA517" s="22"/>
      <c r="FB517" s="22"/>
      <c r="FC517" s="22"/>
      <c r="FD517" s="22"/>
      <c r="FE517" s="22"/>
      <c r="FF517" s="22"/>
      <c r="FG517" s="22"/>
      <c r="FH517" s="22"/>
      <c r="FI517" s="22"/>
      <c r="FJ517" s="22"/>
      <c r="FK517" s="22"/>
      <c r="FL517" s="22"/>
      <c r="FM517" s="22"/>
      <c r="FN517" s="22"/>
      <c r="FO517" s="22"/>
      <c r="FP517" s="22"/>
      <c r="FQ517" s="22"/>
      <c r="FR517" s="22"/>
      <c r="FS517" s="22"/>
      <c r="FT517" s="22"/>
      <c r="FU517" s="22"/>
      <c r="FV517" s="22"/>
      <c r="FW517" s="22"/>
      <c r="FX517" s="22"/>
      <c r="FY517" s="22"/>
      <c r="FZ517" s="22"/>
      <c r="GA517" s="22"/>
      <c r="GB517" s="22"/>
      <c r="GC517" s="22"/>
      <c r="GD517" s="22"/>
      <c r="GE517" s="22"/>
      <c r="GF517" s="22"/>
      <c r="GG517" s="22"/>
      <c r="GH517" s="22"/>
      <c r="GI517" s="22"/>
      <c r="GJ517" s="22"/>
      <c r="GK517" s="22"/>
      <c r="GL517" s="22"/>
      <c r="GM517" s="22"/>
      <c r="GN517" s="22"/>
      <c r="GO517" s="22"/>
      <c r="GP517" s="22"/>
      <c r="GQ517" s="22"/>
      <c r="GR517" s="22"/>
      <c r="GS517" s="22"/>
      <c r="GT517" s="22"/>
      <c r="GU517" s="22"/>
      <c r="GV517" s="22"/>
      <c r="GW517" s="22"/>
      <c r="GX517" s="22"/>
      <c r="GY517" s="22"/>
      <c r="GZ517" s="22"/>
      <c r="HA517" s="22"/>
      <c r="HB517" s="22"/>
      <c r="HC517" s="22"/>
      <c r="HD517" s="22"/>
      <c r="HE517" s="22"/>
      <c r="HF517" s="22"/>
      <c r="HG517" s="22"/>
      <c r="HH517" s="22"/>
      <c r="HI517" s="22"/>
      <c r="HJ517" s="22"/>
      <c r="HK517" s="22"/>
      <c r="HL517" s="22"/>
      <c r="HM517" s="22"/>
      <c r="HN517" s="22"/>
      <c r="HO517" s="22"/>
      <c r="HP517" s="22"/>
      <c r="HQ517" s="22"/>
      <c r="HR517" s="22"/>
      <c r="HS517" s="22"/>
      <c r="HT517" s="22"/>
      <c r="HU517" s="22"/>
      <c r="HV517" s="22"/>
      <c r="HW517" s="22"/>
      <c r="HX517" s="22"/>
      <c r="HY517" s="22"/>
      <c r="HZ517" s="22"/>
      <c r="IA517" s="22"/>
      <c r="IB517" s="22"/>
      <c r="IC517" s="22"/>
      <c r="ID517" s="22"/>
      <c r="IE517" s="22"/>
      <c r="IF517" s="22"/>
      <c r="IG517" s="22"/>
      <c r="IH517" s="22"/>
      <c r="II517" s="22"/>
      <c r="IJ517" s="22"/>
      <c r="IK517" s="22"/>
      <c r="IL517" s="22"/>
      <c r="IM517" s="22"/>
      <c r="IN517" s="22"/>
      <c r="IO517" s="22"/>
      <c r="IP517" s="22"/>
      <c r="IQ517" s="22"/>
      <c r="IR517" s="22"/>
      <c r="IS517" s="22"/>
      <c r="IT517" s="22"/>
      <c r="IU517" s="22"/>
      <c r="IV517" s="22"/>
      <c r="IW517" s="22"/>
      <c r="IX517" s="22"/>
      <c r="IY517" s="26">
        <f t="shared" si="29"/>
        <v>80</v>
      </c>
      <c r="IZ517" s="56" t="s">
        <v>37</v>
      </c>
      <c r="JA517" s="80">
        <v>2315.7600000000002</v>
      </c>
      <c r="JB517" s="81">
        <f>JE517+JF517+JG517+JH517</f>
        <v>2315.7600000000002</v>
      </c>
      <c r="JC517" s="81">
        <v>1474.5</v>
      </c>
      <c r="JD517" s="82">
        <f t="shared" si="30"/>
        <v>0</v>
      </c>
      <c r="JE517" s="83"/>
      <c r="JF517" s="83"/>
      <c r="JG517" s="83"/>
      <c r="JH517" s="83">
        <v>2315.7600000000002</v>
      </c>
      <c r="JI517" s="83"/>
      <c r="JJ517" s="83"/>
      <c r="JK517" s="83"/>
      <c r="JL517" s="83"/>
      <c r="JM517" s="83"/>
      <c r="JN517" s="83"/>
      <c r="JO517" s="83"/>
      <c r="JP517" s="83"/>
      <c r="JQ517" s="40">
        <f t="shared" si="28"/>
        <v>1.5705391658189218</v>
      </c>
      <c r="JR517" s="5" t="s">
        <v>324</v>
      </c>
    </row>
    <row r="518" spans="1:278" s="5" customFormat="1" ht="12.75" customHeight="1" x14ac:dyDescent="0.25">
      <c r="A518" s="64">
        <v>43217</v>
      </c>
      <c r="B518" s="109" t="s">
        <v>192</v>
      </c>
      <c r="C518" s="52"/>
      <c r="D518" s="52"/>
      <c r="E518" s="53"/>
      <c r="F518" s="53"/>
      <c r="G518" s="53"/>
      <c r="H518" s="53"/>
      <c r="I518" s="53"/>
      <c r="J518" s="53"/>
      <c r="K518" s="53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>
        <v>20</v>
      </c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  <c r="BK518" s="22"/>
      <c r="BL518" s="22"/>
      <c r="BM518" s="22"/>
      <c r="BN518" s="22"/>
      <c r="BO518" s="22"/>
      <c r="BP518" s="22"/>
      <c r="BQ518" s="22"/>
      <c r="BR518" s="22"/>
      <c r="BS518" s="22"/>
      <c r="BT518" s="22"/>
      <c r="BU518" s="22"/>
      <c r="BV518" s="22"/>
      <c r="BW518" s="22"/>
      <c r="BX518" s="22"/>
      <c r="BY518" s="22"/>
      <c r="BZ518" s="22"/>
      <c r="CA518" s="22"/>
      <c r="CB518" s="22"/>
      <c r="CC518" s="22"/>
      <c r="CD518" s="22"/>
      <c r="CE518" s="22"/>
      <c r="CF518" s="22"/>
      <c r="CG518" s="22"/>
      <c r="CH518" s="22"/>
      <c r="CI518" s="22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2"/>
      <c r="DA518" s="22"/>
      <c r="DB518" s="22"/>
      <c r="DC518" s="22"/>
      <c r="DD518" s="22"/>
      <c r="DE518" s="22"/>
      <c r="DF518" s="22"/>
      <c r="DG518" s="22"/>
      <c r="DH518" s="22"/>
      <c r="DI518" s="22"/>
      <c r="DJ518" s="22"/>
      <c r="DK518" s="22"/>
      <c r="DL518" s="22"/>
      <c r="DM518" s="22"/>
      <c r="DN518" s="22"/>
      <c r="DO518" s="22"/>
      <c r="DP518" s="22"/>
      <c r="DQ518" s="22"/>
      <c r="DR518" s="22"/>
      <c r="DS518" s="22"/>
      <c r="DT518" s="22"/>
      <c r="DU518" s="22"/>
      <c r="DV518" s="22"/>
      <c r="DW518" s="22"/>
      <c r="DX518" s="22"/>
      <c r="DY518" s="22"/>
      <c r="DZ518" s="22"/>
      <c r="EA518" s="22">
        <v>30</v>
      </c>
      <c r="EB518" s="22"/>
      <c r="EC518" s="22"/>
      <c r="ED518" s="22"/>
      <c r="EE518" s="22"/>
      <c r="EF518" s="22"/>
      <c r="EG518" s="22"/>
      <c r="EH518" s="22"/>
      <c r="EI518" s="22"/>
      <c r="EJ518" s="22"/>
      <c r="EK518" s="22"/>
      <c r="EL518" s="22"/>
      <c r="EM518" s="22"/>
      <c r="EN518" s="22"/>
      <c r="EO518" s="22"/>
      <c r="EP518" s="22"/>
      <c r="EQ518" s="22"/>
      <c r="ER518" s="22"/>
      <c r="ES518" s="22"/>
      <c r="ET518" s="22"/>
      <c r="EU518" s="22"/>
      <c r="EV518" s="22"/>
      <c r="EW518" s="22"/>
      <c r="EX518" s="22"/>
      <c r="EY518" s="22"/>
      <c r="EZ518" s="22"/>
      <c r="FA518" s="22"/>
      <c r="FB518" s="22"/>
      <c r="FC518" s="22"/>
      <c r="FD518" s="22"/>
      <c r="FE518" s="22"/>
      <c r="FF518" s="22"/>
      <c r="FG518" s="22"/>
      <c r="FH518" s="22"/>
      <c r="FI518" s="22"/>
      <c r="FJ518" s="22"/>
      <c r="FK518" s="22"/>
      <c r="FL518" s="22"/>
      <c r="FM518" s="22"/>
      <c r="FN518" s="22"/>
      <c r="FO518" s="22"/>
      <c r="FP518" s="22"/>
      <c r="FQ518" s="22"/>
      <c r="FR518" s="22"/>
      <c r="FS518" s="22"/>
      <c r="FT518" s="22"/>
      <c r="FU518" s="22"/>
      <c r="FV518" s="22"/>
      <c r="FW518" s="22"/>
      <c r="FX518" s="22"/>
      <c r="FY518" s="22"/>
      <c r="FZ518" s="22"/>
      <c r="GA518" s="22"/>
      <c r="GB518" s="22"/>
      <c r="GC518" s="22"/>
      <c r="GD518" s="22"/>
      <c r="GE518" s="22"/>
      <c r="GF518" s="22"/>
      <c r="GG518" s="22"/>
      <c r="GH518" s="22"/>
      <c r="GI518" s="22"/>
      <c r="GJ518" s="22"/>
      <c r="GK518" s="22"/>
      <c r="GL518" s="22"/>
      <c r="GM518" s="22"/>
      <c r="GN518" s="22"/>
      <c r="GO518" s="22"/>
      <c r="GP518" s="22"/>
      <c r="GQ518" s="22"/>
      <c r="GR518" s="22"/>
      <c r="GS518" s="22"/>
      <c r="GT518" s="22"/>
      <c r="GU518" s="22"/>
      <c r="GV518" s="22"/>
      <c r="GW518" s="22"/>
      <c r="GX518" s="22"/>
      <c r="GY518" s="22"/>
      <c r="GZ518" s="22"/>
      <c r="HA518" s="22"/>
      <c r="HB518" s="22"/>
      <c r="HC518" s="22"/>
      <c r="HD518" s="22"/>
      <c r="HE518" s="22"/>
      <c r="HF518" s="22"/>
      <c r="HG518" s="22"/>
      <c r="HH518" s="22"/>
      <c r="HI518" s="22"/>
      <c r="HJ518" s="22"/>
      <c r="HK518" s="22"/>
      <c r="HL518" s="22"/>
      <c r="HM518" s="22"/>
      <c r="HN518" s="22"/>
      <c r="HO518" s="22"/>
      <c r="HP518" s="22"/>
      <c r="HQ518" s="22"/>
      <c r="HR518" s="22"/>
      <c r="HS518" s="22"/>
      <c r="HT518" s="22"/>
      <c r="HU518" s="22"/>
      <c r="HV518" s="22"/>
      <c r="HW518" s="22"/>
      <c r="HX518" s="22"/>
      <c r="HY518" s="22"/>
      <c r="HZ518" s="22"/>
      <c r="IA518" s="22"/>
      <c r="IB518" s="22"/>
      <c r="IC518" s="22"/>
      <c r="ID518" s="22"/>
      <c r="IE518" s="22"/>
      <c r="IF518" s="22"/>
      <c r="IG518" s="22"/>
      <c r="IH518" s="22"/>
      <c r="II518" s="22"/>
      <c r="IJ518" s="22"/>
      <c r="IK518" s="22"/>
      <c r="IL518" s="22"/>
      <c r="IM518" s="22"/>
      <c r="IN518" s="22"/>
      <c r="IO518" s="22"/>
      <c r="IP518" s="22"/>
      <c r="IQ518" s="22"/>
      <c r="IR518" s="22"/>
      <c r="IS518" s="22"/>
      <c r="IT518" s="22"/>
      <c r="IU518" s="22"/>
      <c r="IV518" s="22"/>
      <c r="IW518" s="22"/>
      <c r="IX518" s="22"/>
      <c r="IY518" s="26">
        <f t="shared" si="29"/>
        <v>50</v>
      </c>
      <c r="IZ518" s="56" t="s">
        <v>37</v>
      </c>
      <c r="JA518" s="80">
        <v>1300.56</v>
      </c>
      <c r="JB518" s="81">
        <f>JE518+JF518+JG518+JH518+JI518</f>
        <v>1300.56</v>
      </c>
      <c r="JC518" s="81">
        <v>758.09999999999991</v>
      </c>
      <c r="JD518" s="82">
        <f t="shared" si="30"/>
        <v>0</v>
      </c>
      <c r="JE518" s="83"/>
      <c r="JF518" s="83"/>
      <c r="JG518" s="83"/>
      <c r="JH518" s="83"/>
      <c r="JI518" s="83">
        <v>1300.56</v>
      </c>
      <c r="JJ518" s="83"/>
      <c r="JK518" s="83"/>
      <c r="JL518" s="83"/>
      <c r="JM518" s="83"/>
      <c r="JN518" s="83"/>
      <c r="JO518" s="83"/>
      <c r="JP518" s="83"/>
      <c r="JQ518" s="40">
        <f t="shared" si="28"/>
        <v>1.7155520379897113</v>
      </c>
      <c r="JR518" s="5" t="s">
        <v>382</v>
      </c>
    </row>
    <row r="519" spans="1:278" s="5" customFormat="1" ht="12.75" customHeight="1" x14ac:dyDescent="0.25">
      <c r="A519" s="64">
        <v>43228</v>
      </c>
      <c r="B519" s="109" t="s">
        <v>192</v>
      </c>
      <c r="C519" s="52"/>
      <c r="D519" s="52"/>
      <c r="E519" s="53"/>
      <c r="F519" s="53"/>
      <c r="G519" s="53"/>
      <c r="H519" s="53"/>
      <c r="I519" s="53"/>
      <c r="J519" s="53"/>
      <c r="K519" s="53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>
        <v>20</v>
      </c>
      <c r="BG519" s="22"/>
      <c r="BH519" s="22"/>
      <c r="BI519" s="22"/>
      <c r="BJ519" s="22"/>
      <c r="BK519" s="22"/>
      <c r="BL519" s="22"/>
      <c r="BM519" s="22"/>
      <c r="BN519" s="22"/>
      <c r="BO519" s="22"/>
      <c r="BP519" s="22"/>
      <c r="BQ519" s="22"/>
      <c r="BR519" s="22"/>
      <c r="BS519" s="22"/>
      <c r="BT519" s="22"/>
      <c r="BU519" s="22"/>
      <c r="BV519" s="22"/>
      <c r="BW519" s="22"/>
      <c r="BX519" s="22"/>
      <c r="BY519" s="22"/>
      <c r="BZ519" s="22"/>
      <c r="CA519" s="22"/>
      <c r="CB519" s="22"/>
      <c r="CC519" s="22"/>
      <c r="CD519" s="22"/>
      <c r="CE519" s="22"/>
      <c r="CF519" s="22"/>
      <c r="CG519" s="22"/>
      <c r="CH519" s="22"/>
      <c r="CI519" s="22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2"/>
      <c r="DA519" s="22"/>
      <c r="DB519" s="22"/>
      <c r="DC519" s="22"/>
      <c r="DD519" s="22"/>
      <c r="DE519" s="22"/>
      <c r="DF519" s="22"/>
      <c r="DG519" s="22"/>
      <c r="DH519" s="22"/>
      <c r="DI519" s="22"/>
      <c r="DJ519" s="22"/>
      <c r="DK519" s="22"/>
      <c r="DL519" s="22"/>
      <c r="DM519" s="22"/>
      <c r="DN519" s="22"/>
      <c r="DO519" s="22"/>
      <c r="DP519" s="22"/>
      <c r="DQ519" s="22"/>
      <c r="DR519" s="22"/>
      <c r="DS519" s="22"/>
      <c r="DT519" s="22"/>
      <c r="DU519" s="22"/>
      <c r="DV519" s="22"/>
      <c r="DW519" s="22"/>
      <c r="DX519" s="22"/>
      <c r="DY519" s="22"/>
      <c r="DZ519" s="22"/>
      <c r="EA519" s="22"/>
      <c r="EB519" s="22"/>
      <c r="EC519" s="22"/>
      <c r="ED519" s="22"/>
      <c r="EE519" s="22"/>
      <c r="EF519" s="22"/>
      <c r="EG519" s="22"/>
      <c r="EH519" s="22"/>
      <c r="EI519" s="22"/>
      <c r="EJ519" s="22"/>
      <c r="EK519" s="22"/>
      <c r="EL519" s="22"/>
      <c r="EM519" s="22"/>
      <c r="EN519" s="22"/>
      <c r="EO519" s="22"/>
      <c r="EP519" s="22"/>
      <c r="EQ519" s="22"/>
      <c r="ER519" s="22"/>
      <c r="ES519" s="22"/>
      <c r="ET519" s="22"/>
      <c r="EU519" s="22"/>
      <c r="EV519" s="22"/>
      <c r="EW519" s="22"/>
      <c r="EX519" s="22"/>
      <c r="EY519" s="22"/>
      <c r="EZ519" s="22"/>
      <c r="FA519" s="22"/>
      <c r="FB519" s="22"/>
      <c r="FC519" s="22"/>
      <c r="FD519" s="22"/>
      <c r="FE519" s="22"/>
      <c r="FF519" s="22"/>
      <c r="FG519" s="22"/>
      <c r="FH519" s="22"/>
      <c r="FI519" s="22"/>
      <c r="FJ519" s="22"/>
      <c r="FK519" s="22"/>
      <c r="FL519" s="22"/>
      <c r="FM519" s="22"/>
      <c r="FN519" s="22"/>
      <c r="FO519" s="22"/>
      <c r="FP519" s="22"/>
      <c r="FQ519" s="22"/>
      <c r="FR519" s="22"/>
      <c r="FS519" s="22"/>
      <c r="FT519" s="22"/>
      <c r="FU519" s="22"/>
      <c r="FV519" s="22"/>
      <c r="FW519" s="22"/>
      <c r="FX519" s="22"/>
      <c r="FY519" s="22"/>
      <c r="FZ519" s="22"/>
      <c r="GA519" s="22"/>
      <c r="GB519" s="22"/>
      <c r="GC519" s="22"/>
      <c r="GD519" s="22"/>
      <c r="GE519" s="22"/>
      <c r="GF519" s="22"/>
      <c r="GG519" s="22"/>
      <c r="GH519" s="22"/>
      <c r="GI519" s="22"/>
      <c r="GJ519" s="22"/>
      <c r="GK519" s="22"/>
      <c r="GL519" s="22"/>
      <c r="GM519" s="22"/>
      <c r="GN519" s="22"/>
      <c r="GO519" s="22"/>
      <c r="GP519" s="22"/>
      <c r="GQ519" s="22"/>
      <c r="GR519" s="22"/>
      <c r="GS519" s="22"/>
      <c r="GT519" s="22"/>
      <c r="GU519" s="22"/>
      <c r="GV519" s="22"/>
      <c r="GW519" s="22"/>
      <c r="GX519" s="22"/>
      <c r="GY519" s="22"/>
      <c r="GZ519" s="22"/>
      <c r="HA519" s="22"/>
      <c r="HB519" s="22"/>
      <c r="HC519" s="22"/>
      <c r="HD519" s="22"/>
      <c r="HE519" s="22"/>
      <c r="HF519" s="22"/>
      <c r="HG519" s="22"/>
      <c r="HH519" s="22"/>
      <c r="HI519" s="22"/>
      <c r="HJ519" s="22"/>
      <c r="HK519" s="22"/>
      <c r="HL519" s="22"/>
      <c r="HM519" s="22"/>
      <c r="HN519" s="22"/>
      <c r="HO519" s="22"/>
      <c r="HP519" s="22"/>
      <c r="HQ519" s="22"/>
      <c r="HR519" s="22"/>
      <c r="HS519" s="22"/>
      <c r="HT519" s="22"/>
      <c r="HU519" s="22"/>
      <c r="HV519" s="22"/>
      <c r="HW519" s="22"/>
      <c r="HX519" s="22"/>
      <c r="HY519" s="22"/>
      <c r="HZ519" s="22"/>
      <c r="IA519" s="22"/>
      <c r="IB519" s="22"/>
      <c r="IC519" s="22"/>
      <c r="ID519" s="22"/>
      <c r="IE519" s="22"/>
      <c r="IF519" s="22"/>
      <c r="IG519" s="22"/>
      <c r="IH519" s="22"/>
      <c r="II519" s="22"/>
      <c r="IJ519" s="22"/>
      <c r="IK519" s="22"/>
      <c r="IL519" s="22"/>
      <c r="IM519" s="22"/>
      <c r="IN519" s="22"/>
      <c r="IO519" s="22"/>
      <c r="IP519" s="22"/>
      <c r="IQ519" s="22"/>
      <c r="IR519" s="22"/>
      <c r="IS519" s="22"/>
      <c r="IT519" s="22"/>
      <c r="IU519" s="22"/>
      <c r="IV519" s="22"/>
      <c r="IW519" s="22"/>
      <c r="IX519" s="22"/>
      <c r="IY519" s="26">
        <f t="shared" si="29"/>
        <v>20</v>
      </c>
      <c r="IZ519" s="56" t="s">
        <v>37</v>
      </c>
      <c r="JA519" s="80">
        <v>485.52</v>
      </c>
      <c r="JB519" s="81">
        <f>JE519+JF519+JG519+JH519+JI519+JJ519</f>
        <v>485.52</v>
      </c>
      <c r="JC519" s="81">
        <v>270.39999999999998</v>
      </c>
      <c r="JD519" s="82">
        <f t="shared" si="30"/>
        <v>0</v>
      </c>
      <c r="JE519" s="83"/>
      <c r="JF519" s="83"/>
      <c r="JG519" s="83"/>
      <c r="JH519" s="83"/>
      <c r="JI519" s="83"/>
      <c r="JJ519" s="83">
        <v>485.52</v>
      </c>
      <c r="JK519" s="83"/>
      <c r="JL519" s="83"/>
      <c r="JM519" s="83"/>
      <c r="JN519" s="83"/>
      <c r="JO519" s="83"/>
      <c r="JP519" s="83"/>
      <c r="JQ519" s="40">
        <f t="shared" si="28"/>
        <v>1.7955621301775149</v>
      </c>
      <c r="JR519" s="5" t="s">
        <v>452</v>
      </c>
    </row>
    <row r="520" spans="1:278" s="5" customFormat="1" ht="12.75" customHeight="1" x14ac:dyDescent="0.25">
      <c r="A520" s="64">
        <v>43265</v>
      </c>
      <c r="B520" s="109" t="s">
        <v>192</v>
      </c>
      <c r="C520" s="52"/>
      <c r="D520" s="52"/>
      <c r="E520" s="53"/>
      <c r="F520" s="53"/>
      <c r="G520" s="53"/>
      <c r="H520" s="53"/>
      <c r="I520" s="53"/>
      <c r="J520" s="53"/>
      <c r="K520" s="53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  <c r="BK520" s="22"/>
      <c r="BL520" s="22"/>
      <c r="BM520" s="22"/>
      <c r="BN520" s="22"/>
      <c r="BO520" s="22"/>
      <c r="BP520" s="22"/>
      <c r="BQ520" s="22"/>
      <c r="BR520" s="22"/>
      <c r="BS520" s="22"/>
      <c r="BT520" s="22"/>
      <c r="BU520" s="22"/>
      <c r="BV520" s="22"/>
      <c r="BW520" s="22"/>
      <c r="BX520" s="22"/>
      <c r="BY520" s="22"/>
      <c r="BZ520" s="22"/>
      <c r="CA520" s="22"/>
      <c r="CB520" s="22"/>
      <c r="CC520" s="22"/>
      <c r="CD520" s="22"/>
      <c r="CE520" s="22"/>
      <c r="CF520" s="22"/>
      <c r="CG520" s="22"/>
      <c r="CH520" s="22"/>
      <c r="CI520" s="22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2"/>
      <c r="DA520" s="22"/>
      <c r="DB520" s="22"/>
      <c r="DC520" s="22"/>
      <c r="DD520" s="22"/>
      <c r="DE520" s="22"/>
      <c r="DF520" s="22"/>
      <c r="DG520" s="22"/>
      <c r="DH520" s="22"/>
      <c r="DI520" s="22"/>
      <c r="DJ520" s="22"/>
      <c r="DK520" s="22"/>
      <c r="DL520" s="22"/>
      <c r="DM520" s="22"/>
      <c r="DN520" s="22"/>
      <c r="DO520" s="22"/>
      <c r="DP520" s="22"/>
      <c r="DQ520" s="22"/>
      <c r="DR520" s="22"/>
      <c r="DS520" s="22"/>
      <c r="DT520" s="22"/>
      <c r="DU520" s="22"/>
      <c r="DV520" s="22"/>
      <c r="DW520" s="22"/>
      <c r="DX520" s="22"/>
      <c r="DY520" s="22"/>
      <c r="DZ520" s="22"/>
      <c r="EA520" s="22">
        <v>30</v>
      </c>
      <c r="EB520" s="22"/>
      <c r="EC520" s="22"/>
      <c r="ED520" s="22"/>
      <c r="EE520" s="22"/>
      <c r="EF520" s="22"/>
      <c r="EG520" s="22"/>
      <c r="EH520" s="22"/>
      <c r="EI520" s="22"/>
      <c r="EJ520" s="22"/>
      <c r="EK520" s="22"/>
      <c r="EL520" s="22"/>
      <c r="EM520" s="22"/>
      <c r="EN520" s="22"/>
      <c r="EO520" s="22"/>
      <c r="EP520" s="22"/>
      <c r="EQ520" s="22"/>
      <c r="ER520" s="22"/>
      <c r="ES520" s="22"/>
      <c r="ET520" s="22"/>
      <c r="EU520" s="22"/>
      <c r="EV520" s="22"/>
      <c r="EW520" s="22"/>
      <c r="EX520" s="22"/>
      <c r="EY520" s="22"/>
      <c r="EZ520" s="22"/>
      <c r="FA520" s="22"/>
      <c r="FB520" s="22"/>
      <c r="FC520" s="22"/>
      <c r="FD520" s="22"/>
      <c r="FE520" s="22"/>
      <c r="FF520" s="22"/>
      <c r="FG520" s="22"/>
      <c r="FH520" s="22"/>
      <c r="FI520" s="22"/>
      <c r="FJ520" s="22"/>
      <c r="FK520" s="22"/>
      <c r="FL520" s="22"/>
      <c r="FM520" s="22"/>
      <c r="FN520" s="22"/>
      <c r="FO520" s="22"/>
      <c r="FP520" s="22"/>
      <c r="FQ520" s="22"/>
      <c r="FR520" s="22"/>
      <c r="FS520" s="22"/>
      <c r="FT520" s="22"/>
      <c r="FU520" s="22"/>
      <c r="FV520" s="22"/>
      <c r="FW520" s="22"/>
      <c r="FX520" s="22"/>
      <c r="FY520" s="22"/>
      <c r="FZ520" s="22"/>
      <c r="GA520" s="22"/>
      <c r="GB520" s="22"/>
      <c r="GC520" s="22"/>
      <c r="GD520" s="22"/>
      <c r="GE520" s="22"/>
      <c r="GF520" s="22"/>
      <c r="GG520" s="22"/>
      <c r="GH520" s="22"/>
      <c r="GI520" s="22"/>
      <c r="GJ520" s="22"/>
      <c r="GK520" s="22"/>
      <c r="GL520" s="22"/>
      <c r="GM520" s="22"/>
      <c r="GN520" s="22"/>
      <c r="GO520" s="22"/>
      <c r="GP520" s="22"/>
      <c r="GQ520" s="22"/>
      <c r="GR520" s="22"/>
      <c r="GS520" s="22"/>
      <c r="GT520" s="22"/>
      <c r="GU520" s="22"/>
      <c r="GV520" s="22"/>
      <c r="GW520" s="22"/>
      <c r="GX520" s="22"/>
      <c r="GY520" s="22"/>
      <c r="GZ520" s="22"/>
      <c r="HA520" s="22"/>
      <c r="HB520" s="22"/>
      <c r="HC520" s="22"/>
      <c r="HD520" s="22"/>
      <c r="HE520" s="22"/>
      <c r="HF520" s="22"/>
      <c r="HG520" s="22"/>
      <c r="HH520" s="22"/>
      <c r="HI520" s="22"/>
      <c r="HJ520" s="22"/>
      <c r="HK520" s="22"/>
      <c r="HL520" s="22"/>
      <c r="HM520" s="22"/>
      <c r="HN520" s="22"/>
      <c r="HO520" s="22"/>
      <c r="HP520" s="22"/>
      <c r="HQ520" s="22"/>
      <c r="HR520" s="22"/>
      <c r="HS520" s="22"/>
      <c r="HT520" s="22"/>
      <c r="HU520" s="22"/>
      <c r="HV520" s="22"/>
      <c r="HW520" s="22"/>
      <c r="HX520" s="22"/>
      <c r="HY520" s="22"/>
      <c r="HZ520" s="22"/>
      <c r="IA520" s="22"/>
      <c r="IB520" s="22"/>
      <c r="IC520" s="22"/>
      <c r="ID520" s="22"/>
      <c r="IE520" s="22"/>
      <c r="IF520" s="22"/>
      <c r="IG520" s="22"/>
      <c r="IH520" s="22"/>
      <c r="II520" s="22"/>
      <c r="IJ520" s="22"/>
      <c r="IK520" s="22"/>
      <c r="IL520" s="22"/>
      <c r="IM520" s="22"/>
      <c r="IN520" s="22"/>
      <c r="IO520" s="22"/>
      <c r="IP520" s="22"/>
      <c r="IQ520" s="22"/>
      <c r="IR520" s="22"/>
      <c r="IS520" s="22"/>
      <c r="IT520" s="22"/>
      <c r="IU520" s="22"/>
      <c r="IV520" s="22"/>
      <c r="IW520" s="22"/>
      <c r="IX520" s="22"/>
      <c r="IY520" s="26">
        <f t="shared" si="29"/>
        <v>30</v>
      </c>
      <c r="IZ520" s="56" t="s">
        <v>37</v>
      </c>
      <c r="JA520" s="80">
        <v>795.96</v>
      </c>
      <c r="JB520" s="81">
        <f>JE520+JF520+JG520+JH520+JI520+JJ520+JK520</f>
        <v>795.96</v>
      </c>
      <c r="JC520" s="81">
        <v>449.1</v>
      </c>
      <c r="JD520" s="82">
        <f t="shared" si="30"/>
        <v>0</v>
      </c>
      <c r="JE520" s="83"/>
      <c r="JF520" s="83"/>
      <c r="JG520" s="83"/>
      <c r="JH520" s="83"/>
      <c r="JI520" s="83"/>
      <c r="JJ520" s="83"/>
      <c r="JK520" s="83">
        <v>795.96</v>
      </c>
      <c r="JL520" s="83"/>
      <c r="JM520" s="83"/>
      <c r="JN520" s="83"/>
      <c r="JO520" s="83"/>
      <c r="JP520" s="83"/>
      <c r="JQ520" s="40">
        <f t="shared" si="28"/>
        <v>1.7723446893787576</v>
      </c>
      <c r="JR520" s="5" t="s">
        <v>456</v>
      </c>
    </row>
    <row r="521" spans="1:278" s="5" customFormat="1" ht="12.75" customHeight="1" x14ac:dyDescent="0.25">
      <c r="A521" s="64">
        <v>43273</v>
      </c>
      <c r="B521" s="109" t="s">
        <v>192</v>
      </c>
      <c r="C521" s="52"/>
      <c r="D521" s="52"/>
      <c r="E521" s="53"/>
      <c r="F521" s="53"/>
      <c r="G521" s="53"/>
      <c r="H521" s="53"/>
      <c r="I521" s="53"/>
      <c r="J521" s="53"/>
      <c r="K521" s="53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>
        <v>20</v>
      </c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  <c r="BK521" s="22"/>
      <c r="BL521" s="22"/>
      <c r="BM521" s="22"/>
      <c r="BN521" s="22"/>
      <c r="BO521" s="22"/>
      <c r="BP521" s="22"/>
      <c r="BQ521" s="22"/>
      <c r="BR521" s="22"/>
      <c r="BS521" s="22"/>
      <c r="BT521" s="22"/>
      <c r="BU521" s="22"/>
      <c r="BV521" s="22"/>
      <c r="BW521" s="22"/>
      <c r="BX521" s="22"/>
      <c r="BY521" s="22"/>
      <c r="BZ521" s="22"/>
      <c r="CA521" s="22"/>
      <c r="CB521" s="22"/>
      <c r="CC521" s="22"/>
      <c r="CD521" s="22"/>
      <c r="CE521" s="22"/>
      <c r="CF521" s="22"/>
      <c r="CG521" s="22"/>
      <c r="CH521" s="22"/>
      <c r="CI521" s="22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2"/>
      <c r="DA521" s="22"/>
      <c r="DB521" s="22"/>
      <c r="DC521" s="22"/>
      <c r="DD521" s="22"/>
      <c r="DE521" s="22"/>
      <c r="DF521" s="22"/>
      <c r="DG521" s="22"/>
      <c r="DH521" s="22"/>
      <c r="DI521" s="22"/>
      <c r="DJ521" s="22"/>
      <c r="DK521" s="22"/>
      <c r="DL521" s="22"/>
      <c r="DM521" s="22"/>
      <c r="DN521" s="22"/>
      <c r="DO521" s="22"/>
      <c r="DP521" s="22"/>
      <c r="DQ521" s="22"/>
      <c r="DR521" s="22"/>
      <c r="DS521" s="22"/>
      <c r="DT521" s="22"/>
      <c r="DU521" s="22"/>
      <c r="DV521" s="22"/>
      <c r="DW521" s="22"/>
      <c r="DX521" s="22"/>
      <c r="DY521" s="22"/>
      <c r="DZ521" s="22"/>
      <c r="EA521" s="22"/>
      <c r="EB521" s="22"/>
      <c r="EC521" s="22"/>
      <c r="ED521" s="22"/>
      <c r="EE521" s="22"/>
      <c r="EF521" s="22"/>
      <c r="EG521" s="22"/>
      <c r="EH521" s="22"/>
      <c r="EI521" s="22"/>
      <c r="EJ521" s="22"/>
      <c r="EK521" s="22"/>
      <c r="EL521" s="22"/>
      <c r="EM521" s="22"/>
      <c r="EN521" s="22"/>
      <c r="EO521" s="22"/>
      <c r="EP521" s="22"/>
      <c r="EQ521" s="22"/>
      <c r="ER521" s="22"/>
      <c r="ES521" s="22"/>
      <c r="ET521" s="22"/>
      <c r="EU521" s="22"/>
      <c r="EV521" s="22"/>
      <c r="EW521" s="22"/>
      <c r="EX521" s="22"/>
      <c r="EY521" s="22"/>
      <c r="EZ521" s="22"/>
      <c r="FA521" s="22"/>
      <c r="FB521" s="22"/>
      <c r="FC521" s="22"/>
      <c r="FD521" s="22"/>
      <c r="FE521" s="22"/>
      <c r="FF521" s="22"/>
      <c r="FG521" s="22"/>
      <c r="FH521" s="22"/>
      <c r="FI521" s="22"/>
      <c r="FJ521" s="22"/>
      <c r="FK521" s="22"/>
      <c r="FL521" s="22"/>
      <c r="FM521" s="22"/>
      <c r="FN521" s="22"/>
      <c r="FO521" s="22"/>
      <c r="FP521" s="22"/>
      <c r="FQ521" s="22"/>
      <c r="FR521" s="22"/>
      <c r="FS521" s="22"/>
      <c r="FT521" s="22"/>
      <c r="FU521" s="22"/>
      <c r="FV521" s="22"/>
      <c r="FW521" s="22"/>
      <c r="FX521" s="22"/>
      <c r="FY521" s="22"/>
      <c r="FZ521" s="22"/>
      <c r="GA521" s="22"/>
      <c r="GB521" s="22"/>
      <c r="GC521" s="22"/>
      <c r="GD521" s="22"/>
      <c r="GE521" s="22"/>
      <c r="GF521" s="22"/>
      <c r="GG521" s="22"/>
      <c r="GH521" s="22"/>
      <c r="GI521" s="22"/>
      <c r="GJ521" s="22"/>
      <c r="GK521" s="22"/>
      <c r="GL521" s="22"/>
      <c r="GM521" s="22"/>
      <c r="GN521" s="22"/>
      <c r="GO521" s="22"/>
      <c r="GP521" s="22"/>
      <c r="GQ521" s="22"/>
      <c r="GR521" s="22"/>
      <c r="GS521" s="22"/>
      <c r="GT521" s="22"/>
      <c r="GU521" s="22"/>
      <c r="GV521" s="22"/>
      <c r="GW521" s="22"/>
      <c r="GX521" s="22"/>
      <c r="GY521" s="22"/>
      <c r="GZ521" s="22"/>
      <c r="HA521" s="22"/>
      <c r="HB521" s="22"/>
      <c r="HC521" s="22"/>
      <c r="HD521" s="22"/>
      <c r="HE521" s="22"/>
      <c r="HF521" s="22"/>
      <c r="HG521" s="22"/>
      <c r="HH521" s="22"/>
      <c r="HI521" s="22"/>
      <c r="HJ521" s="22"/>
      <c r="HK521" s="22"/>
      <c r="HL521" s="22"/>
      <c r="HM521" s="22"/>
      <c r="HN521" s="22"/>
      <c r="HO521" s="22"/>
      <c r="HP521" s="22"/>
      <c r="HQ521" s="22"/>
      <c r="HR521" s="22"/>
      <c r="HS521" s="22"/>
      <c r="HT521" s="22"/>
      <c r="HU521" s="22"/>
      <c r="HV521" s="22"/>
      <c r="HW521" s="22"/>
      <c r="HX521" s="22"/>
      <c r="HY521" s="22"/>
      <c r="HZ521" s="22"/>
      <c r="IA521" s="22"/>
      <c r="IB521" s="22"/>
      <c r="IC521" s="22"/>
      <c r="ID521" s="22"/>
      <c r="IE521" s="22"/>
      <c r="IF521" s="22"/>
      <c r="IG521" s="22"/>
      <c r="IH521" s="22"/>
      <c r="II521" s="22"/>
      <c r="IJ521" s="22"/>
      <c r="IK521" s="22"/>
      <c r="IL521" s="22"/>
      <c r="IM521" s="22"/>
      <c r="IN521" s="22"/>
      <c r="IO521" s="22"/>
      <c r="IP521" s="22"/>
      <c r="IQ521" s="22"/>
      <c r="IR521" s="22"/>
      <c r="IS521" s="22"/>
      <c r="IT521" s="22"/>
      <c r="IU521" s="22"/>
      <c r="IV521" s="22"/>
      <c r="IW521" s="22"/>
      <c r="IX521" s="22"/>
      <c r="IY521" s="26">
        <f t="shared" si="29"/>
        <v>20</v>
      </c>
      <c r="IZ521" s="56" t="s">
        <v>37</v>
      </c>
      <c r="JA521" s="80">
        <v>505.68</v>
      </c>
      <c r="JB521" s="81">
        <f>JE521+JF521+JG521+JH521+JI521+JJ521+JK521</f>
        <v>505.68</v>
      </c>
      <c r="JC521" s="81">
        <v>320.39999999999998</v>
      </c>
      <c r="JD521" s="82">
        <f t="shared" si="30"/>
        <v>0</v>
      </c>
      <c r="JE521" s="83"/>
      <c r="JF521" s="83"/>
      <c r="JG521" s="83"/>
      <c r="JH521" s="83"/>
      <c r="JI521" s="83"/>
      <c r="JJ521" s="83"/>
      <c r="JK521" s="83">
        <v>505.68</v>
      </c>
      <c r="JL521" s="83"/>
      <c r="JM521" s="83"/>
      <c r="JN521" s="83"/>
      <c r="JO521" s="83"/>
      <c r="JP521" s="83"/>
      <c r="JQ521" s="40">
        <f t="shared" si="28"/>
        <v>1.5782771535580526</v>
      </c>
      <c r="JR521" s="5" t="s">
        <v>517</v>
      </c>
    </row>
    <row r="522" spans="1:278" s="5" customFormat="1" ht="12.75" customHeight="1" x14ac:dyDescent="0.25">
      <c r="A522" s="64">
        <v>43300</v>
      </c>
      <c r="B522" s="109" t="s">
        <v>192</v>
      </c>
      <c r="C522" s="52"/>
      <c r="D522" s="52"/>
      <c r="E522" s="53"/>
      <c r="F522" s="53"/>
      <c r="G522" s="53"/>
      <c r="H522" s="53"/>
      <c r="I522" s="53"/>
      <c r="J522" s="53"/>
      <c r="K522" s="53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>
        <v>20</v>
      </c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  <c r="BK522" s="22"/>
      <c r="BL522" s="22"/>
      <c r="BM522" s="22"/>
      <c r="BN522" s="22"/>
      <c r="BO522" s="22"/>
      <c r="BP522" s="22"/>
      <c r="BQ522" s="22"/>
      <c r="BR522" s="22"/>
      <c r="BS522" s="22"/>
      <c r="BT522" s="22"/>
      <c r="BU522" s="22"/>
      <c r="BV522" s="22"/>
      <c r="BW522" s="22"/>
      <c r="BX522" s="22"/>
      <c r="BY522" s="22"/>
      <c r="BZ522" s="22"/>
      <c r="CA522" s="22"/>
      <c r="CB522" s="22"/>
      <c r="CC522" s="22"/>
      <c r="CD522" s="22"/>
      <c r="CE522" s="22"/>
      <c r="CF522" s="22"/>
      <c r="CG522" s="22"/>
      <c r="CH522" s="22"/>
      <c r="CI522" s="22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2"/>
      <c r="DA522" s="22"/>
      <c r="DB522" s="22"/>
      <c r="DC522" s="22"/>
      <c r="DD522" s="22"/>
      <c r="DE522" s="22"/>
      <c r="DF522" s="22"/>
      <c r="DG522" s="22"/>
      <c r="DH522" s="22"/>
      <c r="DI522" s="22"/>
      <c r="DJ522" s="22"/>
      <c r="DK522" s="22"/>
      <c r="DL522" s="22"/>
      <c r="DM522" s="22"/>
      <c r="DN522" s="22"/>
      <c r="DO522" s="22"/>
      <c r="DP522" s="22"/>
      <c r="DQ522" s="22"/>
      <c r="DR522" s="22"/>
      <c r="DS522" s="22"/>
      <c r="DT522" s="22"/>
      <c r="DU522" s="22"/>
      <c r="DV522" s="22"/>
      <c r="DW522" s="22"/>
      <c r="DX522" s="22"/>
      <c r="DY522" s="22"/>
      <c r="DZ522" s="22"/>
      <c r="EA522" s="22">
        <v>50</v>
      </c>
      <c r="EB522" s="22"/>
      <c r="EC522" s="22"/>
      <c r="ED522" s="22"/>
      <c r="EE522" s="22"/>
      <c r="EF522" s="22"/>
      <c r="EG522" s="22"/>
      <c r="EH522" s="22"/>
      <c r="EI522" s="22"/>
      <c r="EJ522" s="22"/>
      <c r="EK522" s="22"/>
      <c r="EL522" s="22"/>
      <c r="EM522" s="22"/>
      <c r="EN522" s="22"/>
      <c r="EO522" s="22"/>
      <c r="EP522" s="22"/>
      <c r="EQ522" s="22"/>
      <c r="ER522" s="22"/>
      <c r="ES522" s="22"/>
      <c r="ET522" s="22"/>
      <c r="EU522" s="22"/>
      <c r="EV522" s="22"/>
      <c r="EW522" s="22"/>
      <c r="EX522" s="22"/>
      <c r="EY522" s="22"/>
      <c r="EZ522" s="22"/>
      <c r="FA522" s="22"/>
      <c r="FB522" s="22"/>
      <c r="FC522" s="22"/>
      <c r="FD522" s="22"/>
      <c r="FE522" s="22"/>
      <c r="FF522" s="22"/>
      <c r="FG522" s="22"/>
      <c r="FH522" s="22"/>
      <c r="FI522" s="22"/>
      <c r="FJ522" s="22"/>
      <c r="FK522" s="22"/>
      <c r="FL522" s="22"/>
      <c r="FM522" s="22"/>
      <c r="FN522" s="22"/>
      <c r="FO522" s="22"/>
      <c r="FP522" s="22"/>
      <c r="FQ522" s="22"/>
      <c r="FR522" s="22"/>
      <c r="FS522" s="22"/>
      <c r="FT522" s="22"/>
      <c r="FU522" s="22"/>
      <c r="FV522" s="22"/>
      <c r="FW522" s="22"/>
      <c r="FX522" s="22"/>
      <c r="FY522" s="22"/>
      <c r="FZ522" s="22"/>
      <c r="GA522" s="22"/>
      <c r="GB522" s="22"/>
      <c r="GC522" s="22"/>
      <c r="GD522" s="22"/>
      <c r="GE522" s="22"/>
      <c r="GF522" s="22"/>
      <c r="GG522" s="22"/>
      <c r="GH522" s="22"/>
      <c r="GI522" s="22"/>
      <c r="GJ522" s="22"/>
      <c r="GK522" s="22"/>
      <c r="GL522" s="22"/>
      <c r="GM522" s="22"/>
      <c r="GN522" s="22"/>
      <c r="GO522" s="22"/>
      <c r="GP522" s="22"/>
      <c r="GQ522" s="22"/>
      <c r="GR522" s="22"/>
      <c r="GS522" s="22"/>
      <c r="GT522" s="22"/>
      <c r="GU522" s="22"/>
      <c r="GV522" s="22"/>
      <c r="GW522" s="22"/>
      <c r="GX522" s="22"/>
      <c r="GY522" s="22"/>
      <c r="GZ522" s="22"/>
      <c r="HA522" s="22"/>
      <c r="HB522" s="22"/>
      <c r="HC522" s="22"/>
      <c r="HD522" s="22"/>
      <c r="HE522" s="22"/>
      <c r="HF522" s="22"/>
      <c r="HG522" s="22"/>
      <c r="HH522" s="22"/>
      <c r="HI522" s="22"/>
      <c r="HJ522" s="22"/>
      <c r="HK522" s="22"/>
      <c r="HL522" s="22"/>
      <c r="HM522" s="22"/>
      <c r="HN522" s="22"/>
      <c r="HO522" s="22"/>
      <c r="HP522" s="22"/>
      <c r="HQ522" s="22"/>
      <c r="HR522" s="22"/>
      <c r="HS522" s="22"/>
      <c r="HT522" s="22"/>
      <c r="HU522" s="22"/>
      <c r="HV522" s="22"/>
      <c r="HW522" s="22"/>
      <c r="HX522" s="22"/>
      <c r="HY522" s="22"/>
      <c r="HZ522" s="22"/>
      <c r="IA522" s="22"/>
      <c r="IB522" s="22"/>
      <c r="IC522" s="22"/>
      <c r="ID522" s="22"/>
      <c r="IE522" s="22"/>
      <c r="IF522" s="22"/>
      <c r="IG522" s="22"/>
      <c r="IH522" s="22"/>
      <c r="II522" s="22"/>
      <c r="IJ522" s="22"/>
      <c r="IK522" s="22"/>
      <c r="IL522" s="22"/>
      <c r="IM522" s="22"/>
      <c r="IN522" s="22"/>
      <c r="IO522" s="22"/>
      <c r="IP522" s="22"/>
      <c r="IQ522" s="22"/>
      <c r="IR522" s="22"/>
      <c r="IS522" s="22"/>
      <c r="IT522" s="22"/>
      <c r="IU522" s="22"/>
      <c r="IV522" s="22"/>
      <c r="IW522" s="22"/>
      <c r="IX522" s="22"/>
      <c r="IY522" s="26">
        <f t="shared" si="29"/>
        <v>70</v>
      </c>
      <c r="IZ522" s="56" t="s">
        <v>37</v>
      </c>
      <c r="JA522" s="80">
        <v>1798.44</v>
      </c>
      <c r="JB522" s="81">
        <f>JE522+JF522+JG522+JH522+JI522+JJ522+JK522+JL522</f>
        <v>1798.44</v>
      </c>
      <c r="JC522" s="81">
        <v>1061.5</v>
      </c>
      <c r="JD522" s="82">
        <f t="shared" si="30"/>
        <v>0</v>
      </c>
      <c r="JE522" s="83"/>
      <c r="JF522" s="83"/>
      <c r="JG522" s="83"/>
      <c r="JH522" s="83"/>
      <c r="JI522" s="83"/>
      <c r="JJ522" s="83"/>
      <c r="JK522" s="83"/>
      <c r="JL522" s="83">
        <v>1798.44</v>
      </c>
      <c r="JM522" s="83"/>
      <c r="JN522" s="83"/>
      <c r="JO522" s="83"/>
      <c r="JP522" s="83"/>
      <c r="JQ522" s="40">
        <f t="shared" si="28"/>
        <v>1.6942439943476213</v>
      </c>
      <c r="JR522" s="5" t="s">
        <v>468</v>
      </c>
    </row>
    <row r="523" spans="1:278" s="5" customFormat="1" ht="12.75" customHeight="1" x14ac:dyDescent="0.25">
      <c r="A523" s="64">
        <v>43311</v>
      </c>
      <c r="B523" s="109" t="s">
        <v>192</v>
      </c>
      <c r="C523" s="52"/>
      <c r="D523" s="52"/>
      <c r="E523" s="53"/>
      <c r="F523" s="53"/>
      <c r="G523" s="53"/>
      <c r="H523" s="53"/>
      <c r="I523" s="53"/>
      <c r="J523" s="53"/>
      <c r="K523" s="53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>
        <v>30</v>
      </c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  <c r="BK523" s="22"/>
      <c r="BL523" s="22"/>
      <c r="BM523" s="22"/>
      <c r="BN523" s="22"/>
      <c r="BO523" s="22"/>
      <c r="BP523" s="22"/>
      <c r="BQ523" s="22"/>
      <c r="BR523" s="22"/>
      <c r="BS523" s="22"/>
      <c r="BT523" s="22"/>
      <c r="BU523" s="22"/>
      <c r="BV523" s="22"/>
      <c r="BW523" s="22"/>
      <c r="BX523" s="22"/>
      <c r="BY523" s="22"/>
      <c r="BZ523" s="22"/>
      <c r="CA523" s="22"/>
      <c r="CB523" s="22"/>
      <c r="CC523" s="22"/>
      <c r="CD523" s="22"/>
      <c r="CE523" s="22"/>
      <c r="CF523" s="22"/>
      <c r="CG523" s="22"/>
      <c r="CH523" s="22"/>
      <c r="CI523" s="22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2"/>
      <c r="DA523" s="22"/>
      <c r="DB523" s="22"/>
      <c r="DC523" s="22"/>
      <c r="DD523" s="22"/>
      <c r="DE523" s="22"/>
      <c r="DF523" s="22"/>
      <c r="DG523" s="22"/>
      <c r="DH523" s="22"/>
      <c r="DI523" s="22"/>
      <c r="DJ523" s="22"/>
      <c r="DK523" s="22"/>
      <c r="DL523" s="22"/>
      <c r="DM523" s="22"/>
      <c r="DN523" s="22"/>
      <c r="DO523" s="22"/>
      <c r="DP523" s="22"/>
      <c r="DQ523" s="22"/>
      <c r="DR523" s="22"/>
      <c r="DS523" s="22"/>
      <c r="DT523" s="22"/>
      <c r="DU523" s="22"/>
      <c r="DV523" s="22"/>
      <c r="DW523" s="22"/>
      <c r="DX523" s="22"/>
      <c r="DY523" s="22"/>
      <c r="DZ523" s="22"/>
      <c r="EA523" s="22">
        <v>50</v>
      </c>
      <c r="EB523" s="22"/>
      <c r="EC523" s="22"/>
      <c r="ED523" s="22"/>
      <c r="EE523" s="22"/>
      <c r="EF523" s="22"/>
      <c r="EG523" s="22"/>
      <c r="EH523" s="22"/>
      <c r="EI523" s="22"/>
      <c r="EJ523" s="22"/>
      <c r="EK523" s="22"/>
      <c r="EL523" s="22"/>
      <c r="EM523" s="22"/>
      <c r="EN523" s="22"/>
      <c r="EO523" s="22"/>
      <c r="EP523" s="22"/>
      <c r="EQ523" s="22"/>
      <c r="ER523" s="22"/>
      <c r="ES523" s="22"/>
      <c r="ET523" s="22"/>
      <c r="EU523" s="22"/>
      <c r="EV523" s="22"/>
      <c r="EW523" s="22"/>
      <c r="EX523" s="22"/>
      <c r="EY523" s="22"/>
      <c r="EZ523" s="22"/>
      <c r="FA523" s="22"/>
      <c r="FB523" s="22"/>
      <c r="FC523" s="22"/>
      <c r="FD523" s="22"/>
      <c r="FE523" s="22"/>
      <c r="FF523" s="22"/>
      <c r="FG523" s="22"/>
      <c r="FH523" s="22"/>
      <c r="FI523" s="22"/>
      <c r="FJ523" s="22"/>
      <c r="FK523" s="22"/>
      <c r="FL523" s="22"/>
      <c r="FM523" s="22"/>
      <c r="FN523" s="22"/>
      <c r="FO523" s="22"/>
      <c r="FP523" s="22"/>
      <c r="FQ523" s="22"/>
      <c r="FR523" s="22"/>
      <c r="FS523" s="22"/>
      <c r="FT523" s="22"/>
      <c r="FU523" s="22"/>
      <c r="FV523" s="22"/>
      <c r="FW523" s="22"/>
      <c r="FX523" s="22"/>
      <c r="FY523" s="22"/>
      <c r="FZ523" s="22"/>
      <c r="GA523" s="22"/>
      <c r="GB523" s="22"/>
      <c r="GC523" s="22"/>
      <c r="GD523" s="22"/>
      <c r="GE523" s="22"/>
      <c r="GF523" s="22"/>
      <c r="GG523" s="22"/>
      <c r="GH523" s="22"/>
      <c r="GI523" s="22"/>
      <c r="GJ523" s="22"/>
      <c r="GK523" s="22"/>
      <c r="GL523" s="22"/>
      <c r="GM523" s="22"/>
      <c r="GN523" s="22"/>
      <c r="GO523" s="22"/>
      <c r="GP523" s="22"/>
      <c r="GQ523" s="22"/>
      <c r="GR523" s="22"/>
      <c r="GS523" s="22"/>
      <c r="GT523" s="22"/>
      <c r="GU523" s="22"/>
      <c r="GV523" s="22"/>
      <c r="GW523" s="22"/>
      <c r="GX523" s="22"/>
      <c r="GY523" s="22"/>
      <c r="GZ523" s="22"/>
      <c r="HA523" s="22"/>
      <c r="HB523" s="22"/>
      <c r="HC523" s="22"/>
      <c r="HD523" s="22"/>
      <c r="HE523" s="22"/>
      <c r="HF523" s="22"/>
      <c r="HG523" s="22"/>
      <c r="HH523" s="22"/>
      <c r="HI523" s="22"/>
      <c r="HJ523" s="22"/>
      <c r="HK523" s="22"/>
      <c r="HL523" s="22"/>
      <c r="HM523" s="22"/>
      <c r="HN523" s="22"/>
      <c r="HO523" s="22"/>
      <c r="HP523" s="22"/>
      <c r="HQ523" s="22"/>
      <c r="HR523" s="22"/>
      <c r="HS523" s="22"/>
      <c r="HT523" s="22"/>
      <c r="HU523" s="22"/>
      <c r="HV523" s="22"/>
      <c r="HW523" s="22"/>
      <c r="HX523" s="22"/>
      <c r="HY523" s="22"/>
      <c r="HZ523" s="22"/>
      <c r="IA523" s="22"/>
      <c r="IB523" s="22"/>
      <c r="IC523" s="22"/>
      <c r="ID523" s="22"/>
      <c r="IE523" s="22"/>
      <c r="IF523" s="22"/>
      <c r="IG523" s="22"/>
      <c r="IH523" s="22"/>
      <c r="II523" s="22"/>
      <c r="IJ523" s="22"/>
      <c r="IK523" s="22"/>
      <c r="IL523" s="22"/>
      <c r="IM523" s="22"/>
      <c r="IN523" s="22"/>
      <c r="IO523" s="22"/>
      <c r="IP523" s="22"/>
      <c r="IQ523" s="22"/>
      <c r="IR523" s="22"/>
      <c r="IS523" s="22"/>
      <c r="IT523" s="22"/>
      <c r="IU523" s="22"/>
      <c r="IV523" s="22"/>
      <c r="IW523" s="22"/>
      <c r="IX523" s="22"/>
      <c r="IY523" s="26">
        <f t="shared" si="29"/>
        <v>80</v>
      </c>
      <c r="IZ523" s="56" t="s">
        <v>37</v>
      </c>
      <c r="JA523" s="80">
        <v>2067.36</v>
      </c>
      <c r="JB523" s="81">
        <f>JE523+JF523+JG523+JH523+JI523+JJ523+JK523+JL523</f>
        <v>2067.36</v>
      </c>
      <c r="JC523" s="81">
        <v>1221.3</v>
      </c>
      <c r="JD523" s="82">
        <f t="shared" si="30"/>
        <v>0</v>
      </c>
      <c r="JE523" s="83"/>
      <c r="JF523" s="83"/>
      <c r="JG523" s="83"/>
      <c r="JH523" s="83"/>
      <c r="JI523" s="83"/>
      <c r="JJ523" s="83"/>
      <c r="JK523" s="83"/>
      <c r="JL523" s="83">
        <v>2067.36</v>
      </c>
      <c r="JM523" s="83"/>
      <c r="JN523" s="83"/>
      <c r="JO523" s="83"/>
      <c r="JP523" s="83"/>
      <c r="JQ523" s="40">
        <f t="shared" si="28"/>
        <v>1.6927536231884059</v>
      </c>
      <c r="JR523" s="5" t="s">
        <v>471</v>
      </c>
    </row>
    <row r="524" spans="1:278" s="5" customFormat="1" ht="12.75" customHeight="1" x14ac:dyDescent="0.25">
      <c r="A524" s="64">
        <v>43326</v>
      </c>
      <c r="B524" s="109" t="s">
        <v>192</v>
      </c>
      <c r="C524" s="52"/>
      <c r="D524" s="52"/>
      <c r="E524" s="53"/>
      <c r="F524" s="53"/>
      <c r="G524" s="53"/>
      <c r="H524" s="53"/>
      <c r="I524" s="53"/>
      <c r="J524" s="53"/>
      <c r="K524" s="53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>
        <v>10</v>
      </c>
      <c r="BG524" s="22"/>
      <c r="BH524" s="22"/>
      <c r="BI524" s="22"/>
      <c r="BJ524" s="22"/>
      <c r="BK524" s="22"/>
      <c r="BL524" s="22">
        <v>20</v>
      </c>
      <c r="BM524" s="22"/>
      <c r="BN524" s="22"/>
      <c r="BO524" s="22"/>
      <c r="BP524" s="22"/>
      <c r="BQ524" s="22"/>
      <c r="BR524" s="22"/>
      <c r="BS524" s="22"/>
      <c r="BT524" s="22"/>
      <c r="BU524" s="22"/>
      <c r="BV524" s="22"/>
      <c r="BW524" s="22"/>
      <c r="BX524" s="22"/>
      <c r="BY524" s="22"/>
      <c r="BZ524" s="22"/>
      <c r="CA524" s="22"/>
      <c r="CB524" s="22"/>
      <c r="CC524" s="22"/>
      <c r="CD524" s="22"/>
      <c r="CE524" s="22"/>
      <c r="CF524" s="22"/>
      <c r="CG524" s="22"/>
      <c r="CH524" s="22"/>
      <c r="CI524" s="22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2"/>
      <c r="DA524" s="22"/>
      <c r="DB524" s="22"/>
      <c r="DC524" s="22"/>
      <c r="DD524" s="22"/>
      <c r="DE524" s="22"/>
      <c r="DF524" s="22"/>
      <c r="DG524" s="22"/>
      <c r="DH524" s="22"/>
      <c r="DI524" s="22"/>
      <c r="DJ524" s="22"/>
      <c r="DK524" s="22"/>
      <c r="DL524" s="22"/>
      <c r="DM524" s="22"/>
      <c r="DN524" s="22"/>
      <c r="DO524" s="22"/>
      <c r="DP524" s="22"/>
      <c r="DQ524" s="22"/>
      <c r="DR524" s="22"/>
      <c r="DS524" s="22"/>
      <c r="DT524" s="22"/>
      <c r="DU524" s="22"/>
      <c r="DV524" s="22"/>
      <c r="DW524" s="22"/>
      <c r="DX524" s="22"/>
      <c r="DY524" s="22"/>
      <c r="DZ524" s="22"/>
      <c r="EA524" s="22"/>
      <c r="EB524" s="22"/>
      <c r="EC524" s="22"/>
      <c r="ED524" s="22"/>
      <c r="EE524" s="22"/>
      <c r="EF524" s="22"/>
      <c r="EG524" s="22"/>
      <c r="EH524" s="22"/>
      <c r="EI524" s="22"/>
      <c r="EJ524" s="22"/>
      <c r="EK524" s="22"/>
      <c r="EL524" s="22"/>
      <c r="EM524" s="22"/>
      <c r="EN524" s="22"/>
      <c r="EO524" s="22"/>
      <c r="EP524" s="22"/>
      <c r="EQ524" s="22"/>
      <c r="ER524" s="22"/>
      <c r="ES524" s="22"/>
      <c r="ET524" s="22"/>
      <c r="EU524" s="22"/>
      <c r="EV524" s="22"/>
      <c r="EW524" s="22"/>
      <c r="EX524" s="22"/>
      <c r="EY524" s="22"/>
      <c r="EZ524" s="22"/>
      <c r="FA524" s="22"/>
      <c r="FB524" s="22"/>
      <c r="FC524" s="22"/>
      <c r="FD524" s="22"/>
      <c r="FE524" s="22"/>
      <c r="FF524" s="22"/>
      <c r="FG524" s="22"/>
      <c r="FH524" s="22"/>
      <c r="FI524" s="22"/>
      <c r="FJ524" s="22"/>
      <c r="FK524" s="22"/>
      <c r="FL524" s="22"/>
      <c r="FM524" s="22"/>
      <c r="FN524" s="22"/>
      <c r="FO524" s="22"/>
      <c r="FP524" s="22"/>
      <c r="FQ524" s="22"/>
      <c r="FR524" s="22"/>
      <c r="FS524" s="22"/>
      <c r="FT524" s="22"/>
      <c r="FU524" s="22"/>
      <c r="FV524" s="22"/>
      <c r="FW524" s="22"/>
      <c r="FX524" s="22"/>
      <c r="FY524" s="22"/>
      <c r="FZ524" s="22"/>
      <c r="GA524" s="22"/>
      <c r="GB524" s="22"/>
      <c r="GC524" s="22"/>
      <c r="GD524" s="22"/>
      <c r="GE524" s="22"/>
      <c r="GF524" s="22"/>
      <c r="GG524" s="22"/>
      <c r="GH524" s="22"/>
      <c r="GI524" s="22"/>
      <c r="GJ524" s="22"/>
      <c r="GK524" s="22"/>
      <c r="GL524" s="22"/>
      <c r="GM524" s="22"/>
      <c r="GN524" s="22"/>
      <c r="GO524" s="22"/>
      <c r="GP524" s="22"/>
      <c r="GQ524" s="22"/>
      <c r="GR524" s="22"/>
      <c r="GS524" s="22"/>
      <c r="GT524" s="22"/>
      <c r="GU524" s="22"/>
      <c r="GV524" s="22"/>
      <c r="GW524" s="22"/>
      <c r="GX524" s="22"/>
      <c r="GY524" s="22"/>
      <c r="GZ524" s="22"/>
      <c r="HA524" s="22"/>
      <c r="HB524" s="22"/>
      <c r="HC524" s="22"/>
      <c r="HD524" s="22"/>
      <c r="HE524" s="22"/>
      <c r="HF524" s="22"/>
      <c r="HG524" s="22"/>
      <c r="HH524" s="22"/>
      <c r="HI524" s="22"/>
      <c r="HJ524" s="22"/>
      <c r="HK524" s="22"/>
      <c r="HL524" s="22"/>
      <c r="HM524" s="22"/>
      <c r="HN524" s="22"/>
      <c r="HO524" s="22"/>
      <c r="HP524" s="22"/>
      <c r="HQ524" s="22"/>
      <c r="HR524" s="22"/>
      <c r="HS524" s="22"/>
      <c r="HT524" s="22"/>
      <c r="HU524" s="22"/>
      <c r="HV524" s="22"/>
      <c r="HW524" s="22"/>
      <c r="HX524" s="22"/>
      <c r="HY524" s="22"/>
      <c r="HZ524" s="22"/>
      <c r="IA524" s="22"/>
      <c r="IB524" s="22"/>
      <c r="IC524" s="22"/>
      <c r="ID524" s="22"/>
      <c r="IE524" s="22"/>
      <c r="IF524" s="22"/>
      <c r="IG524" s="22"/>
      <c r="IH524" s="22"/>
      <c r="II524" s="22"/>
      <c r="IJ524" s="22"/>
      <c r="IK524" s="22"/>
      <c r="IL524" s="22"/>
      <c r="IM524" s="22"/>
      <c r="IN524" s="22"/>
      <c r="IO524" s="22"/>
      <c r="IP524" s="22"/>
      <c r="IQ524" s="22"/>
      <c r="IR524" s="22"/>
      <c r="IS524" s="22"/>
      <c r="IT524" s="22"/>
      <c r="IU524" s="22"/>
      <c r="IV524" s="22"/>
      <c r="IW524" s="22"/>
      <c r="IX524" s="22"/>
      <c r="IY524" s="26">
        <f t="shared" si="29"/>
        <v>30</v>
      </c>
      <c r="IZ524" s="56" t="s">
        <v>37</v>
      </c>
      <c r="JA524" s="80">
        <v>986.16</v>
      </c>
      <c r="JB524" s="81">
        <f>JE524+JF524+JG524+JH524+JI524+JJ524+JK524+JL524+JM524</f>
        <v>986.16</v>
      </c>
      <c r="JC524" s="81">
        <v>616.30000000000007</v>
      </c>
      <c r="JD524" s="82">
        <f t="shared" si="30"/>
        <v>0</v>
      </c>
      <c r="JE524" s="83"/>
      <c r="JF524" s="83"/>
      <c r="JG524" s="83"/>
      <c r="JH524" s="83"/>
      <c r="JI524" s="83"/>
      <c r="JJ524" s="83"/>
      <c r="JK524" s="83"/>
      <c r="JL524" s="83"/>
      <c r="JM524" s="83">
        <v>986.16</v>
      </c>
      <c r="JN524" s="83"/>
      <c r="JO524" s="83"/>
      <c r="JP524" s="83"/>
      <c r="JQ524" s="40">
        <f t="shared" si="28"/>
        <v>1.6001298069122178</v>
      </c>
      <c r="JR524" s="5" t="s">
        <v>550</v>
      </c>
    </row>
    <row r="525" spans="1:278" s="5" customFormat="1" ht="12.75" customHeight="1" x14ac:dyDescent="0.25">
      <c r="A525" s="64">
        <v>43374</v>
      </c>
      <c r="B525" s="109" t="s">
        <v>192</v>
      </c>
      <c r="C525" s="52"/>
      <c r="D525" s="52"/>
      <c r="E525" s="53"/>
      <c r="F525" s="53"/>
      <c r="G525" s="53"/>
      <c r="H525" s="53"/>
      <c r="I525" s="53"/>
      <c r="J525" s="53"/>
      <c r="K525" s="53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>
        <v>10</v>
      </c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  <c r="BK525" s="22"/>
      <c r="BL525" s="22"/>
      <c r="BM525" s="22"/>
      <c r="BN525" s="22"/>
      <c r="BO525" s="22"/>
      <c r="BP525" s="22"/>
      <c r="BQ525" s="22"/>
      <c r="BR525" s="22"/>
      <c r="BS525" s="22"/>
      <c r="BT525" s="22"/>
      <c r="BU525" s="22"/>
      <c r="BV525" s="22"/>
      <c r="BW525" s="22"/>
      <c r="BX525" s="22"/>
      <c r="BY525" s="22"/>
      <c r="BZ525" s="22"/>
      <c r="CA525" s="22"/>
      <c r="CB525" s="22"/>
      <c r="CC525" s="22"/>
      <c r="CD525" s="22"/>
      <c r="CE525" s="22"/>
      <c r="CF525" s="22"/>
      <c r="CG525" s="22"/>
      <c r="CH525" s="22"/>
      <c r="CI525" s="22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2"/>
      <c r="DA525" s="22"/>
      <c r="DB525" s="22"/>
      <c r="DC525" s="22"/>
      <c r="DD525" s="22"/>
      <c r="DE525" s="22"/>
      <c r="DF525" s="22"/>
      <c r="DG525" s="22"/>
      <c r="DH525" s="22"/>
      <c r="DI525" s="22"/>
      <c r="DJ525" s="22"/>
      <c r="DK525" s="22"/>
      <c r="DL525" s="22"/>
      <c r="DM525" s="22"/>
      <c r="DN525" s="22"/>
      <c r="DO525" s="22"/>
      <c r="DP525" s="22"/>
      <c r="DQ525" s="22"/>
      <c r="DR525" s="22"/>
      <c r="DS525" s="22"/>
      <c r="DT525" s="22"/>
      <c r="DU525" s="22"/>
      <c r="DV525" s="22"/>
      <c r="DW525" s="22"/>
      <c r="DX525" s="22"/>
      <c r="DY525" s="22"/>
      <c r="DZ525" s="22"/>
      <c r="EA525" s="22">
        <v>10</v>
      </c>
      <c r="EB525" s="22"/>
      <c r="EC525" s="22"/>
      <c r="ED525" s="22"/>
      <c r="EE525" s="22"/>
      <c r="EF525" s="22"/>
      <c r="EG525" s="22"/>
      <c r="EH525" s="22"/>
      <c r="EI525" s="22"/>
      <c r="EJ525" s="22"/>
      <c r="EK525" s="22"/>
      <c r="EL525" s="22"/>
      <c r="EM525" s="22"/>
      <c r="EN525" s="22"/>
      <c r="EO525" s="22"/>
      <c r="EP525" s="22"/>
      <c r="EQ525" s="22"/>
      <c r="ER525" s="22"/>
      <c r="ES525" s="22"/>
      <c r="ET525" s="22"/>
      <c r="EU525" s="22"/>
      <c r="EV525" s="22"/>
      <c r="EW525" s="22"/>
      <c r="EX525" s="22"/>
      <c r="EY525" s="22"/>
      <c r="EZ525" s="22"/>
      <c r="FA525" s="22"/>
      <c r="FB525" s="22"/>
      <c r="FC525" s="22"/>
      <c r="FD525" s="22"/>
      <c r="FE525" s="22"/>
      <c r="FF525" s="22"/>
      <c r="FG525" s="22"/>
      <c r="FH525" s="22"/>
      <c r="FI525" s="22"/>
      <c r="FJ525" s="22"/>
      <c r="FK525" s="22"/>
      <c r="FL525" s="22"/>
      <c r="FM525" s="22"/>
      <c r="FN525" s="22"/>
      <c r="FO525" s="22"/>
      <c r="FP525" s="22"/>
      <c r="FQ525" s="22"/>
      <c r="FR525" s="22"/>
      <c r="FS525" s="22"/>
      <c r="FT525" s="22"/>
      <c r="FU525" s="22"/>
      <c r="FV525" s="22"/>
      <c r="FW525" s="22"/>
      <c r="FX525" s="22"/>
      <c r="FY525" s="22"/>
      <c r="FZ525" s="22"/>
      <c r="GA525" s="22"/>
      <c r="GB525" s="22"/>
      <c r="GC525" s="22"/>
      <c r="GD525" s="22"/>
      <c r="GE525" s="22"/>
      <c r="GF525" s="22"/>
      <c r="GG525" s="22"/>
      <c r="GH525" s="22"/>
      <c r="GI525" s="22"/>
      <c r="GJ525" s="22"/>
      <c r="GK525" s="22"/>
      <c r="GL525" s="22"/>
      <c r="GM525" s="22"/>
      <c r="GN525" s="22"/>
      <c r="GO525" s="22"/>
      <c r="GP525" s="22"/>
      <c r="GQ525" s="22"/>
      <c r="GR525" s="22"/>
      <c r="GS525" s="22"/>
      <c r="GT525" s="22"/>
      <c r="GU525" s="22"/>
      <c r="GV525" s="22"/>
      <c r="GW525" s="22"/>
      <c r="GX525" s="22"/>
      <c r="GY525" s="22"/>
      <c r="GZ525" s="22"/>
      <c r="HA525" s="22"/>
      <c r="HB525" s="22"/>
      <c r="HC525" s="22"/>
      <c r="HD525" s="22"/>
      <c r="HE525" s="22"/>
      <c r="HF525" s="22"/>
      <c r="HG525" s="22"/>
      <c r="HH525" s="22"/>
      <c r="HI525" s="22"/>
      <c r="HJ525" s="22"/>
      <c r="HK525" s="22"/>
      <c r="HL525" s="22"/>
      <c r="HM525" s="22"/>
      <c r="HN525" s="22"/>
      <c r="HO525" s="22"/>
      <c r="HP525" s="22"/>
      <c r="HQ525" s="22">
        <v>1</v>
      </c>
      <c r="HR525" s="22"/>
      <c r="HS525" s="22"/>
      <c r="HT525" s="22"/>
      <c r="HU525" s="22"/>
      <c r="HV525" s="22"/>
      <c r="HW525" s="22"/>
      <c r="HX525" s="22"/>
      <c r="HY525" s="22"/>
      <c r="HZ525" s="22"/>
      <c r="IA525" s="22"/>
      <c r="IB525" s="22"/>
      <c r="IC525" s="22"/>
      <c r="ID525" s="22"/>
      <c r="IE525" s="22"/>
      <c r="IF525" s="22"/>
      <c r="IG525" s="22"/>
      <c r="IH525" s="22"/>
      <c r="II525" s="22"/>
      <c r="IJ525" s="22"/>
      <c r="IK525" s="22"/>
      <c r="IL525" s="22"/>
      <c r="IM525" s="22"/>
      <c r="IN525" s="22"/>
      <c r="IO525" s="22"/>
      <c r="IP525" s="22"/>
      <c r="IQ525" s="22"/>
      <c r="IR525" s="22"/>
      <c r="IS525" s="22"/>
      <c r="IT525" s="22"/>
      <c r="IU525" s="22"/>
      <c r="IV525" s="22"/>
      <c r="IW525" s="22"/>
      <c r="IX525" s="22"/>
      <c r="IY525" s="26">
        <f t="shared" si="29"/>
        <v>21</v>
      </c>
      <c r="IZ525" s="56" t="s">
        <v>37</v>
      </c>
      <c r="JA525" s="80">
        <v>592.32000000000005</v>
      </c>
      <c r="JB525" s="81">
        <f>JE525+JF525+JG525+JH525+JI525+JJ525+JK525+JL525+JM525+JN525+JO525</f>
        <v>592.32000000000005</v>
      </c>
      <c r="JC525" s="81">
        <v>333.63</v>
      </c>
      <c r="JD525" s="82">
        <f t="shared" si="30"/>
        <v>0</v>
      </c>
      <c r="JE525" s="83"/>
      <c r="JF525" s="83"/>
      <c r="JG525" s="83"/>
      <c r="JH525" s="83"/>
      <c r="JI525" s="83"/>
      <c r="JJ525" s="83"/>
      <c r="JK525" s="83"/>
      <c r="JL525" s="83"/>
      <c r="JM525" s="83"/>
      <c r="JN525" s="83"/>
      <c r="JO525" s="83">
        <v>592.32000000000005</v>
      </c>
      <c r="JP525" s="83"/>
      <c r="JQ525" s="117">
        <f t="shared" si="28"/>
        <v>1.7753799118784284</v>
      </c>
      <c r="JR525" s="5" t="s">
        <v>649</v>
      </c>
    </row>
    <row r="526" spans="1:278" s="5" customFormat="1" ht="12.75" customHeight="1" x14ac:dyDescent="0.25">
      <c r="A526" s="64">
        <v>43397</v>
      </c>
      <c r="B526" s="109" t="s">
        <v>192</v>
      </c>
      <c r="C526" s="52"/>
      <c r="D526" s="52"/>
      <c r="E526" s="53"/>
      <c r="F526" s="53"/>
      <c r="G526" s="53"/>
      <c r="H526" s="53"/>
      <c r="I526" s="53"/>
      <c r="J526" s="53"/>
      <c r="K526" s="53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  <c r="BK526" s="22"/>
      <c r="BL526" s="22"/>
      <c r="BM526" s="22"/>
      <c r="BN526" s="22"/>
      <c r="BO526" s="22"/>
      <c r="BP526" s="22"/>
      <c r="BQ526" s="22"/>
      <c r="BR526" s="22"/>
      <c r="BS526" s="22"/>
      <c r="BT526" s="22"/>
      <c r="BU526" s="22"/>
      <c r="BV526" s="22"/>
      <c r="BW526" s="22"/>
      <c r="BX526" s="22"/>
      <c r="BY526" s="22"/>
      <c r="BZ526" s="22"/>
      <c r="CA526" s="22"/>
      <c r="CB526" s="22"/>
      <c r="CC526" s="22"/>
      <c r="CD526" s="22"/>
      <c r="CE526" s="22"/>
      <c r="CF526" s="22"/>
      <c r="CG526" s="22"/>
      <c r="CH526" s="22"/>
      <c r="CI526" s="22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2"/>
      <c r="DA526" s="22"/>
      <c r="DB526" s="22"/>
      <c r="DC526" s="22"/>
      <c r="DD526" s="22"/>
      <c r="DE526" s="22"/>
      <c r="DF526" s="22"/>
      <c r="DG526" s="22"/>
      <c r="DH526" s="22"/>
      <c r="DI526" s="22"/>
      <c r="DJ526" s="22"/>
      <c r="DK526" s="22"/>
      <c r="DL526" s="22"/>
      <c r="DM526" s="22"/>
      <c r="DN526" s="22"/>
      <c r="DO526" s="22"/>
      <c r="DP526" s="22"/>
      <c r="DQ526" s="22"/>
      <c r="DR526" s="22"/>
      <c r="DS526" s="22"/>
      <c r="DT526" s="22"/>
      <c r="DU526" s="22"/>
      <c r="DV526" s="22"/>
      <c r="DW526" s="22"/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  <c r="EQ526" s="22"/>
      <c r="ER526" s="22"/>
      <c r="ES526" s="22"/>
      <c r="ET526" s="22">
        <v>2</v>
      </c>
      <c r="EU526" s="22"/>
      <c r="EV526" s="22"/>
      <c r="EW526" s="22"/>
      <c r="EX526" s="22"/>
      <c r="EY526" s="22"/>
      <c r="EZ526" s="22"/>
      <c r="FA526" s="22"/>
      <c r="FB526" s="22"/>
      <c r="FC526" s="22"/>
      <c r="FD526" s="22"/>
      <c r="FE526" s="22"/>
      <c r="FF526" s="22"/>
      <c r="FG526" s="22"/>
      <c r="FH526" s="22"/>
      <c r="FI526" s="22"/>
      <c r="FJ526" s="22"/>
      <c r="FK526" s="22"/>
      <c r="FL526" s="22"/>
      <c r="FM526" s="22"/>
      <c r="FN526" s="22"/>
      <c r="FO526" s="22"/>
      <c r="FP526" s="22"/>
      <c r="FQ526" s="22"/>
      <c r="FR526" s="22"/>
      <c r="FS526" s="22"/>
      <c r="FT526" s="22"/>
      <c r="FU526" s="22"/>
      <c r="FV526" s="22"/>
      <c r="FW526" s="22"/>
      <c r="FX526" s="22"/>
      <c r="FY526" s="22"/>
      <c r="FZ526" s="22"/>
      <c r="GA526" s="22"/>
      <c r="GB526" s="22"/>
      <c r="GC526" s="22"/>
      <c r="GD526" s="22"/>
      <c r="GE526" s="22"/>
      <c r="GF526" s="22"/>
      <c r="GG526" s="22"/>
      <c r="GH526" s="22"/>
      <c r="GI526" s="22"/>
      <c r="GJ526" s="22"/>
      <c r="GK526" s="22"/>
      <c r="GL526" s="22"/>
      <c r="GM526" s="22"/>
      <c r="GN526" s="22"/>
      <c r="GO526" s="22"/>
      <c r="GP526" s="22"/>
      <c r="GQ526" s="22"/>
      <c r="GR526" s="22"/>
      <c r="GS526" s="22"/>
      <c r="GT526" s="22"/>
      <c r="GU526" s="22"/>
      <c r="GV526" s="22"/>
      <c r="GW526" s="22"/>
      <c r="GX526" s="22"/>
      <c r="GY526" s="22"/>
      <c r="GZ526" s="22"/>
      <c r="HA526" s="22"/>
      <c r="HB526" s="22"/>
      <c r="HC526" s="22"/>
      <c r="HD526" s="22"/>
      <c r="HE526" s="22"/>
      <c r="HF526" s="22"/>
      <c r="HG526" s="22"/>
      <c r="HH526" s="22"/>
      <c r="HI526" s="22"/>
      <c r="HJ526" s="22"/>
      <c r="HK526" s="22"/>
      <c r="HL526" s="22"/>
      <c r="HM526" s="22"/>
      <c r="HN526" s="22"/>
      <c r="HO526" s="22"/>
      <c r="HP526" s="22"/>
      <c r="HQ526" s="22"/>
      <c r="HR526" s="22"/>
      <c r="HS526" s="22"/>
      <c r="HT526" s="22"/>
      <c r="HU526" s="22"/>
      <c r="HV526" s="22"/>
      <c r="HW526" s="22"/>
      <c r="HX526" s="22"/>
      <c r="HY526" s="22"/>
      <c r="HZ526" s="22"/>
      <c r="IA526" s="22"/>
      <c r="IB526" s="22"/>
      <c r="IC526" s="22"/>
      <c r="ID526" s="22"/>
      <c r="IE526" s="22"/>
      <c r="IF526" s="22"/>
      <c r="IG526" s="22"/>
      <c r="IH526" s="22"/>
      <c r="II526" s="22"/>
      <c r="IJ526" s="22"/>
      <c r="IK526" s="22"/>
      <c r="IL526" s="22"/>
      <c r="IM526" s="22"/>
      <c r="IN526" s="22"/>
      <c r="IO526" s="22"/>
      <c r="IP526" s="22"/>
      <c r="IQ526" s="22"/>
      <c r="IR526" s="22"/>
      <c r="IS526" s="22"/>
      <c r="IT526" s="22"/>
      <c r="IU526" s="22"/>
      <c r="IV526" s="22"/>
      <c r="IW526" s="22"/>
      <c r="IX526" s="22"/>
      <c r="IY526" s="26">
        <f t="shared" si="29"/>
        <v>2</v>
      </c>
      <c r="IZ526" s="56" t="s">
        <v>37</v>
      </c>
      <c r="JA526" s="80">
        <v>87.07</v>
      </c>
      <c r="JB526" s="81">
        <f>JE526+JF526+JG526+JH526+JI526+JJ526+JK526+JL526+JM526+JN526+JO526</f>
        <v>87.07</v>
      </c>
      <c r="JC526" s="81">
        <v>57.46</v>
      </c>
      <c r="JD526" s="82">
        <f t="shared" si="30"/>
        <v>0</v>
      </c>
      <c r="JE526" s="83"/>
      <c r="JF526" s="83"/>
      <c r="JG526" s="83"/>
      <c r="JH526" s="83"/>
      <c r="JI526" s="83"/>
      <c r="JJ526" s="83"/>
      <c r="JK526" s="83"/>
      <c r="JL526" s="83"/>
      <c r="JM526" s="83"/>
      <c r="JN526" s="83"/>
      <c r="JO526" s="83">
        <v>87.07</v>
      </c>
      <c r="JP526" s="83"/>
      <c r="JQ526" s="117">
        <f t="shared" si="28"/>
        <v>1.5153150017403409</v>
      </c>
      <c r="JR526" s="5" t="s">
        <v>650</v>
      </c>
    </row>
    <row r="527" spans="1:278" s="5" customFormat="1" ht="12.75" customHeight="1" x14ac:dyDescent="0.25">
      <c r="A527" s="64">
        <v>43416</v>
      </c>
      <c r="B527" s="109" t="s">
        <v>192</v>
      </c>
      <c r="C527" s="52"/>
      <c r="D527" s="52"/>
      <c r="E527" s="53"/>
      <c r="F527" s="53"/>
      <c r="G527" s="53"/>
      <c r="H527" s="53"/>
      <c r="I527" s="53"/>
      <c r="J527" s="53"/>
      <c r="K527" s="53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  <c r="BK527" s="22"/>
      <c r="BL527" s="22"/>
      <c r="BM527" s="22"/>
      <c r="BN527" s="22"/>
      <c r="BO527" s="22"/>
      <c r="BP527" s="22"/>
      <c r="BQ527" s="22"/>
      <c r="BR527" s="22"/>
      <c r="BS527" s="22"/>
      <c r="BT527" s="22"/>
      <c r="BU527" s="22"/>
      <c r="BV527" s="22"/>
      <c r="BW527" s="22"/>
      <c r="BX527" s="22"/>
      <c r="BY527" s="22"/>
      <c r="BZ527" s="22"/>
      <c r="CA527" s="22"/>
      <c r="CB527" s="22"/>
      <c r="CC527" s="22"/>
      <c r="CD527" s="22"/>
      <c r="CE527" s="22"/>
      <c r="CF527" s="22"/>
      <c r="CG527" s="22"/>
      <c r="CH527" s="22"/>
      <c r="CI527" s="22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2"/>
      <c r="DA527" s="22"/>
      <c r="DB527" s="22"/>
      <c r="DC527" s="22"/>
      <c r="DD527" s="22"/>
      <c r="DE527" s="22"/>
      <c r="DF527" s="22"/>
      <c r="DG527" s="22"/>
      <c r="DH527" s="22"/>
      <c r="DI527" s="22"/>
      <c r="DJ527" s="22"/>
      <c r="DK527" s="22"/>
      <c r="DL527" s="22"/>
      <c r="DM527" s="22"/>
      <c r="DN527" s="22"/>
      <c r="DO527" s="22"/>
      <c r="DP527" s="22"/>
      <c r="DQ527" s="22"/>
      <c r="DR527" s="22"/>
      <c r="DS527" s="22"/>
      <c r="DT527" s="22"/>
      <c r="DU527" s="22"/>
      <c r="DV527" s="22"/>
      <c r="DW527" s="22"/>
      <c r="DX527" s="22"/>
      <c r="DY527" s="22"/>
      <c r="DZ527" s="22"/>
      <c r="EA527" s="22">
        <v>60</v>
      </c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  <c r="EQ527" s="22"/>
      <c r="ER527" s="22"/>
      <c r="ES527" s="22"/>
      <c r="ET527" s="22"/>
      <c r="EU527" s="22"/>
      <c r="EV527" s="22"/>
      <c r="EW527" s="22"/>
      <c r="EX527" s="22"/>
      <c r="EY527" s="22"/>
      <c r="EZ527" s="22"/>
      <c r="FA527" s="22"/>
      <c r="FB527" s="22"/>
      <c r="FC527" s="22"/>
      <c r="FD527" s="22"/>
      <c r="FE527" s="22"/>
      <c r="FF527" s="22"/>
      <c r="FG527" s="22"/>
      <c r="FH527" s="22"/>
      <c r="FI527" s="22"/>
      <c r="FJ527" s="22"/>
      <c r="FK527" s="22"/>
      <c r="FL527" s="22"/>
      <c r="FM527" s="22"/>
      <c r="FN527" s="22"/>
      <c r="FO527" s="22"/>
      <c r="FP527" s="22"/>
      <c r="FQ527" s="22"/>
      <c r="FR527" s="22"/>
      <c r="FS527" s="22"/>
      <c r="FT527" s="22"/>
      <c r="FU527" s="22"/>
      <c r="FV527" s="22"/>
      <c r="FW527" s="22"/>
      <c r="FX527" s="22"/>
      <c r="FY527" s="22"/>
      <c r="FZ527" s="22"/>
      <c r="GA527" s="22"/>
      <c r="GB527" s="22"/>
      <c r="GC527" s="22"/>
      <c r="GD527" s="22"/>
      <c r="GE527" s="22"/>
      <c r="GF527" s="22"/>
      <c r="GG527" s="22"/>
      <c r="GH527" s="22"/>
      <c r="GI527" s="22"/>
      <c r="GJ527" s="22"/>
      <c r="GK527" s="22"/>
      <c r="GL527" s="22"/>
      <c r="GM527" s="22"/>
      <c r="GN527" s="22"/>
      <c r="GO527" s="22"/>
      <c r="GP527" s="22"/>
      <c r="GQ527" s="22"/>
      <c r="GR527" s="22"/>
      <c r="GS527" s="22"/>
      <c r="GT527" s="22"/>
      <c r="GU527" s="22"/>
      <c r="GV527" s="22"/>
      <c r="GW527" s="22"/>
      <c r="GX527" s="22"/>
      <c r="GY527" s="22"/>
      <c r="GZ527" s="22"/>
      <c r="HA527" s="22"/>
      <c r="HB527" s="22"/>
      <c r="HC527" s="22"/>
      <c r="HD527" s="22"/>
      <c r="HE527" s="22"/>
      <c r="HF527" s="22"/>
      <c r="HG527" s="22"/>
      <c r="HH527" s="22"/>
      <c r="HI527" s="22"/>
      <c r="HJ527" s="22"/>
      <c r="HK527" s="22"/>
      <c r="HL527" s="22"/>
      <c r="HM527" s="22"/>
      <c r="HN527" s="22"/>
      <c r="HO527" s="22"/>
      <c r="HP527" s="22"/>
      <c r="HQ527" s="22"/>
      <c r="HR527" s="22"/>
      <c r="HS527" s="22"/>
      <c r="HT527" s="22"/>
      <c r="HU527" s="22"/>
      <c r="HV527" s="22"/>
      <c r="HW527" s="22"/>
      <c r="HX527" s="22"/>
      <c r="HY527" s="22"/>
      <c r="HZ527" s="22"/>
      <c r="IA527" s="22"/>
      <c r="IB527" s="22"/>
      <c r="IC527" s="22"/>
      <c r="ID527" s="22"/>
      <c r="IE527" s="22"/>
      <c r="IF527" s="22"/>
      <c r="IG527" s="22"/>
      <c r="IH527" s="22"/>
      <c r="II527" s="22"/>
      <c r="IJ527" s="22"/>
      <c r="IK527" s="22"/>
      <c r="IL527" s="22"/>
      <c r="IM527" s="22"/>
      <c r="IN527" s="22"/>
      <c r="IO527" s="22"/>
      <c r="IP527" s="22"/>
      <c r="IQ527" s="22"/>
      <c r="IR527" s="22"/>
      <c r="IS527" s="22"/>
      <c r="IT527" s="22"/>
      <c r="IU527" s="22"/>
      <c r="IV527" s="22"/>
      <c r="IW527" s="22"/>
      <c r="IX527" s="22"/>
      <c r="IY527" s="26">
        <f t="shared" si="29"/>
        <v>60</v>
      </c>
      <c r="IZ527" s="56" t="s">
        <v>37</v>
      </c>
      <c r="JA527" s="80">
        <v>1366.56</v>
      </c>
      <c r="JB527" s="81">
        <f>JE527+JF527+JG527+JH527+JI527+JJ527+JK527+JL527+JM527+JN527+JO527+JP527</f>
        <v>1366.56</v>
      </c>
      <c r="JC527" s="81">
        <v>898.2</v>
      </c>
      <c r="JD527" s="82">
        <f t="shared" si="30"/>
        <v>0</v>
      </c>
      <c r="JE527" s="83"/>
      <c r="JF527" s="83"/>
      <c r="JG527" s="83"/>
      <c r="JH527" s="83"/>
      <c r="JI527" s="83"/>
      <c r="JJ527" s="83"/>
      <c r="JK527" s="83"/>
      <c r="JL527" s="83"/>
      <c r="JM527" s="83"/>
      <c r="JN527" s="83"/>
      <c r="JO527" s="83"/>
      <c r="JP527" s="83">
        <v>1366.56</v>
      </c>
      <c r="JQ527" s="117">
        <f t="shared" si="28"/>
        <v>1.521442885771543</v>
      </c>
      <c r="JR527" s="5" t="s">
        <v>680</v>
      </c>
    </row>
    <row r="528" spans="1:278" s="5" customFormat="1" ht="12.75" customHeight="1" x14ac:dyDescent="0.25">
      <c r="A528" s="64">
        <v>43433</v>
      </c>
      <c r="B528" s="109" t="s">
        <v>192</v>
      </c>
      <c r="C528" s="52"/>
      <c r="D528" s="52"/>
      <c r="E528" s="53"/>
      <c r="F528" s="53"/>
      <c r="G528" s="53"/>
      <c r="H528" s="53"/>
      <c r="I528" s="53"/>
      <c r="J528" s="53"/>
      <c r="K528" s="53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>
        <v>20</v>
      </c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  <c r="BK528" s="22"/>
      <c r="BL528" s="22"/>
      <c r="BM528" s="22"/>
      <c r="BN528" s="22"/>
      <c r="BO528" s="22"/>
      <c r="BP528" s="22"/>
      <c r="BQ528" s="22"/>
      <c r="BR528" s="22"/>
      <c r="BS528" s="22"/>
      <c r="BT528" s="22"/>
      <c r="BU528" s="22"/>
      <c r="BV528" s="22"/>
      <c r="BW528" s="22"/>
      <c r="BX528" s="22"/>
      <c r="BY528" s="22"/>
      <c r="BZ528" s="22"/>
      <c r="CA528" s="22"/>
      <c r="CB528" s="22"/>
      <c r="CC528" s="22"/>
      <c r="CD528" s="22"/>
      <c r="CE528" s="22"/>
      <c r="CF528" s="22"/>
      <c r="CG528" s="22"/>
      <c r="CH528" s="22"/>
      <c r="CI528" s="22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2"/>
      <c r="DA528" s="22"/>
      <c r="DB528" s="22"/>
      <c r="DC528" s="22"/>
      <c r="DD528" s="22"/>
      <c r="DE528" s="22"/>
      <c r="DF528" s="22"/>
      <c r="DG528" s="22"/>
      <c r="DH528" s="22"/>
      <c r="DI528" s="22"/>
      <c r="DJ528" s="22"/>
      <c r="DK528" s="22"/>
      <c r="DL528" s="22"/>
      <c r="DM528" s="22"/>
      <c r="DN528" s="22"/>
      <c r="DO528" s="22"/>
      <c r="DP528" s="22"/>
      <c r="DQ528" s="22"/>
      <c r="DR528" s="22"/>
      <c r="DS528" s="22"/>
      <c r="DT528" s="22"/>
      <c r="DU528" s="22"/>
      <c r="DV528" s="22"/>
      <c r="DW528" s="22"/>
      <c r="DX528" s="22"/>
      <c r="DY528" s="22"/>
      <c r="DZ528" s="22"/>
      <c r="EA528" s="22">
        <v>30</v>
      </c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  <c r="EQ528" s="22"/>
      <c r="ER528" s="22"/>
      <c r="ES528" s="22"/>
      <c r="ET528" s="22"/>
      <c r="EU528" s="22"/>
      <c r="EV528" s="22"/>
      <c r="EW528" s="22"/>
      <c r="EX528" s="22"/>
      <c r="EY528" s="22"/>
      <c r="EZ528" s="22"/>
      <c r="FA528" s="22"/>
      <c r="FB528" s="22"/>
      <c r="FC528" s="22"/>
      <c r="FD528" s="22"/>
      <c r="FE528" s="22"/>
      <c r="FF528" s="22"/>
      <c r="FG528" s="22"/>
      <c r="FH528" s="22"/>
      <c r="FI528" s="22"/>
      <c r="FJ528" s="22"/>
      <c r="FK528" s="22"/>
      <c r="FL528" s="22"/>
      <c r="FM528" s="22"/>
      <c r="FN528" s="22"/>
      <c r="FO528" s="22"/>
      <c r="FP528" s="22"/>
      <c r="FQ528" s="22"/>
      <c r="FR528" s="22"/>
      <c r="FS528" s="22"/>
      <c r="FT528" s="22"/>
      <c r="FU528" s="22"/>
      <c r="FV528" s="22"/>
      <c r="FW528" s="22"/>
      <c r="FX528" s="22"/>
      <c r="FY528" s="22"/>
      <c r="FZ528" s="22"/>
      <c r="GA528" s="22"/>
      <c r="GB528" s="22"/>
      <c r="GC528" s="22"/>
      <c r="GD528" s="22"/>
      <c r="GE528" s="22"/>
      <c r="GF528" s="22"/>
      <c r="GG528" s="22"/>
      <c r="GH528" s="22"/>
      <c r="GI528" s="22"/>
      <c r="GJ528" s="22"/>
      <c r="GK528" s="22"/>
      <c r="GL528" s="22"/>
      <c r="GM528" s="22"/>
      <c r="GN528" s="22"/>
      <c r="GO528" s="22"/>
      <c r="GP528" s="22"/>
      <c r="GQ528" s="22"/>
      <c r="GR528" s="22"/>
      <c r="GS528" s="22"/>
      <c r="GT528" s="22"/>
      <c r="GU528" s="22"/>
      <c r="GV528" s="22"/>
      <c r="GW528" s="22"/>
      <c r="GX528" s="22"/>
      <c r="GY528" s="22"/>
      <c r="GZ528" s="22"/>
      <c r="HA528" s="22"/>
      <c r="HB528" s="22"/>
      <c r="HC528" s="22"/>
      <c r="HD528" s="22"/>
      <c r="HE528" s="22"/>
      <c r="HF528" s="22"/>
      <c r="HG528" s="22"/>
      <c r="HH528" s="22"/>
      <c r="HI528" s="22"/>
      <c r="HJ528" s="22"/>
      <c r="HK528" s="22"/>
      <c r="HL528" s="22"/>
      <c r="HM528" s="22"/>
      <c r="HN528" s="22"/>
      <c r="HO528" s="22"/>
      <c r="HP528" s="22"/>
      <c r="HQ528" s="22"/>
      <c r="HR528" s="22"/>
      <c r="HS528" s="22"/>
      <c r="HT528" s="22"/>
      <c r="HU528" s="22"/>
      <c r="HV528" s="22"/>
      <c r="HW528" s="22"/>
      <c r="HX528" s="22"/>
      <c r="HY528" s="22"/>
      <c r="HZ528" s="22"/>
      <c r="IA528" s="22"/>
      <c r="IB528" s="22"/>
      <c r="IC528" s="22"/>
      <c r="ID528" s="22"/>
      <c r="IE528" s="22"/>
      <c r="IF528" s="22"/>
      <c r="IG528" s="22"/>
      <c r="IH528" s="22"/>
      <c r="II528" s="22"/>
      <c r="IJ528" s="22"/>
      <c r="IK528" s="22"/>
      <c r="IL528" s="22"/>
      <c r="IM528" s="22"/>
      <c r="IN528" s="22"/>
      <c r="IO528" s="22"/>
      <c r="IP528" s="22"/>
      <c r="IQ528" s="22"/>
      <c r="IR528" s="22"/>
      <c r="IS528" s="22"/>
      <c r="IT528" s="22"/>
      <c r="IU528" s="22"/>
      <c r="IV528" s="22"/>
      <c r="IW528" s="22"/>
      <c r="IX528" s="22"/>
      <c r="IY528" s="26">
        <f t="shared" si="29"/>
        <v>50</v>
      </c>
      <c r="IZ528" s="56" t="s">
        <v>37</v>
      </c>
      <c r="JA528" s="80">
        <v>1115.28</v>
      </c>
      <c r="JB528" s="81">
        <f>JE528+JF528+JG528+JH528+JI528+JJ528+JK528+JL528+JM528+JN528+JO528+JP528</f>
        <v>1115.28</v>
      </c>
      <c r="JC528" s="81">
        <v>742.3</v>
      </c>
      <c r="JD528" s="82">
        <f t="shared" si="30"/>
        <v>0</v>
      </c>
      <c r="JE528" s="83"/>
      <c r="JF528" s="83"/>
      <c r="JG528" s="83"/>
      <c r="JH528" s="83"/>
      <c r="JI528" s="83"/>
      <c r="JJ528" s="83"/>
      <c r="JK528" s="83"/>
      <c r="JL528" s="83"/>
      <c r="JM528" s="83"/>
      <c r="JN528" s="83"/>
      <c r="JO528" s="83"/>
      <c r="JP528" s="83">
        <v>1115.28</v>
      </c>
      <c r="JQ528" s="117">
        <f t="shared" si="28"/>
        <v>1.5024653105213526</v>
      </c>
      <c r="JR528" s="5" t="s">
        <v>702</v>
      </c>
    </row>
    <row r="529" spans="1:278" s="5" customFormat="1" ht="12.75" customHeight="1" x14ac:dyDescent="0.25">
      <c r="A529" s="64">
        <v>43460</v>
      </c>
      <c r="B529" s="109" t="s">
        <v>192</v>
      </c>
      <c r="C529" s="52"/>
      <c r="D529" s="52"/>
      <c r="E529" s="53"/>
      <c r="F529" s="53"/>
      <c r="G529" s="53">
        <v>2.2000000000000002</v>
      </c>
      <c r="H529" s="53"/>
      <c r="I529" s="53"/>
      <c r="J529" s="53"/>
      <c r="K529" s="53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>
        <v>20</v>
      </c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  <c r="BK529" s="22"/>
      <c r="BL529" s="22"/>
      <c r="BM529" s="22"/>
      <c r="BN529" s="22"/>
      <c r="BO529" s="22"/>
      <c r="BP529" s="22"/>
      <c r="BQ529" s="22"/>
      <c r="BR529" s="22"/>
      <c r="BS529" s="22"/>
      <c r="BT529" s="22"/>
      <c r="BU529" s="22"/>
      <c r="BV529" s="22"/>
      <c r="BW529" s="22"/>
      <c r="BX529" s="22"/>
      <c r="BY529" s="22"/>
      <c r="BZ529" s="22"/>
      <c r="CA529" s="22"/>
      <c r="CB529" s="22"/>
      <c r="CC529" s="22"/>
      <c r="CD529" s="22"/>
      <c r="CE529" s="22"/>
      <c r="CF529" s="22"/>
      <c r="CG529" s="22"/>
      <c r="CH529" s="22"/>
      <c r="CI529" s="22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2"/>
      <c r="DA529" s="22"/>
      <c r="DB529" s="22"/>
      <c r="DC529" s="22"/>
      <c r="DD529" s="22"/>
      <c r="DE529" s="22"/>
      <c r="DF529" s="22"/>
      <c r="DG529" s="22"/>
      <c r="DH529" s="22"/>
      <c r="DI529" s="22"/>
      <c r="DJ529" s="22"/>
      <c r="DK529" s="22"/>
      <c r="DL529" s="22"/>
      <c r="DM529" s="22"/>
      <c r="DN529" s="22"/>
      <c r="DO529" s="22"/>
      <c r="DP529" s="22"/>
      <c r="DQ529" s="22"/>
      <c r="DR529" s="22"/>
      <c r="DS529" s="22"/>
      <c r="DT529" s="22"/>
      <c r="DU529" s="22"/>
      <c r="DV529" s="22"/>
      <c r="DW529" s="22"/>
      <c r="DX529" s="22"/>
      <c r="DY529" s="22"/>
      <c r="DZ529" s="22"/>
      <c r="EA529" s="22">
        <v>40</v>
      </c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  <c r="FH529" s="22"/>
      <c r="FI529" s="22"/>
      <c r="FJ529" s="22"/>
      <c r="FK529" s="22"/>
      <c r="FL529" s="22"/>
      <c r="FM529" s="22"/>
      <c r="FN529" s="22"/>
      <c r="FO529" s="22"/>
      <c r="FP529" s="22"/>
      <c r="FQ529" s="22"/>
      <c r="FR529" s="22"/>
      <c r="FS529" s="22"/>
      <c r="FT529" s="22"/>
      <c r="FU529" s="22"/>
      <c r="FV529" s="22"/>
      <c r="FW529" s="22"/>
      <c r="FX529" s="22"/>
      <c r="FY529" s="22"/>
      <c r="FZ529" s="22"/>
      <c r="GA529" s="22"/>
      <c r="GB529" s="22"/>
      <c r="GC529" s="22"/>
      <c r="GD529" s="22"/>
      <c r="GE529" s="22"/>
      <c r="GF529" s="22"/>
      <c r="GG529" s="22"/>
      <c r="GH529" s="22"/>
      <c r="GI529" s="22"/>
      <c r="GJ529" s="22"/>
      <c r="GK529" s="22"/>
      <c r="GL529" s="22"/>
      <c r="GM529" s="22"/>
      <c r="GN529" s="22"/>
      <c r="GO529" s="22"/>
      <c r="GP529" s="22"/>
      <c r="GQ529" s="22"/>
      <c r="GR529" s="22"/>
      <c r="GS529" s="22"/>
      <c r="GT529" s="22"/>
      <c r="GU529" s="22"/>
      <c r="GV529" s="22"/>
      <c r="GW529" s="22"/>
      <c r="GX529" s="22"/>
      <c r="GY529" s="22"/>
      <c r="GZ529" s="22"/>
      <c r="HA529" s="22"/>
      <c r="HB529" s="22"/>
      <c r="HC529" s="22"/>
      <c r="HD529" s="22"/>
      <c r="HE529" s="22"/>
      <c r="HF529" s="22"/>
      <c r="HG529" s="22"/>
      <c r="HH529" s="22"/>
      <c r="HI529" s="22"/>
      <c r="HJ529" s="22"/>
      <c r="HK529" s="22"/>
      <c r="HL529" s="22"/>
      <c r="HM529" s="22"/>
      <c r="HN529" s="22"/>
      <c r="HO529" s="22"/>
      <c r="HP529" s="22"/>
      <c r="HQ529" s="22"/>
      <c r="HR529" s="22"/>
      <c r="HS529" s="22"/>
      <c r="HT529" s="22"/>
      <c r="HU529" s="22"/>
      <c r="HV529" s="22"/>
      <c r="HW529" s="22"/>
      <c r="HX529" s="22"/>
      <c r="HY529" s="22"/>
      <c r="HZ529" s="22"/>
      <c r="IA529" s="22"/>
      <c r="IB529" s="22"/>
      <c r="IC529" s="22"/>
      <c r="ID529" s="22"/>
      <c r="IE529" s="22"/>
      <c r="IF529" s="22"/>
      <c r="IG529" s="22"/>
      <c r="IH529" s="22"/>
      <c r="II529" s="22"/>
      <c r="IJ529" s="22"/>
      <c r="IK529" s="22"/>
      <c r="IL529" s="22"/>
      <c r="IM529" s="22"/>
      <c r="IN529" s="22"/>
      <c r="IO529" s="22"/>
      <c r="IP529" s="22"/>
      <c r="IQ529" s="22"/>
      <c r="IR529" s="22"/>
      <c r="IS529" s="22"/>
      <c r="IT529" s="22"/>
      <c r="IU529" s="22"/>
      <c r="IV529" s="22"/>
      <c r="IW529" s="22"/>
      <c r="IX529" s="22"/>
      <c r="IY529" s="26">
        <f t="shared" si="29"/>
        <v>62.2</v>
      </c>
      <c r="IZ529" s="56" t="s">
        <v>37</v>
      </c>
      <c r="JA529" s="80">
        <v>1409.3</v>
      </c>
      <c r="JB529" s="81">
        <f>JE529+JF529+JG529+JH529+JI529+JJ529+JK529+JL529+JM529+JN529+JO529+JP529</f>
        <v>0</v>
      </c>
      <c r="JC529" s="81">
        <v>969.39600000000007</v>
      </c>
      <c r="JD529" s="82">
        <f t="shared" si="30"/>
        <v>1409.3</v>
      </c>
      <c r="JE529" s="83"/>
      <c r="JF529" s="83"/>
      <c r="JG529" s="83"/>
      <c r="JH529" s="83"/>
      <c r="JI529" s="83"/>
      <c r="JJ529" s="83"/>
      <c r="JK529" s="83"/>
      <c r="JL529" s="83"/>
      <c r="JM529" s="83"/>
      <c r="JN529" s="83"/>
      <c r="JO529" s="83"/>
      <c r="JP529" s="83"/>
      <c r="JQ529" s="117">
        <f t="shared" si="28"/>
        <v>1.4537918456440917</v>
      </c>
    </row>
    <row r="530" spans="1:278" s="5" customFormat="1" ht="12.75" customHeight="1" x14ac:dyDescent="0.25">
      <c r="A530" s="64">
        <v>43341</v>
      </c>
      <c r="B530" s="109" t="s">
        <v>588</v>
      </c>
      <c r="C530" s="52"/>
      <c r="D530" s="52"/>
      <c r="E530" s="53"/>
      <c r="F530" s="53"/>
      <c r="G530" s="53"/>
      <c r="H530" s="53"/>
      <c r="I530" s="53"/>
      <c r="J530" s="53"/>
      <c r="K530" s="53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  <c r="BK530" s="22"/>
      <c r="BL530" s="22"/>
      <c r="BM530" s="22"/>
      <c r="BN530" s="22"/>
      <c r="BO530" s="22"/>
      <c r="BP530" s="22"/>
      <c r="BQ530" s="22"/>
      <c r="BR530" s="22"/>
      <c r="BS530" s="22"/>
      <c r="BT530" s="22"/>
      <c r="BU530" s="22"/>
      <c r="BV530" s="22"/>
      <c r="BW530" s="22"/>
      <c r="BX530" s="22"/>
      <c r="BY530" s="22"/>
      <c r="BZ530" s="22"/>
      <c r="CA530" s="22"/>
      <c r="CB530" s="22"/>
      <c r="CC530" s="22"/>
      <c r="CD530" s="22"/>
      <c r="CE530" s="22"/>
      <c r="CF530" s="22"/>
      <c r="CG530" s="22"/>
      <c r="CH530" s="22"/>
      <c r="CI530" s="22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2"/>
      <c r="DA530" s="22"/>
      <c r="DB530" s="22"/>
      <c r="DC530" s="22"/>
      <c r="DD530" s="22"/>
      <c r="DE530" s="22"/>
      <c r="DF530" s="22"/>
      <c r="DG530" s="22"/>
      <c r="DH530" s="22"/>
      <c r="DI530" s="22"/>
      <c r="DJ530" s="22"/>
      <c r="DK530" s="22"/>
      <c r="DL530" s="22"/>
      <c r="DM530" s="22"/>
      <c r="DN530" s="22"/>
      <c r="DO530" s="22"/>
      <c r="DP530" s="22">
        <v>10</v>
      </c>
      <c r="DQ530" s="22"/>
      <c r="DR530" s="22"/>
      <c r="DS530" s="22"/>
      <c r="DT530" s="22"/>
      <c r="DU530" s="22"/>
      <c r="DV530" s="22"/>
      <c r="DW530" s="22"/>
      <c r="DX530" s="22"/>
      <c r="DY530" s="22"/>
      <c r="DZ530" s="22"/>
      <c r="EA530" s="22"/>
      <c r="EB530" s="22"/>
      <c r="EC530" s="22"/>
      <c r="ED530" s="22"/>
      <c r="EE530" s="22"/>
      <c r="EF530" s="22"/>
      <c r="EG530" s="22"/>
      <c r="EH530" s="22"/>
      <c r="EI530" s="22"/>
      <c r="EJ530" s="22"/>
      <c r="EK530" s="22"/>
      <c r="EL530" s="22"/>
      <c r="EM530" s="22"/>
      <c r="EN530" s="22"/>
      <c r="EO530" s="22"/>
      <c r="EP530" s="22"/>
      <c r="EQ530" s="22"/>
      <c r="ER530" s="22"/>
      <c r="ES530" s="22"/>
      <c r="ET530" s="22"/>
      <c r="EU530" s="22"/>
      <c r="EV530" s="22"/>
      <c r="EW530" s="22"/>
      <c r="EX530" s="22"/>
      <c r="EY530" s="22"/>
      <c r="EZ530" s="22"/>
      <c r="FA530" s="22"/>
      <c r="FB530" s="22"/>
      <c r="FC530" s="22"/>
      <c r="FD530" s="22"/>
      <c r="FE530" s="22"/>
      <c r="FF530" s="22"/>
      <c r="FG530" s="22"/>
      <c r="FH530" s="22"/>
      <c r="FI530" s="22"/>
      <c r="FJ530" s="22"/>
      <c r="FK530" s="22"/>
      <c r="FL530" s="22"/>
      <c r="FM530" s="22"/>
      <c r="FN530" s="22"/>
      <c r="FO530" s="22"/>
      <c r="FP530" s="22"/>
      <c r="FQ530" s="22"/>
      <c r="FR530" s="22"/>
      <c r="FS530" s="22"/>
      <c r="FT530" s="22"/>
      <c r="FU530" s="22"/>
      <c r="FV530" s="22"/>
      <c r="FW530" s="22"/>
      <c r="FX530" s="22"/>
      <c r="FY530" s="22"/>
      <c r="FZ530" s="22"/>
      <c r="GA530" s="22"/>
      <c r="GB530" s="22"/>
      <c r="GC530" s="22"/>
      <c r="GD530" s="22"/>
      <c r="GE530" s="22"/>
      <c r="GF530" s="22"/>
      <c r="GG530" s="22"/>
      <c r="GH530" s="22"/>
      <c r="GI530" s="22"/>
      <c r="GJ530" s="22"/>
      <c r="GK530" s="22"/>
      <c r="GL530" s="22"/>
      <c r="GM530" s="22"/>
      <c r="GN530" s="22"/>
      <c r="GO530" s="22"/>
      <c r="GP530" s="22"/>
      <c r="GQ530" s="22"/>
      <c r="GR530" s="22"/>
      <c r="GS530" s="22"/>
      <c r="GT530" s="22"/>
      <c r="GU530" s="22"/>
      <c r="GV530" s="22"/>
      <c r="GW530" s="22"/>
      <c r="GX530" s="22"/>
      <c r="GY530" s="22"/>
      <c r="GZ530" s="22"/>
      <c r="HA530" s="22"/>
      <c r="HB530" s="22"/>
      <c r="HC530" s="22"/>
      <c r="HD530" s="22"/>
      <c r="HE530" s="22"/>
      <c r="HF530" s="22"/>
      <c r="HG530" s="22"/>
      <c r="HH530" s="22"/>
      <c r="HI530" s="22"/>
      <c r="HJ530" s="22"/>
      <c r="HK530" s="22"/>
      <c r="HL530" s="22"/>
      <c r="HM530" s="22"/>
      <c r="HN530" s="22"/>
      <c r="HO530" s="22"/>
      <c r="HP530" s="22"/>
      <c r="HQ530" s="22"/>
      <c r="HR530" s="22"/>
      <c r="HS530" s="22"/>
      <c r="HT530" s="22"/>
      <c r="HU530" s="22"/>
      <c r="HV530" s="22"/>
      <c r="HW530" s="22"/>
      <c r="HX530" s="22"/>
      <c r="HY530" s="22"/>
      <c r="HZ530" s="22"/>
      <c r="IA530" s="22"/>
      <c r="IB530" s="22"/>
      <c r="IC530" s="22"/>
      <c r="ID530" s="22"/>
      <c r="IE530" s="22"/>
      <c r="IF530" s="22"/>
      <c r="IG530" s="22"/>
      <c r="IH530" s="22"/>
      <c r="II530" s="22"/>
      <c r="IJ530" s="22"/>
      <c r="IK530" s="22"/>
      <c r="IL530" s="22"/>
      <c r="IM530" s="22"/>
      <c r="IN530" s="22"/>
      <c r="IO530" s="22"/>
      <c r="IP530" s="22"/>
      <c r="IQ530" s="22"/>
      <c r="IR530" s="22"/>
      <c r="IS530" s="22"/>
      <c r="IT530" s="22"/>
      <c r="IU530" s="22"/>
      <c r="IV530" s="22"/>
      <c r="IW530" s="22"/>
      <c r="IX530" s="22"/>
      <c r="IY530" s="26">
        <f t="shared" si="29"/>
        <v>10</v>
      </c>
      <c r="IZ530" s="56" t="s">
        <v>37</v>
      </c>
      <c r="JA530" s="80">
        <v>205.32</v>
      </c>
      <c r="JB530" s="81">
        <f>JE530+JF530+JG530+JH530+JI530+JJ530+JK530+JL530</f>
        <v>205.32</v>
      </c>
      <c r="JC530" s="81">
        <v>127.2</v>
      </c>
      <c r="JD530" s="82">
        <f t="shared" si="30"/>
        <v>0</v>
      </c>
      <c r="JE530" s="83"/>
      <c r="JF530" s="83"/>
      <c r="JG530" s="83"/>
      <c r="JH530" s="83"/>
      <c r="JI530" s="83"/>
      <c r="JJ530" s="83"/>
      <c r="JK530" s="83"/>
      <c r="JL530" s="83">
        <v>205.32</v>
      </c>
      <c r="JM530" s="83"/>
      <c r="JN530" s="83"/>
      <c r="JO530" s="83"/>
      <c r="JP530" s="83"/>
      <c r="JQ530" s="40">
        <f t="shared" si="28"/>
        <v>1.6141509433962262</v>
      </c>
    </row>
    <row r="531" spans="1:278" s="5" customFormat="1" ht="12.75" customHeight="1" x14ac:dyDescent="0.25">
      <c r="A531" s="64">
        <v>43349</v>
      </c>
      <c r="B531" s="109" t="s">
        <v>588</v>
      </c>
      <c r="C531" s="52"/>
      <c r="D531" s="52"/>
      <c r="E531" s="53"/>
      <c r="F531" s="53"/>
      <c r="G531" s="53"/>
      <c r="H531" s="53"/>
      <c r="I531" s="53"/>
      <c r="J531" s="53"/>
      <c r="K531" s="53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  <c r="BK531" s="22"/>
      <c r="BL531" s="22"/>
      <c r="BM531" s="22"/>
      <c r="BN531" s="22"/>
      <c r="BO531" s="22"/>
      <c r="BP531" s="22"/>
      <c r="BQ531" s="22"/>
      <c r="BR531" s="22"/>
      <c r="BS531" s="22"/>
      <c r="BT531" s="22"/>
      <c r="BU531" s="22"/>
      <c r="BV531" s="22"/>
      <c r="BW531" s="22"/>
      <c r="BX531" s="22"/>
      <c r="BY531" s="22"/>
      <c r="BZ531" s="22"/>
      <c r="CA531" s="22"/>
      <c r="CB531" s="22"/>
      <c r="CC531" s="22"/>
      <c r="CD531" s="22"/>
      <c r="CE531" s="22"/>
      <c r="CF531" s="22"/>
      <c r="CG531" s="22"/>
      <c r="CH531" s="22"/>
      <c r="CI531" s="22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2"/>
      <c r="DA531" s="22"/>
      <c r="DB531" s="22"/>
      <c r="DC531" s="22"/>
      <c r="DD531" s="22"/>
      <c r="DE531" s="22"/>
      <c r="DF531" s="22"/>
      <c r="DG531" s="22"/>
      <c r="DH531" s="22"/>
      <c r="DI531" s="22"/>
      <c r="DJ531" s="22"/>
      <c r="DK531" s="22"/>
      <c r="DL531" s="22"/>
      <c r="DM531" s="22"/>
      <c r="DN531" s="22"/>
      <c r="DO531" s="22"/>
      <c r="DP531" s="22">
        <v>10</v>
      </c>
      <c r="DQ531" s="22"/>
      <c r="DR531" s="22"/>
      <c r="DS531" s="22"/>
      <c r="DT531" s="22"/>
      <c r="DU531" s="22"/>
      <c r="DV531" s="22"/>
      <c r="DW531" s="22"/>
      <c r="DX531" s="22"/>
      <c r="DY531" s="22"/>
      <c r="DZ531" s="22"/>
      <c r="EA531" s="22"/>
      <c r="EB531" s="22"/>
      <c r="EC531" s="22"/>
      <c r="ED531" s="22"/>
      <c r="EE531" s="22"/>
      <c r="EF531" s="22"/>
      <c r="EG531" s="22"/>
      <c r="EH531" s="22"/>
      <c r="EI531" s="22"/>
      <c r="EJ531" s="22"/>
      <c r="EK531" s="22"/>
      <c r="EL531" s="22"/>
      <c r="EM531" s="22"/>
      <c r="EN531" s="22"/>
      <c r="EO531" s="22"/>
      <c r="EP531" s="22"/>
      <c r="EQ531" s="22"/>
      <c r="ER531" s="22"/>
      <c r="ES531" s="22"/>
      <c r="ET531" s="22"/>
      <c r="EU531" s="22"/>
      <c r="EV531" s="22"/>
      <c r="EW531" s="22"/>
      <c r="EX531" s="22"/>
      <c r="EY531" s="22"/>
      <c r="EZ531" s="22"/>
      <c r="FA531" s="22"/>
      <c r="FB531" s="22"/>
      <c r="FC531" s="22"/>
      <c r="FD531" s="22"/>
      <c r="FE531" s="22"/>
      <c r="FF531" s="22"/>
      <c r="FG531" s="22"/>
      <c r="FH531" s="22"/>
      <c r="FI531" s="22"/>
      <c r="FJ531" s="22"/>
      <c r="FK531" s="22"/>
      <c r="FL531" s="22"/>
      <c r="FM531" s="22"/>
      <c r="FN531" s="22"/>
      <c r="FO531" s="22"/>
      <c r="FP531" s="22"/>
      <c r="FQ531" s="22"/>
      <c r="FR531" s="22"/>
      <c r="FS531" s="22"/>
      <c r="FT531" s="22"/>
      <c r="FU531" s="22"/>
      <c r="FV531" s="22"/>
      <c r="FW531" s="22"/>
      <c r="FX531" s="22"/>
      <c r="FY531" s="22"/>
      <c r="FZ531" s="22"/>
      <c r="GA531" s="22"/>
      <c r="GB531" s="22"/>
      <c r="GC531" s="22"/>
      <c r="GD531" s="22"/>
      <c r="GE531" s="22"/>
      <c r="GF531" s="22"/>
      <c r="GG531" s="22"/>
      <c r="GH531" s="22"/>
      <c r="GI531" s="22"/>
      <c r="GJ531" s="22"/>
      <c r="GK531" s="22"/>
      <c r="GL531" s="22"/>
      <c r="GM531" s="22"/>
      <c r="GN531" s="22"/>
      <c r="GO531" s="22"/>
      <c r="GP531" s="22"/>
      <c r="GQ531" s="22"/>
      <c r="GR531" s="22"/>
      <c r="GS531" s="22"/>
      <c r="GT531" s="22"/>
      <c r="GU531" s="22"/>
      <c r="GV531" s="22"/>
      <c r="GW531" s="22"/>
      <c r="GX531" s="22"/>
      <c r="GY531" s="22"/>
      <c r="GZ531" s="22"/>
      <c r="HA531" s="22"/>
      <c r="HB531" s="22"/>
      <c r="HC531" s="22"/>
      <c r="HD531" s="22"/>
      <c r="HE531" s="22"/>
      <c r="HF531" s="22"/>
      <c r="HG531" s="22"/>
      <c r="HH531" s="22"/>
      <c r="HI531" s="22"/>
      <c r="HJ531" s="22"/>
      <c r="HK531" s="22"/>
      <c r="HL531" s="22"/>
      <c r="HM531" s="22"/>
      <c r="HN531" s="22"/>
      <c r="HO531" s="22"/>
      <c r="HP531" s="22"/>
      <c r="HQ531" s="22"/>
      <c r="HR531" s="22"/>
      <c r="HS531" s="22"/>
      <c r="HT531" s="22"/>
      <c r="HU531" s="22"/>
      <c r="HV531" s="22"/>
      <c r="HW531" s="22"/>
      <c r="HX531" s="22"/>
      <c r="HY531" s="22"/>
      <c r="HZ531" s="22"/>
      <c r="IA531" s="22"/>
      <c r="IB531" s="22"/>
      <c r="IC531" s="22"/>
      <c r="ID531" s="22"/>
      <c r="IE531" s="22"/>
      <c r="IF531" s="22"/>
      <c r="IG531" s="22"/>
      <c r="IH531" s="22"/>
      <c r="II531" s="22"/>
      <c r="IJ531" s="22"/>
      <c r="IK531" s="22"/>
      <c r="IL531" s="22"/>
      <c r="IM531" s="22"/>
      <c r="IN531" s="22"/>
      <c r="IO531" s="22"/>
      <c r="IP531" s="22"/>
      <c r="IQ531" s="22"/>
      <c r="IR531" s="22"/>
      <c r="IS531" s="22"/>
      <c r="IT531" s="22"/>
      <c r="IU531" s="22"/>
      <c r="IV531" s="22"/>
      <c r="IW531" s="22"/>
      <c r="IX531" s="22"/>
      <c r="IY531" s="26">
        <f t="shared" si="29"/>
        <v>10</v>
      </c>
      <c r="IZ531" s="56" t="s">
        <v>37</v>
      </c>
      <c r="JA531" s="80">
        <v>205.32</v>
      </c>
      <c r="JB531" s="81">
        <f>JE531+JF531+JG531+JH531+JI531+JJ531+JK531+JL531+JM531</f>
        <v>205.32</v>
      </c>
      <c r="JC531" s="81">
        <v>127.2</v>
      </c>
      <c r="JD531" s="82">
        <f t="shared" si="30"/>
        <v>0</v>
      </c>
      <c r="JE531" s="83"/>
      <c r="JF531" s="83"/>
      <c r="JG531" s="83"/>
      <c r="JH531" s="83"/>
      <c r="JI531" s="83"/>
      <c r="JJ531" s="83"/>
      <c r="JK531" s="83"/>
      <c r="JL531" s="83"/>
      <c r="JM531" s="83">
        <v>205.32</v>
      </c>
      <c r="JN531" s="83"/>
      <c r="JO531" s="83"/>
      <c r="JP531" s="83"/>
      <c r="JQ531" s="117">
        <f t="shared" si="28"/>
        <v>1.6141509433962262</v>
      </c>
    </row>
    <row r="532" spans="1:278" s="5" customFormat="1" ht="12.75" customHeight="1" x14ac:dyDescent="0.25">
      <c r="A532" s="64">
        <v>43236</v>
      </c>
      <c r="B532" s="109" t="s">
        <v>415</v>
      </c>
      <c r="C532" s="52"/>
      <c r="D532" s="52">
        <v>10</v>
      </c>
      <c r="E532" s="53"/>
      <c r="F532" s="53"/>
      <c r="G532" s="53"/>
      <c r="H532" s="53"/>
      <c r="I532" s="53"/>
      <c r="J532" s="53"/>
      <c r="K532" s="53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  <c r="BK532" s="22"/>
      <c r="BL532" s="22"/>
      <c r="BM532" s="22"/>
      <c r="BN532" s="22"/>
      <c r="BO532" s="22"/>
      <c r="BP532" s="22"/>
      <c r="BQ532" s="22"/>
      <c r="BR532" s="22"/>
      <c r="BS532" s="22"/>
      <c r="BT532" s="22"/>
      <c r="BU532" s="22"/>
      <c r="BV532" s="22"/>
      <c r="BW532" s="22"/>
      <c r="BX532" s="22"/>
      <c r="BY532" s="22"/>
      <c r="BZ532" s="22"/>
      <c r="CA532" s="22"/>
      <c r="CB532" s="22"/>
      <c r="CC532" s="22"/>
      <c r="CD532" s="22"/>
      <c r="CE532" s="22"/>
      <c r="CF532" s="22"/>
      <c r="CG532" s="22"/>
      <c r="CH532" s="22"/>
      <c r="CI532" s="22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2"/>
      <c r="DA532" s="22"/>
      <c r="DB532" s="22"/>
      <c r="DC532" s="22"/>
      <c r="DD532" s="22"/>
      <c r="DE532" s="22"/>
      <c r="DF532" s="22"/>
      <c r="DG532" s="22"/>
      <c r="DH532" s="22"/>
      <c r="DI532" s="22"/>
      <c r="DJ532" s="22"/>
      <c r="DK532" s="22"/>
      <c r="DL532" s="22"/>
      <c r="DM532" s="22"/>
      <c r="DN532" s="22"/>
      <c r="DO532" s="22"/>
      <c r="DP532" s="22"/>
      <c r="DQ532" s="22"/>
      <c r="DR532" s="22"/>
      <c r="DS532" s="22"/>
      <c r="DT532" s="22"/>
      <c r="DU532" s="22"/>
      <c r="DV532" s="22"/>
      <c r="DW532" s="22"/>
      <c r="DX532" s="22"/>
      <c r="DY532" s="22"/>
      <c r="DZ532" s="22"/>
      <c r="EA532" s="22"/>
      <c r="EB532" s="22"/>
      <c r="EC532" s="22"/>
      <c r="ED532" s="22"/>
      <c r="EE532" s="22"/>
      <c r="EF532" s="22"/>
      <c r="EG532" s="22"/>
      <c r="EH532" s="22"/>
      <c r="EI532" s="22"/>
      <c r="EJ532" s="22"/>
      <c r="EK532" s="22"/>
      <c r="EL532" s="22"/>
      <c r="EM532" s="22"/>
      <c r="EN532" s="22"/>
      <c r="EO532" s="22"/>
      <c r="EP532" s="22"/>
      <c r="EQ532" s="22"/>
      <c r="ER532" s="22"/>
      <c r="ES532" s="22"/>
      <c r="ET532" s="22"/>
      <c r="EU532" s="22"/>
      <c r="EV532" s="22"/>
      <c r="EW532" s="22"/>
      <c r="EX532" s="22"/>
      <c r="EY532" s="22"/>
      <c r="EZ532" s="22"/>
      <c r="FA532" s="22"/>
      <c r="FB532" s="22"/>
      <c r="FC532" s="22"/>
      <c r="FD532" s="22"/>
      <c r="FE532" s="22"/>
      <c r="FF532" s="22"/>
      <c r="FG532" s="22"/>
      <c r="FH532" s="22"/>
      <c r="FI532" s="22"/>
      <c r="FJ532" s="22"/>
      <c r="FK532" s="22"/>
      <c r="FL532" s="22"/>
      <c r="FM532" s="22"/>
      <c r="FN532" s="22"/>
      <c r="FO532" s="22"/>
      <c r="FP532" s="22"/>
      <c r="FQ532" s="22"/>
      <c r="FR532" s="22"/>
      <c r="FS532" s="22"/>
      <c r="FT532" s="22"/>
      <c r="FU532" s="22"/>
      <c r="FV532" s="22"/>
      <c r="FW532" s="22"/>
      <c r="FX532" s="22"/>
      <c r="FY532" s="22"/>
      <c r="FZ532" s="22"/>
      <c r="GA532" s="22"/>
      <c r="GB532" s="22"/>
      <c r="GC532" s="22"/>
      <c r="GD532" s="22"/>
      <c r="GE532" s="22"/>
      <c r="GF532" s="22"/>
      <c r="GG532" s="22"/>
      <c r="GH532" s="22"/>
      <c r="GI532" s="22"/>
      <c r="GJ532" s="22"/>
      <c r="GK532" s="22"/>
      <c r="GL532" s="22"/>
      <c r="GM532" s="22"/>
      <c r="GN532" s="22"/>
      <c r="GO532" s="22"/>
      <c r="GP532" s="22"/>
      <c r="GQ532" s="22"/>
      <c r="GR532" s="22"/>
      <c r="GS532" s="22"/>
      <c r="GT532" s="22"/>
      <c r="GU532" s="22"/>
      <c r="GV532" s="22"/>
      <c r="GW532" s="22"/>
      <c r="GX532" s="22"/>
      <c r="GY532" s="22"/>
      <c r="GZ532" s="22"/>
      <c r="HA532" s="22"/>
      <c r="HB532" s="22"/>
      <c r="HC532" s="22"/>
      <c r="HD532" s="22"/>
      <c r="HE532" s="22"/>
      <c r="HF532" s="22"/>
      <c r="HG532" s="22"/>
      <c r="HH532" s="22"/>
      <c r="HI532" s="22"/>
      <c r="HJ532" s="22"/>
      <c r="HK532" s="22"/>
      <c r="HL532" s="22"/>
      <c r="HM532" s="22"/>
      <c r="HN532" s="22"/>
      <c r="HO532" s="22"/>
      <c r="HP532" s="22"/>
      <c r="HQ532" s="22"/>
      <c r="HR532" s="22"/>
      <c r="HS532" s="22"/>
      <c r="HT532" s="22"/>
      <c r="HU532" s="22"/>
      <c r="HV532" s="22"/>
      <c r="HW532" s="22"/>
      <c r="HX532" s="22"/>
      <c r="HY532" s="22"/>
      <c r="HZ532" s="22"/>
      <c r="IA532" s="22"/>
      <c r="IB532" s="22"/>
      <c r="IC532" s="22"/>
      <c r="ID532" s="22"/>
      <c r="IE532" s="22"/>
      <c r="IF532" s="22"/>
      <c r="IG532" s="22"/>
      <c r="IH532" s="22"/>
      <c r="II532" s="22"/>
      <c r="IJ532" s="22"/>
      <c r="IK532" s="22"/>
      <c r="IL532" s="22"/>
      <c r="IM532" s="22"/>
      <c r="IN532" s="22"/>
      <c r="IO532" s="22"/>
      <c r="IP532" s="22"/>
      <c r="IQ532" s="22"/>
      <c r="IR532" s="22"/>
      <c r="IS532" s="22"/>
      <c r="IT532" s="22"/>
      <c r="IU532" s="22"/>
      <c r="IV532" s="22"/>
      <c r="IW532" s="22"/>
      <c r="IX532" s="22"/>
      <c r="IY532" s="26">
        <f t="shared" si="29"/>
        <v>10</v>
      </c>
      <c r="IZ532" s="122" t="s">
        <v>37</v>
      </c>
      <c r="JA532" s="80">
        <v>277.2</v>
      </c>
      <c r="JB532" s="81">
        <f>JE532+JF532+JG532+JH532+JI532+JJ532+JK532</f>
        <v>277.2</v>
      </c>
      <c r="JC532" s="81">
        <v>169.20000000000002</v>
      </c>
      <c r="JD532" s="82">
        <f t="shared" si="30"/>
        <v>0</v>
      </c>
      <c r="JE532" s="83"/>
      <c r="JF532" s="83"/>
      <c r="JG532" s="83"/>
      <c r="JH532" s="83"/>
      <c r="JI532" s="83"/>
      <c r="JJ532" s="83"/>
      <c r="JK532" s="83">
        <v>277.2</v>
      </c>
      <c r="JL532" s="83"/>
      <c r="JM532" s="83"/>
      <c r="JN532" s="83"/>
      <c r="JO532" s="83"/>
      <c r="JP532" s="83"/>
      <c r="JQ532" s="40">
        <f t="shared" si="28"/>
        <v>1.6382978723404253</v>
      </c>
      <c r="JR532" s="5" t="s">
        <v>445</v>
      </c>
    </row>
    <row r="533" spans="1:278" s="5" customFormat="1" ht="12.75" customHeight="1" x14ac:dyDescent="0.25">
      <c r="A533" s="64">
        <v>43119</v>
      </c>
      <c r="B533" s="108" t="s">
        <v>188</v>
      </c>
      <c r="C533" s="52"/>
      <c r="D533" s="52"/>
      <c r="E533" s="53"/>
      <c r="F533" s="53"/>
      <c r="G533" s="53"/>
      <c r="H533" s="53"/>
      <c r="I533" s="53"/>
      <c r="J533" s="53"/>
      <c r="K533" s="53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  <c r="BK533" s="22"/>
      <c r="BL533" s="22"/>
      <c r="BM533" s="22"/>
      <c r="BN533" s="22"/>
      <c r="BO533" s="22"/>
      <c r="BP533" s="22"/>
      <c r="BQ533" s="22"/>
      <c r="BR533" s="22"/>
      <c r="BS533" s="22"/>
      <c r="BT533" s="22"/>
      <c r="BU533" s="22"/>
      <c r="BV533" s="22"/>
      <c r="BW533" s="22"/>
      <c r="BX533" s="22"/>
      <c r="BY533" s="22"/>
      <c r="BZ533" s="22"/>
      <c r="CA533" s="22"/>
      <c r="CB533" s="22"/>
      <c r="CC533" s="22"/>
      <c r="CD533" s="22"/>
      <c r="CE533" s="22"/>
      <c r="CF533" s="22"/>
      <c r="CG533" s="22"/>
      <c r="CH533" s="22"/>
      <c r="CI533" s="22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2"/>
      <c r="DA533" s="22"/>
      <c r="DB533" s="22"/>
      <c r="DC533" s="22"/>
      <c r="DD533" s="22"/>
      <c r="DE533" s="22"/>
      <c r="DF533" s="22"/>
      <c r="DG533" s="22"/>
      <c r="DH533" s="22"/>
      <c r="DI533" s="22"/>
      <c r="DJ533" s="22"/>
      <c r="DK533" s="22"/>
      <c r="DL533" s="22"/>
      <c r="DM533" s="22"/>
      <c r="DN533" s="22"/>
      <c r="DO533" s="22"/>
      <c r="DP533" s="22"/>
      <c r="DQ533" s="22"/>
      <c r="DR533" s="22"/>
      <c r="DS533" s="22"/>
      <c r="DT533" s="22"/>
      <c r="DU533" s="22"/>
      <c r="DV533" s="22"/>
      <c r="DW533" s="22"/>
      <c r="DX533" s="22"/>
      <c r="DY533" s="22"/>
      <c r="DZ533" s="22"/>
      <c r="EA533" s="22">
        <v>100</v>
      </c>
      <c r="EB533" s="22"/>
      <c r="EC533" s="22"/>
      <c r="ED533" s="22"/>
      <c r="EE533" s="22"/>
      <c r="EF533" s="22"/>
      <c r="EG533" s="22"/>
      <c r="EH533" s="22"/>
      <c r="EI533" s="22"/>
      <c r="EJ533" s="22"/>
      <c r="EK533" s="22"/>
      <c r="EL533" s="22"/>
      <c r="EM533" s="22"/>
      <c r="EN533" s="22"/>
      <c r="EO533" s="22"/>
      <c r="EP533" s="22"/>
      <c r="EQ533" s="22"/>
      <c r="ER533" s="22"/>
      <c r="ES533" s="22"/>
      <c r="ET533" s="22"/>
      <c r="EU533" s="22"/>
      <c r="EV533" s="22"/>
      <c r="EW533" s="22"/>
      <c r="EX533" s="22"/>
      <c r="EY533" s="22"/>
      <c r="EZ533" s="22"/>
      <c r="FA533" s="22"/>
      <c r="FB533" s="22"/>
      <c r="FC533" s="22"/>
      <c r="FD533" s="22"/>
      <c r="FE533" s="22"/>
      <c r="FF533" s="22"/>
      <c r="FG533" s="22"/>
      <c r="FH533" s="22"/>
      <c r="FI533" s="22"/>
      <c r="FJ533" s="22"/>
      <c r="FK533" s="22"/>
      <c r="FL533" s="22"/>
      <c r="FM533" s="22"/>
      <c r="FN533" s="22"/>
      <c r="FO533" s="22"/>
      <c r="FP533" s="22"/>
      <c r="FQ533" s="22"/>
      <c r="FR533" s="22"/>
      <c r="FS533" s="22"/>
      <c r="FT533" s="22"/>
      <c r="FU533" s="22"/>
      <c r="FV533" s="22"/>
      <c r="FW533" s="22"/>
      <c r="FX533" s="22"/>
      <c r="FY533" s="22"/>
      <c r="FZ533" s="22"/>
      <c r="GA533" s="22"/>
      <c r="GB533" s="22"/>
      <c r="GC533" s="22"/>
      <c r="GD533" s="22"/>
      <c r="GE533" s="22"/>
      <c r="GF533" s="22"/>
      <c r="GG533" s="22"/>
      <c r="GH533" s="22"/>
      <c r="GI533" s="22"/>
      <c r="GJ533" s="22"/>
      <c r="GK533" s="22"/>
      <c r="GL533" s="22"/>
      <c r="GM533" s="22"/>
      <c r="GN533" s="22"/>
      <c r="GO533" s="22"/>
      <c r="GP533" s="22"/>
      <c r="GQ533" s="22"/>
      <c r="GR533" s="22"/>
      <c r="GS533" s="22"/>
      <c r="GT533" s="22"/>
      <c r="GU533" s="22"/>
      <c r="GV533" s="22"/>
      <c r="GW533" s="22"/>
      <c r="GX533" s="22"/>
      <c r="GY533" s="22"/>
      <c r="GZ533" s="22"/>
      <c r="HA533" s="22"/>
      <c r="HB533" s="22"/>
      <c r="HC533" s="22"/>
      <c r="HD533" s="22"/>
      <c r="HE533" s="22"/>
      <c r="HF533" s="22"/>
      <c r="HG533" s="22"/>
      <c r="HH533" s="22"/>
      <c r="HI533" s="22"/>
      <c r="HJ533" s="22"/>
      <c r="HK533" s="22"/>
      <c r="HL533" s="22"/>
      <c r="HM533" s="22"/>
      <c r="HN533" s="22"/>
      <c r="HO533" s="22"/>
      <c r="HP533" s="22"/>
      <c r="HQ533" s="22"/>
      <c r="HR533" s="22"/>
      <c r="HS533" s="22"/>
      <c r="HT533" s="22"/>
      <c r="HU533" s="22"/>
      <c r="HV533" s="22"/>
      <c r="HW533" s="22"/>
      <c r="HX533" s="22"/>
      <c r="HY533" s="22"/>
      <c r="HZ533" s="22"/>
      <c r="IA533" s="22"/>
      <c r="IB533" s="22"/>
      <c r="IC533" s="22"/>
      <c r="ID533" s="22"/>
      <c r="IE533" s="22"/>
      <c r="IF533" s="22"/>
      <c r="IG533" s="22"/>
      <c r="IH533" s="22"/>
      <c r="II533" s="22"/>
      <c r="IJ533" s="22"/>
      <c r="IK533" s="22"/>
      <c r="IL533" s="22"/>
      <c r="IM533" s="22"/>
      <c r="IN533" s="22"/>
      <c r="IO533" s="22"/>
      <c r="IP533" s="22"/>
      <c r="IQ533" s="22"/>
      <c r="IR533" s="22"/>
      <c r="IS533" s="22"/>
      <c r="IT533" s="22"/>
      <c r="IU533" s="22"/>
      <c r="IV533" s="22"/>
      <c r="IW533" s="22"/>
      <c r="IX533" s="22"/>
      <c r="IY533" s="26">
        <f t="shared" si="29"/>
        <v>100</v>
      </c>
      <c r="IZ533" s="56" t="s">
        <v>37</v>
      </c>
      <c r="JA533" s="80">
        <v>2256</v>
      </c>
      <c r="JB533" s="81">
        <f>JE533+JF533+JG533+JH533+JI533</f>
        <v>2256</v>
      </c>
      <c r="JC533" s="81">
        <v>1501</v>
      </c>
      <c r="JD533" s="82">
        <f t="shared" si="30"/>
        <v>0</v>
      </c>
      <c r="JE533" s="83"/>
      <c r="JF533" s="83"/>
      <c r="JG533" s="83"/>
      <c r="JH533" s="83"/>
      <c r="JI533" s="83">
        <f>500+500+1256</f>
        <v>2256</v>
      </c>
      <c r="JJ533" s="83"/>
      <c r="JK533" s="83"/>
      <c r="JL533" s="83"/>
      <c r="JM533" s="83"/>
      <c r="JN533" s="83"/>
      <c r="JO533" s="83"/>
      <c r="JP533" s="83"/>
      <c r="JQ533" s="40">
        <f t="shared" si="28"/>
        <v>1.5029980013324451</v>
      </c>
      <c r="JR533" s="5" t="s">
        <v>351</v>
      </c>
    </row>
    <row r="534" spans="1:278" s="5" customFormat="1" ht="12.75" customHeight="1" x14ac:dyDescent="0.25">
      <c r="A534" s="64">
        <v>43137</v>
      </c>
      <c r="B534" s="108" t="s">
        <v>188</v>
      </c>
      <c r="C534" s="52"/>
      <c r="D534" s="52"/>
      <c r="E534" s="53"/>
      <c r="F534" s="53"/>
      <c r="G534" s="53"/>
      <c r="H534" s="53"/>
      <c r="I534" s="53"/>
      <c r="J534" s="53"/>
      <c r="K534" s="53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  <c r="BK534" s="22"/>
      <c r="BL534" s="22"/>
      <c r="BM534" s="22"/>
      <c r="BN534" s="22"/>
      <c r="BO534" s="22"/>
      <c r="BP534" s="22"/>
      <c r="BQ534" s="22"/>
      <c r="BR534" s="22"/>
      <c r="BS534" s="22"/>
      <c r="BT534" s="22"/>
      <c r="BU534" s="22"/>
      <c r="BV534" s="22"/>
      <c r="BW534" s="22"/>
      <c r="BX534" s="22"/>
      <c r="BY534" s="22"/>
      <c r="BZ534" s="22"/>
      <c r="CA534" s="22"/>
      <c r="CB534" s="22"/>
      <c r="CC534" s="22"/>
      <c r="CD534" s="22"/>
      <c r="CE534" s="22"/>
      <c r="CF534" s="22"/>
      <c r="CG534" s="22"/>
      <c r="CH534" s="22"/>
      <c r="CI534" s="22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2"/>
      <c r="DA534" s="22"/>
      <c r="DB534" s="22"/>
      <c r="DC534" s="22"/>
      <c r="DD534" s="22"/>
      <c r="DE534" s="22"/>
      <c r="DF534" s="22"/>
      <c r="DG534" s="22"/>
      <c r="DH534" s="22"/>
      <c r="DI534" s="22"/>
      <c r="DJ534" s="22"/>
      <c r="DK534" s="22"/>
      <c r="DL534" s="22"/>
      <c r="DM534" s="22"/>
      <c r="DN534" s="22"/>
      <c r="DO534" s="22"/>
      <c r="DP534" s="22"/>
      <c r="DQ534" s="22"/>
      <c r="DR534" s="22"/>
      <c r="DS534" s="22"/>
      <c r="DT534" s="22"/>
      <c r="DU534" s="22"/>
      <c r="DV534" s="22"/>
      <c r="DW534" s="22"/>
      <c r="DX534" s="22"/>
      <c r="DY534" s="22"/>
      <c r="DZ534" s="22"/>
      <c r="EA534" s="22">
        <v>100</v>
      </c>
      <c r="EB534" s="22"/>
      <c r="EC534" s="22"/>
      <c r="ED534" s="22"/>
      <c r="EE534" s="22"/>
      <c r="EF534" s="22"/>
      <c r="EG534" s="22"/>
      <c r="EH534" s="22"/>
      <c r="EI534" s="22"/>
      <c r="EJ534" s="22"/>
      <c r="EK534" s="22"/>
      <c r="EL534" s="22"/>
      <c r="EM534" s="22"/>
      <c r="EN534" s="22"/>
      <c r="EO534" s="22"/>
      <c r="EP534" s="22"/>
      <c r="EQ534" s="22"/>
      <c r="ER534" s="22"/>
      <c r="ES534" s="22"/>
      <c r="ET534" s="22"/>
      <c r="EU534" s="22"/>
      <c r="EV534" s="22"/>
      <c r="EW534" s="22"/>
      <c r="EX534" s="22"/>
      <c r="EY534" s="22"/>
      <c r="EZ534" s="22"/>
      <c r="FA534" s="22"/>
      <c r="FB534" s="22"/>
      <c r="FC534" s="22"/>
      <c r="FD534" s="22"/>
      <c r="FE534" s="22"/>
      <c r="FF534" s="22"/>
      <c r="FG534" s="22"/>
      <c r="FH534" s="22"/>
      <c r="FI534" s="22"/>
      <c r="FJ534" s="22"/>
      <c r="FK534" s="22"/>
      <c r="FL534" s="22"/>
      <c r="FM534" s="22"/>
      <c r="FN534" s="22"/>
      <c r="FO534" s="22"/>
      <c r="FP534" s="22"/>
      <c r="FQ534" s="22"/>
      <c r="FR534" s="22"/>
      <c r="FS534" s="22"/>
      <c r="FT534" s="22"/>
      <c r="FU534" s="22"/>
      <c r="FV534" s="22"/>
      <c r="FW534" s="22"/>
      <c r="FX534" s="22"/>
      <c r="FY534" s="22"/>
      <c r="FZ534" s="22"/>
      <c r="GA534" s="22"/>
      <c r="GB534" s="22"/>
      <c r="GC534" s="22"/>
      <c r="GD534" s="22"/>
      <c r="GE534" s="22"/>
      <c r="GF534" s="22"/>
      <c r="GG534" s="22"/>
      <c r="GH534" s="22"/>
      <c r="GI534" s="22"/>
      <c r="GJ534" s="22"/>
      <c r="GK534" s="22"/>
      <c r="GL534" s="22"/>
      <c r="GM534" s="22"/>
      <c r="GN534" s="22"/>
      <c r="GO534" s="22"/>
      <c r="GP534" s="22"/>
      <c r="GQ534" s="22"/>
      <c r="GR534" s="22"/>
      <c r="GS534" s="22"/>
      <c r="GT534" s="22"/>
      <c r="GU534" s="22"/>
      <c r="GV534" s="22"/>
      <c r="GW534" s="22"/>
      <c r="GX534" s="22"/>
      <c r="GY534" s="22"/>
      <c r="GZ534" s="22"/>
      <c r="HA534" s="22"/>
      <c r="HB534" s="22"/>
      <c r="HC534" s="22"/>
      <c r="HD534" s="22"/>
      <c r="HE534" s="22"/>
      <c r="HF534" s="22"/>
      <c r="HG534" s="22"/>
      <c r="HH534" s="22"/>
      <c r="HI534" s="22"/>
      <c r="HJ534" s="22"/>
      <c r="HK534" s="22"/>
      <c r="HL534" s="22"/>
      <c r="HM534" s="22"/>
      <c r="HN534" s="22"/>
      <c r="HO534" s="22"/>
      <c r="HP534" s="22"/>
      <c r="HQ534" s="22"/>
      <c r="HR534" s="22"/>
      <c r="HS534" s="22"/>
      <c r="HT534" s="22"/>
      <c r="HU534" s="22"/>
      <c r="HV534" s="22"/>
      <c r="HW534" s="22"/>
      <c r="HX534" s="22"/>
      <c r="HY534" s="22"/>
      <c r="HZ534" s="22"/>
      <c r="IA534" s="22"/>
      <c r="IB534" s="22"/>
      <c r="IC534" s="22"/>
      <c r="ID534" s="22"/>
      <c r="IE534" s="22"/>
      <c r="IF534" s="22"/>
      <c r="IG534" s="22"/>
      <c r="IH534" s="22"/>
      <c r="II534" s="22"/>
      <c r="IJ534" s="22"/>
      <c r="IK534" s="22"/>
      <c r="IL534" s="22"/>
      <c r="IM534" s="22"/>
      <c r="IN534" s="22"/>
      <c r="IO534" s="22"/>
      <c r="IP534" s="22"/>
      <c r="IQ534" s="22"/>
      <c r="IR534" s="22"/>
      <c r="IS534" s="22"/>
      <c r="IT534" s="22"/>
      <c r="IU534" s="22"/>
      <c r="IV534" s="22"/>
      <c r="IW534" s="22"/>
      <c r="IX534" s="22"/>
      <c r="IY534" s="26">
        <f t="shared" si="29"/>
        <v>100</v>
      </c>
      <c r="IZ534" s="56" t="s">
        <v>37</v>
      </c>
      <c r="JA534" s="80">
        <v>2256</v>
      </c>
      <c r="JB534" s="81">
        <f>JE534+JF534+JG534+JH534+JI534+JJ534+JK534</f>
        <v>2256</v>
      </c>
      <c r="JC534" s="81">
        <v>1484</v>
      </c>
      <c r="JD534" s="82">
        <f t="shared" si="30"/>
        <v>0</v>
      </c>
      <c r="JE534" s="83"/>
      <c r="JF534" s="83"/>
      <c r="JG534" s="83"/>
      <c r="JH534" s="83"/>
      <c r="JI534" s="83">
        <f>244+500</f>
        <v>744</v>
      </c>
      <c r="JJ534" s="83"/>
      <c r="JK534" s="83">
        <v>1512</v>
      </c>
      <c r="JL534" s="83"/>
      <c r="JM534" s="83"/>
      <c r="JN534" s="83"/>
      <c r="JO534" s="83"/>
      <c r="JP534" s="83"/>
      <c r="JQ534" s="40">
        <f t="shared" si="28"/>
        <v>1.5202156334231807</v>
      </c>
      <c r="JR534" s="113" t="s">
        <v>501</v>
      </c>
    </row>
    <row r="535" spans="1:278" s="5" customFormat="1" ht="12.75" customHeight="1" x14ac:dyDescent="0.25">
      <c r="A535" s="64">
        <v>43172</v>
      </c>
      <c r="B535" s="108" t="s">
        <v>188</v>
      </c>
      <c r="C535" s="52"/>
      <c r="D535" s="52"/>
      <c r="E535" s="53"/>
      <c r="F535" s="53"/>
      <c r="G535" s="53"/>
      <c r="H535" s="53"/>
      <c r="I535" s="53"/>
      <c r="J535" s="53"/>
      <c r="K535" s="53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  <c r="BK535" s="22"/>
      <c r="BL535" s="22"/>
      <c r="BM535" s="22"/>
      <c r="BN535" s="22"/>
      <c r="BO535" s="22"/>
      <c r="BP535" s="22"/>
      <c r="BQ535" s="22"/>
      <c r="BR535" s="22"/>
      <c r="BS535" s="22"/>
      <c r="BT535" s="22"/>
      <c r="BU535" s="22"/>
      <c r="BV535" s="22"/>
      <c r="BW535" s="22"/>
      <c r="BX535" s="22"/>
      <c r="BY535" s="22"/>
      <c r="BZ535" s="22"/>
      <c r="CA535" s="22"/>
      <c r="CB535" s="22"/>
      <c r="CC535" s="22"/>
      <c r="CD535" s="22"/>
      <c r="CE535" s="22"/>
      <c r="CF535" s="22"/>
      <c r="CG535" s="22"/>
      <c r="CH535" s="22"/>
      <c r="CI535" s="22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2"/>
      <c r="DA535" s="22"/>
      <c r="DB535" s="22"/>
      <c r="DC535" s="22"/>
      <c r="DD535" s="22"/>
      <c r="DE535" s="22"/>
      <c r="DF535" s="22"/>
      <c r="DG535" s="22"/>
      <c r="DH535" s="22"/>
      <c r="DI535" s="22"/>
      <c r="DJ535" s="22"/>
      <c r="DK535" s="22"/>
      <c r="DL535" s="22"/>
      <c r="DM535" s="22"/>
      <c r="DN535" s="22"/>
      <c r="DO535" s="22"/>
      <c r="DP535" s="22"/>
      <c r="DQ535" s="22"/>
      <c r="DR535" s="22"/>
      <c r="DS535" s="22"/>
      <c r="DT535" s="22"/>
      <c r="DU535" s="22"/>
      <c r="DV535" s="22"/>
      <c r="DW535" s="22"/>
      <c r="DX535" s="22"/>
      <c r="DY535" s="22"/>
      <c r="DZ535" s="22"/>
      <c r="EA535" s="22">
        <v>100</v>
      </c>
      <c r="EB535" s="22"/>
      <c r="EC535" s="22"/>
      <c r="ED535" s="22"/>
      <c r="EE535" s="22"/>
      <c r="EF535" s="22"/>
      <c r="EG535" s="22"/>
      <c r="EH535" s="22"/>
      <c r="EI535" s="22"/>
      <c r="EJ535" s="22"/>
      <c r="EK535" s="22"/>
      <c r="EL535" s="22"/>
      <c r="EM535" s="22"/>
      <c r="EN535" s="22"/>
      <c r="EO535" s="22"/>
      <c r="EP535" s="22"/>
      <c r="EQ535" s="22"/>
      <c r="ER535" s="22"/>
      <c r="ES535" s="22"/>
      <c r="ET535" s="22"/>
      <c r="EU535" s="22"/>
      <c r="EV535" s="22"/>
      <c r="EW535" s="22"/>
      <c r="EX535" s="22"/>
      <c r="EY535" s="22"/>
      <c r="EZ535" s="22"/>
      <c r="FA535" s="22"/>
      <c r="FB535" s="22"/>
      <c r="FC535" s="22"/>
      <c r="FD535" s="22"/>
      <c r="FE535" s="22"/>
      <c r="FF535" s="22"/>
      <c r="FG535" s="22"/>
      <c r="FH535" s="22"/>
      <c r="FI535" s="22"/>
      <c r="FJ535" s="22"/>
      <c r="FK535" s="22"/>
      <c r="FL535" s="22"/>
      <c r="FM535" s="22"/>
      <c r="FN535" s="22"/>
      <c r="FO535" s="22"/>
      <c r="FP535" s="22"/>
      <c r="FQ535" s="22"/>
      <c r="FR535" s="22"/>
      <c r="FS535" s="22"/>
      <c r="FT535" s="22"/>
      <c r="FU535" s="22"/>
      <c r="FV535" s="22"/>
      <c r="FW535" s="22"/>
      <c r="FX535" s="22"/>
      <c r="FY535" s="22"/>
      <c r="FZ535" s="22"/>
      <c r="GA535" s="22"/>
      <c r="GB535" s="22"/>
      <c r="GC535" s="22"/>
      <c r="GD535" s="22"/>
      <c r="GE535" s="22"/>
      <c r="GF535" s="22"/>
      <c r="GG535" s="22"/>
      <c r="GH535" s="22"/>
      <c r="GI535" s="22"/>
      <c r="GJ535" s="22"/>
      <c r="GK535" s="22"/>
      <c r="GL535" s="22"/>
      <c r="GM535" s="22"/>
      <c r="GN535" s="22"/>
      <c r="GO535" s="22"/>
      <c r="GP535" s="22"/>
      <c r="GQ535" s="22"/>
      <c r="GR535" s="22"/>
      <c r="GS535" s="22"/>
      <c r="GT535" s="22"/>
      <c r="GU535" s="22"/>
      <c r="GV535" s="22"/>
      <c r="GW535" s="22"/>
      <c r="GX535" s="22"/>
      <c r="GY535" s="22"/>
      <c r="GZ535" s="22"/>
      <c r="HA535" s="22"/>
      <c r="HB535" s="22"/>
      <c r="HC535" s="22"/>
      <c r="HD535" s="22"/>
      <c r="HE535" s="22"/>
      <c r="HF535" s="22"/>
      <c r="HG535" s="22"/>
      <c r="HH535" s="22"/>
      <c r="HI535" s="22"/>
      <c r="HJ535" s="22"/>
      <c r="HK535" s="22"/>
      <c r="HL535" s="22"/>
      <c r="HM535" s="22"/>
      <c r="HN535" s="22"/>
      <c r="HO535" s="22"/>
      <c r="HP535" s="22"/>
      <c r="HQ535" s="22"/>
      <c r="HR535" s="22"/>
      <c r="HS535" s="22"/>
      <c r="HT535" s="22"/>
      <c r="HU535" s="22"/>
      <c r="HV535" s="22"/>
      <c r="HW535" s="22"/>
      <c r="HX535" s="22"/>
      <c r="HY535" s="22"/>
      <c r="HZ535" s="22"/>
      <c r="IA535" s="22"/>
      <c r="IB535" s="22"/>
      <c r="IC535" s="22"/>
      <c r="ID535" s="22"/>
      <c r="IE535" s="22"/>
      <c r="IF535" s="22"/>
      <c r="IG535" s="22"/>
      <c r="IH535" s="22"/>
      <c r="II535" s="22"/>
      <c r="IJ535" s="22"/>
      <c r="IK535" s="22"/>
      <c r="IL535" s="22"/>
      <c r="IM535" s="22"/>
      <c r="IN535" s="22"/>
      <c r="IO535" s="22"/>
      <c r="IP535" s="22"/>
      <c r="IQ535" s="22"/>
      <c r="IR535" s="22"/>
      <c r="IS535" s="22"/>
      <c r="IT535" s="22"/>
      <c r="IU535" s="22"/>
      <c r="IV535" s="22"/>
      <c r="IW535" s="22"/>
      <c r="IX535" s="22"/>
      <c r="IY535" s="26">
        <f t="shared" si="29"/>
        <v>100</v>
      </c>
      <c r="IZ535" s="56" t="s">
        <v>37</v>
      </c>
      <c r="JA535" s="80">
        <v>2256</v>
      </c>
      <c r="JB535" s="81">
        <f>JE535+JF535+JG535+JH535+JI535+JJ535+JK535+JL535</f>
        <v>2256</v>
      </c>
      <c r="JC535" s="81">
        <v>1475</v>
      </c>
      <c r="JD535" s="82">
        <f t="shared" si="30"/>
        <v>0</v>
      </c>
      <c r="JE535" s="83"/>
      <c r="JF535" s="83"/>
      <c r="JG535" s="83"/>
      <c r="JH535" s="83"/>
      <c r="JI535" s="83"/>
      <c r="JJ535" s="83"/>
      <c r="JK535" s="83">
        <f>488+500+500</f>
        <v>1488</v>
      </c>
      <c r="JL535" s="83">
        <v>768</v>
      </c>
      <c r="JM535" s="83"/>
      <c r="JN535" s="83"/>
      <c r="JO535" s="83"/>
      <c r="JP535" s="83"/>
      <c r="JQ535" s="40">
        <f t="shared" si="28"/>
        <v>1.5294915254237289</v>
      </c>
      <c r="JR535" s="111" t="s">
        <v>520</v>
      </c>
    </row>
    <row r="536" spans="1:278" s="5" customFormat="1" ht="12.75" customHeight="1" x14ac:dyDescent="0.25">
      <c r="A536" s="64">
        <v>43196</v>
      </c>
      <c r="B536" s="108" t="s">
        <v>188</v>
      </c>
      <c r="C536" s="52"/>
      <c r="D536" s="52"/>
      <c r="E536" s="53"/>
      <c r="F536" s="53"/>
      <c r="G536" s="53"/>
      <c r="H536" s="53"/>
      <c r="I536" s="53"/>
      <c r="J536" s="53"/>
      <c r="K536" s="53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  <c r="BK536" s="22"/>
      <c r="BL536" s="22"/>
      <c r="BM536" s="22"/>
      <c r="BN536" s="22"/>
      <c r="BO536" s="22"/>
      <c r="BP536" s="22"/>
      <c r="BQ536" s="22"/>
      <c r="BR536" s="22"/>
      <c r="BS536" s="22"/>
      <c r="BT536" s="22"/>
      <c r="BU536" s="22"/>
      <c r="BV536" s="22"/>
      <c r="BW536" s="22"/>
      <c r="BX536" s="22"/>
      <c r="BY536" s="22"/>
      <c r="BZ536" s="22"/>
      <c r="CA536" s="22"/>
      <c r="CB536" s="22"/>
      <c r="CC536" s="22"/>
      <c r="CD536" s="22"/>
      <c r="CE536" s="22"/>
      <c r="CF536" s="22"/>
      <c r="CG536" s="22"/>
      <c r="CH536" s="22"/>
      <c r="CI536" s="22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2"/>
      <c r="DA536" s="22"/>
      <c r="DB536" s="22"/>
      <c r="DC536" s="22"/>
      <c r="DD536" s="22"/>
      <c r="DE536" s="22"/>
      <c r="DF536" s="22"/>
      <c r="DG536" s="22"/>
      <c r="DH536" s="22"/>
      <c r="DI536" s="22"/>
      <c r="DJ536" s="22"/>
      <c r="DK536" s="22"/>
      <c r="DL536" s="22"/>
      <c r="DM536" s="22"/>
      <c r="DN536" s="22"/>
      <c r="DO536" s="22"/>
      <c r="DP536" s="22"/>
      <c r="DQ536" s="22"/>
      <c r="DR536" s="22"/>
      <c r="DS536" s="22"/>
      <c r="DT536" s="22"/>
      <c r="DU536" s="22"/>
      <c r="DV536" s="22"/>
      <c r="DW536" s="22"/>
      <c r="DX536" s="22"/>
      <c r="DY536" s="22"/>
      <c r="DZ536" s="22"/>
      <c r="EA536" s="22">
        <v>190</v>
      </c>
      <c r="EB536" s="22"/>
      <c r="EC536" s="22"/>
      <c r="ED536" s="22"/>
      <c r="EE536" s="22"/>
      <c r="EF536" s="22"/>
      <c r="EG536" s="22"/>
      <c r="EH536" s="22"/>
      <c r="EI536" s="22"/>
      <c r="EJ536" s="22"/>
      <c r="EK536" s="22"/>
      <c r="EL536" s="22"/>
      <c r="EM536" s="22"/>
      <c r="EN536" s="22"/>
      <c r="EO536" s="22"/>
      <c r="EP536" s="22"/>
      <c r="EQ536" s="22"/>
      <c r="ER536" s="22"/>
      <c r="ES536" s="22"/>
      <c r="ET536" s="22"/>
      <c r="EU536" s="22"/>
      <c r="EV536" s="22"/>
      <c r="EW536" s="22"/>
      <c r="EX536" s="22"/>
      <c r="EY536" s="22"/>
      <c r="EZ536" s="22"/>
      <c r="FA536" s="22"/>
      <c r="FB536" s="22"/>
      <c r="FC536" s="22"/>
      <c r="FD536" s="22"/>
      <c r="FE536" s="22"/>
      <c r="FF536" s="22"/>
      <c r="FG536" s="22"/>
      <c r="FH536" s="22"/>
      <c r="FI536" s="22"/>
      <c r="FJ536" s="22"/>
      <c r="FK536" s="22"/>
      <c r="FL536" s="22"/>
      <c r="FM536" s="22"/>
      <c r="FN536" s="22"/>
      <c r="FO536" s="22"/>
      <c r="FP536" s="22"/>
      <c r="FQ536" s="22"/>
      <c r="FR536" s="22"/>
      <c r="FS536" s="22"/>
      <c r="FT536" s="22"/>
      <c r="FU536" s="22"/>
      <c r="FV536" s="22"/>
      <c r="FW536" s="22"/>
      <c r="FX536" s="22"/>
      <c r="FY536" s="22"/>
      <c r="FZ536" s="22"/>
      <c r="GA536" s="22"/>
      <c r="GB536" s="22"/>
      <c r="GC536" s="22"/>
      <c r="GD536" s="22"/>
      <c r="GE536" s="22"/>
      <c r="GF536" s="22"/>
      <c r="GG536" s="22"/>
      <c r="GH536" s="22"/>
      <c r="GI536" s="22"/>
      <c r="GJ536" s="22"/>
      <c r="GK536" s="22"/>
      <c r="GL536" s="22"/>
      <c r="GM536" s="22"/>
      <c r="GN536" s="22"/>
      <c r="GO536" s="22"/>
      <c r="GP536" s="22"/>
      <c r="GQ536" s="22"/>
      <c r="GR536" s="22"/>
      <c r="GS536" s="22"/>
      <c r="GT536" s="22"/>
      <c r="GU536" s="22"/>
      <c r="GV536" s="22"/>
      <c r="GW536" s="22"/>
      <c r="GX536" s="22"/>
      <c r="GY536" s="22"/>
      <c r="GZ536" s="22"/>
      <c r="HA536" s="22"/>
      <c r="HB536" s="22"/>
      <c r="HC536" s="22"/>
      <c r="HD536" s="22"/>
      <c r="HE536" s="22"/>
      <c r="HF536" s="22"/>
      <c r="HG536" s="22"/>
      <c r="HH536" s="22"/>
      <c r="HI536" s="22"/>
      <c r="HJ536" s="22"/>
      <c r="HK536" s="22"/>
      <c r="HL536" s="22"/>
      <c r="HM536" s="22"/>
      <c r="HN536" s="22"/>
      <c r="HO536" s="22"/>
      <c r="HP536" s="22"/>
      <c r="HQ536" s="22"/>
      <c r="HR536" s="22"/>
      <c r="HS536" s="22"/>
      <c r="HT536" s="22"/>
      <c r="HU536" s="22"/>
      <c r="HV536" s="22"/>
      <c r="HW536" s="22"/>
      <c r="HX536" s="22"/>
      <c r="HY536" s="22"/>
      <c r="HZ536" s="22"/>
      <c r="IA536" s="22"/>
      <c r="IB536" s="22"/>
      <c r="IC536" s="22"/>
      <c r="ID536" s="22"/>
      <c r="IE536" s="22"/>
      <c r="IF536" s="22"/>
      <c r="IG536" s="22"/>
      <c r="IH536" s="22"/>
      <c r="II536" s="22"/>
      <c r="IJ536" s="22"/>
      <c r="IK536" s="22"/>
      <c r="IL536" s="22"/>
      <c r="IM536" s="22"/>
      <c r="IN536" s="22"/>
      <c r="IO536" s="22"/>
      <c r="IP536" s="22"/>
      <c r="IQ536" s="22"/>
      <c r="IR536" s="22"/>
      <c r="IS536" s="22"/>
      <c r="IT536" s="22"/>
      <c r="IU536" s="22"/>
      <c r="IV536" s="22"/>
      <c r="IW536" s="22"/>
      <c r="IX536" s="22"/>
      <c r="IY536" s="26">
        <f t="shared" si="29"/>
        <v>190</v>
      </c>
      <c r="IZ536" s="56" t="s">
        <v>37</v>
      </c>
      <c r="JA536" s="80">
        <v>4286.3999999999996</v>
      </c>
      <c r="JB536" s="81">
        <f>JE536+JF536+JG536+JH536+JI536+JJ536+JK536+JL536</f>
        <v>4286.3999999999996</v>
      </c>
      <c r="JC536" s="81">
        <v>2763.5</v>
      </c>
      <c r="JD536" s="82">
        <f t="shared" si="30"/>
        <v>0</v>
      </c>
      <c r="JE536" s="83"/>
      <c r="JF536" s="83"/>
      <c r="JG536" s="83"/>
      <c r="JH536" s="83"/>
      <c r="JI536" s="83"/>
      <c r="JJ536" s="83"/>
      <c r="JK536" s="83"/>
      <c r="JL536" s="83">
        <f>232+1000+500+1000+1000+554.4</f>
        <v>4286.3999999999996</v>
      </c>
      <c r="JM536" s="83"/>
      <c r="JN536" s="83"/>
      <c r="JO536" s="83"/>
      <c r="JP536" s="83"/>
      <c r="JQ536" s="40">
        <f t="shared" si="28"/>
        <v>1.5510765333815812</v>
      </c>
      <c r="JR536" s="5" t="s">
        <v>563</v>
      </c>
    </row>
    <row r="537" spans="1:278" s="5" customFormat="1" ht="12.75" customHeight="1" x14ac:dyDescent="0.25">
      <c r="A537" s="64">
        <v>43224</v>
      </c>
      <c r="B537" s="108" t="s">
        <v>188</v>
      </c>
      <c r="C537" s="52"/>
      <c r="D537" s="52"/>
      <c r="E537" s="53"/>
      <c r="F537" s="53"/>
      <c r="G537" s="53"/>
      <c r="H537" s="53"/>
      <c r="I537" s="53"/>
      <c r="J537" s="53"/>
      <c r="K537" s="53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  <c r="BK537" s="22"/>
      <c r="BL537" s="22"/>
      <c r="BM537" s="22"/>
      <c r="BN537" s="22"/>
      <c r="BO537" s="22"/>
      <c r="BP537" s="22"/>
      <c r="BQ537" s="22"/>
      <c r="BR537" s="22"/>
      <c r="BS537" s="22"/>
      <c r="BT537" s="22"/>
      <c r="BU537" s="22"/>
      <c r="BV537" s="22"/>
      <c r="BW537" s="22"/>
      <c r="BX537" s="22"/>
      <c r="BY537" s="22"/>
      <c r="BZ537" s="22"/>
      <c r="CA537" s="22"/>
      <c r="CB537" s="22"/>
      <c r="CC537" s="22"/>
      <c r="CD537" s="22"/>
      <c r="CE537" s="22"/>
      <c r="CF537" s="22"/>
      <c r="CG537" s="22"/>
      <c r="CH537" s="22"/>
      <c r="CI537" s="22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2"/>
      <c r="DA537" s="22"/>
      <c r="DB537" s="22"/>
      <c r="DC537" s="22"/>
      <c r="DD537" s="22"/>
      <c r="DE537" s="22"/>
      <c r="DF537" s="22"/>
      <c r="DG537" s="22"/>
      <c r="DH537" s="22"/>
      <c r="DI537" s="22"/>
      <c r="DJ537" s="22"/>
      <c r="DK537" s="22"/>
      <c r="DL537" s="22"/>
      <c r="DM537" s="22"/>
      <c r="DN537" s="22"/>
      <c r="DO537" s="22"/>
      <c r="DP537" s="22"/>
      <c r="DQ537" s="22"/>
      <c r="DR537" s="22"/>
      <c r="DS537" s="22"/>
      <c r="DT537" s="22"/>
      <c r="DU537" s="22"/>
      <c r="DV537" s="22"/>
      <c r="DW537" s="22"/>
      <c r="DX537" s="22"/>
      <c r="DY537" s="22"/>
      <c r="DZ537" s="22"/>
      <c r="EA537" s="22">
        <v>70</v>
      </c>
      <c r="EB537" s="22"/>
      <c r="EC537" s="22"/>
      <c r="ED537" s="22"/>
      <c r="EE537" s="22"/>
      <c r="EF537" s="22"/>
      <c r="EG537" s="22"/>
      <c r="EH537" s="22"/>
      <c r="EI537" s="22"/>
      <c r="EJ537" s="22"/>
      <c r="EK537" s="22"/>
      <c r="EL537" s="22"/>
      <c r="EM537" s="22"/>
      <c r="EN537" s="22"/>
      <c r="EO537" s="22"/>
      <c r="EP537" s="22"/>
      <c r="EQ537" s="22"/>
      <c r="ER537" s="22"/>
      <c r="ES537" s="22"/>
      <c r="ET537" s="22"/>
      <c r="EU537" s="22"/>
      <c r="EV537" s="22"/>
      <c r="EW537" s="22"/>
      <c r="EX537" s="22"/>
      <c r="EY537" s="22"/>
      <c r="EZ537" s="22"/>
      <c r="FA537" s="22"/>
      <c r="FB537" s="22"/>
      <c r="FC537" s="22"/>
      <c r="FD537" s="22"/>
      <c r="FE537" s="22"/>
      <c r="FF537" s="22"/>
      <c r="FG537" s="22"/>
      <c r="FH537" s="22"/>
      <c r="FI537" s="22"/>
      <c r="FJ537" s="22"/>
      <c r="FK537" s="22"/>
      <c r="FL537" s="22"/>
      <c r="FM537" s="22"/>
      <c r="FN537" s="22"/>
      <c r="FO537" s="22"/>
      <c r="FP537" s="22"/>
      <c r="FQ537" s="22"/>
      <c r="FR537" s="22"/>
      <c r="FS537" s="22"/>
      <c r="FT537" s="22"/>
      <c r="FU537" s="22"/>
      <c r="FV537" s="22"/>
      <c r="FW537" s="22"/>
      <c r="FX537" s="22"/>
      <c r="FY537" s="22"/>
      <c r="FZ537" s="22"/>
      <c r="GA537" s="22"/>
      <c r="GB537" s="22"/>
      <c r="GC537" s="22"/>
      <c r="GD537" s="22"/>
      <c r="GE537" s="22"/>
      <c r="GF537" s="22"/>
      <c r="GG537" s="22"/>
      <c r="GH537" s="22"/>
      <c r="GI537" s="22"/>
      <c r="GJ537" s="22"/>
      <c r="GK537" s="22"/>
      <c r="GL537" s="22"/>
      <c r="GM537" s="22"/>
      <c r="GN537" s="22"/>
      <c r="GO537" s="22"/>
      <c r="GP537" s="22"/>
      <c r="GQ537" s="22"/>
      <c r="GR537" s="22"/>
      <c r="GS537" s="22"/>
      <c r="GT537" s="22"/>
      <c r="GU537" s="22"/>
      <c r="GV537" s="22"/>
      <c r="GW537" s="22"/>
      <c r="GX537" s="22"/>
      <c r="GY537" s="22"/>
      <c r="GZ537" s="22"/>
      <c r="HA537" s="22"/>
      <c r="HB537" s="22"/>
      <c r="HC537" s="22"/>
      <c r="HD537" s="22"/>
      <c r="HE537" s="22"/>
      <c r="HF537" s="22"/>
      <c r="HG537" s="22"/>
      <c r="HH537" s="22"/>
      <c r="HI537" s="22"/>
      <c r="HJ537" s="22"/>
      <c r="HK537" s="22"/>
      <c r="HL537" s="22"/>
      <c r="HM537" s="22"/>
      <c r="HN537" s="22"/>
      <c r="HO537" s="22"/>
      <c r="HP537" s="22"/>
      <c r="HQ537" s="22"/>
      <c r="HR537" s="22"/>
      <c r="HS537" s="22"/>
      <c r="HT537" s="22"/>
      <c r="HU537" s="22"/>
      <c r="HV537" s="22"/>
      <c r="HW537" s="22"/>
      <c r="HX537" s="22"/>
      <c r="HY537" s="22"/>
      <c r="HZ537" s="22"/>
      <c r="IA537" s="22"/>
      <c r="IB537" s="22"/>
      <c r="IC537" s="22"/>
      <c r="ID537" s="22"/>
      <c r="IE537" s="22"/>
      <c r="IF537" s="22"/>
      <c r="IG537" s="22"/>
      <c r="IH537" s="22"/>
      <c r="II537" s="22"/>
      <c r="IJ537" s="22"/>
      <c r="IK537" s="22"/>
      <c r="IL537" s="22"/>
      <c r="IM537" s="22"/>
      <c r="IN537" s="22"/>
      <c r="IO537" s="22"/>
      <c r="IP537" s="22"/>
      <c r="IQ537" s="22"/>
      <c r="IR537" s="22"/>
      <c r="IS537" s="22"/>
      <c r="IT537" s="22"/>
      <c r="IU537" s="22"/>
      <c r="IV537" s="22"/>
      <c r="IW537" s="22"/>
      <c r="IX537" s="22"/>
      <c r="IY537" s="26">
        <f t="shared" si="29"/>
        <v>70</v>
      </c>
      <c r="IZ537" s="56" t="s">
        <v>37</v>
      </c>
      <c r="JA537" s="80">
        <v>1579.2</v>
      </c>
      <c r="JB537" s="81">
        <f>JE537+JF537+JG537+JH537+JI537+JJ537+JK537+JL537+JM537</f>
        <v>1579.1999999999998</v>
      </c>
      <c r="JC537" s="81">
        <v>1045.0999999999999</v>
      </c>
      <c r="JD537" s="82">
        <f t="shared" si="30"/>
        <v>0</v>
      </c>
      <c r="JE537" s="83"/>
      <c r="JF537" s="83"/>
      <c r="JG537" s="83"/>
      <c r="JH537" s="83"/>
      <c r="JI537" s="83"/>
      <c r="JJ537" s="83"/>
      <c r="JK537" s="83"/>
      <c r="JL537" s="83">
        <v>145.6</v>
      </c>
      <c r="JM537" s="83">
        <f>1000+433.6</f>
        <v>1433.6</v>
      </c>
      <c r="JN537" s="83"/>
      <c r="JO537" s="83"/>
      <c r="JP537" s="83"/>
      <c r="JQ537" s="40">
        <f t="shared" si="28"/>
        <v>1.5110515740120565</v>
      </c>
      <c r="JR537" s="5" t="s">
        <v>601</v>
      </c>
    </row>
    <row r="538" spans="1:278" s="5" customFormat="1" ht="12.75" customHeight="1" x14ac:dyDescent="0.25">
      <c r="A538" s="64">
        <v>43248</v>
      </c>
      <c r="B538" s="108" t="s">
        <v>188</v>
      </c>
      <c r="C538" s="52"/>
      <c r="D538" s="52"/>
      <c r="E538" s="53"/>
      <c r="F538" s="53"/>
      <c r="G538" s="53"/>
      <c r="H538" s="53"/>
      <c r="I538" s="53"/>
      <c r="J538" s="53"/>
      <c r="K538" s="53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  <c r="BK538" s="22"/>
      <c r="BL538" s="22"/>
      <c r="BM538" s="22"/>
      <c r="BN538" s="22"/>
      <c r="BO538" s="22"/>
      <c r="BP538" s="22"/>
      <c r="BQ538" s="22"/>
      <c r="BR538" s="22"/>
      <c r="BS538" s="22"/>
      <c r="BT538" s="22"/>
      <c r="BU538" s="22"/>
      <c r="BV538" s="22"/>
      <c r="BW538" s="22"/>
      <c r="BX538" s="22"/>
      <c r="BY538" s="22"/>
      <c r="BZ538" s="22"/>
      <c r="CA538" s="22"/>
      <c r="CB538" s="22"/>
      <c r="CC538" s="22"/>
      <c r="CD538" s="22"/>
      <c r="CE538" s="22"/>
      <c r="CF538" s="22"/>
      <c r="CG538" s="22"/>
      <c r="CH538" s="22"/>
      <c r="CI538" s="22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2"/>
      <c r="DA538" s="22"/>
      <c r="DB538" s="22"/>
      <c r="DC538" s="22"/>
      <c r="DD538" s="22"/>
      <c r="DE538" s="22"/>
      <c r="DF538" s="22"/>
      <c r="DG538" s="22"/>
      <c r="DH538" s="22"/>
      <c r="DI538" s="22"/>
      <c r="DJ538" s="22"/>
      <c r="DK538" s="22"/>
      <c r="DL538" s="22"/>
      <c r="DM538" s="22"/>
      <c r="DN538" s="22"/>
      <c r="DO538" s="22"/>
      <c r="DP538" s="22"/>
      <c r="DQ538" s="22"/>
      <c r="DR538" s="22"/>
      <c r="DS538" s="22"/>
      <c r="DT538" s="22"/>
      <c r="DU538" s="22"/>
      <c r="DV538" s="22"/>
      <c r="DW538" s="22"/>
      <c r="DX538" s="22"/>
      <c r="DY538" s="22"/>
      <c r="DZ538" s="22"/>
      <c r="EA538" s="22">
        <v>150</v>
      </c>
      <c r="EB538" s="22"/>
      <c r="EC538" s="22"/>
      <c r="ED538" s="22"/>
      <c r="EE538" s="22"/>
      <c r="EF538" s="22"/>
      <c r="EG538" s="22"/>
      <c r="EH538" s="22"/>
      <c r="EI538" s="22"/>
      <c r="EJ538" s="22"/>
      <c r="EK538" s="22"/>
      <c r="EL538" s="22"/>
      <c r="EM538" s="22"/>
      <c r="EN538" s="22"/>
      <c r="EO538" s="22"/>
      <c r="EP538" s="22"/>
      <c r="EQ538" s="22"/>
      <c r="ER538" s="22"/>
      <c r="ES538" s="22"/>
      <c r="ET538" s="22"/>
      <c r="EU538" s="22"/>
      <c r="EV538" s="22"/>
      <c r="EW538" s="22"/>
      <c r="EX538" s="22"/>
      <c r="EY538" s="22"/>
      <c r="EZ538" s="22"/>
      <c r="FA538" s="22"/>
      <c r="FB538" s="22"/>
      <c r="FC538" s="22"/>
      <c r="FD538" s="22"/>
      <c r="FE538" s="22"/>
      <c r="FF538" s="22"/>
      <c r="FG538" s="22"/>
      <c r="FH538" s="22"/>
      <c r="FI538" s="22"/>
      <c r="FJ538" s="22"/>
      <c r="FK538" s="22"/>
      <c r="FL538" s="22"/>
      <c r="FM538" s="22"/>
      <c r="FN538" s="22"/>
      <c r="FO538" s="22"/>
      <c r="FP538" s="22"/>
      <c r="FQ538" s="22"/>
      <c r="FR538" s="22"/>
      <c r="FS538" s="22"/>
      <c r="FT538" s="22"/>
      <c r="FU538" s="22"/>
      <c r="FV538" s="22"/>
      <c r="FW538" s="22"/>
      <c r="FX538" s="22"/>
      <c r="FY538" s="22"/>
      <c r="FZ538" s="22"/>
      <c r="GA538" s="22"/>
      <c r="GB538" s="22"/>
      <c r="GC538" s="22"/>
      <c r="GD538" s="22"/>
      <c r="GE538" s="22"/>
      <c r="GF538" s="22"/>
      <c r="GG538" s="22"/>
      <c r="GH538" s="22"/>
      <c r="GI538" s="22"/>
      <c r="GJ538" s="22"/>
      <c r="GK538" s="22"/>
      <c r="GL538" s="22"/>
      <c r="GM538" s="22"/>
      <c r="GN538" s="22"/>
      <c r="GO538" s="22"/>
      <c r="GP538" s="22"/>
      <c r="GQ538" s="22"/>
      <c r="GR538" s="22"/>
      <c r="GS538" s="22"/>
      <c r="GT538" s="22"/>
      <c r="GU538" s="22"/>
      <c r="GV538" s="22"/>
      <c r="GW538" s="22"/>
      <c r="GX538" s="22"/>
      <c r="GY538" s="22"/>
      <c r="GZ538" s="22"/>
      <c r="HA538" s="22"/>
      <c r="HB538" s="22"/>
      <c r="HC538" s="22"/>
      <c r="HD538" s="22"/>
      <c r="HE538" s="22"/>
      <c r="HF538" s="22"/>
      <c r="HG538" s="22"/>
      <c r="HH538" s="22"/>
      <c r="HI538" s="22"/>
      <c r="HJ538" s="22"/>
      <c r="HK538" s="22"/>
      <c r="HL538" s="22"/>
      <c r="HM538" s="22"/>
      <c r="HN538" s="22"/>
      <c r="HO538" s="22"/>
      <c r="HP538" s="22"/>
      <c r="HQ538" s="22"/>
      <c r="HR538" s="22"/>
      <c r="HS538" s="22"/>
      <c r="HT538" s="22"/>
      <c r="HU538" s="22"/>
      <c r="HV538" s="22"/>
      <c r="HW538" s="22"/>
      <c r="HX538" s="22"/>
      <c r="HY538" s="22"/>
      <c r="HZ538" s="22"/>
      <c r="IA538" s="22"/>
      <c r="IB538" s="22"/>
      <c r="IC538" s="22"/>
      <c r="ID538" s="22"/>
      <c r="IE538" s="22"/>
      <c r="IF538" s="22"/>
      <c r="IG538" s="22"/>
      <c r="IH538" s="22"/>
      <c r="II538" s="22"/>
      <c r="IJ538" s="22"/>
      <c r="IK538" s="22"/>
      <c r="IL538" s="22"/>
      <c r="IM538" s="22"/>
      <c r="IN538" s="22"/>
      <c r="IO538" s="22"/>
      <c r="IP538" s="22"/>
      <c r="IQ538" s="22"/>
      <c r="IR538" s="22"/>
      <c r="IS538" s="22"/>
      <c r="IT538" s="22"/>
      <c r="IU538" s="22"/>
      <c r="IV538" s="22"/>
      <c r="IW538" s="22"/>
      <c r="IX538" s="22"/>
      <c r="IY538" s="26">
        <f t="shared" si="29"/>
        <v>150</v>
      </c>
      <c r="IZ538" s="56" t="s">
        <v>37</v>
      </c>
      <c r="JA538" s="80">
        <v>3384</v>
      </c>
      <c r="JB538" s="81">
        <f>JE538+JF538+JG538+JH538+JI538+JJ538+JK538+JL538+JM538+JN538</f>
        <v>3384</v>
      </c>
      <c r="JC538" s="81">
        <v>2230.5</v>
      </c>
      <c r="JD538" s="82">
        <f t="shared" si="30"/>
        <v>0</v>
      </c>
      <c r="JE538" s="83"/>
      <c r="JF538" s="83"/>
      <c r="JG538" s="83"/>
      <c r="JH538" s="83"/>
      <c r="JI538" s="83"/>
      <c r="JJ538" s="83"/>
      <c r="JK538" s="83"/>
      <c r="JL538" s="83"/>
      <c r="JM538" s="83">
        <v>566.4</v>
      </c>
      <c r="JN538" s="83">
        <f>1000+500+1317.6</f>
        <v>2817.6</v>
      </c>
      <c r="JO538" s="83"/>
      <c r="JP538" s="83"/>
      <c r="JQ538" s="40">
        <f t="shared" si="28"/>
        <v>1.5171486213853396</v>
      </c>
      <c r="JR538" s="5" t="s">
        <v>625</v>
      </c>
    </row>
    <row r="539" spans="1:278" s="5" customFormat="1" ht="12.75" customHeight="1" x14ac:dyDescent="0.25">
      <c r="A539" s="64">
        <v>43349</v>
      </c>
      <c r="B539" s="108" t="s">
        <v>566</v>
      </c>
      <c r="C539" s="52"/>
      <c r="D539" s="52"/>
      <c r="E539" s="53"/>
      <c r="F539" s="53"/>
      <c r="G539" s="53"/>
      <c r="H539" s="53"/>
      <c r="I539" s="53"/>
      <c r="J539" s="53"/>
      <c r="K539" s="53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  <c r="BK539" s="22"/>
      <c r="BL539" s="22"/>
      <c r="BM539" s="22"/>
      <c r="BN539" s="22"/>
      <c r="BO539" s="22"/>
      <c r="BP539" s="22"/>
      <c r="BQ539" s="22"/>
      <c r="BR539" s="22"/>
      <c r="BS539" s="22"/>
      <c r="BT539" s="22"/>
      <c r="BU539" s="22"/>
      <c r="BV539" s="22"/>
      <c r="BW539" s="22"/>
      <c r="BX539" s="22"/>
      <c r="BY539" s="22"/>
      <c r="BZ539" s="22"/>
      <c r="CA539" s="22"/>
      <c r="CB539" s="22"/>
      <c r="CC539" s="22"/>
      <c r="CD539" s="22"/>
      <c r="CE539" s="22"/>
      <c r="CF539" s="22"/>
      <c r="CG539" s="22"/>
      <c r="CH539" s="22"/>
      <c r="CI539" s="22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2"/>
      <c r="DA539" s="22"/>
      <c r="DB539" s="22"/>
      <c r="DC539" s="22"/>
      <c r="DD539" s="22"/>
      <c r="DE539" s="22"/>
      <c r="DF539" s="22"/>
      <c r="DG539" s="22"/>
      <c r="DH539" s="22"/>
      <c r="DI539" s="22"/>
      <c r="DJ539" s="22"/>
      <c r="DK539" s="22"/>
      <c r="DL539" s="22"/>
      <c r="DM539" s="22"/>
      <c r="DN539" s="22"/>
      <c r="DO539" s="22"/>
      <c r="DP539" s="22"/>
      <c r="DQ539" s="22"/>
      <c r="DR539" s="22"/>
      <c r="DS539" s="22"/>
      <c r="DT539" s="22"/>
      <c r="DU539" s="22"/>
      <c r="DV539" s="22"/>
      <c r="DW539" s="22"/>
      <c r="DX539" s="22"/>
      <c r="DY539" s="22"/>
      <c r="DZ539" s="22"/>
      <c r="EA539" s="22"/>
      <c r="EB539" s="22"/>
      <c r="EC539" s="22"/>
      <c r="ED539" s="22"/>
      <c r="EE539" s="22"/>
      <c r="EF539" s="22"/>
      <c r="EG539" s="22"/>
      <c r="EH539" s="22"/>
      <c r="EI539" s="22"/>
      <c r="EJ539" s="22"/>
      <c r="EK539" s="22"/>
      <c r="EL539" s="22"/>
      <c r="EM539" s="22"/>
      <c r="EN539" s="22"/>
      <c r="EO539" s="22"/>
      <c r="EP539" s="22"/>
      <c r="EQ539" s="22"/>
      <c r="ER539" s="22"/>
      <c r="ES539" s="22"/>
      <c r="ET539" s="22"/>
      <c r="EU539" s="22"/>
      <c r="EV539" s="22"/>
      <c r="EW539" s="22"/>
      <c r="EX539" s="22"/>
      <c r="EY539" s="22"/>
      <c r="EZ539" s="22"/>
      <c r="FA539" s="22"/>
      <c r="FB539" s="22"/>
      <c r="FC539" s="22"/>
      <c r="FD539" s="22"/>
      <c r="FE539" s="22"/>
      <c r="FF539" s="22"/>
      <c r="FG539" s="22"/>
      <c r="FH539" s="22"/>
      <c r="FI539" s="22"/>
      <c r="FJ539" s="22"/>
      <c r="FK539" s="22"/>
      <c r="FL539" s="22"/>
      <c r="FM539" s="22"/>
      <c r="FN539" s="22"/>
      <c r="FO539" s="22"/>
      <c r="FP539" s="22"/>
      <c r="FQ539" s="22"/>
      <c r="FR539" s="22"/>
      <c r="FS539" s="22"/>
      <c r="FT539" s="22"/>
      <c r="FU539" s="22"/>
      <c r="FV539" s="22"/>
      <c r="FW539" s="22"/>
      <c r="FX539" s="22"/>
      <c r="FY539" s="22"/>
      <c r="FZ539" s="22"/>
      <c r="GA539" s="22"/>
      <c r="GB539" s="22"/>
      <c r="GC539" s="22"/>
      <c r="GD539" s="22"/>
      <c r="GE539" s="22"/>
      <c r="GF539" s="22"/>
      <c r="GG539" s="22"/>
      <c r="GH539" s="22"/>
      <c r="GI539" s="22"/>
      <c r="GJ539" s="22"/>
      <c r="GK539" s="22"/>
      <c r="GL539" s="22"/>
      <c r="GM539" s="22"/>
      <c r="GN539" s="22"/>
      <c r="GO539" s="22"/>
      <c r="GP539" s="22"/>
      <c r="GQ539" s="22"/>
      <c r="GR539" s="22"/>
      <c r="GS539" s="22"/>
      <c r="GT539" s="22"/>
      <c r="GU539" s="22"/>
      <c r="GV539" s="22"/>
      <c r="GW539" s="22"/>
      <c r="GX539" s="22"/>
      <c r="GY539" s="22"/>
      <c r="GZ539" s="22"/>
      <c r="HA539" s="22"/>
      <c r="HB539" s="22"/>
      <c r="HC539" s="22"/>
      <c r="HD539" s="22"/>
      <c r="HE539" s="22"/>
      <c r="HF539" s="22"/>
      <c r="HG539" s="22"/>
      <c r="HH539" s="22"/>
      <c r="HI539" s="22"/>
      <c r="HJ539" s="22"/>
      <c r="HK539" s="22"/>
      <c r="HL539" s="22">
        <v>1</v>
      </c>
      <c r="HM539" s="22"/>
      <c r="HN539" s="22"/>
      <c r="HO539" s="22"/>
      <c r="HP539" s="22"/>
      <c r="HQ539" s="22"/>
      <c r="HR539" s="22"/>
      <c r="HS539" s="22"/>
      <c r="HT539" s="22"/>
      <c r="HU539" s="22"/>
      <c r="HV539" s="22"/>
      <c r="HW539" s="22"/>
      <c r="HX539" s="22"/>
      <c r="HY539" s="22"/>
      <c r="HZ539" s="22"/>
      <c r="IA539" s="22"/>
      <c r="IB539" s="22"/>
      <c r="IC539" s="22"/>
      <c r="ID539" s="22"/>
      <c r="IE539" s="22"/>
      <c r="IF539" s="22"/>
      <c r="IG539" s="22"/>
      <c r="IH539" s="22"/>
      <c r="II539" s="22"/>
      <c r="IJ539" s="22"/>
      <c r="IK539" s="22"/>
      <c r="IL539" s="22"/>
      <c r="IM539" s="22"/>
      <c r="IN539" s="22"/>
      <c r="IO539" s="22"/>
      <c r="IP539" s="22"/>
      <c r="IQ539" s="22"/>
      <c r="IR539" s="22"/>
      <c r="IS539" s="22"/>
      <c r="IT539" s="22"/>
      <c r="IU539" s="22"/>
      <c r="IV539" s="22"/>
      <c r="IW539" s="22"/>
      <c r="IX539" s="22"/>
      <c r="IY539" s="26">
        <f t="shared" si="29"/>
        <v>1</v>
      </c>
      <c r="IZ539" s="56" t="s">
        <v>78</v>
      </c>
      <c r="JA539" s="80">
        <v>197.64</v>
      </c>
      <c r="JB539" s="81">
        <f>JE539+JF539+JG539+JH539+JI539+JJ539+JK539+JL539+JM539+JN539</f>
        <v>197.64</v>
      </c>
      <c r="JC539" s="81">
        <v>146.63999999999999</v>
      </c>
      <c r="JD539" s="82">
        <f t="shared" si="30"/>
        <v>0</v>
      </c>
      <c r="JE539" s="83"/>
      <c r="JF539" s="83"/>
      <c r="JG539" s="83"/>
      <c r="JH539" s="83"/>
      <c r="JI539" s="83"/>
      <c r="JJ539" s="83"/>
      <c r="JK539" s="83"/>
      <c r="JL539" s="83"/>
      <c r="JM539" s="83"/>
      <c r="JN539" s="83">
        <v>197.64</v>
      </c>
      <c r="JO539" s="83"/>
      <c r="JP539" s="83"/>
      <c r="JQ539" s="117">
        <f t="shared" si="28"/>
        <v>1.3477905073649754</v>
      </c>
      <c r="JR539" s="5" t="s">
        <v>631</v>
      </c>
    </row>
    <row r="540" spans="1:278" s="5" customFormat="1" ht="12.75" customHeight="1" x14ac:dyDescent="0.25">
      <c r="A540" s="64">
        <v>43424</v>
      </c>
      <c r="B540" s="108" t="s">
        <v>566</v>
      </c>
      <c r="C540" s="52"/>
      <c r="D540" s="52"/>
      <c r="E540" s="53"/>
      <c r="F540" s="53"/>
      <c r="G540" s="53"/>
      <c r="H540" s="53"/>
      <c r="I540" s="53"/>
      <c r="J540" s="53"/>
      <c r="K540" s="53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  <c r="BK540" s="22"/>
      <c r="BL540" s="22"/>
      <c r="BM540" s="22"/>
      <c r="BN540" s="22"/>
      <c r="BO540" s="22"/>
      <c r="BP540" s="22"/>
      <c r="BQ540" s="22"/>
      <c r="BR540" s="22"/>
      <c r="BS540" s="22"/>
      <c r="BT540" s="22"/>
      <c r="BU540" s="22"/>
      <c r="BV540" s="22"/>
      <c r="BW540" s="22"/>
      <c r="BX540" s="22"/>
      <c r="BY540" s="22"/>
      <c r="BZ540" s="22"/>
      <c r="CA540" s="22"/>
      <c r="CB540" s="22"/>
      <c r="CC540" s="22"/>
      <c r="CD540" s="22"/>
      <c r="CE540" s="22"/>
      <c r="CF540" s="22"/>
      <c r="CG540" s="22"/>
      <c r="CH540" s="22"/>
      <c r="CI540" s="22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2"/>
      <c r="DA540" s="22"/>
      <c r="DB540" s="22"/>
      <c r="DC540" s="22"/>
      <c r="DD540" s="22"/>
      <c r="DE540" s="22"/>
      <c r="DF540" s="22"/>
      <c r="DG540" s="22"/>
      <c r="DH540" s="22"/>
      <c r="DI540" s="22"/>
      <c r="DJ540" s="22"/>
      <c r="DK540" s="22"/>
      <c r="DL540" s="22"/>
      <c r="DM540" s="22"/>
      <c r="DN540" s="22"/>
      <c r="DO540" s="22"/>
      <c r="DP540" s="22"/>
      <c r="DQ540" s="22"/>
      <c r="DR540" s="22"/>
      <c r="DS540" s="22"/>
      <c r="DT540" s="22"/>
      <c r="DU540" s="22"/>
      <c r="DV540" s="22"/>
      <c r="DW540" s="22"/>
      <c r="DX540" s="22"/>
      <c r="DY540" s="22"/>
      <c r="DZ540" s="22"/>
      <c r="EA540" s="22"/>
      <c r="EB540" s="22"/>
      <c r="EC540" s="22"/>
      <c r="ED540" s="22"/>
      <c r="EE540" s="22"/>
      <c r="EF540" s="22"/>
      <c r="EG540" s="22"/>
      <c r="EH540" s="22"/>
      <c r="EI540" s="22"/>
      <c r="EJ540" s="22"/>
      <c r="EK540" s="22"/>
      <c r="EL540" s="22"/>
      <c r="EM540" s="22"/>
      <c r="EN540" s="22"/>
      <c r="EO540" s="22"/>
      <c r="EP540" s="22"/>
      <c r="EQ540" s="22"/>
      <c r="ER540" s="22"/>
      <c r="ES540" s="22"/>
      <c r="ET540" s="22"/>
      <c r="EU540" s="22"/>
      <c r="EV540" s="22"/>
      <c r="EW540" s="22"/>
      <c r="EX540" s="22"/>
      <c r="EY540" s="22"/>
      <c r="EZ540" s="22"/>
      <c r="FA540" s="22"/>
      <c r="FB540" s="22"/>
      <c r="FC540" s="22"/>
      <c r="FD540" s="22"/>
      <c r="FE540" s="22"/>
      <c r="FF540" s="22"/>
      <c r="FG540" s="22"/>
      <c r="FH540" s="22"/>
      <c r="FI540" s="22"/>
      <c r="FJ540" s="22"/>
      <c r="FK540" s="22"/>
      <c r="FL540" s="22"/>
      <c r="FM540" s="22"/>
      <c r="FN540" s="22"/>
      <c r="FO540" s="22"/>
      <c r="FP540" s="22"/>
      <c r="FQ540" s="22"/>
      <c r="FR540" s="22"/>
      <c r="FS540" s="22"/>
      <c r="FT540" s="22"/>
      <c r="FU540" s="22"/>
      <c r="FV540" s="22"/>
      <c r="FW540" s="22"/>
      <c r="FX540" s="22"/>
      <c r="FY540" s="22"/>
      <c r="FZ540" s="22"/>
      <c r="GA540" s="22"/>
      <c r="GB540" s="22"/>
      <c r="GC540" s="22"/>
      <c r="GD540" s="22"/>
      <c r="GE540" s="22"/>
      <c r="GF540" s="22"/>
      <c r="GG540" s="22"/>
      <c r="GH540" s="22"/>
      <c r="GI540" s="22"/>
      <c r="GJ540" s="22"/>
      <c r="GK540" s="22"/>
      <c r="GL540" s="22"/>
      <c r="GM540" s="22"/>
      <c r="GN540" s="22"/>
      <c r="GO540" s="22"/>
      <c r="GP540" s="22"/>
      <c r="GQ540" s="22"/>
      <c r="GR540" s="22"/>
      <c r="GS540" s="22"/>
      <c r="GT540" s="22"/>
      <c r="GU540" s="22"/>
      <c r="GV540" s="22"/>
      <c r="GW540" s="22"/>
      <c r="GX540" s="22"/>
      <c r="GY540" s="22"/>
      <c r="GZ540" s="22"/>
      <c r="HA540" s="22"/>
      <c r="HB540" s="22"/>
      <c r="HC540" s="22"/>
      <c r="HD540" s="22"/>
      <c r="HE540" s="22"/>
      <c r="HF540" s="22">
        <v>1</v>
      </c>
      <c r="HG540" s="22"/>
      <c r="HH540" s="22"/>
      <c r="HI540" s="22"/>
      <c r="HJ540" s="22"/>
      <c r="HK540" s="22"/>
      <c r="HL540" s="22"/>
      <c r="HM540" s="22"/>
      <c r="HN540" s="22"/>
      <c r="HO540" s="22"/>
      <c r="HP540" s="22"/>
      <c r="HQ540" s="22"/>
      <c r="HR540" s="22"/>
      <c r="HS540" s="22"/>
      <c r="HT540" s="22"/>
      <c r="HU540" s="22"/>
      <c r="HV540" s="22"/>
      <c r="HW540" s="22"/>
      <c r="HX540" s="22"/>
      <c r="HY540" s="22"/>
      <c r="HZ540" s="22"/>
      <c r="IA540" s="22"/>
      <c r="IB540" s="22"/>
      <c r="IC540" s="22"/>
      <c r="ID540" s="22"/>
      <c r="IE540" s="22"/>
      <c r="IF540" s="22"/>
      <c r="IG540" s="22"/>
      <c r="IH540" s="22"/>
      <c r="II540" s="22"/>
      <c r="IJ540" s="22"/>
      <c r="IK540" s="22"/>
      <c r="IL540" s="22"/>
      <c r="IM540" s="22"/>
      <c r="IN540" s="22"/>
      <c r="IO540" s="22"/>
      <c r="IP540" s="22"/>
      <c r="IQ540" s="22"/>
      <c r="IR540" s="22"/>
      <c r="IS540" s="22"/>
      <c r="IT540" s="22"/>
      <c r="IU540" s="22"/>
      <c r="IV540" s="22"/>
      <c r="IW540" s="22"/>
      <c r="IX540" s="22"/>
      <c r="IY540" s="26">
        <f t="shared" si="29"/>
        <v>1</v>
      </c>
      <c r="IZ540" s="56" t="s">
        <v>78</v>
      </c>
      <c r="JA540" s="80">
        <v>85.13</v>
      </c>
      <c r="JB540" s="81">
        <f>JE540+JF540+JG540+JH540+JI540+JJ540+JK540+JL540+JM540+JN540+JO540+JP540</f>
        <v>0</v>
      </c>
      <c r="JC540" s="81">
        <v>57.88</v>
      </c>
      <c r="JD540" s="82">
        <f t="shared" si="30"/>
        <v>85.13</v>
      </c>
      <c r="JE540" s="83"/>
      <c r="JF540" s="83"/>
      <c r="JG540" s="83"/>
      <c r="JH540" s="83"/>
      <c r="JI540" s="83"/>
      <c r="JJ540" s="83"/>
      <c r="JK540" s="83"/>
      <c r="JL540" s="83"/>
      <c r="JM540" s="83"/>
      <c r="JN540" s="83"/>
      <c r="JO540" s="83"/>
      <c r="JP540" s="83"/>
      <c r="JQ540" s="117">
        <f t="shared" si="28"/>
        <v>1.4708016586040082</v>
      </c>
      <c r="JR540" s="5" t="s">
        <v>750</v>
      </c>
    </row>
    <row r="541" spans="1:278" s="5" customFormat="1" ht="12.75" customHeight="1" x14ac:dyDescent="0.25">
      <c r="A541" s="64">
        <v>43462</v>
      </c>
      <c r="B541" s="108" t="s">
        <v>566</v>
      </c>
      <c r="C541" s="52"/>
      <c r="D541" s="52"/>
      <c r="E541" s="53"/>
      <c r="F541" s="53"/>
      <c r="G541" s="53"/>
      <c r="H541" s="53"/>
      <c r="I541" s="53"/>
      <c r="J541" s="53"/>
      <c r="K541" s="53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  <c r="BK541" s="22"/>
      <c r="BL541" s="22"/>
      <c r="BM541" s="22"/>
      <c r="BN541" s="22"/>
      <c r="BO541" s="22"/>
      <c r="BP541" s="22"/>
      <c r="BQ541" s="22"/>
      <c r="BR541" s="22"/>
      <c r="BS541" s="22"/>
      <c r="BT541" s="22"/>
      <c r="BU541" s="22"/>
      <c r="BV541" s="22"/>
      <c r="BW541" s="22"/>
      <c r="BX541" s="22"/>
      <c r="BY541" s="22"/>
      <c r="BZ541" s="22"/>
      <c r="CA541" s="22"/>
      <c r="CB541" s="22"/>
      <c r="CC541" s="22"/>
      <c r="CD541" s="22"/>
      <c r="CE541" s="22"/>
      <c r="CF541" s="22"/>
      <c r="CG541" s="22"/>
      <c r="CH541" s="22"/>
      <c r="CI541" s="22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2"/>
      <c r="DA541" s="22"/>
      <c r="DB541" s="22"/>
      <c r="DC541" s="22"/>
      <c r="DD541" s="22"/>
      <c r="DE541" s="22"/>
      <c r="DF541" s="22"/>
      <c r="DG541" s="22"/>
      <c r="DH541" s="22"/>
      <c r="DI541" s="22"/>
      <c r="DJ541" s="22"/>
      <c r="DK541" s="22"/>
      <c r="DL541" s="22"/>
      <c r="DM541" s="22"/>
      <c r="DN541" s="22"/>
      <c r="DO541" s="22"/>
      <c r="DP541" s="22"/>
      <c r="DQ541" s="22"/>
      <c r="DR541" s="22"/>
      <c r="DS541" s="22"/>
      <c r="DT541" s="22"/>
      <c r="DU541" s="22"/>
      <c r="DV541" s="22"/>
      <c r="DW541" s="22"/>
      <c r="DX541" s="22"/>
      <c r="DY541" s="22"/>
      <c r="DZ541" s="22"/>
      <c r="EA541" s="22"/>
      <c r="EB541" s="22"/>
      <c r="EC541" s="22"/>
      <c r="ED541" s="22"/>
      <c r="EE541" s="22"/>
      <c r="EF541" s="22"/>
      <c r="EG541" s="22"/>
      <c r="EH541" s="22"/>
      <c r="EI541" s="22"/>
      <c r="EJ541" s="22"/>
      <c r="EK541" s="22"/>
      <c r="EL541" s="22"/>
      <c r="EM541" s="22"/>
      <c r="EN541" s="22"/>
      <c r="EO541" s="22"/>
      <c r="EP541" s="22"/>
      <c r="EQ541" s="22"/>
      <c r="ER541" s="22"/>
      <c r="ES541" s="22"/>
      <c r="ET541" s="22"/>
      <c r="EU541" s="22"/>
      <c r="EV541" s="22"/>
      <c r="EW541" s="22"/>
      <c r="EX541" s="22"/>
      <c r="EY541" s="22"/>
      <c r="EZ541" s="22"/>
      <c r="FA541" s="22"/>
      <c r="FB541" s="22"/>
      <c r="FC541" s="22"/>
      <c r="FD541" s="22"/>
      <c r="FE541" s="22"/>
      <c r="FF541" s="22"/>
      <c r="FG541" s="22"/>
      <c r="FH541" s="22"/>
      <c r="FI541" s="22"/>
      <c r="FJ541" s="22"/>
      <c r="FK541" s="22"/>
      <c r="FL541" s="22"/>
      <c r="FM541" s="22"/>
      <c r="FN541" s="22"/>
      <c r="FO541" s="22"/>
      <c r="FP541" s="22"/>
      <c r="FQ541" s="22"/>
      <c r="FR541" s="22"/>
      <c r="FS541" s="22"/>
      <c r="FT541" s="22"/>
      <c r="FU541" s="22"/>
      <c r="FV541" s="22"/>
      <c r="FW541" s="22"/>
      <c r="FX541" s="22"/>
      <c r="FY541" s="22"/>
      <c r="FZ541" s="22"/>
      <c r="GA541" s="22"/>
      <c r="GB541" s="22"/>
      <c r="GC541" s="22"/>
      <c r="GD541" s="22"/>
      <c r="GE541" s="22"/>
      <c r="GF541" s="22"/>
      <c r="GG541" s="22"/>
      <c r="GH541" s="22"/>
      <c r="GI541" s="22"/>
      <c r="GJ541" s="22"/>
      <c r="GK541" s="22"/>
      <c r="GL541" s="22"/>
      <c r="GM541" s="22"/>
      <c r="GN541" s="22"/>
      <c r="GO541" s="22"/>
      <c r="GP541" s="22"/>
      <c r="GQ541" s="22">
        <v>1</v>
      </c>
      <c r="GR541" s="22"/>
      <c r="GS541" s="22"/>
      <c r="GT541" s="22"/>
      <c r="GU541" s="22"/>
      <c r="GV541" s="22"/>
      <c r="GW541" s="22"/>
      <c r="GX541" s="22"/>
      <c r="GY541" s="22"/>
      <c r="GZ541" s="22"/>
      <c r="HA541" s="22"/>
      <c r="HB541" s="22"/>
      <c r="HC541" s="22"/>
      <c r="HD541" s="22"/>
      <c r="HE541" s="22"/>
      <c r="HF541" s="22"/>
      <c r="HG541" s="22"/>
      <c r="HH541" s="22"/>
      <c r="HI541" s="22"/>
      <c r="HJ541" s="22"/>
      <c r="HK541" s="22"/>
      <c r="HL541" s="22"/>
      <c r="HM541" s="22"/>
      <c r="HN541" s="22"/>
      <c r="HO541" s="22"/>
      <c r="HP541" s="22"/>
      <c r="HQ541" s="22"/>
      <c r="HR541" s="22"/>
      <c r="HS541" s="22"/>
      <c r="HT541" s="22"/>
      <c r="HU541" s="22"/>
      <c r="HV541" s="22"/>
      <c r="HW541" s="22"/>
      <c r="HX541" s="22"/>
      <c r="HY541" s="22"/>
      <c r="HZ541" s="22"/>
      <c r="IA541" s="22"/>
      <c r="IB541" s="22"/>
      <c r="IC541" s="22"/>
      <c r="ID541" s="22"/>
      <c r="IE541" s="22"/>
      <c r="IF541" s="22"/>
      <c r="IG541" s="22"/>
      <c r="IH541" s="22"/>
      <c r="II541" s="22"/>
      <c r="IJ541" s="22"/>
      <c r="IK541" s="22"/>
      <c r="IL541" s="22"/>
      <c r="IM541" s="22"/>
      <c r="IN541" s="22"/>
      <c r="IO541" s="22"/>
      <c r="IP541" s="22"/>
      <c r="IQ541" s="22"/>
      <c r="IR541" s="22"/>
      <c r="IS541" s="22"/>
      <c r="IT541" s="22"/>
      <c r="IU541" s="22"/>
      <c r="IV541" s="22"/>
      <c r="IW541" s="22"/>
      <c r="IX541" s="22"/>
      <c r="IY541" s="26">
        <f t="shared" si="29"/>
        <v>1</v>
      </c>
      <c r="IZ541" s="56" t="s">
        <v>37</v>
      </c>
      <c r="JA541" s="80">
        <v>44.35</v>
      </c>
      <c r="JB541" s="81">
        <f>JE541+JF541+JG541+JH541+JI541+JJ541+JK541+JL541+JM541+JN541+JO541+JP541</f>
        <v>0</v>
      </c>
      <c r="JC541" s="81">
        <v>22.22</v>
      </c>
      <c r="JD541" s="82">
        <f t="shared" si="30"/>
        <v>44.35</v>
      </c>
      <c r="JE541" s="83"/>
      <c r="JF541" s="83"/>
      <c r="JG541" s="83"/>
      <c r="JH541" s="83"/>
      <c r="JI541" s="83"/>
      <c r="JJ541" s="83"/>
      <c r="JK541" s="83"/>
      <c r="JL541" s="83"/>
      <c r="JM541" s="83"/>
      <c r="JN541" s="83"/>
      <c r="JO541" s="83"/>
      <c r="JP541" s="83"/>
      <c r="JQ541" s="117">
        <f t="shared" si="28"/>
        <v>1.9959495949594961</v>
      </c>
    </row>
    <row r="542" spans="1:278" s="5" customFormat="1" ht="12.75" customHeight="1" x14ac:dyDescent="0.25">
      <c r="A542" s="64">
        <v>43124</v>
      </c>
      <c r="B542" s="110" t="s">
        <v>145</v>
      </c>
      <c r="C542" s="52"/>
      <c r="D542" s="52"/>
      <c r="E542" s="53"/>
      <c r="F542" s="53"/>
      <c r="G542" s="53"/>
      <c r="H542" s="53"/>
      <c r="I542" s="53"/>
      <c r="J542" s="53"/>
      <c r="K542" s="53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  <c r="BK542" s="22"/>
      <c r="BL542" s="22"/>
      <c r="BM542" s="22"/>
      <c r="BN542" s="22"/>
      <c r="BO542" s="22"/>
      <c r="BP542" s="22"/>
      <c r="BQ542" s="22"/>
      <c r="BR542" s="22"/>
      <c r="BS542" s="22"/>
      <c r="BT542" s="22"/>
      <c r="BU542" s="22"/>
      <c r="BV542" s="22"/>
      <c r="BW542" s="22"/>
      <c r="BX542" s="22"/>
      <c r="BY542" s="22"/>
      <c r="BZ542" s="22"/>
      <c r="CA542" s="22"/>
      <c r="CB542" s="22"/>
      <c r="CC542" s="22"/>
      <c r="CD542" s="22"/>
      <c r="CE542" s="22"/>
      <c r="CF542" s="22"/>
      <c r="CG542" s="22"/>
      <c r="CH542" s="22"/>
      <c r="CI542" s="22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2"/>
      <c r="DA542" s="22"/>
      <c r="DB542" s="22"/>
      <c r="DC542" s="22"/>
      <c r="DD542" s="22"/>
      <c r="DE542" s="22"/>
      <c r="DF542" s="22"/>
      <c r="DG542" s="22"/>
      <c r="DH542" s="22"/>
      <c r="DI542" s="22"/>
      <c r="DJ542" s="22"/>
      <c r="DK542" s="22"/>
      <c r="DL542" s="22"/>
      <c r="DM542" s="22"/>
      <c r="DN542" s="22"/>
      <c r="DO542" s="22"/>
      <c r="DP542" s="22"/>
      <c r="DQ542" s="22"/>
      <c r="DR542" s="22"/>
      <c r="DS542" s="22"/>
      <c r="DT542" s="22"/>
      <c r="DU542" s="22"/>
      <c r="DV542" s="22"/>
      <c r="DW542" s="22"/>
      <c r="DX542" s="22"/>
      <c r="DY542" s="22"/>
      <c r="DZ542" s="22"/>
      <c r="EA542" s="22"/>
      <c r="EB542" s="22"/>
      <c r="EC542" s="22"/>
      <c r="ED542" s="22"/>
      <c r="EE542" s="22"/>
      <c r="EF542" s="22"/>
      <c r="EG542" s="22"/>
      <c r="EH542" s="22"/>
      <c r="EI542" s="22"/>
      <c r="EJ542" s="22"/>
      <c r="EK542" s="22"/>
      <c r="EL542" s="22"/>
      <c r="EM542" s="22"/>
      <c r="EN542" s="22"/>
      <c r="EO542" s="22"/>
      <c r="EP542" s="22"/>
      <c r="EQ542" s="22"/>
      <c r="ER542" s="22"/>
      <c r="ES542" s="22"/>
      <c r="ET542" s="22"/>
      <c r="EU542" s="22"/>
      <c r="EV542" s="22"/>
      <c r="EW542" s="22"/>
      <c r="EX542" s="22"/>
      <c r="EY542" s="22">
        <v>30</v>
      </c>
      <c r="EZ542" s="22"/>
      <c r="FA542" s="22"/>
      <c r="FB542" s="22"/>
      <c r="FC542" s="22"/>
      <c r="FD542" s="22"/>
      <c r="FE542" s="22"/>
      <c r="FF542" s="22"/>
      <c r="FG542" s="22"/>
      <c r="FH542" s="22"/>
      <c r="FI542" s="22"/>
      <c r="FJ542" s="22"/>
      <c r="FK542" s="22"/>
      <c r="FL542" s="22"/>
      <c r="FM542" s="22"/>
      <c r="FN542" s="22"/>
      <c r="FO542" s="22"/>
      <c r="FP542" s="22"/>
      <c r="FQ542" s="22"/>
      <c r="FR542" s="22"/>
      <c r="FS542" s="22"/>
      <c r="FT542" s="22"/>
      <c r="FU542" s="22"/>
      <c r="FV542" s="22"/>
      <c r="FW542" s="22"/>
      <c r="FX542" s="22"/>
      <c r="FY542" s="22"/>
      <c r="FZ542" s="22"/>
      <c r="GA542" s="22"/>
      <c r="GB542" s="22"/>
      <c r="GC542" s="22"/>
      <c r="GD542" s="22"/>
      <c r="GE542" s="22"/>
      <c r="GF542" s="22"/>
      <c r="GG542" s="22"/>
      <c r="GH542" s="22"/>
      <c r="GI542" s="22"/>
      <c r="GJ542" s="22"/>
      <c r="GK542" s="22"/>
      <c r="GL542" s="22"/>
      <c r="GM542" s="22"/>
      <c r="GN542" s="22"/>
      <c r="GO542" s="22"/>
      <c r="GP542" s="22"/>
      <c r="GQ542" s="22"/>
      <c r="GR542" s="22"/>
      <c r="GS542" s="22"/>
      <c r="GT542" s="22"/>
      <c r="GU542" s="22"/>
      <c r="GV542" s="22"/>
      <c r="GW542" s="22"/>
      <c r="GX542" s="22"/>
      <c r="GY542" s="22"/>
      <c r="GZ542" s="22"/>
      <c r="HA542" s="22"/>
      <c r="HB542" s="22"/>
      <c r="HC542" s="22"/>
      <c r="HD542" s="22"/>
      <c r="HE542" s="22"/>
      <c r="HF542" s="22"/>
      <c r="HG542" s="22"/>
      <c r="HH542" s="22"/>
      <c r="HI542" s="22"/>
      <c r="HJ542" s="22"/>
      <c r="HK542" s="22"/>
      <c r="HL542" s="22"/>
      <c r="HM542" s="22"/>
      <c r="HN542" s="22"/>
      <c r="HO542" s="22"/>
      <c r="HP542" s="22"/>
      <c r="HQ542" s="22"/>
      <c r="HR542" s="22"/>
      <c r="HS542" s="22"/>
      <c r="HT542" s="22"/>
      <c r="HU542" s="22"/>
      <c r="HV542" s="22"/>
      <c r="HW542" s="22"/>
      <c r="HX542" s="22"/>
      <c r="HY542" s="22"/>
      <c r="HZ542" s="22"/>
      <c r="IA542" s="22"/>
      <c r="IB542" s="22"/>
      <c r="IC542" s="22"/>
      <c r="ID542" s="22"/>
      <c r="IE542" s="22"/>
      <c r="IF542" s="22"/>
      <c r="IG542" s="22"/>
      <c r="IH542" s="22"/>
      <c r="II542" s="22"/>
      <c r="IJ542" s="22"/>
      <c r="IK542" s="22"/>
      <c r="IL542" s="22"/>
      <c r="IM542" s="22"/>
      <c r="IN542" s="22"/>
      <c r="IO542" s="22"/>
      <c r="IP542" s="22"/>
      <c r="IQ542" s="22"/>
      <c r="IR542" s="22"/>
      <c r="IS542" s="22"/>
      <c r="IT542" s="22"/>
      <c r="IU542" s="22"/>
      <c r="IV542" s="22"/>
      <c r="IW542" s="22"/>
      <c r="IX542" s="22"/>
      <c r="IY542" s="26">
        <f t="shared" si="29"/>
        <v>30</v>
      </c>
      <c r="IZ542" s="56" t="s">
        <v>37</v>
      </c>
      <c r="JA542" s="80">
        <v>716.4</v>
      </c>
      <c r="JB542" s="81">
        <f>JE542+JF542</f>
        <v>716.4</v>
      </c>
      <c r="JC542" s="81">
        <v>480.90000000000003</v>
      </c>
      <c r="JD542" s="82">
        <f t="shared" si="30"/>
        <v>0</v>
      </c>
      <c r="JE542" s="83"/>
      <c r="JF542" s="83">
        <v>716.4</v>
      </c>
      <c r="JG542" s="83"/>
      <c r="JH542" s="83"/>
      <c r="JI542" s="83"/>
      <c r="JJ542" s="83"/>
      <c r="JK542" s="83"/>
      <c r="JL542" s="83"/>
      <c r="JM542" s="83"/>
      <c r="JN542" s="83"/>
      <c r="JO542" s="83"/>
      <c r="JP542" s="83"/>
      <c r="JQ542" s="40">
        <f t="shared" si="28"/>
        <v>1.4897067997504678</v>
      </c>
    </row>
    <row r="543" spans="1:278" s="5" customFormat="1" ht="12.75" customHeight="1" x14ac:dyDescent="0.25">
      <c r="A543" s="64">
        <v>43153</v>
      </c>
      <c r="B543" s="110" t="s">
        <v>145</v>
      </c>
      <c r="C543" s="52"/>
      <c r="D543" s="52"/>
      <c r="E543" s="53"/>
      <c r="F543" s="53"/>
      <c r="G543" s="53"/>
      <c r="H543" s="53"/>
      <c r="I543" s="53"/>
      <c r="J543" s="53"/>
      <c r="K543" s="53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  <c r="BK543" s="22"/>
      <c r="BL543" s="22"/>
      <c r="BM543" s="22"/>
      <c r="BN543" s="22"/>
      <c r="BO543" s="22"/>
      <c r="BP543" s="22"/>
      <c r="BQ543" s="22"/>
      <c r="BR543" s="22"/>
      <c r="BS543" s="22"/>
      <c r="BT543" s="22"/>
      <c r="BU543" s="22"/>
      <c r="BV543" s="22"/>
      <c r="BW543" s="22"/>
      <c r="BX543" s="22"/>
      <c r="BY543" s="22"/>
      <c r="BZ543" s="22"/>
      <c r="CA543" s="22"/>
      <c r="CB543" s="22"/>
      <c r="CC543" s="22"/>
      <c r="CD543" s="22"/>
      <c r="CE543" s="22"/>
      <c r="CF543" s="22"/>
      <c r="CG543" s="22"/>
      <c r="CH543" s="22"/>
      <c r="CI543" s="22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2">
        <v>24</v>
      </c>
      <c r="DA543" s="22"/>
      <c r="DB543" s="22"/>
      <c r="DC543" s="22"/>
      <c r="DD543" s="22"/>
      <c r="DE543" s="22"/>
      <c r="DF543" s="22"/>
      <c r="DG543" s="22"/>
      <c r="DH543" s="22"/>
      <c r="DI543" s="22"/>
      <c r="DJ543" s="22"/>
      <c r="DK543" s="22"/>
      <c r="DL543" s="22"/>
      <c r="DM543" s="22"/>
      <c r="DN543" s="22"/>
      <c r="DO543" s="22"/>
      <c r="DP543" s="22"/>
      <c r="DQ543" s="22"/>
      <c r="DR543" s="22"/>
      <c r="DS543" s="22"/>
      <c r="DT543" s="22"/>
      <c r="DU543" s="22"/>
      <c r="DV543" s="22"/>
      <c r="DW543" s="22"/>
      <c r="DX543" s="22"/>
      <c r="DY543" s="22"/>
      <c r="DZ543" s="22"/>
      <c r="EA543" s="22"/>
      <c r="EB543" s="22"/>
      <c r="EC543" s="22"/>
      <c r="ED543" s="22"/>
      <c r="EE543" s="22"/>
      <c r="EF543" s="22"/>
      <c r="EG543" s="22"/>
      <c r="EH543" s="22"/>
      <c r="EI543" s="22"/>
      <c r="EJ543" s="22"/>
      <c r="EK543" s="22"/>
      <c r="EL543" s="22"/>
      <c r="EM543" s="22"/>
      <c r="EN543" s="22"/>
      <c r="EO543" s="22"/>
      <c r="EP543" s="22"/>
      <c r="EQ543" s="22"/>
      <c r="ER543" s="22"/>
      <c r="ES543" s="22"/>
      <c r="ET543" s="22"/>
      <c r="EU543" s="22"/>
      <c r="EV543" s="22"/>
      <c r="EW543" s="22"/>
      <c r="EX543" s="22"/>
      <c r="EY543" s="22">
        <v>10</v>
      </c>
      <c r="EZ543" s="22"/>
      <c r="FA543" s="22"/>
      <c r="FB543" s="22"/>
      <c r="FC543" s="22"/>
      <c r="FD543" s="22"/>
      <c r="FE543" s="22"/>
      <c r="FF543" s="22"/>
      <c r="FG543" s="22"/>
      <c r="FH543" s="22"/>
      <c r="FI543" s="22"/>
      <c r="FJ543" s="22"/>
      <c r="FK543" s="22"/>
      <c r="FL543" s="22"/>
      <c r="FM543" s="22"/>
      <c r="FN543" s="22"/>
      <c r="FO543" s="22"/>
      <c r="FP543" s="22"/>
      <c r="FQ543" s="22"/>
      <c r="FR543" s="22"/>
      <c r="FS543" s="22"/>
      <c r="FT543" s="22"/>
      <c r="FU543" s="22"/>
      <c r="FV543" s="22"/>
      <c r="FW543" s="22"/>
      <c r="FX543" s="22"/>
      <c r="FY543" s="22"/>
      <c r="FZ543" s="22"/>
      <c r="GA543" s="22"/>
      <c r="GB543" s="22"/>
      <c r="GC543" s="22"/>
      <c r="GD543" s="22"/>
      <c r="GE543" s="22"/>
      <c r="GF543" s="22"/>
      <c r="GG543" s="22"/>
      <c r="GH543" s="22"/>
      <c r="GI543" s="22"/>
      <c r="GJ543" s="22"/>
      <c r="GK543" s="22"/>
      <c r="GL543" s="22"/>
      <c r="GM543" s="22"/>
      <c r="GN543" s="22"/>
      <c r="GO543" s="22"/>
      <c r="GP543" s="22"/>
      <c r="GQ543" s="22"/>
      <c r="GR543" s="22"/>
      <c r="GS543" s="22"/>
      <c r="GT543" s="22"/>
      <c r="GU543" s="22"/>
      <c r="GV543" s="22"/>
      <c r="GW543" s="22"/>
      <c r="GX543" s="22"/>
      <c r="GY543" s="22"/>
      <c r="GZ543" s="22"/>
      <c r="HA543" s="22"/>
      <c r="HB543" s="22"/>
      <c r="HC543" s="22"/>
      <c r="HD543" s="22"/>
      <c r="HE543" s="22"/>
      <c r="HF543" s="22"/>
      <c r="HG543" s="22"/>
      <c r="HH543" s="22"/>
      <c r="HI543" s="22"/>
      <c r="HJ543" s="22"/>
      <c r="HK543" s="22"/>
      <c r="HL543" s="22"/>
      <c r="HM543" s="22"/>
      <c r="HN543" s="22"/>
      <c r="HO543" s="22"/>
      <c r="HP543" s="22"/>
      <c r="HQ543" s="22"/>
      <c r="HR543" s="22"/>
      <c r="HS543" s="22"/>
      <c r="HT543" s="22"/>
      <c r="HU543" s="22"/>
      <c r="HV543" s="22"/>
      <c r="HW543" s="22"/>
      <c r="HX543" s="22"/>
      <c r="HY543" s="22"/>
      <c r="HZ543" s="22"/>
      <c r="IA543" s="22"/>
      <c r="IB543" s="22"/>
      <c r="IC543" s="22"/>
      <c r="ID543" s="22"/>
      <c r="IE543" s="22"/>
      <c r="IF543" s="22"/>
      <c r="IG543" s="22"/>
      <c r="IH543" s="22"/>
      <c r="II543" s="22"/>
      <c r="IJ543" s="22"/>
      <c r="IK543" s="22"/>
      <c r="IL543" s="22"/>
      <c r="IM543" s="22"/>
      <c r="IN543" s="22"/>
      <c r="IO543" s="22"/>
      <c r="IP543" s="22"/>
      <c r="IQ543" s="22"/>
      <c r="IR543" s="22"/>
      <c r="IS543" s="22"/>
      <c r="IT543" s="22"/>
      <c r="IU543" s="22"/>
      <c r="IV543" s="22"/>
      <c r="IW543" s="22"/>
      <c r="IX543" s="22"/>
      <c r="IY543" s="26">
        <f t="shared" si="29"/>
        <v>34</v>
      </c>
      <c r="IZ543" s="56" t="s">
        <v>37</v>
      </c>
      <c r="JA543" s="80">
        <v>763.92</v>
      </c>
      <c r="JB543" s="81">
        <f>JE543+JF543+JG543</f>
        <v>763.92</v>
      </c>
      <c r="JC543" s="81">
        <v>475.98</v>
      </c>
      <c r="JD543" s="82">
        <f t="shared" si="30"/>
        <v>0</v>
      </c>
      <c r="JE543" s="83"/>
      <c r="JF543" s="83"/>
      <c r="JG543" s="83">
        <v>763.92</v>
      </c>
      <c r="JH543" s="83"/>
      <c r="JI543" s="83"/>
      <c r="JJ543" s="83"/>
      <c r="JK543" s="83"/>
      <c r="JL543" s="83"/>
      <c r="JM543" s="83"/>
      <c r="JN543" s="83"/>
      <c r="JO543" s="83"/>
      <c r="JP543" s="83"/>
      <c r="JQ543" s="40">
        <f t="shared" si="28"/>
        <v>1.6049413840917683</v>
      </c>
    </row>
    <row r="544" spans="1:278" s="5" customFormat="1" ht="12.75" customHeight="1" x14ac:dyDescent="0.25">
      <c r="A544" s="64">
        <v>43200</v>
      </c>
      <c r="B544" s="110" t="s">
        <v>145</v>
      </c>
      <c r="C544" s="52"/>
      <c r="D544" s="52"/>
      <c r="E544" s="53"/>
      <c r="F544" s="53"/>
      <c r="G544" s="53"/>
      <c r="H544" s="53"/>
      <c r="I544" s="53"/>
      <c r="J544" s="53"/>
      <c r="K544" s="53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  <c r="BK544" s="22"/>
      <c r="BL544" s="22"/>
      <c r="BM544" s="22"/>
      <c r="BN544" s="22"/>
      <c r="BO544" s="22"/>
      <c r="BP544" s="22"/>
      <c r="BQ544" s="22"/>
      <c r="BR544" s="22"/>
      <c r="BS544" s="22"/>
      <c r="BT544" s="22"/>
      <c r="BU544" s="22"/>
      <c r="BV544" s="22"/>
      <c r="BW544" s="22"/>
      <c r="BX544" s="22"/>
      <c r="BY544" s="22"/>
      <c r="BZ544" s="22"/>
      <c r="CA544" s="22"/>
      <c r="CB544" s="22"/>
      <c r="CC544" s="22"/>
      <c r="CD544" s="22"/>
      <c r="CE544" s="22"/>
      <c r="CF544" s="22"/>
      <c r="CG544" s="22"/>
      <c r="CH544" s="22"/>
      <c r="CI544" s="22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2"/>
      <c r="DA544" s="22"/>
      <c r="DB544" s="22"/>
      <c r="DC544" s="22"/>
      <c r="DD544" s="22"/>
      <c r="DE544" s="22"/>
      <c r="DF544" s="22"/>
      <c r="DG544" s="22"/>
      <c r="DH544" s="22"/>
      <c r="DI544" s="22"/>
      <c r="DJ544" s="22"/>
      <c r="DK544" s="22"/>
      <c r="DL544" s="22"/>
      <c r="DM544" s="22"/>
      <c r="DN544" s="22"/>
      <c r="DO544" s="22"/>
      <c r="DP544" s="22"/>
      <c r="DQ544" s="22"/>
      <c r="DR544" s="22"/>
      <c r="DS544" s="22"/>
      <c r="DT544" s="22"/>
      <c r="DU544" s="22"/>
      <c r="DV544" s="22"/>
      <c r="DW544" s="22"/>
      <c r="DX544" s="22"/>
      <c r="DY544" s="22"/>
      <c r="DZ544" s="22"/>
      <c r="EA544" s="22"/>
      <c r="EB544" s="22"/>
      <c r="EC544" s="22"/>
      <c r="ED544" s="22"/>
      <c r="EE544" s="22"/>
      <c r="EF544" s="22"/>
      <c r="EG544" s="22"/>
      <c r="EH544" s="22"/>
      <c r="EI544" s="22"/>
      <c r="EJ544" s="22"/>
      <c r="EK544" s="22"/>
      <c r="EL544" s="22"/>
      <c r="EM544" s="22"/>
      <c r="EN544" s="22"/>
      <c r="EO544" s="22"/>
      <c r="EP544" s="22"/>
      <c r="EQ544" s="22"/>
      <c r="ER544" s="22"/>
      <c r="ES544" s="22"/>
      <c r="ET544" s="22"/>
      <c r="EU544" s="22"/>
      <c r="EV544" s="22"/>
      <c r="EW544" s="22"/>
      <c r="EX544" s="22"/>
      <c r="EY544" s="22">
        <v>27</v>
      </c>
      <c r="EZ544" s="22"/>
      <c r="FA544" s="22"/>
      <c r="FB544" s="22"/>
      <c r="FC544" s="22"/>
      <c r="FD544" s="22"/>
      <c r="FE544" s="22"/>
      <c r="FF544" s="22"/>
      <c r="FG544" s="22"/>
      <c r="FH544" s="22"/>
      <c r="FI544" s="22"/>
      <c r="FJ544" s="22"/>
      <c r="FK544" s="22"/>
      <c r="FL544" s="22"/>
      <c r="FM544" s="22"/>
      <c r="FN544" s="22"/>
      <c r="FO544" s="22"/>
      <c r="FP544" s="22"/>
      <c r="FQ544" s="22"/>
      <c r="FR544" s="22"/>
      <c r="FS544" s="22"/>
      <c r="FT544" s="22"/>
      <c r="FU544" s="22"/>
      <c r="FV544" s="22"/>
      <c r="FW544" s="22"/>
      <c r="FX544" s="22"/>
      <c r="FY544" s="22"/>
      <c r="FZ544" s="22"/>
      <c r="GA544" s="22"/>
      <c r="GB544" s="22"/>
      <c r="GC544" s="22"/>
      <c r="GD544" s="22"/>
      <c r="GE544" s="22"/>
      <c r="GF544" s="22"/>
      <c r="GG544" s="22"/>
      <c r="GH544" s="22"/>
      <c r="GI544" s="22"/>
      <c r="GJ544" s="22"/>
      <c r="GK544" s="22"/>
      <c r="GL544" s="22"/>
      <c r="GM544" s="22"/>
      <c r="GN544" s="22"/>
      <c r="GO544" s="22"/>
      <c r="GP544" s="22"/>
      <c r="GQ544" s="22"/>
      <c r="GR544" s="22"/>
      <c r="GS544" s="22"/>
      <c r="GT544" s="22"/>
      <c r="GU544" s="22"/>
      <c r="GV544" s="22"/>
      <c r="GW544" s="22"/>
      <c r="GX544" s="22"/>
      <c r="GY544" s="22"/>
      <c r="GZ544" s="22"/>
      <c r="HA544" s="22"/>
      <c r="HB544" s="22"/>
      <c r="HC544" s="22"/>
      <c r="HD544" s="22"/>
      <c r="HE544" s="22"/>
      <c r="HF544" s="22"/>
      <c r="HG544" s="22"/>
      <c r="HH544" s="22"/>
      <c r="HI544" s="22"/>
      <c r="HJ544" s="22"/>
      <c r="HK544" s="22"/>
      <c r="HL544" s="22"/>
      <c r="HM544" s="22"/>
      <c r="HN544" s="22"/>
      <c r="HO544" s="22"/>
      <c r="HP544" s="22"/>
      <c r="HQ544" s="22"/>
      <c r="HR544" s="22"/>
      <c r="HS544" s="22"/>
      <c r="HT544" s="22"/>
      <c r="HU544" s="22"/>
      <c r="HV544" s="22"/>
      <c r="HW544" s="22"/>
      <c r="HX544" s="22"/>
      <c r="HY544" s="22"/>
      <c r="HZ544" s="22"/>
      <c r="IA544" s="22"/>
      <c r="IB544" s="22"/>
      <c r="IC544" s="22"/>
      <c r="ID544" s="22"/>
      <c r="IE544" s="22"/>
      <c r="IF544" s="22"/>
      <c r="IG544" s="22"/>
      <c r="IH544" s="22"/>
      <c r="II544" s="22"/>
      <c r="IJ544" s="22"/>
      <c r="IK544" s="22"/>
      <c r="IL544" s="22"/>
      <c r="IM544" s="22"/>
      <c r="IN544" s="22"/>
      <c r="IO544" s="22"/>
      <c r="IP544" s="22"/>
      <c r="IQ544" s="22"/>
      <c r="IR544" s="22"/>
      <c r="IS544" s="22"/>
      <c r="IT544" s="22"/>
      <c r="IU544" s="22"/>
      <c r="IV544" s="22"/>
      <c r="IW544" s="22"/>
      <c r="IX544" s="22"/>
      <c r="IY544" s="26">
        <f t="shared" si="29"/>
        <v>27</v>
      </c>
      <c r="IZ544" s="56" t="s">
        <v>37</v>
      </c>
      <c r="JA544" s="80">
        <v>707.94</v>
      </c>
      <c r="JB544" s="81">
        <f>JE544+JF544+JG544+JH544+JI544</f>
        <v>707.94</v>
      </c>
      <c r="JC544" s="81">
        <v>442.24</v>
      </c>
      <c r="JD544" s="82">
        <f t="shared" si="30"/>
        <v>0</v>
      </c>
      <c r="JE544" s="83"/>
      <c r="JF544" s="83"/>
      <c r="JG544" s="83"/>
      <c r="JH544" s="83"/>
      <c r="JI544" s="83">
        <v>707.94</v>
      </c>
      <c r="JJ544" s="83"/>
      <c r="JK544" s="83"/>
      <c r="JL544" s="83"/>
      <c r="JM544" s="83"/>
      <c r="JN544" s="83"/>
      <c r="JO544" s="83"/>
      <c r="JP544" s="83"/>
      <c r="JQ544" s="40">
        <f t="shared" si="28"/>
        <v>1.6008049927641101</v>
      </c>
    </row>
    <row r="545" spans="1:278" s="5" customFormat="1" ht="12.75" customHeight="1" x14ac:dyDescent="0.25">
      <c r="A545" s="64">
        <v>43228</v>
      </c>
      <c r="B545" s="110" t="s">
        <v>145</v>
      </c>
      <c r="C545" s="52"/>
      <c r="D545" s="52"/>
      <c r="E545" s="53"/>
      <c r="F545" s="53"/>
      <c r="G545" s="53"/>
      <c r="H545" s="53"/>
      <c r="I545" s="53"/>
      <c r="J545" s="53"/>
      <c r="K545" s="53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  <c r="BK545" s="22"/>
      <c r="BL545" s="22"/>
      <c r="BM545" s="22"/>
      <c r="BN545" s="22"/>
      <c r="BO545" s="22"/>
      <c r="BP545" s="22"/>
      <c r="BQ545" s="22"/>
      <c r="BR545" s="22"/>
      <c r="BS545" s="22"/>
      <c r="BT545" s="22"/>
      <c r="BU545" s="22"/>
      <c r="BV545" s="22"/>
      <c r="BW545" s="22"/>
      <c r="BX545" s="22"/>
      <c r="BY545" s="22"/>
      <c r="BZ545" s="22"/>
      <c r="CA545" s="22"/>
      <c r="CB545" s="22"/>
      <c r="CC545" s="22"/>
      <c r="CD545" s="22"/>
      <c r="CE545" s="22"/>
      <c r="CF545" s="22"/>
      <c r="CG545" s="22"/>
      <c r="CH545" s="22"/>
      <c r="CI545" s="22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2">
        <v>32</v>
      </c>
      <c r="DA545" s="22"/>
      <c r="DB545" s="22"/>
      <c r="DC545" s="22"/>
      <c r="DD545" s="22"/>
      <c r="DE545" s="22"/>
      <c r="DF545" s="22"/>
      <c r="DG545" s="22"/>
      <c r="DH545" s="22"/>
      <c r="DI545" s="22"/>
      <c r="DJ545" s="22"/>
      <c r="DK545" s="22"/>
      <c r="DL545" s="22"/>
      <c r="DM545" s="22"/>
      <c r="DN545" s="22"/>
      <c r="DO545" s="22"/>
      <c r="DP545" s="22"/>
      <c r="DQ545" s="22"/>
      <c r="DR545" s="22"/>
      <c r="DS545" s="22"/>
      <c r="DT545" s="22"/>
      <c r="DU545" s="22"/>
      <c r="DV545" s="22"/>
      <c r="DW545" s="22"/>
      <c r="DX545" s="22"/>
      <c r="DY545" s="22"/>
      <c r="DZ545" s="22"/>
      <c r="EA545" s="22"/>
      <c r="EB545" s="22"/>
      <c r="EC545" s="22"/>
      <c r="ED545" s="22"/>
      <c r="EE545" s="22"/>
      <c r="EF545" s="22"/>
      <c r="EG545" s="22"/>
      <c r="EH545" s="22"/>
      <c r="EI545" s="22"/>
      <c r="EJ545" s="22"/>
      <c r="EK545" s="22"/>
      <c r="EL545" s="22"/>
      <c r="EM545" s="22"/>
      <c r="EN545" s="22"/>
      <c r="EO545" s="22"/>
      <c r="EP545" s="22"/>
      <c r="EQ545" s="22"/>
      <c r="ER545" s="22"/>
      <c r="ES545" s="22"/>
      <c r="ET545" s="22"/>
      <c r="EU545" s="22"/>
      <c r="EV545" s="22"/>
      <c r="EW545" s="22"/>
      <c r="EX545" s="22"/>
      <c r="EY545" s="22"/>
      <c r="EZ545" s="22"/>
      <c r="FA545" s="22"/>
      <c r="FB545" s="22"/>
      <c r="FC545" s="22"/>
      <c r="FD545" s="22"/>
      <c r="FE545" s="22"/>
      <c r="FF545" s="22"/>
      <c r="FG545" s="22"/>
      <c r="FH545" s="22"/>
      <c r="FI545" s="22"/>
      <c r="FJ545" s="22"/>
      <c r="FK545" s="22"/>
      <c r="FL545" s="22"/>
      <c r="FM545" s="22"/>
      <c r="FN545" s="22"/>
      <c r="FO545" s="22"/>
      <c r="FP545" s="22"/>
      <c r="FQ545" s="22"/>
      <c r="FR545" s="22"/>
      <c r="FS545" s="22"/>
      <c r="FT545" s="22"/>
      <c r="FU545" s="22"/>
      <c r="FV545" s="22"/>
      <c r="FW545" s="22"/>
      <c r="FX545" s="22"/>
      <c r="FY545" s="22"/>
      <c r="FZ545" s="22"/>
      <c r="GA545" s="22"/>
      <c r="GB545" s="22"/>
      <c r="GC545" s="22"/>
      <c r="GD545" s="22"/>
      <c r="GE545" s="22"/>
      <c r="GF545" s="22"/>
      <c r="GG545" s="22"/>
      <c r="GH545" s="22"/>
      <c r="GI545" s="22"/>
      <c r="GJ545" s="22"/>
      <c r="GK545" s="22"/>
      <c r="GL545" s="22"/>
      <c r="GM545" s="22"/>
      <c r="GN545" s="22"/>
      <c r="GO545" s="22"/>
      <c r="GP545" s="22"/>
      <c r="GQ545" s="22"/>
      <c r="GR545" s="22"/>
      <c r="GS545" s="22"/>
      <c r="GT545" s="22"/>
      <c r="GU545" s="22"/>
      <c r="GV545" s="22"/>
      <c r="GW545" s="22"/>
      <c r="GX545" s="22"/>
      <c r="GY545" s="22"/>
      <c r="GZ545" s="22"/>
      <c r="HA545" s="22"/>
      <c r="HB545" s="22"/>
      <c r="HC545" s="22"/>
      <c r="HD545" s="22"/>
      <c r="HE545" s="22"/>
      <c r="HF545" s="22"/>
      <c r="HG545" s="22"/>
      <c r="HH545" s="22"/>
      <c r="HI545" s="22"/>
      <c r="HJ545" s="22"/>
      <c r="HK545" s="22"/>
      <c r="HL545" s="22"/>
      <c r="HM545" s="22"/>
      <c r="HN545" s="22"/>
      <c r="HO545" s="22"/>
      <c r="HP545" s="22"/>
      <c r="HQ545" s="22"/>
      <c r="HR545" s="22"/>
      <c r="HS545" s="22"/>
      <c r="HT545" s="22"/>
      <c r="HU545" s="22"/>
      <c r="HV545" s="22"/>
      <c r="HW545" s="22"/>
      <c r="HX545" s="22"/>
      <c r="HY545" s="22"/>
      <c r="HZ545" s="22"/>
      <c r="IA545" s="22"/>
      <c r="IB545" s="22"/>
      <c r="IC545" s="22"/>
      <c r="ID545" s="22"/>
      <c r="IE545" s="22"/>
      <c r="IF545" s="22"/>
      <c r="IG545" s="22"/>
      <c r="IH545" s="22"/>
      <c r="II545" s="22"/>
      <c r="IJ545" s="22"/>
      <c r="IK545" s="22"/>
      <c r="IL545" s="22"/>
      <c r="IM545" s="22"/>
      <c r="IN545" s="22"/>
      <c r="IO545" s="22"/>
      <c r="IP545" s="22"/>
      <c r="IQ545" s="22"/>
      <c r="IR545" s="22"/>
      <c r="IS545" s="22"/>
      <c r="IT545" s="22"/>
      <c r="IU545" s="22"/>
      <c r="IV545" s="22"/>
      <c r="IW545" s="22"/>
      <c r="IX545" s="22"/>
      <c r="IY545" s="26">
        <f t="shared" si="29"/>
        <v>32</v>
      </c>
      <c r="IZ545" s="56" t="s">
        <v>37</v>
      </c>
      <c r="JA545" s="80">
        <v>724.99</v>
      </c>
      <c r="JB545" s="81">
        <f>JE545+JF545+JG545+JH545+JI545+JJ545</f>
        <v>724.99</v>
      </c>
      <c r="JC545" s="81">
        <v>1114.56</v>
      </c>
      <c r="JD545" s="82">
        <f t="shared" si="30"/>
        <v>0</v>
      </c>
      <c r="JE545" s="83"/>
      <c r="JF545" s="83"/>
      <c r="JG545" s="83"/>
      <c r="JH545" s="83"/>
      <c r="JI545" s="83"/>
      <c r="JJ545" s="83">
        <v>724.99</v>
      </c>
      <c r="JK545" s="83"/>
      <c r="JL545" s="83"/>
      <c r="JM545" s="83"/>
      <c r="JN545" s="83"/>
      <c r="JO545" s="83"/>
      <c r="JP545" s="83"/>
      <c r="JQ545" s="40">
        <f t="shared" si="28"/>
        <v>0.65047193511340806</v>
      </c>
    </row>
    <row r="546" spans="1:278" s="5" customFormat="1" ht="12.75" customHeight="1" x14ac:dyDescent="0.25">
      <c r="A546" s="64">
        <v>43241</v>
      </c>
      <c r="B546" s="110" t="s">
        <v>145</v>
      </c>
      <c r="C546" s="52"/>
      <c r="D546" s="52"/>
      <c r="E546" s="53"/>
      <c r="F546" s="53"/>
      <c r="G546" s="53"/>
      <c r="H546" s="53"/>
      <c r="I546" s="53"/>
      <c r="J546" s="53"/>
      <c r="K546" s="53"/>
      <c r="L546" s="22"/>
      <c r="M546" s="22"/>
      <c r="N546" s="22"/>
      <c r="O546" s="22"/>
      <c r="P546" s="22"/>
      <c r="Q546" s="22"/>
      <c r="R546" s="22"/>
      <c r="S546" s="22">
        <v>36</v>
      </c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  <c r="BK546" s="22"/>
      <c r="BL546" s="22"/>
      <c r="BM546" s="22"/>
      <c r="BN546" s="22"/>
      <c r="BO546" s="22"/>
      <c r="BP546" s="22"/>
      <c r="BQ546" s="22"/>
      <c r="BR546" s="22"/>
      <c r="BS546" s="22"/>
      <c r="BT546" s="22"/>
      <c r="BU546" s="22"/>
      <c r="BV546" s="22"/>
      <c r="BW546" s="22"/>
      <c r="BX546" s="22"/>
      <c r="BY546" s="22"/>
      <c r="BZ546" s="22"/>
      <c r="CA546" s="22"/>
      <c r="CB546" s="22"/>
      <c r="CC546" s="22"/>
      <c r="CD546" s="22"/>
      <c r="CE546" s="22"/>
      <c r="CF546" s="22"/>
      <c r="CG546" s="22"/>
      <c r="CH546" s="22"/>
      <c r="CI546" s="22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2"/>
      <c r="DA546" s="22"/>
      <c r="DB546" s="22"/>
      <c r="DC546" s="22"/>
      <c r="DD546" s="22"/>
      <c r="DE546" s="22"/>
      <c r="DF546" s="22"/>
      <c r="DG546" s="22"/>
      <c r="DH546" s="22"/>
      <c r="DI546" s="22"/>
      <c r="DJ546" s="22"/>
      <c r="DK546" s="22"/>
      <c r="DL546" s="22"/>
      <c r="DM546" s="22"/>
      <c r="DN546" s="22"/>
      <c r="DO546" s="22"/>
      <c r="DP546" s="22"/>
      <c r="DQ546" s="22"/>
      <c r="DR546" s="22"/>
      <c r="DS546" s="22"/>
      <c r="DT546" s="22"/>
      <c r="DU546" s="22"/>
      <c r="DV546" s="22"/>
      <c r="DW546" s="22"/>
      <c r="DX546" s="22"/>
      <c r="DY546" s="22"/>
      <c r="DZ546" s="22"/>
      <c r="EA546" s="22"/>
      <c r="EB546" s="22"/>
      <c r="EC546" s="22"/>
      <c r="ED546" s="22"/>
      <c r="EE546" s="22"/>
      <c r="EF546" s="22"/>
      <c r="EG546" s="22"/>
      <c r="EH546" s="22"/>
      <c r="EI546" s="22"/>
      <c r="EJ546" s="22"/>
      <c r="EK546" s="22"/>
      <c r="EL546" s="22"/>
      <c r="EM546" s="22"/>
      <c r="EN546" s="22"/>
      <c r="EO546" s="22"/>
      <c r="EP546" s="22"/>
      <c r="EQ546" s="22"/>
      <c r="ER546" s="22"/>
      <c r="ES546" s="22"/>
      <c r="ET546" s="22"/>
      <c r="EU546" s="22"/>
      <c r="EV546" s="22"/>
      <c r="EW546" s="22"/>
      <c r="EX546" s="22"/>
      <c r="EY546" s="22"/>
      <c r="EZ546" s="22"/>
      <c r="FA546" s="22"/>
      <c r="FB546" s="22"/>
      <c r="FC546" s="22"/>
      <c r="FD546" s="22"/>
      <c r="FE546" s="22"/>
      <c r="FF546" s="22"/>
      <c r="FG546" s="22"/>
      <c r="FH546" s="22"/>
      <c r="FI546" s="22"/>
      <c r="FJ546" s="22"/>
      <c r="FK546" s="22"/>
      <c r="FL546" s="22"/>
      <c r="FM546" s="22"/>
      <c r="FN546" s="22"/>
      <c r="FO546" s="22"/>
      <c r="FP546" s="22"/>
      <c r="FQ546" s="22"/>
      <c r="FR546" s="22"/>
      <c r="FS546" s="22"/>
      <c r="FT546" s="22"/>
      <c r="FU546" s="22"/>
      <c r="FV546" s="22"/>
      <c r="FW546" s="22"/>
      <c r="FX546" s="22"/>
      <c r="FY546" s="22"/>
      <c r="FZ546" s="22"/>
      <c r="GA546" s="22"/>
      <c r="GB546" s="22"/>
      <c r="GC546" s="22"/>
      <c r="GD546" s="22"/>
      <c r="GE546" s="22"/>
      <c r="GF546" s="22"/>
      <c r="GG546" s="22"/>
      <c r="GH546" s="22"/>
      <c r="GI546" s="22"/>
      <c r="GJ546" s="22"/>
      <c r="GK546" s="22"/>
      <c r="GL546" s="22"/>
      <c r="GM546" s="22"/>
      <c r="GN546" s="22"/>
      <c r="GO546" s="22"/>
      <c r="GP546" s="22"/>
      <c r="GQ546" s="22"/>
      <c r="GR546" s="22"/>
      <c r="GS546" s="22"/>
      <c r="GT546" s="22"/>
      <c r="GU546" s="22"/>
      <c r="GV546" s="22"/>
      <c r="GW546" s="22"/>
      <c r="GX546" s="22"/>
      <c r="GY546" s="22"/>
      <c r="GZ546" s="22"/>
      <c r="HA546" s="22"/>
      <c r="HB546" s="22"/>
      <c r="HC546" s="22"/>
      <c r="HD546" s="22"/>
      <c r="HE546" s="22"/>
      <c r="HF546" s="22"/>
      <c r="HG546" s="22"/>
      <c r="HH546" s="22"/>
      <c r="HI546" s="22"/>
      <c r="HJ546" s="22"/>
      <c r="HK546" s="22"/>
      <c r="HL546" s="22"/>
      <c r="HM546" s="22"/>
      <c r="HN546" s="22"/>
      <c r="HO546" s="22"/>
      <c r="HP546" s="22"/>
      <c r="HQ546" s="22"/>
      <c r="HR546" s="22"/>
      <c r="HS546" s="22"/>
      <c r="HT546" s="22"/>
      <c r="HU546" s="22"/>
      <c r="HV546" s="22"/>
      <c r="HW546" s="22"/>
      <c r="HX546" s="22"/>
      <c r="HY546" s="22"/>
      <c r="HZ546" s="22"/>
      <c r="IA546" s="22"/>
      <c r="IB546" s="22"/>
      <c r="IC546" s="22"/>
      <c r="ID546" s="22"/>
      <c r="IE546" s="22"/>
      <c r="IF546" s="22"/>
      <c r="IG546" s="22"/>
      <c r="IH546" s="22"/>
      <c r="II546" s="22"/>
      <c r="IJ546" s="22"/>
      <c r="IK546" s="22"/>
      <c r="IL546" s="22"/>
      <c r="IM546" s="22"/>
      <c r="IN546" s="22"/>
      <c r="IO546" s="22"/>
      <c r="IP546" s="22"/>
      <c r="IQ546" s="22"/>
      <c r="IR546" s="22"/>
      <c r="IS546" s="22"/>
      <c r="IT546" s="22"/>
      <c r="IU546" s="22"/>
      <c r="IV546" s="22"/>
      <c r="IW546" s="22"/>
      <c r="IX546" s="22"/>
      <c r="IY546" s="26">
        <f t="shared" si="29"/>
        <v>36</v>
      </c>
      <c r="IZ546" s="56" t="s">
        <v>37</v>
      </c>
      <c r="JA546" s="80">
        <v>809.57</v>
      </c>
      <c r="JB546" s="81">
        <f>JE546+JF546+JG546+JH546+JI546+JJ546+JK546</f>
        <v>809.57</v>
      </c>
      <c r="JC546" s="81">
        <v>464.40000000000003</v>
      </c>
      <c r="JD546" s="82">
        <f t="shared" si="30"/>
        <v>0</v>
      </c>
      <c r="JE546" s="83"/>
      <c r="JF546" s="83"/>
      <c r="JG546" s="83"/>
      <c r="JH546" s="83"/>
      <c r="JI546" s="83"/>
      <c r="JJ546" s="83"/>
      <c r="JK546" s="83">
        <v>809.57</v>
      </c>
      <c r="JL546" s="83"/>
      <c r="JM546" s="83"/>
      <c r="JN546" s="83"/>
      <c r="JO546" s="83"/>
      <c r="JP546" s="83"/>
      <c r="JQ546" s="40">
        <f t="shared" si="28"/>
        <v>1.7432601205857019</v>
      </c>
      <c r="JR546" s="5" t="s">
        <v>493</v>
      </c>
    </row>
    <row r="547" spans="1:278" s="5" customFormat="1" ht="12.75" customHeight="1" x14ac:dyDescent="0.25">
      <c r="A547" s="64">
        <v>43269</v>
      </c>
      <c r="B547" s="110" t="s">
        <v>145</v>
      </c>
      <c r="C547" s="52"/>
      <c r="D547" s="52"/>
      <c r="E547" s="53"/>
      <c r="F547" s="53"/>
      <c r="G547" s="53"/>
      <c r="H547" s="53"/>
      <c r="I547" s="53"/>
      <c r="J547" s="53"/>
      <c r="K547" s="53"/>
      <c r="L547" s="22"/>
      <c r="M547" s="22"/>
      <c r="N547" s="22"/>
      <c r="O547" s="22"/>
      <c r="P547" s="22"/>
      <c r="Q547" s="22"/>
      <c r="R547" s="22">
        <v>10</v>
      </c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  <c r="BK547" s="22"/>
      <c r="BL547" s="22"/>
      <c r="BM547" s="22"/>
      <c r="BN547" s="22"/>
      <c r="BO547" s="22"/>
      <c r="BP547" s="22"/>
      <c r="BQ547" s="22"/>
      <c r="BR547" s="22"/>
      <c r="BS547" s="22"/>
      <c r="BT547" s="22"/>
      <c r="BU547" s="22"/>
      <c r="BV547" s="22"/>
      <c r="BW547" s="22"/>
      <c r="BX547" s="22"/>
      <c r="BY547" s="22"/>
      <c r="BZ547" s="22"/>
      <c r="CA547" s="22"/>
      <c r="CB547" s="22"/>
      <c r="CC547" s="22"/>
      <c r="CD547" s="22"/>
      <c r="CE547" s="22"/>
      <c r="CF547" s="22"/>
      <c r="CG547" s="22"/>
      <c r="CH547" s="22"/>
      <c r="CI547" s="22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2"/>
      <c r="DA547" s="22"/>
      <c r="DB547" s="22"/>
      <c r="DC547" s="22"/>
      <c r="DD547" s="22"/>
      <c r="DE547" s="22"/>
      <c r="DF547" s="22"/>
      <c r="DG547" s="22"/>
      <c r="DH547" s="22"/>
      <c r="DI547" s="22"/>
      <c r="DJ547" s="22"/>
      <c r="DK547" s="22"/>
      <c r="DL547" s="22"/>
      <c r="DM547" s="22"/>
      <c r="DN547" s="22"/>
      <c r="DO547" s="22"/>
      <c r="DP547" s="22"/>
      <c r="DQ547" s="22"/>
      <c r="DR547" s="22"/>
      <c r="DS547" s="22"/>
      <c r="DT547" s="22"/>
      <c r="DU547" s="22"/>
      <c r="DV547" s="22"/>
      <c r="DW547" s="22"/>
      <c r="DX547" s="22"/>
      <c r="DY547" s="22"/>
      <c r="DZ547" s="22"/>
      <c r="EA547" s="22"/>
      <c r="EB547" s="22"/>
      <c r="EC547" s="22"/>
      <c r="ED547" s="22"/>
      <c r="EE547" s="22"/>
      <c r="EF547" s="22"/>
      <c r="EG547" s="22"/>
      <c r="EH547" s="22"/>
      <c r="EI547" s="22"/>
      <c r="EJ547" s="22"/>
      <c r="EK547" s="22"/>
      <c r="EL547" s="22"/>
      <c r="EM547" s="22"/>
      <c r="EN547" s="22"/>
      <c r="EO547" s="22"/>
      <c r="EP547" s="22"/>
      <c r="EQ547" s="22"/>
      <c r="ER547" s="22"/>
      <c r="ES547" s="22"/>
      <c r="ET547" s="22"/>
      <c r="EU547" s="22"/>
      <c r="EV547" s="22"/>
      <c r="EW547" s="22"/>
      <c r="EX547" s="22"/>
      <c r="EY547" s="22"/>
      <c r="EZ547" s="22"/>
      <c r="FA547" s="22"/>
      <c r="FB547" s="22"/>
      <c r="FC547" s="22"/>
      <c r="FD547" s="22"/>
      <c r="FE547" s="22"/>
      <c r="FF547" s="22"/>
      <c r="FG547" s="22"/>
      <c r="FH547" s="22"/>
      <c r="FI547" s="22"/>
      <c r="FJ547" s="22"/>
      <c r="FK547" s="22"/>
      <c r="FL547" s="22"/>
      <c r="FM547" s="22"/>
      <c r="FN547" s="22"/>
      <c r="FO547" s="22"/>
      <c r="FP547" s="22"/>
      <c r="FQ547" s="22"/>
      <c r="FR547" s="22"/>
      <c r="FS547" s="22"/>
      <c r="FT547" s="22"/>
      <c r="FU547" s="22"/>
      <c r="FV547" s="22"/>
      <c r="FW547" s="22"/>
      <c r="FX547" s="22"/>
      <c r="FY547" s="22"/>
      <c r="FZ547" s="22"/>
      <c r="GA547" s="22"/>
      <c r="GB547" s="22"/>
      <c r="GC547" s="22"/>
      <c r="GD547" s="22"/>
      <c r="GE547" s="22"/>
      <c r="GF547" s="22"/>
      <c r="GG547" s="22"/>
      <c r="GH547" s="22"/>
      <c r="GI547" s="22"/>
      <c r="GJ547" s="22"/>
      <c r="GK547" s="22"/>
      <c r="GL547" s="22"/>
      <c r="GM547" s="22"/>
      <c r="GN547" s="22"/>
      <c r="GO547" s="22"/>
      <c r="GP547" s="22"/>
      <c r="GQ547" s="22"/>
      <c r="GR547" s="22"/>
      <c r="GS547" s="22"/>
      <c r="GT547" s="22"/>
      <c r="GU547" s="22"/>
      <c r="GV547" s="22"/>
      <c r="GW547" s="22"/>
      <c r="GX547" s="22"/>
      <c r="GY547" s="22"/>
      <c r="GZ547" s="22"/>
      <c r="HA547" s="22"/>
      <c r="HB547" s="22"/>
      <c r="HC547" s="22"/>
      <c r="HD547" s="22"/>
      <c r="HE547" s="22"/>
      <c r="HF547" s="22"/>
      <c r="HG547" s="22"/>
      <c r="HH547" s="22"/>
      <c r="HI547" s="22"/>
      <c r="HJ547" s="22"/>
      <c r="HK547" s="22"/>
      <c r="HL547" s="22"/>
      <c r="HM547" s="22"/>
      <c r="HN547" s="22"/>
      <c r="HO547" s="22"/>
      <c r="HP547" s="22"/>
      <c r="HQ547" s="22"/>
      <c r="HR547" s="22"/>
      <c r="HS547" s="22"/>
      <c r="HT547" s="22"/>
      <c r="HU547" s="22"/>
      <c r="HV547" s="22"/>
      <c r="HW547" s="22"/>
      <c r="HX547" s="22"/>
      <c r="HY547" s="22"/>
      <c r="HZ547" s="22"/>
      <c r="IA547" s="22"/>
      <c r="IB547" s="22"/>
      <c r="IC547" s="22"/>
      <c r="ID547" s="22"/>
      <c r="IE547" s="22"/>
      <c r="IF547" s="22"/>
      <c r="IG547" s="22"/>
      <c r="IH547" s="22"/>
      <c r="II547" s="22"/>
      <c r="IJ547" s="22"/>
      <c r="IK547" s="22"/>
      <c r="IL547" s="22"/>
      <c r="IM547" s="22"/>
      <c r="IN547" s="22"/>
      <c r="IO547" s="22"/>
      <c r="IP547" s="22"/>
      <c r="IQ547" s="22"/>
      <c r="IR547" s="22"/>
      <c r="IS547" s="22"/>
      <c r="IT547" s="22"/>
      <c r="IU547" s="22"/>
      <c r="IV547" s="22"/>
      <c r="IW547" s="22"/>
      <c r="IX547" s="22"/>
      <c r="IY547" s="26">
        <f t="shared" si="29"/>
        <v>10</v>
      </c>
      <c r="IZ547" s="56" t="s">
        <v>37</v>
      </c>
      <c r="JA547" s="80">
        <v>369.48</v>
      </c>
      <c r="JB547" s="81">
        <f>JE547+JF547+JG547+JH547+JI547+JJ547+JK547</f>
        <v>369.48</v>
      </c>
      <c r="JC547" s="81">
        <v>222</v>
      </c>
      <c r="JD547" s="82">
        <f t="shared" si="30"/>
        <v>0</v>
      </c>
      <c r="JE547" s="83"/>
      <c r="JF547" s="83"/>
      <c r="JG547" s="83"/>
      <c r="JH547" s="83"/>
      <c r="JI547" s="83"/>
      <c r="JJ547" s="83"/>
      <c r="JK547" s="83">
        <v>369.48</v>
      </c>
      <c r="JL547" s="83"/>
      <c r="JM547" s="83"/>
      <c r="JN547" s="83"/>
      <c r="JO547" s="83"/>
      <c r="JP547" s="83"/>
      <c r="JQ547" s="40">
        <f t="shared" si="28"/>
        <v>1.6643243243243244</v>
      </c>
      <c r="JR547" s="5" t="s">
        <v>515</v>
      </c>
    </row>
    <row r="548" spans="1:278" s="5" customFormat="1" ht="12.75" customHeight="1" x14ac:dyDescent="0.25">
      <c r="A548" s="64">
        <v>43278</v>
      </c>
      <c r="B548" s="110" t="s">
        <v>145</v>
      </c>
      <c r="C548" s="52"/>
      <c r="D548" s="52"/>
      <c r="E548" s="53"/>
      <c r="F548" s="53"/>
      <c r="G548" s="53"/>
      <c r="H548" s="53"/>
      <c r="I548" s="53"/>
      <c r="J548" s="53"/>
      <c r="K548" s="53"/>
      <c r="L548" s="22"/>
      <c r="M548" s="22"/>
      <c r="N548" s="22"/>
      <c r="O548" s="22"/>
      <c r="P548" s="22"/>
      <c r="Q548" s="22"/>
      <c r="R548" s="22"/>
      <c r="S548" s="22"/>
      <c r="T548" s="22">
        <v>9</v>
      </c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  <c r="BK548" s="22"/>
      <c r="BL548" s="22"/>
      <c r="BM548" s="22"/>
      <c r="BN548" s="22"/>
      <c r="BO548" s="22"/>
      <c r="BP548" s="22"/>
      <c r="BQ548" s="22"/>
      <c r="BR548" s="22"/>
      <c r="BS548" s="22"/>
      <c r="BT548" s="22"/>
      <c r="BU548" s="22"/>
      <c r="BV548" s="22"/>
      <c r="BW548" s="22"/>
      <c r="BX548" s="22"/>
      <c r="BY548" s="22"/>
      <c r="BZ548" s="22"/>
      <c r="CA548" s="22"/>
      <c r="CB548" s="22"/>
      <c r="CC548" s="22"/>
      <c r="CD548" s="22"/>
      <c r="CE548" s="22"/>
      <c r="CF548" s="22"/>
      <c r="CG548" s="22"/>
      <c r="CH548" s="22"/>
      <c r="CI548" s="22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2"/>
      <c r="DA548" s="22"/>
      <c r="DB548" s="22"/>
      <c r="DC548" s="22"/>
      <c r="DD548" s="22"/>
      <c r="DE548" s="22"/>
      <c r="DF548" s="22"/>
      <c r="DG548" s="22"/>
      <c r="DH548" s="22"/>
      <c r="DI548" s="22"/>
      <c r="DJ548" s="22"/>
      <c r="DK548" s="22"/>
      <c r="DL548" s="22"/>
      <c r="DM548" s="22"/>
      <c r="DN548" s="22"/>
      <c r="DO548" s="22"/>
      <c r="DP548" s="22"/>
      <c r="DQ548" s="22"/>
      <c r="DR548" s="22"/>
      <c r="DS548" s="22"/>
      <c r="DT548" s="22"/>
      <c r="DU548" s="22"/>
      <c r="DV548" s="22"/>
      <c r="DW548" s="22"/>
      <c r="DX548" s="22"/>
      <c r="DY548" s="22"/>
      <c r="DZ548" s="22"/>
      <c r="EA548" s="22"/>
      <c r="EB548" s="22"/>
      <c r="EC548" s="22"/>
      <c r="ED548" s="22"/>
      <c r="EE548" s="22"/>
      <c r="EF548" s="22"/>
      <c r="EG548" s="22"/>
      <c r="EH548" s="22"/>
      <c r="EI548" s="22"/>
      <c r="EJ548" s="22"/>
      <c r="EK548" s="22"/>
      <c r="EL548" s="22"/>
      <c r="EM548" s="22"/>
      <c r="EN548" s="22"/>
      <c r="EO548" s="22"/>
      <c r="EP548" s="22"/>
      <c r="EQ548" s="22"/>
      <c r="ER548" s="22"/>
      <c r="ES548" s="22"/>
      <c r="ET548" s="22"/>
      <c r="EU548" s="22"/>
      <c r="EV548" s="22"/>
      <c r="EW548" s="22"/>
      <c r="EX548" s="22"/>
      <c r="EY548" s="22"/>
      <c r="EZ548" s="22"/>
      <c r="FA548" s="22"/>
      <c r="FB548" s="22"/>
      <c r="FC548" s="22"/>
      <c r="FD548" s="22"/>
      <c r="FE548" s="22"/>
      <c r="FF548" s="22"/>
      <c r="FG548" s="22"/>
      <c r="FH548" s="22"/>
      <c r="FI548" s="22"/>
      <c r="FJ548" s="22"/>
      <c r="FK548" s="22"/>
      <c r="FL548" s="22"/>
      <c r="FM548" s="22"/>
      <c r="FN548" s="22"/>
      <c r="FO548" s="22"/>
      <c r="FP548" s="22"/>
      <c r="FQ548" s="22"/>
      <c r="FR548" s="22"/>
      <c r="FS548" s="22"/>
      <c r="FT548" s="22"/>
      <c r="FU548" s="22"/>
      <c r="FV548" s="22"/>
      <c r="FW548" s="22"/>
      <c r="FX548" s="22"/>
      <c r="FY548" s="22"/>
      <c r="FZ548" s="22"/>
      <c r="GA548" s="22"/>
      <c r="GB548" s="22"/>
      <c r="GC548" s="22"/>
      <c r="GD548" s="22"/>
      <c r="GE548" s="22"/>
      <c r="GF548" s="22"/>
      <c r="GG548" s="22"/>
      <c r="GH548" s="22"/>
      <c r="GI548" s="22"/>
      <c r="GJ548" s="22"/>
      <c r="GK548" s="22"/>
      <c r="GL548" s="22"/>
      <c r="GM548" s="22"/>
      <c r="GN548" s="22"/>
      <c r="GO548" s="22"/>
      <c r="GP548" s="22"/>
      <c r="GQ548" s="22"/>
      <c r="GR548" s="22"/>
      <c r="GS548" s="22"/>
      <c r="GT548" s="22"/>
      <c r="GU548" s="22"/>
      <c r="GV548" s="22"/>
      <c r="GW548" s="22"/>
      <c r="GX548" s="22"/>
      <c r="GY548" s="22"/>
      <c r="GZ548" s="22"/>
      <c r="HA548" s="22"/>
      <c r="HB548" s="22"/>
      <c r="HC548" s="22"/>
      <c r="HD548" s="22"/>
      <c r="HE548" s="22"/>
      <c r="HF548" s="22"/>
      <c r="HG548" s="22"/>
      <c r="HH548" s="22"/>
      <c r="HI548" s="22"/>
      <c r="HJ548" s="22"/>
      <c r="HK548" s="22"/>
      <c r="HL548" s="22"/>
      <c r="HM548" s="22"/>
      <c r="HN548" s="22"/>
      <c r="HO548" s="22"/>
      <c r="HP548" s="22"/>
      <c r="HQ548" s="22"/>
      <c r="HR548" s="22"/>
      <c r="HS548" s="22"/>
      <c r="HT548" s="22"/>
      <c r="HU548" s="22"/>
      <c r="HV548" s="22"/>
      <c r="HW548" s="22"/>
      <c r="HX548" s="22"/>
      <c r="HY548" s="22"/>
      <c r="HZ548" s="22"/>
      <c r="IA548" s="22"/>
      <c r="IB548" s="22"/>
      <c r="IC548" s="22"/>
      <c r="ID548" s="22"/>
      <c r="IE548" s="22"/>
      <c r="IF548" s="22"/>
      <c r="IG548" s="22"/>
      <c r="IH548" s="22"/>
      <c r="II548" s="22"/>
      <c r="IJ548" s="22"/>
      <c r="IK548" s="22"/>
      <c r="IL548" s="22"/>
      <c r="IM548" s="22"/>
      <c r="IN548" s="22"/>
      <c r="IO548" s="22"/>
      <c r="IP548" s="22"/>
      <c r="IQ548" s="22"/>
      <c r="IR548" s="22"/>
      <c r="IS548" s="22"/>
      <c r="IT548" s="22"/>
      <c r="IU548" s="22"/>
      <c r="IV548" s="22"/>
      <c r="IW548" s="22"/>
      <c r="IX548" s="22"/>
      <c r="IY548" s="26">
        <f t="shared" si="29"/>
        <v>9</v>
      </c>
      <c r="IZ548" s="56" t="s">
        <v>37</v>
      </c>
      <c r="JA548" s="80">
        <v>202.5</v>
      </c>
      <c r="JB548" s="81">
        <f>JE548+JF548+JG548+JH548+JI548+JJ548+JK548</f>
        <v>202.5</v>
      </c>
      <c r="JC548" s="81">
        <v>115.83</v>
      </c>
      <c r="JD548" s="82">
        <f t="shared" si="30"/>
        <v>0</v>
      </c>
      <c r="JE548" s="83"/>
      <c r="JF548" s="83"/>
      <c r="JG548" s="83"/>
      <c r="JH548" s="83"/>
      <c r="JI548" s="83"/>
      <c r="JJ548" s="83"/>
      <c r="JK548" s="83">
        <v>202.5</v>
      </c>
      <c r="JL548" s="83"/>
      <c r="JM548" s="83"/>
      <c r="JN548" s="83"/>
      <c r="JO548" s="83"/>
      <c r="JP548" s="83"/>
      <c r="JQ548" s="40">
        <f t="shared" si="28"/>
        <v>1.7482517482517483</v>
      </c>
      <c r="JR548" s="5" t="s">
        <v>476</v>
      </c>
    </row>
    <row r="549" spans="1:278" s="5" customFormat="1" ht="12.75" customHeight="1" x14ac:dyDescent="0.25">
      <c r="A549" s="64">
        <v>43287</v>
      </c>
      <c r="B549" s="110" t="s">
        <v>145</v>
      </c>
      <c r="C549" s="52"/>
      <c r="D549" s="52"/>
      <c r="E549" s="53"/>
      <c r="F549" s="53"/>
      <c r="G549" s="53"/>
      <c r="H549" s="53"/>
      <c r="I549" s="53"/>
      <c r="J549" s="53"/>
      <c r="K549" s="53"/>
      <c r="L549" s="22"/>
      <c r="M549" s="22"/>
      <c r="N549" s="22"/>
      <c r="O549" s="22"/>
      <c r="P549" s="22"/>
      <c r="Q549" s="22"/>
      <c r="R549" s="22">
        <v>10</v>
      </c>
      <c r="S549" s="22">
        <v>54</v>
      </c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  <c r="BK549" s="22"/>
      <c r="BL549" s="22"/>
      <c r="BM549" s="22"/>
      <c r="BN549" s="22"/>
      <c r="BO549" s="22"/>
      <c r="BP549" s="22"/>
      <c r="BQ549" s="22"/>
      <c r="BR549" s="22"/>
      <c r="BS549" s="22"/>
      <c r="BT549" s="22"/>
      <c r="BU549" s="22"/>
      <c r="BV549" s="22"/>
      <c r="BW549" s="22"/>
      <c r="BX549" s="22"/>
      <c r="BY549" s="22"/>
      <c r="BZ549" s="22"/>
      <c r="CA549" s="22"/>
      <c r="CB549" s="22"/>
      <c r="CC549" s="22"/>
      <c r="CD549" s="22"/>
      <c r="CE549" s="22"/>
      <c r="CF549" s="22"/>
      <c r="CG549" s="22"/>
      <c r="CH549" s="22"/>
      <c r="CI549" s="22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2"/>
      <c r="DA549" s="22"/>
      <c r="DB549" s="22"/>
      <c r="DC549" s="22"/>
      <c r="DD549" s="22"/>
      <c r="DE549" s="22"/>
      <c r="DF549" s="22"/>
      <c r="DG549" s="22"/>
      <c r="DH549" s="22"/>
      <c r="DI549" s="22"/>
      <c r="DJ549" s="22"/>
      <c r="DK549" s="22"/>
      <c r="DL549" s="22"/>
      <c r="DM549" s="22"/>
      <c r="DN549" s="22"/>
      <c r="DO549" s="22"/>
      <c r="DP549" s="22"/>
      <c r="DQ549" s="22"/>
      <c r="DR549" s="22"/>
      <c r="DS549" s="22"/>
      <c r="DT549" s="22"/>
      <c r="DU549" s="22"/>
      <c r="DV549" s="22"/>
      <c r="DW549" s="22"/>
      <c r="DX549" s="22"/>
      <c r="DY549" s="22"/>
      <c r="DZ549" s="22"/>
      <c r="EA549" s="22"/>
      <c r="EB549" s="22"/>
      <c r="EC549" s="22"/>
      <c r="ED549" s="22"/>
      <c r="EE549" s="22"/>
      <c r="EF549" s="22"/>
      <c r="EG549" s="22"/>
      <c r="EH549" s="22"/>
      <c r="EI549" s="22"/>
      <c r="EJ549" s="22"/>
      <c r="EK549" s="22"/>
      <c r="EL549" s="22"/>
      <c r="EM549" s="22"/>
      <c r="EN549" s="22"/>
      <c r="EO549" s="22"/>
      <c r="EP549" s="22"/>
      <c r="EQ549" s="22"/>
      <c r="ER549" s="22"/>
      <c r="ES549" s="22"/>
      <c r="ET549" s="22"/>
      <c r="EU549" s="22"/>
      <c r="EV549" s="22"/>
      <c r="EW549" s="22"/>
      <c r="EX549" s="22"/>
      <c r="EY549" s="22"/>
      <c r="EZ549" s="22"/>
      <c r="FA549" s="22"/>
      <c r="FB549" s="22"/>
      <c r="FC549" s="22"/>
      <c r="FD549" s="22"/>
      <c r="FE549" s="22"/>
      <c r="FF549" s="22"/>
      <c r="FG549" s="22"/>
      <c r="FH549" s="22"/>
      <c r="FI549" s="22"/>
      <c r="FJ549" s="22"/>
      <c r="FK549" s="22"/>
      <c r="FL549" s="22"/>
      <c r="FM549" s="22"/>
      <c r="FN549" s="22"/>
      <c r="FO549" s="22"/>
      <c r="FP549" s="22"/>
      <c r="FQ549" s="22"/>
      <c r="FR549" s="22"/>
      <c r="FS549" s="22"/>
      <c r="FT549" s="22"/>
      <c r="FU549" s="22"/>
      <c r="FV549" s="22"/>
      <c r="FW549" s="22"/>
      <c r="FX549" s="22"/>
      <c r="FY549" s="22"/>
      <c r="FZ549" s="22"/>
      <c r="GA549" s="22"/>
      <c r="GB549" s="22"/>
      <c r="GC549" s="22"/>
      <c r="GD549" s="22"/>
      <c r="GE549" s="22"/>
      <c r="GF549" s="22"/>
      <c r="GG549" s="22"/>
      <c r="GH549" s="22"/>
      <c r="GI549" s="22"/>
      <c r="GJ549" s="22"/>
      <c r="GK549" s="22"/>
      <c r="GL549" s="22"/>
      <c r="GM549" s="22"/>
      <c r="GN549" s="22"/>
      <c r="GO549" s="22"/>
      <c r="GP549" s="22"/>
      <c r="GQ549" s="22"/>
      <c r="GR549" s="22"/>
      <c r="GS549" s="22"/>
      <c r="GT549" s="22"/>
      <c r="GU549" s="22"/>
      <c r="GV549" s="22"/>
      <c r="GW549" s="22"/>
      <c r="GX549" s="22"/>
      <c r="GY549" s="22"/>
      <c r="GZ549" s="22"/>
      <c r="HA549" s="22"/>
      <c r="HB549" s="22"/>
      <c r="HC549" s="22"/>
      <c r="HD549" s="22"/>
      <c r="HE549" s="22"/>
      <c r="HF549" s="22"/>
      <c r="HG549" s="22"/>
      <c r="HH549" s="22"/>
      <c r="HI549" s="22"/>
      <c r="HJ549" s="22"/>
      <c r="HK549" s="22"/>
      <c r="HL549" s="22"/>
      <c r="HM549" s="22"/>
      <c r="HN549" s="22"/>
      <c r="HO549" s="22"/>
      <c r="HP549" s="22"/>
      <c r="HQ549" s="22"/>
      <c r="HR549" s="22"/>
      <c r="HS549" s="22"/>
      <c r="HT549" s="22"/>
      <c r="HU549" s="22"/>
      <c r="HV549" s="22"/>
      <c r="HW549" s="22"/>
      <c r="HX549" s="22"/>
      <c r="HY549" s="22"/>
      <c r="HZ549" s="22"/>
      <c r="IA549" s="22"/>
      <c r="IB549" s="22"/>
      <c r="IC549" s="22"/>
      <c r="ID549" s="22"/>
      <c r="IE549" s="22"/>
      <c r="IF549" s="22"/>
      <c r="IG549" s="22"/>
      <c r="IH549" s="22"/>
      <c r="II549" s="22"/>
      <c r="IJ549" s="22"/>
      <c r="IK549" s="22"/>
      <c r="IL549" s="22"/>
      <c r="IM549" s="22"/>
      <c r="IN549" s="22"/>
      <c r="IO549" s="22"/>
      <c r="IP549" s="22"/>
      <c r="IQ549" s="22"/>
      <c r="IR549" s="22"/>
      <c r="IS549" s="22"/>
      <c r="IT549" s="22"/>
      <c r="IU549" s="22"/>
      <c r="IV549" s="22"/>
      <c r="IW549" s="22"/>
      <c r="IX549" s="22"/>
      <c r="IY549" s="26">
        <f t="shared" si="29"/>
        <v>64</v>
      </c>
      <c r="IZ549" s="56" t="s">
        <v>37</v>
      </c>
      <c r="JA549" s="80">
        <v>1582.63</v>
      </c>
      <c r="JB549" s="81">
        <f>JE549+JF549+JG549+JH549+JI549+JJ549+JK549+JL549</f>
        <v>1582.63</v>
      </c>
      <c r="JC549" s="81">
        <v>916.56000000000006</v>
      </c>
      <c r="JD549" s="82">
        <f t="shared" si="30"/>
        <v>0</v>
      </c>
      <c r="JE549" s="83"/>
      <c r="JF549" s="83"/>
      <c r="JG549" s="83"/>
      <c r="JH549" s="83"/>
      <c r="JI549" s="83"/>
      <c r="JJ549" s="83"/>
      <c r="JK549" s="83"/>
      <c r="JL549" s="83">
        <v>1582.63</v>
      </c>
      <c r="JM549" s="83"/>
      <c r="JN549" s="83"/>
      <c r="JO549" s="83"/>
      <c r="JP549" s="83"/>
      <c r="JQ549" s="40">
        <f t="shared" si="28"/>
        <v>1.7267063803788076</v>
      </c>
      <c r="JR549" s="5" t="s">
        <v>522</v>
      </c>
    </row>
    <row r="550" spans="1:278" s="5" customFormat="1" ht="12.75" customHeight="1" x14ac:dyDescent="0.25">
      <c r="A550" s="64">
        <v>43314</v>
      </c>
      <c r="B550" s="110" t="s">
        <v>145</v>
      </c>
      <c r="C550" s="52"/>
      <c r="D550" s="52"/>
      <c r="E550" s="53"/>
      <c r="F550" s="53"/>
      <c r="G550" s="53"/>
      <c r="H550" s="53"/>
      <c r="I550" s="53"/>
      <c r="J550" s="53"/>
      <c r="K550" s="53"/>
      <c r="L550" s="22"/>
      <c r="M550" s="22"/>
      <c r="N550" s="22"/>
      <c r="O550" s="22"/>
      <c r="P550" s="22"/>
      <c r="Q550" s="22"/>
      <c r="R550" s="22"/>
      <c r="S550" s="22">
        <v>27</v>
      </c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  <c r="BK550" s="22"/>
      <c r="BL550" s="22"/>
      <c r="BM550" s="22"/>
      <c r="BN550" s="22"/>
      <c r="BO550" s="22"/>
      <c r="BP550" s="22"/>
      <c r="BQ550" s="22"/>
      <c r="BR550" s="22"/>
      <c r="BS550" s="22"/>
      <c r="BT550" s="22"/>
      <c r="BU550" s="22"/>
      <c r="BV550" s="22"/>
      <c r="BW550" s="22"/>
      <c r="BX550" s="22"/>
      <c r="BY550" s="22"/>
      <c r="BZ550" s="22"/>
      <c r="CA550" s="22"/>
      <c r="CB550" s="22"/>
      <c r="CC550" s="22"/>
      <c r="CD550" s="22"/>
      <c r="CE550" s="22"/>
      <c r="CF550" s="22"/>
      <c r="CG550" s="22"/>
      <c r="CH550" s="22"/>
      <c r="CI550" s="22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2"/>
      <c r="DA550" s="22"/>
      <c r="DB550" s="22"/>
      <c r="DC550" s="22"/>
      <c r="DD550" s="22"/>
      <c r="DE550" s="22"/>
      <c r="DF550" s="22"/>
      <c r="DG550" s="22"/>
      <c r="DH550" s="22"/>
      <c r="DI550" s="22"/>
      <c r="DJ550" s="22"/>
      <c r="DK550" s="22"/>
      <c r="DL550" s="22"/>
      <c r="DM550" s="22"/>
      <c r="DN550" s="22"/>
      <c r="DO550" s="22"/>
      <c r="DP550" s="22"/>
      <c r="DQ550" s="22"/>
      <c r="DR550" s="22"/>
      <c r="DS550" s="22"/>
      <c r="DT550" s="22"/>
      <c r="DU550" s="22"/>
      <c r="DV550" s="22"/>
      <c r="DW550" s="22"/>
      <c r="DX550" s="22"/>
      <c r="DY550" s="22"/>
      <c r="DZ550" s="22"/>
      <c r="EA550" s="22"/>
      <c r="EB550" s="22"/>
      <c r="EC550" s="22"/>
      <c r="ED550" s="22"/>
      <c r="EE550" s="22"/>
      <c r="EF550" s="22"/>
      <c r="EG550" s="22"/>
      <c r="EH550" s="22"/>
      <c r="EI550" s="22"/>
      <c r="EJ550" s="22"/>
      <c r="EK550" s="22"/>
      <c r="EL550" s="22"/>
      <c r="EM550" s="22"/>
      <c r="EN550" s="22"/>
      <c r="EO550" s="22"/>
      <c r="EP550" s="22"/>
      <c r="EQ550" s="22"/>
      <c r="ER550" s="22"/>
      <c r="ES550" s="22"/>
      <c r="ET550" s="22"/>
      <c r="EU550" s="22"/>
      <c r="EV550" s="22"/>
      <c r="EW550" s="22"/>
      <c r="EX550" s="22"/>
      <c r="EY550" s="22"/>
      <c r="EZ550" s="22"/>
      <c r="FA550" s="22"/>
      <c r="FB550" s="22"/>
      <c r="FC550" s="22"/>
      <c r="FD550" s="22"/>
      <c r="FE550" s="22"/>
      <c r="FF550" s="22"/>
      <c r="FG550" s="22"/>
      <c r="FH550" s="22"/>
      <c r="FI550" s="22"/>
      <c r="FJ550" s="22"/>
      <c r="FK550" s="22"/>
      <c r="FL550" s="22"/>
      <c r="FM550" s="22"/>
      <c r="FN550" s="22"/>
      <c r="FO550" s="22"/>
      <c r="FP550" s="22"/>
      <c r="FQ550" s="22"/>
      <c r="FR550" s="22"/>
      <c r="FS550" s="22"/>
      <c r="FT550" s="22"/>
      <c r="FU550" s="22"/>
      <c r="FV550" s="22"/>
      <c r="FW550" s="22"/>
      <c r="FX550" s="22"/>
      <c r="FY550" s="22"/>
      <c r="FZ550" s="22"/>
      <c r="GA550" s="22"/>
      <c r="GB550" s="22"/>
      <c r="GC550" s="22"/>
      <c r="GD550" s="22"/>
      <c r="GE550" s="22"/>
      <c r="GF550" s="22"/>
      <c r="GG550" s="22"/>
      <c r="GH550" s="22"/>
      <c r="GI550" s="22"/>
      <c r="GJ550" s="22"/>
      <c r="GK550" s="22"/>
      <c r="GL550" s="22"/>
      <c r="GM550" s="22"/>
      <c r="GN550" s="22"/>
      <c r="GO550" s="22"/>
      <c r="GP550" s="22"/>
      <c r="GQ550" s="22"/>
      <c r="GR550" s="22"/>
      <c r="GS550" s="22"/>
      <c r="GT550" s="22"/>
      <c r="GU550" s="22"/>
      <c r="GV550" s="22"/>
      <c r="GW550" s="22"/>
      <c r="GX550" s="22"/>
      <c r="GY550" s="22"/>
      <c r="GZ550" s="22"/>
      <c r="HA550" s="22"/>
      <c r="HB550" s="22"/>
      <c r="HC550" s="22"/>
      <c r="HD550" s="22"/>
      <c r="HE550" s="22"/>
      <c r="HF550" s="22"/>
      <c r="HG550" s="22"/>
      <c r="HH550" s="22"/>
      <c r="HI550" s="22"/>
      <c r="HJ550" s="22"/>
      <c r="HK550" s="22"/>
      <c r="HL550" s="22"/>
      <c r="HM550" s="22"/>
      <c r="HN550" s="22"/>
      <c r="HO550" s="22"/>
      <c r="HP550" s="22"/>
      <c r="HQ550" s="22"/>
      <c r="HR550" s="22"/>
      <c r="HS550" s="22"/>
      <c r="HT550" s="22"/>
      <c r="HU550" s="22"/>
      <c r="HV550" s="22"/>
      <c r="HW550" s="22"/>
      <c r="HX550" s="22"/>
      <c r="HY550" s="22"/>
      <c r="HZ550" s="22"/>
      <c r="IA550" s="22"/>
      <c r="IB550" s="22"/>
      <c r="IC550" s="22"/>
      <c r="ID550" s="22"/>
      <c r="IE550" s="22"/>
      <c r="IF550" s="22"/>
      <c r="IG550" s="22"/>
      <c r="IH550" s="22"/>
      <c r="II550" s="22"/>
      <c r="IJ550" s="22"/>
      <c r="IK550" s="22"/>
      <c r="IL550" s="22"/>
      <c r="IM550" s="22"/>
      <c r="IN550" s="22"/>
      <c r="IO550" s="22"/>
      <c r="IP550" s="22"/>
      <c r="IQ550" s="22"/>
      <c r="IR550" s="22"/>
      <c r="IS550" s="22"/>
      <c r="IT550" s="22"/>
      <c r="IU550" s="22"/>
      <c r="IV550" s="22"/>
      <c r="IW550" s="22"/>
      <c r="IX550" s="22"/>
      <c r="IY550" s="26">
        <f t="shared" si="29"/>
        <v>27</v>
      </c>
      <c r="IZ550" s="56" t="s">
        <v>37</v>
      </c>
      <c r="JA550" s="80">
        <v>605.55999999999995</v>
      </c>
      <c r="JB550" s="81">
        <f>JE550+JF550+JG550+JH550+JI550+JJ550+JK550+JL550</f>
        <v>605.55999999999995</v>
      </c>
      <c r="JC550" s="81">
        <v>348.03000000000003</v>
      </c>
      <c r="JD550" s="82">
        <f t="shared" si="30"/>
        <v>0</v>
      </c>
      <c r="JE550" s="83"/>
      <c r="JF550" s="83"/>
      <c r="JG550" s="83"/>
      <c r="JH550" s="83"/>
      <c r="JI550" s="83"/>
      <c r="JJ550" s="83"/>
      <c r="JK550" s="83"/>
      <c r="JL550" s="83">
        <v>605.55999999999995</v>
      </c>
      <c r="JM550" s="83"/>
      <c r="JN550" s="83"/>
      <c r="JO550" s="83"/>
      <c r="JP550" s="83"/>
      <c r="JQ550" s="40">
        <f t="shared" ref="JQ550:JQ609" si="31">JA550/JC550</f>
        <v>1.7399649455506707</v>
      </c>
    </row>
    <row r="551" spans="1:278" s="5" customFormat="1" ht="12.75" customHeight="1" x14ac:dyDescent="0.25">
      <c r="A551" s="64">
        <v>43349</v>
      </c>
      <c r="B551" s="110" t="s">
        <v>145</v>
      </c>
      <c r="C551" s="52"/>
      <c r="D551" s="52"/>
      <c r="E551" s="53"/>
      <c r="F551" s="53"/>
      <c r="G551" s="53"/>
      <c r="H551" s="53"/>
      <c r="I551" s="53"/>
      <c r="J551" s="53"/>
      <c r="K551" s="53"/>
      <c r="L551" s="22"/>
      <c r="M551" s="22"/>
      <c r="N551" s="22"/>
      <c r="O551" s="22"/>
      <c r="P551" s="22"/>
      <c r="Q551" s="22"/>
      <c r="R551" s="22"/>
      <c r="S551" s="22">
        <v>45</v>
      </c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  <c r="BK551" s="22"/>
      <c r="BL551" s="22"/>
      <c r="BM551" s="22"/>
      <c r="BN551" s="22"/>
      <c r="BO551" s="22"/>
      <c r="BP551" s="22"/>
      <c r="BQ551" s="22"/>
      <c r="BR551" s="22"/>
      <c r="BS551" s="22"/>
      <c r="BT551" s="22"/>
      <c r="BU551" s="22"/>
      <c r="BV551" s="22"/>
      <c r="BW551" s="22"/>
      <c r="BX551" s="22"/>
      <c r="BY551" s="22"/>
      <c r="BZ551" s="22"/>
      <c r="CA551" s="22"/>
      <c r="CB551" s="22"/>
      <c r="CC551" s="22"/>
      <c r="CD551" s="22"/>
      <c r="CE551" s="22"/>
      <c r="CF551" s="22"/>
      <c r="CG551" s="22"/>
      <c r="CH551" s="22"/>
      <c r="CI551" s="22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2"/>
      <c r="DA551" s="22"/>
      <c r="DB551" s="22"/>
      <c r="DC551" s="22"/>
      <c r="DD551" s="22"/>
      <c r="DE551" s="22"/>
      <c r="DF551" s="22"/>
      <c r="DG551" s="22"/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/>
      <c r="DX551" s="22"/>
      <c r="DY551" s="22"/>
      <c r="DZ551" s="22"/>
      <c r="EA551" s="22"/>
      <c r="EB551" s="22"/>
      <c r="EC551" s="22"/>
      <c r="ED551" s="22"/>
      <c r="EE551" s="22"/>
      <c r="EF551" s="22"/>
      <c r="EG551" s="22"/>
      <c r="EH551" s="22"/>
      <c r="EI551" s="22"/>
      <c r="EJ551" s="22"/>
      <c r="EK551" s="22"/>
      <c r="EL551" s="22"/>
      <c r="EM551" s="22"/>
      <c r="EN551" s="22"/>
      <c r="EO551" s="22"/>
      <c r="EP551" s="22"/>
      <c r="EQ551" s="22"/>
      <c r="ER551" s="22"/>
      <c r="ES551" s="22"/>
      <c r="ET551" s="22"/>
      <c r="EU551" s="22"/>
      <c r="EV551" s="22"/>
      <c r="EW551" s="22"/>
      <c r="EX551" s="22"/>
      <c r="EY551" s="22"/>
      <c r="EZ551" s="22"/>
      <c r="FA551" s="22"/>
      <c r="FB551" s="22"/>
      <c r="FC551" s="22"/>
      <c r="FD551" s="22"/>
      <c r="FE551" s="22"/>
      <c r="FF551" s="22"/>
      <c r="FG551" s="22"/>
      <c r="FH551" s="22"/>
      <c r="FI551" s="22"/>
      <c r="FJ551" s="22"/>
      <c r="FK551" s="22"/>
      <c r="FL551" s="22"/>
      <c r="FM551" s="22"/>
      <c r="FN551" s="22"/>
      <c r="FO551" s="22"/>
      <c r="FP551" s="22"/>
      <c r="FQ551" s="22"/>
      <c r="FR551" s="22"/>
      <c r="FS551" s="22"/>
      <c r="FT551" s="22"/>
      <c r="FU551" s="22">
        <v>20</v>
      </c>
      <c r="FV551" s="22"/>
      <c r="FW551" s="22"/>
      <c r="FX551" s="22"/>
      <c r="FY551" s="22"/>
      <c r="FZ551" s="22"/>
      <c r="GA551" s="22"/>
      <c r="GB551" s="22"/>
      <c r="GC551" s="22"/>
      <c r="GD551" s="22"/>
      <c r="GE551" s="22"/>
      <c r="GF551" s="22"/>
      <c r="GG551" s="22"/>
      <c r="GH551" s="22"/>
      <c r="GI551" s="22"/>
      <c r="GJ551" s="22"/>
      <c r="GK551" s="22"/>
      <c r="GL551" s="22"/>
      <c r="GM551" s="22"/>
      <c r="GN551" s="22"/>
      <c r="GO551" s="22"/>
      <c r="GP551" s="22"/>
      <c r="GQ551" s="22"/>
      <c r="GR551" s="22"/>
      <c r="GS551" s="22"/>
      <c r="GT551" s="22"/>
      <c r="GU551" s="22"/>
      <c r="GV551" s="22"/>
      <c r="GW551" s="22"/>
      <c r="GX551" s="22"/>
      <c r="GY551" s="22"/>
      <c r="GZ551" s="22"/>
      <c r="HA551" s="22"/>
      <c r="HB551" s="22"/>
      <c r="HC551" s="22"/>
      <c r="HD551" s="22"/>
      <c r="HE551" s="22"/>
      <c r="HF551" s="22"/>
      <c r="HG551" s="22"/>
      <c r="HH551" s="22"/>
      <c r="HI551" s="22"/>
      <c r="HJ551" s="22"/>
      <c r="HK551" s="22"/>
      <c r="HL551" s="22"/>
      <c r="HM551" s="22"/>
      <c r="HN551" s="22"/>
      <c r="HO551" s="22"/>
      <c r="HP551" s="22"/>
      <c r="HQ551" s="22"/>
      <c r="HR551" s="22"/>
      <c r="HS551" s="22"/>
      <c r="HT551" s="22"/>
      <c r="HU551" s="22"/>
      <c r="HV551" s="22"/>
      <c r="HW551" s="22"/>
      <c r="HX551" s="22"/>
      <c r="HY551" s="22"/>
      <c r="HZ551" s="22"/>
      <c r="IA551" s="22"/>
      <c r="IB551" s="22"/>
      <c r="IC551" s="22"/>
      <c r="ID551" s="22"/>
      <c r="IE551" s="22"/>
      <c r="IF551" s="22"/>
      <c r="IG551" s="22"/>
      <c r="IH551" s="22"/>
      <c r="II551" s="22"/>
      <c r="IJ551" s="22"/>
      <c r="IK551" s="22"/>
      <c r="IL551" s="22"/>
      <c r="IM551" s="22"/>
      <c r="IN551" s="22"/>
      <c r="IO551" s="22"/>
      <c r="IP551" s="22"/>
      <c r="IQ551" s="22"/>
      <c r="IR551" s="22"/>
      <c r="IS551" s="22"/>
      <c r="IT551" s="22"/>
      <c r="IU551" s="22"/>
      <c r="IV551" s="22"/>
      <c r="IW551" s="22"/>
      <c r="IX551" s="22"/>
      <c r="IY551" s="26">
        <f t="shared" si="29"/>
        <v>65</v>
      </c>
      <c r="IZ551" s="56" t="s">
        <v>37</v>
      </c>
      <c r="JA551" s="80">
        <v>1717.2</v>
      </c>
      <c r="JB551" s="81">
        <f>JE551+JF551+JG551+JH551+JI551+JJ551+JK551+JL551+JM551+JN551</f>
        <v>1717.2</v>
      </c>
      <c r="JC551" s="81">
        <v>1058</v>
      </c>
      <c r="JD551" s="82">
        <f t="shared" si="30"/>
        <v>0</v>
      </c>
      <c r="JE551" s="83"/>
      <c r="JF551" s="83"/>
      <c r="JG551" s="83"/>
      <c r="JH551" s="83"/>
      <c r="JI551" s="83"/>
      <c r="JJ551" s="83"/>
      <c r="JK551" s="83"/>
      <c r="JL551" s="83"/>
      <c r="JM551" s="83"/>
      <c r="JN551" s="83">
        <v>1717.2</v>
      </c>
      <c r="JO551" s="83"/>
      <c r="JP551" s="83"/>
      <c r="JQ551" s="117">
        <f t="shared" si="31"/>
        <v>1.623062381852552</v>
      </c>
      <c r="JR551" s="5" t="s">
        <v>620</v>
      </c>
    </row>
    <row r="552" spans="1:278" s="5" customFormat="1" ht="12.75" customHeight="1" x14ac:dyDescent="0.25">
      <c r="A552" s="64">
        <v>43375</v>
      </c>
      <c r="B552" s="110" t="s">
        <v>145</v>
      </c>
      <c r="C552" s="52"/>
      <c r="D552" s="52"/>
      <c r="E552" s="53"/>
      <c r="F552" s="53"/>
      <c r="G552" s="53"/>
      <c r="H552" s="53"/>
      <c r="I552" s="53"/>
      <c r="J552" s="53"/>
      <c r="K552" s="53"/>
      <c r="L552" s="22"/>
      <c r="M552" s="22"/>
      <c r="N552" s="22"/>
      <c r="O552" s="22"/>
      <c r="P552" s="22"/>
      <c r="Q552" s="22"/>
      <c r="R552" s="22"/>
      <c r="S552" s="22">
        <v>36</v>
      </c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  <c r="BK552" s="22"/>
      <c r="BL552" s="22"/>
      <c r="BM552" s="22"/>
      <c r="BN552" s="22"/>
      <c r="BO552" s="22"/>
      <c r="BP552" s="22"/>
      <c r="BQ552" s="22"/>
      <c r="BR552" s="22"/>
      <c r="BS552" s="22"/>
      <c r="BT552" s="22"/>
      <c r="BU552" s="22"/>
      <c r="BV552" s="22"/>
      <c r="BW552" s="22"/>
      <c r="BX552" s="22"/>
      <c r="BY552" s="22"/>
      <c r="BZ552" s="22"/>
      <c r="CA552" s="22"/>
      <c r="CB552" s="22"/>
      <c r="CC552" s="22"/>
      <c r="CD552" s="22"/>
      <c r="CE552" s="22"/>
      <c r="CF552" s="22"/>
      <c r="CG552" s="22"/>
      <c r="CH552" s="22"/>
      <c r="CI552" s="22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2"/>
      <c r="DA552" s="22"/>
      <c r="DB552" s="22"/>
      <c r="DC552" s="22"/>
      <c r="DD552" s="22"/>
      <c r="DE552" s="22"/>
      <c r="DF552" s="22"/>
      <c r="DG552" s="22"/>
      <c r="DH552" s="22"/>
      <c r="DI552" s="22"/>
      <c r="DJ552" s="22"/>
      <c r="DK552" s="22"/>
      <c r="DL552" s="22"/>
      <c r="DM552" s="22"/>
      <c r="DN552" s="22"/>
      <c r="DO552" s="22"/>
      <c r="DP552" s="22"/>
      <c r="DQ552" s="22"/>
      <c r="DR552" s="22"/>
      <c r="DS552" s="22"/>
      <c r="DT552" s="22"/>
      <c r="DU552" s="22"/>
      <c r="DV552" s="22"/>
      <c r="DW552" s="22"/>
      <c r="DX552" s="22"/>
      <c r="DY552" s="22"/>
      <c r="DZ552" s="22"/>
      <c r="EA552" s="22"/>
      <c r="EB552" s="22"/>
      <c r="EC552" s="22"/>
      <c r="ED552" s="22"/>
      <c r="EE552" s="22"/>
      <c r="EF552" s="22"/>
      <c r="EG552" s="22"/>
      <c r="EH552" s="22"/>
      <c r="EI552" s="22"/>
      <c r="EJ552" s="22"/>
      <c r="EK552" s="22"/>
      <c r="EL552" s="22"/>
      <c r="EM552" s="22"/>
      <c r="EN552" s="22"/>
      <c r="EO552" s="22"/>
      <c r="EP552" s="22"/>
      <c r="EQ552" s="22"/>
      <c r="ER552" s="22"/>
      <c r="ES552" s="22"/>
      <c r="ET552" s="22"/>
      <c r="EU552" s="22"/>
      <c r="EV552" s="22"/>
      <c r="EW552" s="22"/>
      <c r="EX552" s="22"/>
      <c r="EY552" s="22">
        <v>30</v>
      </c>
      <c r="EZ552" s="22"/>
      <c r="FA552" s="22"/>
      <c r="FB552" s="22"/>
      <c r="FC552" s="22"/>
      <c r="FD552" s="22"/>
      <c r="FE552" s="22"/>
      <c r="FF552" s="22"/>
      <c r="FG552" s="22"/>
      <c r="FH552" s="22"/>
      <c r="FI552" s="22"/>
      <c r="FJ552" s="22"/>
      <c r="FK552" s="22"/>
      <c r="FL552" s="22"/>
      <c r="FM552" s="22"/>
      <c r="FN552" s="22"/>
      <c r="FO552" s="22"/>
      <c r="FP552" s="22"/>
      <c r="FQ552" s="22"/>
      <c r="FR552" s="22"/>
      <c r="FS552" s="22"/>
      <c r="FT552" s="22"/>
      <c r="FU552" s="22">
        <v>10</v>
      </c>
      <c r="FV552" s="22"/>
      <c r="FW552" s="22"/>
      <c r="FX552" s="22"/>
      <c r="FY552" s="22"/>
      <c r="FZ552" s="22"/>
      <c r="GA552" s="22"/>
      <c r="GB552" s="22"/>
      <c r="GC552" s="22"/>
      <c r="GD552" s="22"/>
      <c r="GE552" s="22"/>
      <c r="GF552" s="22"/>
      <c r="GG552" s="22"/>
      <c r="GH552" s="22"/>
      <c r="GI552" s="22"/>
      <c r="GJ552" s="22"/>
      <c r="GK552" s="22"/>
      <c r="GL552" s="22"/>
      <c r="GM552" s="22"/>
      <c r="GN552" s="22"/>
      <c r="GO552" s="22"/>
      <c r="GP552" s="22"/>
      <c r="GQ552" s="22"/>
      <c r="GR552" s="22"/>
      <c r="GS552" s="22"/>
      <c r="GT552" s="22"/>
      <c r="GU552" s="22"/>
      <c r="GV552" s="22"/>
      <c r="GW552" s="22"/>
      <c r="GX552" s="22"/>
      <c r="GY552" s="22"/>
      <c r="GZ552" s="22"/>
      <c r="HA552" s="22"/>
      <c r="HB552" s="22"/>
      <c r="HC552" s="22"/>
      <c r="HD552" s="22"/>
      <c r="HE552" s="22"/>
      <c r="HF552" s="22"/>
      <c r="HG552" s="22"/>
      <c r="HH552" s="22"/>
      <c r="HI552" s="22"/>
      <c r="HJ552" s="22"/>
      <c r="HK552" s="22"/>
      <c r="HL552" s="22"/>
      <c r="HM552" s="22"/>
      <c r="HN552" s="22"/>
      <c r="HO552" s="22"/>
      <c r="HP552" s="22"/>
      <c r="HQ552" s="22"/>
      <c r="HR552" s="22"/>
      <c r="HS552" s="22"/>
      <c r="HT552" s="22"/>
      <c r="HU552" s="22"/>
      <c r="HV552" s="22"/>
      <c r="HW552" s="22"/>
      <c r="HX552" s="22"/>
      <c r="HY552" s="22"/>
      <c r="HZ552" s="22"/>
      <c r="IA552" s="22"/>
      <c r="IB552" s="22"/>
      <c r="IC552" s="22"/>
      <c r="ID552" s="22"/>
      <c r="IE552" s="22"/>
      <c r="IF552" s="22"/>
      <c r="IG552" s="22"/>
      <c r="IH552" s="22"/>
      <c r="II552" s="22"/>
      <c r="IJ552" s="22"/>
      <c r="IK552" s="22"/>
      <c r="IL552" s="22"/>
      <c r="IM552" s="22"/>
      <c r="IN552" s="22"/>
      <c r="IO552" s="22"/>
      <c r="IP552" s="22"/>
      <c r="IQ552" s="22"/>
      <c r="IR552" s="22"/>
      <c r="IS552" s="22"/>
      <c r="IT552" s="22"/>
      <c r="IU552" s="22"/>
      <c r="IV552" s="22"/>
      <c r="IW552" s="22"/>
      <c r="IX552" s="22"/>
      <c r="IY552" s="26">
        <f t="shared" si="29"/>
        <v>76</v>
      </c>
      <c r="IZ552" s="56" t="s">
        <v>37</v>
      </c>
      <c r="JA552" s="80">
        <v>1990.42</v>
      </c>
      <c r="JB552" s="81">
        <f>JE552+JF552+JG552+JH552+JI552+JJ552+JK552+JL552+JM552+JN552+JO552</f>
        <v>1990.42</v>
      </c>
      <c r="JC552" s="81">
        <v>1229.6400000000001</v>
      </c>
      <c r="JD552" s="82">
        <f t="shared" si="30"/>
        <v>0</v>
      </c>
      <c r="JE552" s="83"/>
      <c r="JF552" s="83"/>
      <c r="JG552" s="83"/>
      <c r="JH552" s="83"/>
      <c r="JI552" s="83"/>
      <c r="JJ552" s="83"/>
      <c r="JK552" s="83"/>
      <c r="JL552" s="83"/>
      <c r="JM552" s="83"/>
      <c r="JN552" s="83"/>
      <c r="JO552" s="83">
        <v>1990.42</v>
      </c>
      <c r="JP552" s="83"/>
      <c r="JQ552" s="117">
        <f t="shared" si="31"/>
        <v>1.6187014085423375</v>
      </c>
      <c r="JR552" s="5" t="s">
        <v>668</v>
      </c>
    </row>
    <row r="553" spans="1:278" s="5" customFormat="1" ht="12.75" customHeight="1" x14ac:dyDescent="0.25">
      <c r="A553" s="64">
        <v>43454</v>
      </c>
      <c r="B553" s="108" t="s">
        <v>145</v>
      </c>
      <c r="C553" s="52"/>
      <c r="D553" s="52"/>
      <c r="E553" s="53"/>
      <c r="F553" s="53"/>
      <c r="G553" s="53"/>
      <c r="H553" s="53"/>
      <c r="I553" s="53"/>
      <c r="J553" s="53"/>
      <c r="K553" s="53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  <c r="BK553" s="22"/>
      <c r="BL553" s="22"/>
      <c r="BM553" s="22"/>
      <c r="BN553" s="22"/>
      <c r="BO553" s="22"/>
      <c r="BP553" s="22"/>
      <c r="BQ553" s="22"/>
      <c r="BR553" s="22"/>
      <c r="BS553" s="22"/>
      <c r="BT553" s="22"/>
      <c r="BU553" s="22"/>
      <c r="BV553" s="22"/>
      <c r="BW553" s="22"/>
      <c r="BX553" s="22"/>
      <c r="BY553" s="22"/>
      <c r="BZ553" s="22"/>
      <c r="CA553" s="22"/>
      <c r="CB553" s="22"/>
      <c r="CC553" s="22"/>
      <c r="CD553" s="22"/>
      <c r="CE553" s="22"/>
      <c r="CF553" s="22"/>
      <c r="CG553" s="22"/>
      <c r="CH553" s="22"/>
      <c r="CI553" s="22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2"/>
      <c r="DA553" s="22"/>
      <c r="DB553" s="22"/>
      <c r="DC553" s="22"/>
      <c r="DD553" s="22"/>
      <c r="DE553" s="22"/>
      <c r="DF553" s="22"/>
      <c r="DG553" s="22"/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/>
      <c r="DS553" s="22"/>
      <c r="DT553" s="22"/>
      <c r="DU553" s="22"/>
      <c r="DV553" s="22"/>
      <c r="DW553" s="22"/>
      <c r="DX553" s="22"/>
      <c r="DY553" s="22"/>
      <c r="DZ553" s="22"/>
      <c r="EA553" s="22"/>
      <c r="EB553" s="22"/>
      <c r="EC553" s="22"/>
      <c r="ED553" s="22"/>
      <c r="EE553" s="22"/>
      <c r="EF553" s="22"/>
      <c r="EG553" s="22"/>
      <c r="EH553" s="22"/>
      <c r="EI553" s="22"/>
      <c r="EJ553" s="22"/>
      <c r="EK553" s="22"/>
      <c r="EL553" s="22"/>
      <c r="EM553" s="22"/>
      <c r="EN553" s="22"/>
      <c r="EO553" s="22"/>
      <c r="EP553" s="22"/>
      <c r="EQ553" s="22"/>
      <c r="ER553" s="22"/>
      <c r="ES553" s="22"/>
      <c r="ET553" s="22"/>
      <c r="EU553" s="22"/>
      <c r="EV553" s="22"/>
      <c r="EW553" s="22"/>
      <c r="EX553" s="22"/>
      <c r="EY553" s="22">
        <v>10</v>
      </c>
      <c r="EZ553" s="22"/>
      <c r="FA553" s="22"/>
      <c r="FB553" s="22"/>
      <c r="FC553" s="22"/>
      <c r="FD553" s="22"/>
      <c r="FE553" s="22"/>
      <c r="FF553" s="22"/>
      <c r="FG553" s="22"/>
      <c r="FH553" s="22"/>
      <c r="FI553" s="22"/>
      <c r="FJ553" s="22"/>
      <c r="FK553" s="22"/>
      <c r="FL553" s="22"/>
      <c r="FM553" s="22"/>
      <c r="FN553" s="22"/>
      <c r="FO553" s="22"/>
      <c r="FP553" s="22"/>
      <c r="FQ553" s="22"/>
      <c r="FR553" s="22"/>
      <c r="FS553" s="22"/>
      <c r="FT553" s="22"/>
      <c r="FU553" s="22"/>
      <c r="FV553" s="22"/>
      <c r="FW553" s="22"/>
      <c r="FX553" s="22"/>
      <c r="FY553" s="22"/>
      <c r="FZ553" s="22"/>
      <c r="GA553" s="22"/>
      <c r="GB553" s="22"/>
      <c r="GC553" s="22"/>
      <c r="GD553" s="22"/>
      <c r="GE553" s="22"/>
      <c r="GF553" s="22"/>
      <c r="GG553" s="22"/>
      <c r="GH553" s="22"/>
      <c r="GI553" s="22"/>
      <c r="GJ553" s="22"/>
      <c r="GK553" s="22"/>
      <c r="GL553" s="22"/>
      <c r="GM553" s="22"/>
      <c r="GN553" s="22"/>
      <c r="GO553" s="22"/>
      <c r="GP553" s="22"/>
      <c r="GQ553" s="22"/>
      <c r="GR553" s="22"/>
      <c r="GS553" s="22"/>
      <c r="GT553" s="22"/>
      <c r="GU553" s="22"/>
      <c r="GV553" s="22"/>
      <c r="GW553" s="22"/>
      <c r="GX553" s="22"/>
      <c r="GY553" s="22"/>
      <c r="GZ553" s="22"/>
      <c r="HA553" s="22"/>
      <c r="HB553" s="22"/>
      <c r="HC553" s="22"/>
      <c r="HD553" s="22"/>
      <c r="HE553" s="22"/>
      <c r="HF553" s="22"/>
      <c r="HG553" s="22"/>
      <c r="HH553" s="22"/>
      <c r="HI553" s="22"/>
      <c r="HJ553" s="22"/>
      <c r="HK553" s="22"/>
      <c r="HL553" s="22"/>
      <c r="HM553" s="22"/>
      <c r="HN553" s="22"/>
      <c r="HO553" s="22"/>
      <c r="HP553" s="22"/>
      <c r="HQ553" s="22"/>
      <c r="HR553" s="22"/>
      <c r="HS553" s="22"/>
      <c r="HT553" s="22"/>
      <c r="HU553" s="22"/>
      <c r="HV553" s="22"/>
      <c r="HW553" s="22"/>
      <c r="HX553" s="22"/>
      <c r="HY553" s="22"/>
      <c r="HZ553" s="22"/>
      <c r="IA553" s="22"/>
      <c r="IB553" s="22"/>
      <c r="IC553" s="22"/>
      <c r="ID553" s="22"/>
      <c r="IE553" s="22"/>
      <c r="IF553" s="22"/>
      <c r="IG553" s="22"/>
      <c r="IH553" s="22"/>
      <c r="II553" s="22"/>
      <c r="IJ553" s="22"/>
      <c r="IK553" s="22"/>
      <c r="IL553" s="22"/>
      <c r="IM553" s="22"/>
      <c r="IN553" s="22"/>
      <c r="IO553" s="22"/>
      <c r="IP553" s="22"/>
      <c r="IQ553" s="22"/>
      <c r="IR553" s="22"/>
      <c r="IS553" s="22"/>
      <c r="IT553" s="22"/>
      <c r="IU553" s="22"/>
      <c r="IV553" s="22"/>
      <c r="IW553" s="22"/>
      <c r="IX553" s="22"/>
      <c r="IY553" s="26">
        <f t="shared" si="29"/>
        <v>10</v>
      </c>
      <c r="IZ553" s="56" t="s">
        <v>37</v>
      </c>
      <c r="JA553" s="80">
        <v>257.16000000000003</v>
      </c>
      <c r="JB553" s="81">
        <f>JE553+JF553+JG553+JH553+JI553+JJ553+JK553+JL553+JM553+JN553+JO553+JP553</f>
        <v>0</v>
      </c>
      <c r="JC553" s="81">
        <v>166.9</v>
      </c>
      <c r="JD553" s="82">
        <f t="shared" si="30"/>
        <v>257.16000000000003</v>
      </c>
      <c r="JE553" s="83"/>
      <c r="JF553" s="83"/>
      <c r="JG553" s="83"/>
      <c r="JH553" s="83"/>
      <c r="JI553" s="83"/>
      <c r="JJ553" s="83"/>
      <c r="JK553" s="83"/>
      <c r="JL553" s="83"/>
      <c r="JM553" s="83"/>
      <c r="JN553" s="83"/>
      <c r="JO553" s="83"/>
      <c r="JP553" s="83"/>
      <c r="JQ553" s="117">
        <f t="shared" si="31"/>
        <v>1.540802875973637</v>
      </c>
    </row>
    <row r="554" spans="1:278" s="5" customFormat="1" ht="12.75" customHeight="1" x14ac:dyDescent="0.25">
      <c r="A554" s="64">
        <v>43161</v>
      </c>
      <c r="B554" s="108" t="s">
        <v>755</v>
      </c>
      <c r="C554" s="52"/>
      <c r="D554" s="52"/>
      <c r="E554" s="53"/>
      <c r="F554" s="53"/>
      <c r="G554" s="53"/>
      <c r="H554" s="53"/>
      <c r="I554" s="53"/>
      <c r="J554" s="53"/>
      <c r="K554" s="53"/>
      <c r="L554" s="22"/>
      <c r="M554" s="22"/>
      <c r="N554" s="22"/>
      <c r="O554" s="22"/>
      <c r="P554" s="22"/>
      <c r="Q554" s="22"/>
      <c r="R554" s="22"/>
      <c r="S554" s="22"/>
      <c r="T554" s="22"/>
      <c r="U554" s="22">
        <v>1.8</v>
      </c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  <c r="BK554" s="22"/>
      <c r="BL554" s="22"/>
      <c r="BM554" s="22"/>
      <c r="BN554" s="22"/>
      <c r="BO554" s="22"/>
      <c r="BP554" s="22"/>
      <c r="BQ554" s="22"/>
      <c r="BR554" s="22"/>
      <c r="BS554" s="22"/>
      <c r="BT554" s="22"/>
      <c r="BU554" s="22"/>
      <c r="BV554" s="22"/>
      <c r="BW554" s="22"/>
      <c r="BX554" s="22"/>
      <c r="BY554" s="22"/>
      <c r="BZ554" s="22"/>
      <c r="CA554" s="22"/>
      <c r="CB554" s="22"/>
      <c r="CC554" s="22"/>
      <c r="CD554" s="22"/>
      <c r="CE554" s="22"/>
      <c r="CF554" s="22"/>
      <c r="CG554" s="22"/>
      <c r="CH554" s="22"/>
      <c r="CI554" s="22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2"/>
      <c r="DA554" s="22"/>
      <c r="DB554" s="22"/>
      <c r="DC554" s="22"/>
      <c r="DD554" s="22"/>
      <c r="DE554" s="22"/>
      <c r="DF554" s="22"/>
      <c r="DG554" s="22"/>
      <c r="DH554" s="22"/>
      <c r="DI554" s="22"/>
      <c r="DJ554" s="22"/>
      <c r="DK554" s="22"/>
      <c r="DL554" s="22"/>
      <c r="DM554" s="22"/>
      <c r="DN554" s="22"/>
      <c r="DO554" s="22"/>
      <c r="DP554" s="22"/>
      <c r="DQ554" s="22"/>
      <c r="DR554" s="22"/>
      <c r="DS554" s="22"/>
      <c r="DT554" s="22"/>
      <c r="DU554" s="22"/>
      <c r="DV554" s="22"/>
      <c r="DW554" s="22"/>
      <c r="DX554" s="22"/>
      <c r="DY554" s="22"/>
      <c r="DZ554" s="22"/>
      <c r="EA554" s="22"/>
      <c r="EB554" s="22"/>
      <c r="EC554" s="22"/>
      <c r="ED554" s="22"/>
      <c r="EE554" s="22"/>
      <c r="EF554" s="22"/>
      <c r="EG554" s="22"/>
      <c r="EH554" s="22"/>
      <c r="EI554" s="22"/>
      <c r="EJ554" s="22"/>
      <c r="EK554" s="22"/>
      <c r="EL554" s="22"/>
      <c r="EM554" s="22"/>
      <c r="EN554" s="22"/>
      <c r="EO554" s="22"/>
      <c r="EP554" s="22"/>
      <c r="EQ554" s="22"/>
      <c r="ER554" s="22"/>
      <c r="ES554" s="22"/>
      <c r="ET554" s="22"/>
      <c r="EU554" s="22"/>
      <c r="EV554" s="22"/>
      <c r="EW554" s="22"/>
      <c r="EX554" s="22"/>
      <c r="EY554" s="22"/>
      <c r="EZ554" s="22"/>
      <c r="FA554" s="22"/>
      <c r="FB554" s="22"/>
      <c r="FC554" s="22"/>
      <c r="FD554" s="22"/>
      <c r="FE554" s="22"/>
      <c r="FF554" s="22"/>
      <c r="FG554" s="22"/>
      <c r="FH554" s="22"/>
      <c r="FI554" s="22"/>
      <c r="FJ554" s="22"/>
      <c r="FK554" s="22"/>
      <c r="FL554" s="22"/>
      <c r="FM554" s="22"/>
      <c r="FN554" s="22"/>
      <c r="FO554" s="22"/>
      <c r="FP554" s="22"/>
      <c r="FQ554" s="22"/>
      <c r="FR554" s="22"/>
      <c r="FS554" s="22"/>
      <c r="FT554" s="22"/>
      <c r="FU554" s="22"/>
      <c r="FV554" s="22"/>
      <c r="FW554" s="22"/>
      <c r="FX554" s="22"/>
      <c r="FY554" s="22"/>
      <c r="FZ554" s="22"/>
      <c r="GA554" s="22"/>
      <c r="GB554" s="22"/>
      <c r="GC554" s="22"/>
      <c r="GD554" s="22"/>
      <c r="GE554" s="22"/>
      <c r="GF554" s="22"/>
      <c r="GG554" s="22"/>
      <c r="GH554" s="22"/>
      <c r="GI554" s="22"/>
      <c r="GJ554" s="22"/>
      <c r="GK554" s="22"/>
      <c r="GL554" s="22"/>
      <c r="GM554" s="22"/>
      <c r="GN554" s="22"/>
      <c r="GO554" s="22"/>
      <c r="GP554" s="22"/>
      <c r="GQ554" s="22"/>
      <c r="GR554" s="22"/>
      <c r="GS554" s="22"/>
      <c r="GT554" s="22"/>
      <c r="GU554" s="22"/>
      <c r="GV554" s="22"/>
      <c r="GW554" s="22"/>
      <c r="GX554" s="22"/>
      <c r="GY554" s="22"/>
      <c r="GZ554" s="22"/>
      <c r="HA554" s="22"/>
      <c r="HB554" s="22"/>
      <c r="HC554" s="22"/>
      <c r="HD554" s="22"/>
      <c r="HE554" s="22"/>
      <c r="HF554" s="22"/>
      <c r="HG554" s="22"/>
      <c r="HH554" s="22"/>
      <c r="HI554" s="22"/>
      <c r="HJ554" s="22"/>
      <c r="HK554" s="22"/>
      <c r="HL554" s="22"/>
      <c r="HM554" s="22"/>
      <c r="HN554" s="22"/>
      <c r="HO554" s="22"/>
      <c r="HP554" s="22"/>
      <c r="HQ554" s="22"/>
      <c r="HR554" s="22"/>
      <c r="HS554" s="22"/>
      <c r="HT554" s="22"/>
      <c r="HU554" s="22"/>
      <c r="HV554" s="22"/>
      <c r="HW554" s="22"/>
      <c r="HX554" s="22"/>
      <c r="HY554" s="22"/>
      <c r="HZ554" s="22">
        <v>1</v>
      </c>
      <c r="IA554" s="22"/>
      <c r="IB554" s="22"/>
      <c r="IC554" s="22"/>
      <c r="ID554" s="22"/>
      <c r="IE554" s="22"/>
      <c r="IF554" s="22"/>
      <c r="IG554" s="22"/>
      <c r="IH554" s="22"/>
      <c r="II554" s="22"/>
      <c r="IJ554" s="22"/>
      <c r="IK554" s="22"/>
      <c r="IL554" s="22"/>
      <c r="IM554" s="22"/>
      <c r="IN554" s="22"/>
      <c r="IO554" s="22"/>
      <c r="IP554" s="22"/>
      <c r="IQ554" s="22"/>
      <c r="IR554" s="22"/>
      <c r="IS554" s="22"/>
      <c r="IT554" s="22"/>
      <c r="IU554" s="22"/>
      <c r="IV554" s="22"/>
      <c r="IW554" s="22"/>
      <c r="IX554" s="22"/>
      <c r="IY554" s="26">
        <f t="shared" si="29"/>
        <v>2.8</v>
      </c>
      <c r="IZ554" s="56" t="s">
        <v>37</v>
      </c>
      <c r="JA554" s="80">
        <v>650.24</v>
      </c>
      <c r="JB554" s="81">
        <f>JE554+JF554+JG554+JH554</f>
        <v>650.24</v>
      </c>
      <c r="JC554" s="81">
        <v>480.476</v>
      </c>
      <c r="JD554" s="82">
        <f t="shared" si="30"/>
        <v>0</v>
      </c>
      <c r="JE554" s="83"/>
      <c r="JF554" s="83"/>
      <c r="JG554" s="83">
        <f>200+300</f>
        <v>500</v>
      </c>
      <c r="JH554" s="83">
        <v>150.24</v>
      </c>
      <c r="JI554" s="83"/>
      <c r="JJ554" s="83"/>
      <c r="JK554" s="83"/>
      <c r="JL554" s="83"/>
      <c r="JM554" s="83"/>
      <c r="JN554" s="83"/>
      <c r="JO554" s="83"/>
      <c r="JP554" s="83"/>
      <c r="JQ554" s="40">
        <f t="shared" si="31"/>
        <v>1.3533246197520792</v>
      </c>
    </row>
    <row r="555" spans="1:278" s="5" customFormat="1" ht="12.75" customHeight="1" x14ac:dyDescent="0.25">
      <c r="A555" s="64">
        <v>43195</v>
      </c>
      <c r="B555" s="108" t="s">
        <v>755</v>
      </c>
      <c r="C555" s="52"/>
      <c r="D555" s="52"/>
      <c r="E555" s="53"/>
      <c r="F555" s="53"/>
      <c r="G555" s="53"/>
      <c r="H555" s="53"/>
      <c r="I555" s="53"/>
      <c r="J555" s="53"/>
      <c r="K555" s="53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>
        <v>10</v>
      </c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  <c r="BK555" s="22"/>
      <c r="BL555" s="22"/>
      <c r="BM555" s="22"/>
      <c r="BN555" s="22"/>
      <c r="BO555" s="22"/>
      <c r="BP555" s="22"/>
      <c r="BQ555" s="22"/>
      <c r="BR555" s="22"/>
      <c r="BS555" s="22"/>
      <c r="BT555" s="22"/>
      <c r="BU555" s="22"/>
      <c r="BV555" s="22"/>
      <c r="BW555" s="22"/>
      <c r="BX555" s="22"/>
      <c r="BY555" s="22"/>
      <c r="BZ555" s="22"/>
      <c r="CA555" s="22"/>
      <c r="CB555" s="22"/>
      <c r="CC555" s="22"/>
      <c r="CD555" s="22"/>
      <c r="CE555" s="22"/>
      <c r="CF555" s="22"/>
      <c r="CG555" s="22"/>
      <c r="CH555" s="22"/>
      <c r="CI555" s="22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2"/>
      <c r="DA555" s="22"/>
      <c r="DB555" s="22"/>
      <c r="DC555" s="22"/>
      <c r="DD555" s="22"/>
      <c r="DE555" s="22"/>
      <c r="DF555" s="22"/>
      <c r="DG555" s="22"/>
      <c r="DH555" s="22"/>
      <c r="DI555" s="22"/>
      <c r="DJ555" s="22"/>
      <c r="DK555" s="22"/>
      <c r="DL555" s="22"/>
      <c r="DM555" s="22"/>
      <c r="DN555" s="22"/>
      <c r="DO555" s="22"/>
      <c r="DP555" s="22"/>
      <c r="DQ555" s="22"/>
      <c r="DR555" s="22"/>
      <c r="DS555" s="22"/>
      <c r="DT555" s="22"/>
      <c r="DU555" s="22"/>
      <c r="DV555" s="22"/>
      <c r="DW555" s="22"/>
      <c r="DX555" s="22"/>
      <c r="DY555" s="22"/>
      <c r="DZ555" s="22"/>
      <c r="EA555" s="22"/>
      <c r="EB555" s="22"/>
      <c r="EC555" s="22"/>
      <c r="ED555" s="22"/>
      <c r="EE555" s="22"/>
      <c r="EF555" s="22"/>
      <c r="EG555" s="22"/>
      <c r="EH555" s="22"/>
      <c r="EI555" s="22"/>
      <c r="EJ555" s="22"/>
      <c r="EK555" s="22"/>
      <c r="EL555" s="22"/>
      <c r="EM555" s="22"/>
      <c r="EN555" s="22"/>
      <c r="EO555" s="22"/>
      <c r="EP555" s="22"/>
      <c r="EQ555" s="22"/>
      <c r="ER555" s="22"/>
      <c r="ES555" s="22"/>
      <c r="ET555" s="22"/>
      <c r="EU555" s="22"/>
      <c r="EV555" s="22"/>
      <c r="EW555" s="22"/>
      <c r="EX555" s="22"/>
      <c r="EY555" s="22"/>
      <c r="EZ555" s="22"/>
      <c r="FA555" s="22"/>
      <c r="FB555" s="22"/>
      <c r="FC555" s="22"/>
      <c r="FD555" s="22"/>
      <c r="FE555" s="22"/>
      <c r="FF555" s="22"/>
      <c r="FG555" s="22"/>
      <c r="FH555" s="22"/>
      <c r="FI555" s="22"/>
      <c r="FJ555" s="22"/>
      <c r="FK555" s="22"/>
      <c r="FL555" s="22"/>
      <c r="FM555" s="22"/>
      <c r="FN555" s="22"/>
      <c r="FO555" s="22"/>
      <c r="FP555" s="22"/>
      <c r="FQ555" s="22"/>
      <c r="FR555" s="22"/>
      <c r="FS555" s="22"/>
      <c r="FT555" s="22"/>
      <c r="FU555" s="22"/>
      <c r="FV555" s="22"/>
      <c r="FW555" s="22"/>
      <c r="FX555" s="22"/>
      <c r="FY555" s="22"/>
      <c r="FZ555" s="22"/>
      <c r="GA555" s="22"/>
      <c r="GB555" s="22"/>
      <c r="GC555" s="22"/>
      <c r="GD555" s="22"/>
      <c r="GE555" s="22"/>
      <c r="GF555" s="22"/>
      <c r="GG555" s="22"/>
      <c r="GH555" s="22"/>
      <c r="GI555" s="22"/>
      <c r="GJ555" s="22"/>
      <c r="GK555" s="22"/>
      <c r="GL555" s="22"/>
      <c r="GM555" s="22"/>
      <c r="GN555" s="22"/>
      <c r="GO555" s="22"/>
      <c r="GP555" s="22"/>
      <c r="GQ555" s="22"/>
      <c r="GR555" s="22"/>
      <c r="GS555" s="22"/>
      <c r="GT555" s="22"/>
      <c r="GU555" s="22"/>
      <c r="GV555" s="22"/>
      <c r="GW555" s="22"/>
      <c r="GX555" s="22"/>
      <c r="GY555" s="22"/>
      <c r="GZ555" s="22"/>
      <c r="HA555" s="22"/>
      <c r="HB555" s="22"/>
      <c r="HC555" s="22"/>
      <c r="HD555" s="22"/>
      <c r="HE555" s="22"/>
      <c r="HF555" s="22"/>
      <c r="HG555" s="22"/>
      <c r="HH555" s="22"/>
      <c r="HI555" s="22"/>
      <c r="HJ555" s="22"/>
      <c r="HK555" s="22"/>
      <c r="HL555" s="22"/>
      <c r="HM555" s="22"/>
      <c r="HN555" s="22"/>
      <c r="HO555" s="22"/>
      <c r="HP555" s="22"/>
      <c r="HQ555" s="22">
        <v>5</v>
      </c>
      <c r="HR555" s="22"/>
      <c r="HS555" s="22"/>
      <c r="HT555" s="22"/>
      <c r="HU555" s="22"/>
      <c r="HV555" s="22"/>
      <c r="HW555" s="22"/>
      <c r="HX555" s="22"/>
      <c r="HY555" s="22"/>
      <c r="HZ555" s="22"/>
      <c r="IA555" s="22"/>
      <c r="IB555" s="22"/>
      <c r="IC555" s="22"/>
      <c r="ID555" s="22"/>
      <c r="IE555" s="22"/>
      <c r="IF555" s="22"/>
      <c r="IG555" s="22"/>
      <c r="IH555" s="22"/>
      <c r="II555" s="22"/>
      <c r="IJ555" s="22"/>
      <c r="IK555" s="22"/>
      <c r="IL555" s="22"/>
      <c r="IM555" s="22"/>
      <c r="IN555" s="22"/>
      <c r="IO555" s="22"/>
      <c r="IP555" s="22"/>
      <c r="IQ555" s="22"/>
      <c r="IR555" s="22"/>
      <c r="IS555" s="22"/>
      <c r="IT555" s="22"/>
      <c r="IU555" s="22"/>
      <c r="IV555" s="22"/>
      <c r="IW555" s="22"/>
      <c r="IX555" s="22"/>
      <c r="IY555" s="26">
        <f t="shared" si="29"/>
        <v>15</v>
      </c>
      <c r="IZ555" s="56" t="s">
        <v>37</v>
      </c>
      <c r="JA555" s="80">
        <v>463.74</v>
      </c>
      <c r="JB555" s="81">
        <f>JE555+JF555+JG555+JH555+JI555</f>
        <v>463.74</v>
      </c>
      <c r="JC555" s="81">
        <v>314.05</v>
      </c>
      <c r="JD555" s="82">
        <f t="shared" si="30"/>
        <v>0</v>
      </c>
      <c r="JE555" s="83"/>
      <c r="JF555" s="83"/>
      <c r="JG555" s="83"/>
      <c r="JH555" s="83">
        <v>400</v>
      </c>
      <c r="JI555" s="83">
        <v>63.74</v>
      </c>
      <c r="JJ555" s="83"/>
      <c r="JK555" s="83"/>
      <c r="JL555" s="83"/>
      <c r="JM555" s="83"/>
      <c r="JN555" s="83"/>
      <c r="JO555" s="83"/>
      <c r="JP555" s="83"/>
      <c r="JQ555" s="40">
        <f t="shared" si="31"/>
        <v>1.4766438465212546</v>
      </c>
    </row>
    <row r="556" spans="1:278" s="5" customFormat="1" ht="12.75" customHeight="1" x14ac:dyDescent="0.25">
      <c r="A556" s="64">
        <v>43215</v>
      </c>
      <c r="B556" s="108" t="s">
        <v>755</v>
      </c>
      <c r="C556" s="52"/>
      <c r="D556" s="52"/>
      <c r="E556" s="53"/>
      <c r="F556" s="53"/>
      <c r="G556" s="53"/>
      <c r="H556" s="53"/>
      <c r="I556" s="53"/>
      <c r="J556" s="53"/>
      <c r="K556" s="53"/>
      <c r="L556" s="22"/>
      <c r="M556" s="22"/>
      <c r="N556" s="22"/>
      <c r="O556" s="22"/>
      <c r="P556" s="22"/>
      <c r="Q556" s="22">
        <v>8</v>
      </c>
      <c r="R556" s="22"/>
      <c r="S556" s="22"/>
      <c r="T556" s="22"/>
      <c r="U556" s="22"/>
      <c r="V556" s="22"/>
      <c r="W556" s="22">
        <v>10</v>
      </c>
      <c r="X556" s="22"/>
      <c r="Y556" s="22"/>
      <c r="Z556" s="22"/>
      <c r="AA556" s="22"/>
      <c r="AB556" s="22"/>
      <c r="AC556" s="22"/>
      <c r="AD556" s="22"/>
      <c r="AE556" s="22"/>
      <c r="AF556" s="22"/>
      <c r="AG556" s="22">
        <v>10</v>
      </c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  <c r="BK556" s="22"/>
      <c r="BL556" s="22"/>
      <c r="BM556" s="22"/>
      <c r="BN556" s="22"/>
      <c r="BO556" s="22"/>
      <c r="BP556" s="22"/>
      <c r="BQ556" s="22"/>
      <c r="BR556" s="22"/>
      <c r="BS556" s="22"/>
      <c r="BT556" s="22"/>
      <c r="BU556" s="22"/>
      <c r="BV556" s="22"/>
      <c r="BW556" s="22"/>
      <c r="BX556" s="22"/>
      <c r="BY556" s="22"/>
      <c r="BZ556" s="22"/>
      <c r="CA556" s="22"/>
      <c r="CB556" s="22"/>
      <c r="CC556" s="22"/>
      <c r="CD556" s="22"/>
      <c r="CE556" s="22"/>
      <c r="CF556" s="22"/>
      <c r="CG556" s="22"/>
      <c r="CH556" s="22"/>
      <c r="CI556" s="22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2"/>
      <c r="DA556" s="22"/>
      <c r="DB556" s="22"/>
      <c r="DC556" s="22"/>
      <c r="DD556" s="22"/>
      <c r="DE556" s="22"/>
      <c r="DF556" s="22"/>
      <c r="DG556" s="22"/>
      <c r="DH556" s="22"/>
      <c r="DI556" s="22"/>
      <c r="DJ556" s="22"/>
      <c r="DK556" s="22"/>
      <c r="DL556" s="22">
        <v>10</v>
      </c>
      <c r="DM556" s="22"/>
      <c r="DN556" s="22"/>
      <c r="DO556" s="22"/>
      <c r="DP556" s="22"/>
      <c r="DQ556" s="22"/>
      <c r="DR556" s="22"/>
      <c r="DS556" s="22"/>
      <c r="DT556" s="22"/>
      <c r="DU556" s="22"/>
      <c r="DV556" s="22"/>
      <c r="DW556" s="22"/>
      <c r="DX556" s="22"/>
      <c r="DY556" s="22"/>
      <c r="DZ556" s="22"/>
      <c r="EA556" s="22"/>
      <c r="EB556" s="22"/>
      <c r="EC556" s="22"/>
      <c r="ED556" s="22"/>
      <c r="EE556" s="22"/>
      <c r="EF556" s="22"/>
      <c r="EG556" s="22"/>
      <c r="EH556" s="22"/>
      <c r="EI556" s="22"/>
      <c r="EJ556" s="22"/>
      <c r="EK556" s="22"/>
      <c r="EL556" s="22"/>
      <c r="EM556" s="22"/>
      <c r="EN556" s="22"/>
      <c r="EO556" s="22"/>
      <c r="EP556" s="22"/>
      <c r="EQ556" s="22"/>
      <c r="ER556" s="22"/>
      <c r="ES556" s="22"/>
      <c r="ET556" s="22"/>
      <c r="EU556" s="22"/>
      <c r="EV556" s="22"/>
      <c r="EW556" s="22"/>
      <c r="EX556" s="22"/>
      <c r="EY556" s="22"/>
      <c r="EZ556" s="22"/>
      <c r="FA556" s="22"/>
      <c r="FB556" s="22"/>
      <c r="FC556" s="22"/>
      <c r="FD556" s="22"/>
      <c r="FE556" s="22"/>
      <c r="FF556" s="22"/>
      <c r="FG556" s="22"/>
      <c r="FH556" s="22"/>
      <c r="FI556" s="22"/>
      <c r="FJ556" s="22"/>
      <c r="FK556" s="22"/>
      <c r="FL556" s="22"/>
      <c r="FM556" s="22"/>
      <c r="FN556" s="22"/>
      <c r="FO556" s="22"/>
      <c r="FP556" s="22"/>
      <c r="FQ556" s="22"/>
      <c r="FR556" s="22"/>
      <c r="FS556" s="22"/>
      <c r="FT556" s="22"/>
      <c r="FU556" s="22"/>
      <c r="FV556" s="22"/>
      <c r="FW556" s="22"/>
      <c r="FX556" s="22"/>
      <c r="FY556" s="22"/>
      <c r="FZ556" s="22"/>
      <c r="GA556" s="22"/>
      <c r="GB556" s="22"/>
      <c r="GC556" s="22"/>
      <c r="GD556" s="22"/>
      <c r="GE556" s="22"/>
      <c r="GF556" s="22"/>
      <c r="GG556" s="22"/>
      <c r="GH556" s="22"/>
      <c r="GI556" s="22"/>
      <c r="GJ556" s="22"/>
      <c r="GK556" s="22"/>
      <c r="GL556" s="22"/>
      <c r="GM556" s="22"/>
      <c r="GN556" s="22"/>
      <c r="GO556" s="22"/>
      <c r="GP556" s="22"/>
      <c r="GQ556" s="22"/>
      <c r="GR556" s="22"/>
      <c r="GS556" s="22"/>
      <c r="GT556" s="22"/>
      <c r="GU556" s="22"/>
      <c r="GV556" s="22"/>
      <c r="GW556" s="22"/>
      <c r="GX556" s="22"/>
      <c r="GY556" s="22"/>
      <c r="GZ556" s="22"/>
      <c r="HA556" s="22"/>
      <c r="HB556" s="22"/>
      <c r="HC556" s="22"/>
      <c r="HD556" s="22"/>
      <c r="HE556" s="22"/>
      <c r="HF556" s="22"/>
      <c r="HG556" s="22"/>
      <c r="HH556" s="22"/>
      <c r="HI556" s="22"/>
      <c r="HJ556" s="22"/>
      <c r="HK556" s="22"/>
      <c r="HL556" s="22"/>
      <c r="HM556" s="22"/>
      <c r="HN556" s="22"/>
      <c r="HO556" s="22"/>
      <c r="HP556" s="22"/>
      <c r="HQ556" s="22"/>
      <c r="HR556" s="22"/>
      <c r="HS556" s="22"/>
      <c r="HT556" s="22"/>
      <c r="HU556" s="22"/>
      <c r="HV556" s="22"/>
      <c r="HW556" s="22"/>
      <c r="HX556" s="22"/>
      <c r="HY556" s="22"/>
      <c r="HZ556" s="22"/>
      <c r="IA556" s="22"/>
      <c r="IB556" s="22"/>
      <c r="IC556" s="22"/>
      <c r="ID556" s="22"/>
      <c r="IE556" s="22"/>
      <c r="IF556" s="22"/>
      <c r="IG556" s="22"/>
      <c r="IH556" s="22"/>
      <c r="II556" s="22"/>
      <c r="IJ556" s="22"/>
      <c r="IK556" s="22"/>
      <c r="IL556" s="22"/>
      <c r="IM556" s="22"/>
      <c r="IN556" s="22"/>
      <c r="IO556" s="22"/>
      <c r="IP556" s="22"/>
      <c r="IQ556" s="22"/>
      <c r="IR556" s="22"/>
      <c r="IS556" s="22"/>
      <c r="IT556" s="22"/>
      <c r="IU556" s="22"/>
      <c r="IV556" s="22"/>
      <c r="IW556" s="22"/>
      <c r="IX556" s="22"/>
      <c r="IY556" s="26">
        <f t="shared" si="29"/>
        <v>38</v>
      </c>
      <c r="IZ556" s="56" t="s">
        <v>37</v>
      </c>
      <c r="JA556" s="80">
        <v>1485.89</v>
      </c>
      <c r="JB556" s="81">
        <f>JE556+JF556+JG556+JH556+JI556+JJ556+JK556</f>
        <v>1485.8899999999999</v>
      </c>
      <c r="JC556" s="81">
        <v>923.96</v>
      </c>
      <c r="JD556" s="82">
        <f t="shared" si="30"/>
        <v>0</v>
      </c>
      <c r="JE556" s="83"/>
      <c r="JF556" s="83"/>
      <c r="JG556" s="83"/>
      <c r="JH556" s="83"/>
      <c r="JI556" s="83">
        <f>136.26+263.74+200</f>
        <v>600</v>
      </c>
      <c r="JJ556" s="83">
        <v>150</v>
      </c>
      <c r="JK556" s="83">
        <f>200+300+235.24+0.65</f>
        <v>735.89</v>
      </c>
      <c r="JL556" s="83"/>
      <c r="JM556" s="83"/>
      <c r="JN556" s="83"/>
      <c r="JO556" s="83"/>
      <c r="JP556" s="83"/>
      <c r="JQ556" s="40">
        <f t="shared" si="31"/>
        <v>1.6081756786008052</v>
      </c>
      <c r="JR556" s="5" t="s">
        <v>502</v>
      </c>
    </row>
    <row r="557" spans="1:278" s="5" customFormat="1" ht="12.75" customHeight="1" x14ac:dyDescent="0.25">
      <c r="A557" s="64">
        <v>43243</v>
      </c>
      <c r="B557" s="108" t="s">
        <v>755</v>
      </c>
      <c r="C557" s="52"/>
      <c r="D557" s="52"/>
      <c r="E557" s="53"/>
      <c r="F557" s="53"/>
      <c r="G557" s="53"/>
      <c r="H557" s="53"/>
      <c r="I557" s="53"/>
      <c r="J557" s="53"/>
      <c r="K557" s="53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>
        <v>1</v>
      </c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  <c r="BK557" s="22"/>
      <c r="BL557" s="22"/>
      <c r="BM557" s="22"/>
      <c r="BN557" s="22"/>
      <c r="BO557" s="22"/>
      <c r="BP557" s="22"/>
      <c r="BQ557" s="22"/>
      <c r="BR557" s="22"/>
      <c r="BS557" s="22"/>
      <c r="BT557" s="22"/>
      <c r="BU557" s="22"/>
      <c r="BV557" s="22"/>
      <c r="BW557" s="22"/>
      <c r="BX557" s="22"/>
      <c r="BY557" s="22"/>
      <c r="BZ557" s="22"/>
      <c r="CA557" s="22"/>
      <c r="CB557" s="22"/>
      <c r="CC557" s="22"/>
      <c r="CD557" s="22"/>
      <c r="CE557" s="22"/>
      <c r="CF557" s="22"/>
      <c r="CG557" s="22"/>
      <c r="CH557" s="22"/>
      <c r="CI557" s="22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2"/>
      <c r="DA557" s="22"/>
      <c r="DB557" s="22"/>
      <c r="DC557" s="22"/>
      <c r="DD557" s="22"/>
      <c r="DE557" s="22"/>
      <c r="DF557" s="22"/>
      <c r="DG557" s="22"/>
      <c r="DH557" s="22"/>
      <c r="DI557" s="22"/>
      <c r="DJ557" s="22"/>
      <c r="DK557" s="22"/>
      <c r="DL557" s="22"/>
      <c r="DM557" s="22"/>
      <c r="DN557" s="22"/>
      <c r="DO557" s="22"/>
      <c r="DP557" s="22"/>
      <c r="DQ557" s="22"/>
      <c r="DR557" s="22"/>
      <c r="DS557" s="22"/>
      <c r="DT557" s="22"/>
      <c r="DU557" s="22"/>
      <c r="DV557" s="22"/>
      <c r="DW557" s="22"/>
      <c r="DX557" s="22"/>
      <c r="DY557" s="22"/>
      <c r="DZ557" s="22"/>
      <c r="EA557" s="22"/>
      <c r="EB557" s="22"/>
      <c r="EC557" s="22"/>
      <c r="ED557" s="22"/>
      <c r="EE557" s="22"/>
      <c r="EF557" s="22"/>
      <c r="EG557" s="22"/>
      <c r="EH557" s="22"/>
      <c r="EI557" s="22"/>
      <c r="EJ557" s="22"/>
      <c r="EK557" s="22"/>
      <c r="EL557" s="22"/>
      <c r="EM557" s="22"/>
      <c r="EN557" s="22"/>
      <c r="EO557" s="22"/>
      <c r="EP557" s="22"/>
      <c r="EQ557" s="22"/>
      <c r="ER557" s="22"/>
      <c r="ES557" s="22"/>
      <c r="ET557" s="22"/>
      <c r="EU557" s="22"/>
      <c r="EV557" s="22"/>
      <c r="EW557" s="22"/>
      <c r="EX557" s="22"/>
      <c r="EY557" s="22"/>
      <c r="EZ557" s="22"/>
      <c r="FA557" s="22"/>
      <c r="FB557" s="22"/>
      <c r="FC557" s="22"/>
      <c r="FD557" s="22"/>
      <c r="FE557" s="22"/>
      <c r="FF557" s="22"/>
      <c r="FG557" s="22"/>
      <c r="FH557" s="22"/>
      <c r="FI557" s="22"/>
      <c r="FJ557" s="22"/>
      <c r="FK557" s="22"/>
      <c r="FL557" s="22"/>
      <c r="FM557" s="22"/>
      <c r="FN557" s="22"/>
      <c r="FO557" s="22"/>
      <c r="FP557" s="22"/>
      <c r="FQ557" s="22"/>
      <c r="FR557" s="22"/>
      <c r="FS557" s="22"/>
      <c r="FT557" s="22"/>
      <c r="FU557" s="22"/>
      <c r="FV557" s="22"/>
      <c r="FW557" s="22"/>
      <c r="FX557" s="22"/>
      <c r="FY557" s="22"/>
      <c r="FZ557" s="22"/>
      <c r="GA557" s="22"/>
      <c r="GB557" s="22"/>
      <c r="GC557" s="22"/>
      <c r="GD557" s="22"/>
      <c r="GE557" s="22"/>
      <c r="GF557" s="22"/>
      <c r="GG557" s="22"/>
      <c r="GH557" s="22"/>
      <c r="GI557" s="22"/>
      <c r="GJ557" s="22"/>
      <c r="GK557" s="22"/>
      <c r="GL557" s="22"/>
      <c r="GM557" s="22"/>
      <c r="GN557" s="22"/>
      <c r="GO557" s="22"/>
      <c r="GP557" s="22"/>
      <c r="GQ557" s="22"/>
      <c r="GR557" s="22"/>
      <c r="GS557" s="22"/>
      <c r="GT557" s="22"/>
      <c r="GU557" s="22"/>
      <c r="GV557" s="22"/>
      <c r="GW557" s="22"/>
      <c r="GX557" s="22"/>
      <c r="GY557" s="22"/>
      <c r="GZ557" s="22"/>
      <c r="HA557" s="22"/>
      <c r="HB557" s="22"/>
      <c r="HC557" s="22"/>
      <c r="HD557" s="22"/>
      <c r="HE557" s="22"/>
      <c r="HF557" s="22"/>
      <c r="HG557" s="22"/>
      <c r="HH557" s="22"/>
      <c r="HI557" s="22"/>
      <c r="HJ557" s="22"/>
      <c r="HK557" s="22"/>
      <c r="HL557" s="22"/>
      <c r="HM557" s="22"/>
      <c r="HN557" s="22"/>
      <c r="HO557" s="22"/>
      <c r="HP557" s="22"/>
      <c r="HQ557" s="22"/>
      <c r="HR557" s="22"/>
      <c r="HS557" s="22"/>
      <c r="HT557" s="22"/>
      <c r="HU557" s="22"/>
      <c r="HV557" s="22"/>
      <c r="HW557" s="22"/>
      <c r="HX557" s="22"/>
      <c r="HY557" s="22"/>
      <c r="HZ557" s="22"/>
      <c r="IA557" s="22"/>
      <c r="IB557" s="22"/>
      <c r="IC557" s="22"/>
      <c r="ID557" s="22"/>
      <c r="IE557" s="22"/>
      <c r="IF557" s="22"/>
      <c r="IG557" s="22"/>
      <c r="IH557" s="22"/>
      <c r="II557" s="22"/>
      <c r="IJ557" s="22"/>
      <c r="IK557" s="22"/>
      <c r="IL557" s="22"/>
      <c r="IM557" s="22"/>
      <c r="IN557" s="22"/>
      <c r="IO557" s="22"/>
      <c r="IP557" s="22"/>
      <c r="IQ557" s="22"/>
      <c r="IR557" s="22"/>
      <c r="IS557" s="22"/>
      <c r="IT557" s="22"/>
      <c r="IU557" s="22"/>
      <c r="IV557" s="22"/>
      <c r="IW557" s="22"/>
      <c r="IX557" s="22"/>
      <c r="IY557" s="26">
        <f t="shared" si="29"/>
        <v>1</v>
      </c>
      <c r="IZ557" s="56" t="s">
        <v>78</v>
      </c>
      <c r="JA557" s="80">
        <v>45.36</v>
      </c>
      <c r="JB557" s="81">
        <f>JE557+JF557+JG557+JH557+JI557+JJ557+JK557</f>
        <v>45.36</v>
      </c>
      <c r="JC557" s="81">
        <v>28.91</v>
      </c>
      <c r="JD557" s="82">
        <f t="shared" si="30"/>
        <v>0</v>
      </c>
      <c r="JE557" s="83"/>
      <c r="JF557" s="83"/>
      <c r="JG557" s="83"/>
      <c r="JH557" s="83"/>
      <c r="JI557" s="83"/>
      <c r="JJ557" s="83"/>
      <c r="JK557" s="83">
        <v>45.36</v>
      </c>
      <c r="JL557" s="83"/>
      <c r="JM557" s="83"/>
      <c r="JN557" s="83"/>
      <c r="JO557" s="83"/>
      <c r="JP557" s="83"/>
      <c r="JQ557" s="40">
        <f t="shared" si="31"/>
        <v>1.5690072639225181</v>
      </c>
      <c r="JR557" s="5" t="s">
        <v>504</v>
      </c>
    </row>
    <row r="558" spans="1:278" s="5" customFormat="1" ht="12.75" customHeight="1" x14ac:dyDescent="0.25">
      <c r="A558" s="64">
        <v>43264</v>
      </c>
      <c r="B558" s="108" t="s">
        <v>755</v>
      </c>
      <c r="C558" s="52"/>
      <c r="D558" s="52"/>
      <c r="E558" s="53"/>
      <c r="F558" s="53"/>
      <c r="G558" s="53"/>
      <c r="H558" s="53"/>
      <c r="I558" s="53"/>
      <c r="J558" s="53"/>
      <c r="K558" s="53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  <c r="BK558" s="22"/>
      <c r="BL558" s="22"/>
      <c r="BM558" s="22"/>
      <c r="BN558" s="22"/>
      <c r="BO558" s="22"/>
      <c r="BP558" s="22"/>
      <c r="BQ558" s="22"/>
      <c r="BR558" s="22"/>
      <c r="BS558" s="22"/>
      <c r="BT558" s="22"/>
      <c r="BU558" s="22"/>
      <c r="BV558" s="22"/>
      <c r="BW558" s="22"/>
      <c r="BX558" s="22"/>
      <c r="BY558" s="22"/>
      <c r="BZ558" s="22"/>
      <c r="CA558" s="22"/>
      <c r="CB558" s="22"/>
      <c r="CC558" s="22"/>
      <c r="CD558" s="22"/>
      <c r="CE558" s="22"/>
      <c r="CF558" s="22"/>
      <c r="CG558" s="22"/>
      <c r="CH558" s="22"/>
      <c r="CI558" s="22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/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/>
      <c r="DR558" s="22"/>
      <c r="DS558" s="22"/>
      <c r="DT558" s="22"/>
      <c r="DU558" s="22"/>
      <c r="DV558" s="22"/>
      <c r="DW558" s="22"/>
      <c r="DX558" s="22"/>
      <c r="DY558" s="22"/>
      <c r="DZ558" s="22"/>
      <c r="EA558" s="22"/>
      <c r="EB558" s="22"/>
      <c r="EC558" s="22"/>
      <c r="ED558" s="22"/>
      <c r="EE558" s="22"/>
      <c r="EF558" s="22"/>
      <c r="EG558" s="22"/>
      <c r="EH558" s="22"/>
      <c r="EI558" s="22"/>
      <c r="EJ558" s="22"/>
      <c r="EK558" s="22"/>
      <c r="EL558" s="22"/>
      <c r="EM558" s="22"/>
      <c r="EN558" s="22"/>
      <c r="EO558" s="22"/>
      <c r="EP558" s="22"/>
      <c r="EQ558" s="22"/>
      <c r="ER558" s="22"/>
      <c r="ES558" s="22"/>
      <c r="ET558" s="22"/>
      <c r="EU558" s="22"/>
      <c r="EV558" s="22"/>
      <c r="EW558" s="22"/>
      <c r="EX558" s="22"/>
      <c r="EY558" s="22"/>
      <c r="EZ558" s="22"/>
      <c r="FA558" s="22"/>
      <c r="FB558" s="22"/>
      <c r="FC558" s="22"/>
      <c r="FD558" s="22"/>
      <c r="FE558" s="22"/>
      <c r="FF558" s="22"/>
      <c r="FG558" s="22"/>
      <c r="FH558" s="22"/>
      <c r="FI558" s="22"/>
      <c r="FJ558" s="22"/>
      <c r="FK558" s="22"/>
      <c r="FL558" s="22"/>
      <c r="FM558" s="22"/>
      <c r="FN558" s="22"/>
      <c r="FO558" s="22"/>
      <c r="FP558" s="22"/>
      <c r="FQ558" s="22"/>
      <c r="FR558" s="22"/>
      <c r="FS558" s="22"/>
      <c r="FT558" s="22"/>
      <c r="FU558" s="22"/>
      <c r="FV558" s="22"/>
      <c r="FW558" s="22"/>
      <c r="FX558" s="22"/>
      <c r="FY558" s="22"/>
      <c r="FZ558" s="22"/>
      <c r="GA558" s="22"/>
      <c r="GB558" s="22"/>
      <c r="GC558" s="22"/>
      <c r="GD558" s="22"/>
      <c r="GE558" s="22"/>
      <c r="GF558" s="22"/>
      <c r="GG558" s="22"/>
      <c r="GH558" s="22"/>
      <c r="GI558" s="22"/>
      <c r="GJ558" s="22"/>
      <c r="GK558" s="22"/>
      <c r="GL558" s="22"/>
      <c r="GM558" s="22"/>
      <c r="GN558" s="22"/>
      <c r="GO558" s="22">
        <v>10</v>
      </c>
      <c r="GP558" s="22"/>
      <c r="GQ558" s="22"/>
      <c r="GR558" s="22"/>
      <c r="GS558" s="22"/>
      <c r="GT558" s="22"/>
      <c r="GU558" s="22"/>
      <c r="GV558" s="22"/>
      <c r="GW558" s="22"/>
      <c r="GX558" s="22"/>
      <c r="GY558" s="22"/>
      <c r="GZ558" s="22"/>
      <c r="HA558" s="22"/>
      <c r="HB558" s="22"/>
      <c r="HC558" s="22"/>
      <c r="HD558" s="22"/>
      <c r="HE558" s="22"/>
      <c r="HF558" s="22"/>
      <c r="HG558" s="22"/>
      <c r="HH558" s="22"/>
      <c r="HI558" s="22"/>
      <c r="HJ558" s="22"/>
      <c r="HK558" s="22"/>
      <c r="HL558" s="22"/>
      <c r="HM558" s="22"/>
      <c r="HN558" s="22"/>
      <c r="HO558" s="22"/>
      <c r="HP558" s="22"/>
      <c r="HQ558" s="22">
        <v>10</v>
      </c>
      <c r="HR558" s="22"/>
      <c r="HS558" s="22"/>
      <c r="HT558" s="22"/>
      <c r="HU558" s="22"/>
      <c r="HV558" s="22"/>
      <c r="HW558" s="22"/>
      <c r="HX558" s="22"/>
      <c r="HY558" s="22"/>
      <c r="HZ558" s="22"/>
      <c r="IA558" s="22"/>
      <c r="IB558" s="22"/>
      <c r="IC558" s="22"/>
      <c r="ID558" s="22"/>
      <c r="IE558" s="22"/>
      <c r="IF558" s="22"/>
      <c r="IG558" s="22"/>
      <c r="IH558" s="22"/>
      <c r="II558" s="22"/>
      <c r="IJ558" s="22"/>
      <c r="IK558" s="22"/>
      <c r="IL558" s="22"/>
      <c r="IM558" s="22"/>
      <c r="IN558" s="22"/>
      <c r="IO558" s="22"/>
      <c r="IP558" s="22"/>
      <c r="IQ558" s="22"/>
      <c r="IR558" s="22"/>
      <c r="IS558" s="22"/>
      <c r="IT558" s="22"/>
      <c r="IU558" s="22"/>
      <c r="IV558" s="22"/>
      <c r="IW558" s="22"/>
      <c r="IX558" s="22"/>
      <c r="IY558" s="26">
        <f t="shared" si="29"/>
        <v>20</v>
      </c>
      <c r="IZ558" s="56" t="s">
        <v>37</v>
      </c>
      <c r="JA558" s="80">
        <v>861.6</v>
      </c>
      <c r="JB558" s="81">
        <f>JE558+JF558+JG558+JH558+JI558+JJ558+JK558+JL558+JM558</f>
        <v>861.6</v>
      </c>
      <c r="JC558" s="81">
        <v>605.4</v>
      </c>
      <c r="JD558" s="82">
        <f t="shared" si="30"/>
        <v>0</v>
      </c>
      <c r="JE558" s="83"/>
      <c r="JF558" s="83"/>
      <c r="JG558" s="83"/>
      <c r="JH558" s="83"/>
      <c r="JI558" s="83"/>
      <c r="JJ558" s="83"/>
      <c r="JK558" s="83">
        <f>154.64+44.71+200</f>
        <v>399.35</v>
      </c>
      <c r="JL558" s="83">
        <f>150+311</f>
        <v>461</v>
      </c>
      <c r="JM558" s="83">
        <v>1.25</v>
      </c>
      <c r="JN558" s="83"/>
      <c r="JO558" s="83"/>
      <c r="JP558" s="83"/>
      <c r="JQ558" s="40">
        <f t="shared" si="31"/>
        <v>1.4231912784935581</v>
      </c>
      <c r="JR558" s="5" t="s">
        <v>567</v>
      </c>
    </row>
    <row r="559" spans="1:278" s="5" customFormat="1" ht="12.75" customHeight="1" x14ac:dyDescent="0.25">
      <c r="A559" s="64">
        <v>43306</v>
      </c>
      <c r="B559" s="108" t="s">
        <v>755</v>
      </c>
      <c r="C559" s="52"/>
      <c r="D559" s="52"/>
      <c r="E559" s="53"/>
      <c r="F559" s="53"/>
      <c r="G559" s="53"/>
      <c r="H559" s="53"/>
      <c r="I559" s="53"/>
      <c r="J559" s="53"/>
      <c r="K559" s="53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>
        <v>10</v>
      </c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  <c r="BK559" s="22"/>
      <c r="BL559" s="22"/>
      <c r="BM559" s="22"/>
      <c r="BN559" s="22"/>
      <c r="BO559" s="22"/>
      <c r="BP559" s="22"/>
      <c r="BQ559" s="22"/>
      <c r="BR559" s="22"/>
      <c r="BS559" s="22"/>
      <c r="BT559" s="22"/>
      <c r="BU559" s="22"/>
      <c r="BV559" s="22"/>
      <c r="BW559" s="22"/>
      <c r="BX559" s="22"/>
      <c r="BY559" s="22"/>
      <c r="BZ559" s="22"/>
      <c r="CA559" s="22"/>
      <c r="CB559" s="22"/>
      <c r="CC559" s="22"/>
      <c r="CD559" s="22">
        <v>1</v>
      </c>
      <c r="CE559" s="22"/>
      <c r="CF559" s="22"/>
      <c r="CG559" s="22"/>
      <c r="CH559" s="22"/>
      <c r="CI559" s="22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/>
      <c r="DD559" s="22"/>
      <c r="DE559" s="22"/>
      <c r="DF559" s="22"/>
      <c r="DG559" s="22"/>
      <c r="DH559" s="22"/>
      <c r="DI559" s="22"/>
      <c r="DJ559" s="22"/>
      <c r="DK559" s="22"/>
      <c r="DL559" s="22"/>
      <c r="DM559" s="22"/>
      <c r="DN559" s="22"/>
      <c r="DO559" s="22"/>
      <c r="DP559" s="22"/>
      <c r="DQ559" s="22"/>
      <c r="DR559" s="22"/>
      <c r="DS559" s="22"/>
      <c r="DT559" s="22"/>
      <c r="DU559" s="22"/>
      <c r="DV559" s="22"/>
      <c r="DW559" s="22"/>
      <c r="DX559" s="22"/>
      <c r="DY559" s="22"/>
      <c r="DZ559" s="22"/>
      <c r="EA559" s="22"/>
      <c r="EB559" s="22"/>
      <c r="EC559" s="22"/>
      <c r="ED559" s="22"/>
      <c r="EE559" s="22"/>
      <c r="EF559" s="22"/>
      <c r="EG559" s="22"/>
      <c r="EH559" s="22"/>
      <c r="EI559" s="22"/>
      <c r="EJ559" s="22"/>
      <c r="EK559" s="22"/>
      <c r="EL559" s="22"/>
      <c r="EM559" s="22"/>
      <c r="EN559" s="22"/>
      <c r="EO559" s="22"/>
      <c r="EP559" s="22"/>
      <c r="EQ559" s="22"/>
      <c r="ER559" s="22"/>
      <c r="ES559" s="22"/>
      <c r="ET559" s="22"/>
      <c r="EU559" s="22"/>
      <c r="EV559" s="22"/>
      <c r="EW559" s="22"/>
      <c r="EX559" s="22"/>
      <c r="EY559" s="22"/>
      <c r="EZ559" s="22"/>
      <c r="FA559" s="22"/>
      <c r="FB559" s="22"/>
      <c r="FC559" s="22"/>
      <c r="FD559" s="22"/>
      <c r="FE559" s="22"/>
      <c r="FF559" s="22"/>
      <c r="FG559" s="22"/>
      <c r="FH559" s="22"/>
      <c r="FI559" s="22"/>
      <c r="FJ559" s="22"/>
      <c r="FK559" s="22"/>
      <c r="FL559" s="22"/>
      <c r="FM559" s="22"/>
      <c r="FN559" s="22"/>
      <c r="FO559" s="22"/>
      <c r="FP559" s="22"/>
      <c r="FQ559" s="22"/>
      <c r="FR559" s="22"/>
      <c r="FS559" s="22"/>
      <c r="FT559" s="22"/>
      <c r="FU559" s="22"/>
      <c r="FV559" s="22"/>
      <c r="FW559" s="22"/>
      <c r="FX559" s="22"/>
      <c r="FY559" s="22"/>
      <c r="FZ559" s="22"/>
      <c r="GA559" s="22"/>
      <c r="GB559" s="22"/>
      <c r="GC559" s="22"/>
      <c r="GD559" s="22"/>
      <c r="GE559" s="22"/>
      <c r="GF559" s="22"/>
      <c r="GG559" s="22"/>
      <c r="GH559" s="22"/>
      <c r="GI559" s="22"/>
      <c r="GJ559" s="22"/>
      <c r="GK559" s="22"/>
      <c r="GL559" s="22"/>
      <c r="GM559" s="22"/>
      <c r="GN559" s="22"/>
      <c r="GO559" s="22"/>
      <c r="GP559" s="22"/>
      <c r="GQ559" s="22"/>
      <c r="GR559" s="22"/>
      <c r="GS559" s="22"/>
      <c r="GT559" s="22"/>
      <c r="GU559" s="22"/>
      <c r="GV559" s="22"/>
      <c r="GW559" s="22"/>
      <c r="GX559" s="22"/>
      <c r="GY559" s="22"/>
      <c r="GZ559" s="22"/>
      <c r="HA559" s="22"/>
      <c r="HB559" s="22"/>
      <c r="HC559" s="22"/>
      <c r="HD559" s="22"/>
      <c r="HE559" s="22"/>
      <c r="HF559" s="22"/>
      <c r="HG559" s="22"/>
      <c r="HH559" s="22"/>
      <c r="HI559" s="22"/>
      <c r="HJ559" s="22"/>
      <c r="HK559" s="22"/>
      <c r="HL559" s="22"/>
      <c r="HM559" s="22"/>
      <c r="HN559" s="22"/>
      <c r="HO559" s="22"/>
      <c r="HP559" s="22"/>
      <c r="HQ559" s="22"/>
      <c r="HR559" s="22"/>
      <c r="HS559" s="22"/>
      <c r="HT559" s="22"/>
      <c r="HU559" s="22"/>
      <c r="HV559" s="22"/>
      <c r="HW559" s="22"/>
      <c r="HX559" s="22"/>
      <c r="HY559" s="22"/>
      <c r="HZ559" s="22"/>
      <c r="IA559" s="22"/>
      <c r="IB559" s="22"/>
      <c r="IC559" s="22"/>
      <c r="ID559" s="22"/>
      <c r="IE559" s="22"/>
      <c r="IF559" s="22"/>
      <c r="IG559" s="22"/>
      <c r="IH559" s="22"/>
      <c r="II559" s="22"/>
      <c r="IJ559" s="22"/>
      <c r="IK559" s="22"/>
      <c r="IL559" s="22"/>
      <c r="IM559" s="22"/>
      <c r="IN559" s="22"/>
      <c r="IO559" s="22"/>
      <c r="IP559" s="22"/>
      <c r="IQ559" s="22"/>
      <c r="IR559" s="22"/>
      <c r="IS559" s="22"/>
      <c r="IT559" s="22"/>
      <c r="IU559" s="22"/>
      <c r="IV559" s="22"/>
      <c r="IW559" s="22"/>
      <c r="IX559" s="22"/>
      <c r="IY559" s="26">
        <f t="shared" si="29"/>
        <v>11</v>
      </c>
      <c r="IZ559" s="56" t="s">
        <v>37</v>
      </c>
      <c r="JA559" s="80">
        <v>375.96</v>
      </c>
      <c r="JB559" s="81">
        <f>JE559+JF559+JG559+JH559+JI559+JJ559+JK559+JL559+JM559+JN559</f>
        <v>375.96</v>
      </c>
      <c r="JC559" s="81">
        <v>190.72</v>
      </c>
      <c r="JD559" s="82">
        <f t="shared" si="30"/>
        <v>0</v>
      </c>
      <c r="JE559" s="83"/>
      <c r="JF559" s="83"/>
      <c r="JG559" s="83"/>
      <c r="JH559" s="83"/>
      <c r="JI559" s="83"/>
      <c r="JJ559" s="43"/>
      <c r="JK559" s="83"/>
      <c r="JL559" s="83"/>
      <c r="JM559" s="83">
        <f>98.75</f>
        <v>98.75</v>
      </c>
      <c r="JN559" s="83">
        <f>200+77.21</f>
        <v>277.20999999999998</v>
      </c>
      <c r="JO559" s="83"/>
      <c r="JP559" s="83"/>
      <c r="JQ559" s="40">
        <f t="shared" si="31"/>
        <v>1.9712667785234899</v>
      </c>
      <c r="JR559" s="5" t="s">
        <v>626</v>
      </c>
    </row>
    <row r="560" spans="1:278" s="5" customFormat="1" ht="12.75" customHeight="1" x14ac:dyDescent="0.25">
      <c r="A560" s="64">
        <v>43320</v>
      </c>
      <c r="B560" s="108" t="s">
        <v>755</v>
      </c>
      <c r="C560" s="52"/>
      <c r="D560" s="52"/>
      <c r="E560" s="53"/>
      <c r="F560" s="53"/>
      <c r="G560" s="53"/>
      <c r="H560" s="53"/>
      <c r="I560" s="53"/>
      <c r="J560" s="53"/>
      <c r="K560" s="53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>
        <v>10</v>
      </c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  <c r="BK560" s="22"/>
      <c r="BL560" s="22"/>
      <c r="BM560" s="22"/>
      <c r="BN560" s="22"/>
      <c r="BO560" s="22"/>
      <c r="BP560" s="22"/>
      <c r="BQ560" s="22"/>
      <c r="BR560" s="22"/>
      <c r="BS560" s="22"/>
      <c r="BT560" s="22"/>
      <c r="BU560" s="22"/>
      <c r="BV560" s="22"/>
      <c r="BW560" s="22"/>
      <c r="BX560" s="22"/>
      <c r="BY560" s="22"/>
      <c r="BZ560" s="22"/>
      <c r="CA560" s="22"/>
      <c r="CB560" s="22"/>
      <c r="CC560" s="22"/>
      <c r="CD560" s="22"/>
      <c r="CE560" s="22"/>
      <c r="CF560" s="22"/>
      <c r="CG560" s="22"/>
      <c r="CH560" s="22"/>
      <c r="CI560" s="22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2"/>
      <c r="DA560" s="22"/>
      <c r="DB560" s="22"/>
      <c r="DC560" s="22"/>
      <c r="DD560" s="22"/>
      <c r="DE560" s="22"/>
      <c r="DF560" s="22"/>
      <c r="DG560" s="22"/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/>
      <c r="DS560" s="22"/>
      <c r="DT560" s="22"/>
      <c r="DU560" s="22"/>
      <c r="DV560" s="22"/>
      <c r="DW560" s="22"/>
      <c r="DX560" s="22"/>
      <c r="DY560" s="22"/>
      <c r="DZ560" s="22"/>
      <c r="EA560" s="22"/>
      <c r="EB560" s="22"/>
      <c r="EC560" s="22"/>
      <c r="ED560" s="22"/>
      <c r="EE560" s="22"/>
      <c r="EF560" s="22"/>
      <c r="EG560" s="22"/>
      <c r="EH560" s="22"/>
      <c r="EI560" s="22"/>
      <c r="EJ560" s="22"/>
      <c r="EK560" s="22"/>
      <c r="EL560" s="22"/>
      <c r="EM560" s="22"/>
      <c r="EN560" s="22"/>
      <c r="EO560" s="22"/>
      <c r="EP560" s="22"/>
      <c r="EQ560" s="22"/>
      <c r="ER560" s="22"/>
      <c r="ES560" s="22"/>
      <c r="ET560" s="22"/>
      <c r="EU560" s="22"/>
      <c r="EV560" s="22"/>
      <c r="EW560" s="22"/>
      <c r="EX560" s="22"/>
      <c r="EY560" s="22"/>
      <c r="EZ560" s="22"/>
      <c r="FA560" s="22"/>
      <c r="FB560" s="22"/>
      <c r="FC560" s="22"/>
      <c r="FD560" s="22"/>
      <c r="FE560" s="22"/>
      <c r="FF560" s="22"/>
      <c r="FG560" s="22"/>
      <c r="FH560" s="22"/>
      <c r="FI560" s="22"/>
      <c r="FJ560" s="22"/>
      <c r="FK560" s="22"/>
      <c r="FL560" s="22"/>
      <c r="FM560" s="22"/>
      <c r="FN560" s="22"/>
      <c r="FO560" s="22"/>
      <c r="FP560" s="22"/>
      <c r="FQ560" s="22"/>
      <c r="FR560" s="22"/>
      <c r="FS560" s="22"/>
      <c r="FT560" s="22"/>
      <c r="FU560" s="22"/>
      <c r="FV560" s="22"/>
      <c r="FW560" s="22"/>
      <c r="FX560" s="22"/>
      <c r="FY560" s="22"/>
      <c r="FZ560" s="22"/>
      <c r="GA560" s="22"/>
      <c r="GB560" s="22"/>
      <c r="GC560" s="22"/>
      <c r="GD560" s="22"/>
      <c r="GE560" s="22"/>
      <c r="GF560" s="22"/>
      <c r="GG560" s="22"/>
      <c r="GH560" s="22"/>
      <c r="GI560" s="22"/>
      <c r="GJ560" s="22"/>
      <c r="GK560" s="22"/>
      <c r="GL560" s="22"/>
      <c r="GM560" s="22"/>
      <c r="GN560" s="22"/>
      <c r="GO560" s="22">
        <v>10</v>
      </c>
      <c r="GP560" s="22"/>
      <c r="GQ560" s="22"/>
      <c r="GR560" s="22"/>
      <c r="GS560" s="22"/>
      <c r="GT560" s="22"/>
      <c r="GU560" s="22"/>
      <c r="GV560" s="22"/>
      <c r="GW560" s="22"/>
      <c r="GX560" s="22"/>
      <c r="GY560" s="22"/>
      <c r="GZ560" s="22"/>
      <c r="HA560" s="22"/>
      <c r="HB560" s="22"/>
      <c r="HC560" s="22"/>
      <c r="HD560" s="22"/>
      <c r="HE560" s="22"/>
      <c r="HF560" s="22"/>
      <c r="HG560" s="22"/>
      <c r="HH560" s="22"/>
      <c r="HI560" s="22"/>
      <c r="HJ560" s="22"/>
      <c r="HK560" s="22"/>
      <c r="HL560" s="22"/>
      <c r="HM560" s="22"/>
      <c r="HN560" s="22"/>
      <c r="HO560" s="22"/>
      <c r="HP560" s="22"/>
      <c r="HQ560" s="22"/>
      <c r="HR560" s="22"/>
      <c r="HS560" s="22"/>
      <c r="HT560" s="22"/>
      <c r="HU560" s="22"/>
      <c r="HV560" s="22"/>
      <c r="HW560" s="22"/>
      <c r="HX560" s="22"/>
      <c r="HY560" s="22"/>
      <c r="HZ560" s="22"/>
      <c r="IA560" s="22"/>
      <c r="IB560" s="22"/>
      <c r="IC560" s="22"/>
      <c r="ID560" s="22"/>
      <c r="IE560" s="22"/>
      <c r="IF560" s="22"/>
      <c r="IG560" s="22"/>
      <c r="IH560" s="22"/>
      <c r="II560" s="22"/>
      <c r="IJ560" s="22"/>
      <c r="IK560" s="22"/>
      <c r="IL560" s="22"/>
      <c r="IM560" s="22"/>
      <c r="IN560" s="22"/>
      <c r="IO560" s="22"/>
      <c r="IP560" s="22"/>
      <c r="IQ560" s="22"/>
      <c r="IR560" s="22"/>
      <c r="IS560" s="22"/>
      <c r="IT560" s="22"/>
      <c r="IU560" s="22"/>
      <c r="IV560" s="22"/>
      <c r="IW560" s="22"/>
      <c r="IX560" s="22"/>
      <c r="IY560" s="26">
        <f t="shared" si="29"/>
        <v>20</v>
      </c>
      <c r="IZ560" s="56" t="s">
        <v>37</v>
      </c>
      <c r="JA560" s="80">
        <v>679.44</v>
      </c>
      <c r="JB560" s="81">
        <f>JE560+JF560+JG560+JH560+JI560+JJ560+JK560+JL560+JM560+JN560+JO560</f>
        <v>679.44</v>
      </c>
      <c r="JC560" s="81">
        <v>405.70000000000005</v>
      </c>
      <c r="JD560" s="82">
        <f t="shared" si="30"/>
        <v>0</v>
      </c>
      <c r="JE560" s="83"/>
      <c r="JF560" s="83"/>
      <c r="JG560" s="83"/>
      <c r="JH560" s="83"/>
      <c r="JI560" s="83"/>
      <c r="JJ560" s="83">
        <v>200</v>
      </c>
      <c r="JK560" s="83"/>
      <c r="JL560" s="83"/>
      <c r="JM560" s="83"/>
      <c r="JN560" s="83">
        <f>72.79+125.96+150</f>
        <v>348.75</v>
      </c>
      <c r="JO560" s="83">
        <v>130.69</v>
      </c>
      <c r="JP560" s="83"/>
      <c r="JQ560" s="40">
        <f t="shared" si="31"/>
        <v>1.6747350258811931</v>
      </c>
      <c r="JR560" s="5" t="s">
        <v>669</v>
      </c>
    </row>
    <row r="561" spans="1:278" s="5" customFormat="1" ht="12.75" customHeight="1" x14ac:dyDescent="0.25">
      <c r="A561" s="64">
        <v>43430</v>
      </c>
      <c r="B561" s="108" t="s">
        <v>755</v>
      </c>
      <c r="C561" s="52"/>
      <c r="D561" s="52"/>
      <c r="E561" s="53"/>
      <c r="F561" s="53"/>
      <c r="G561" s="53"/>
      <c r="H561" s="53"/>
      <c r="I561" s="53"/>
      <c r="J561" s="53"/>
      <c r="K561" s="53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>
        <v>10</v>
      </c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  <c r="BK561" s="22"/>
      <c r="BL561" s="22"/>
      <c r="BM561" s="22"/>
      <c r="BN561" s="22"/>
      <c r="BO561" s="22"/>
      <c r="BP561" s="22"/>
      <c r="BQ561" s="22"/>
      <c r="BR561" s="22"/>
      <c r="BS561" s="22"/>
      <c r="BT561" s="22"/>
      <c r="BU561" s="22"/>
      <c r="BV561" s="22"/>
      <c r="BW561" s="22"/>
      <c r="BX561" s="22"/>
      <c r="BY561" s="22"/>
      <c r="BZ561" s="22"/>
      <c r="CA561" s="22"/>
      <c r="CB561" s="22"/>
      <c r="CC561" s="22"/>
      <c r="CD561" s="22"/>
      <c r="CE561" s="22"/>
      <c r="CF561" s="22"/>
      <c r="CG561" s="22"/>
      <c r="CH561" s="22"/>
      <c r="CI561" s="22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2"/>
      <c r="DA561" s="22"/>
      <c r="DB561" s="22"/>
      <c r="DC561" s="22"/>
      <c r="DD561" s="22"/>
      <c r="DE561" s="22"/>
      <c r="DF561" s="22"/>
      <c r="DG561" s="22"/>
      <c r="DH561" s="22"/>
      <c r="DI561" s="22"/>
      <c r="DJ561" s="22"/>
      <c r="DK561" s="22"/>
      <c r="DL561" s="22"/>
      <c r="DM561" s="22"/>
      <c r="DN561" s="22"/>
      <c r="DO561" s="22"/>
      <c r="DP561" s="22"/>
      <c r="DQ561" s="22"/>
      <c r="DR561" s="22"/>
      <c r="DS561" s="22"/>
      <c r="DT561" s="22"/>
      <c r="DU561" s="22"/>
      <c r="DV561" s="22"/>
      <c r="DW561" s="22"/>
      <c r="DX561" s="22"/>
      <c r="DY561" s="22"/>
      <c r="DZ561" s="22"/>
      <c r="EA561" s="22"/>
      <c r="EB561" s="22"/>
      <c r="EC561" s="22"/>
      <c r="ED561" s="22"/>
      <c r="EE561" s="22"/>
      <c r="EF561" s="22"/>
      <c r="EG561" s="22"/>
      <c r="EH561" s="22"/>
      <c r="EI561" s="22"/>
      <c r="EJ561" s="22"/>
      <c r="EK561" s="22"/>
      <c r="EL561" s="22"/>
      <c r="EM561" s="22"/>
      <c r="EN561" s="22"/>
      <c r="EO561" s="22"/>
      <c r="EP561" s="22"/>
      <c r="EQ561" s="22"/>
      <c r="ER561" s="22"/>
      <c r="ES561" s="22"/>
      <c r="ET561" s="22"/>
      <c r="EU561" s="22"/>
      <c r="EV561" s="22"/>
      <c r="EW561" s="22"/>
      <c r="EX561" s="22"/>
      <c r="EY561" s="22"/>
      <c r="EZ561" s="22"/>
      <c r="FA561" s="22"/>
      <c r="FB561" s="22"/>
      <c r="FC561" s="22"/>
      <c r="FD561" s="22"/>
      <c r="FE561" s="22"/>
      <c r="FF561" s="22"/>
      <c r="FG561" s="22"/>
      <c r="FH561" s="22"/>
      <c r="FI561" s="22"/>
      <c r="FJ561" s="22"/>
      <c r="FK561" s="22"/>
      <c r="FL561" s="22"/>
      <c r="FM561" s="22"/>
      <c r="FN561" s="22"/>
      <c r="FO561" s="22"/>
      <c r="FP561" s="22"/>
      <c r="FQ561" s="22"/>
      <c r="FR561" s="22"/>
      <c r="FS561" s="22"/>
      <c r="FT561" s="22"/>
      <c r="FU561" s="22"/>
      <c r="FV561" s="22"/>
      <c r="FW561" s="22"/>
      <c r="FX561" s="22"/>
      <c r="FY561" s="22"/>
      <c r="FZ561" s="22"/>
      <c r="GA561" s="22"/>
      <c r="GB561" s="22"/>
      <c r="GC561" s="22"/>
      <c r="GD561" s="22"/>
      <c r="GE561" s="22"/>
      <c r="GF561" s="22"/>
      <c r="GG561" s="22"/>
      <c r="GH561" s="22"/>
      <c r="GI561" s="22"/>
      <c r="GJ561" s="22"/>
      <c r="GK561" s="22"/>
      <c r="GL561" s="22"/>
      <c r="GM561" s="22"/>
      <c r="GN561" s="22"/>
      <c r="GO561" s="22"/>
      <c r="GP561" s="22"/>
      <c r="GQ561" s="22"/>
      <c r="GR561" s="22"/>
      <c r="GS561" s="22"/>
      <c r="GT561" s="22"/>
      <c r="GU561" s="22"/>
      <c r="GV561" s="22"/>
      <c r="GW561" s="22"/>
      <c r="GX561" s="22"/>
      <c r="GY561" s="22"/>
      <c r="GZ561" s="22"/>
      <c r="HA561" s="22"/>
      <c r="HB561" s="22"/>
      <c r="HC561" s="22"/>
      <c r="HD561" s="22"/>
      <c r="HE561" s="22"/>
      <c r="HF561" s="22"/>
      <c r="HG561" s="22"/>
      <c r="HH561" s="22"/>
      <c r="HI561" s="22"/>
      <c r="HJ561" s="22"/>
      <c r="HK561" s="22"/>
      <c r="HL561" s="22"/>
      <c r="HM561" s="22"/>
      <c r="HN561" s="22"/>
      <c r="HO561" s="22"/>
      <c r="HP561" s="22"/>
      <c r="HQ561" s="22">
        <v>10</v>
      </c>
      <c r="HR561" s="22"/>
      <c r="HS561" s="22"/>
      <c r="HT561" s="22"/>
      <c r="HU561" s="22"/>
      <c r="HV561" s="22"/>
      <c r="HW561" s="22"/>
      <c r="HX561" s="22"/>
      <c r="HY561" s="22"/>
      <c r="HZ561" s="22"/>
      <c r="IA561" s="22"/>
      <c r="IB561" s="22"/>
      <c r="IC561" s="22"/>
      <c r="ID561" s="22"/>
      <c r="IE561" s="22"/>
      <c r="IF561" s="22"/>
      <c r="IG561" s="22"/>
      <c r="IH561" s="22"/>
      <c r="II561" s="22"/>
      <c r="IJ561" s="22"/>
      <c r="IK561" s="22"/>
      <c r="IL561" s="22"/>
      <c r="IM561" s="22"/>
      <c r="IN561" s="22"/>
      <c r="IO561" s="22"/>
      <c r="IP561" s="22"/>
      <c r="IQ561" s="22"/>
      <c r="IR561" s="22"/>
      <c r="IS561" s="22"/>
      <c r="IT561" s="22"/>
      <c r="IU561" s="22"/>
      <c r="IV561" s="22"/>
      <c r="IW561" s="22"/>
      <c r="IX561" s="22"/>
      <c r="IY561" s="26">
        <f t="shared" si="29"/>
        <v>20</v>
      </c>
      <c r="IZ561" s="56" t="s">
        <v>37</v>
      </c>
      <c r="JA561" s="80">
        <v>831</v>
      </c>
      <c r="JB561" s="81">
        <f>JE561+JF561+JG561+JH561+JI561+JJ561+JK561+JL561+JM561+JN561+JO561+JP561</f>
        <v>0</v>
      </c>
      <c r="JC561" s="81">
        <v>480.1</v>
      </c>
      <c r="JD561" s="82">
        <f t="shared" si="30"/>
        <v>831</v>
      </c>
      <c r="JE561" s="83"/>
      <c r="JF561" s="83"/>
      <c r="JG561" s="83"/>
      <c r="JH561" s="83"/>
      <c r="JI561" s="83"/>
      <c r="JJ561" s="83"/>
      <c r="JK561" s="83"/>
      <c r="JL561" s="83"/>
      <c r="JM561" s="83"/>
      <c r="JN561" s="83"/>
      <c r="JO561" s="83"/>
      <c r="JP561" s="83"/>
      <c r="JQ561" s="117">
        <f t="shared" si="31"/>
        <v>1.7308893980420745</v>
      </c>
      <c r="JR561" s="5" t="s">
        <v>689</v>
      </c>
    </row>
    <row r="562" spans="1:278" s="5" customFormat="1" ht="12.75" customHeight="1" x14ac:dyDescent="0.25">
      <c r="A562" s="64">
        <v>43258</v>
      </c>
      <c r="B562" s="109" t="s">
        <v>754</v>
      </c>
      <c r="C562" s="52"/>
      <c r="D562" s="52"/>
      <c r="E562" s="53"/>
      <c r="F562" s="53"/>
      <c r="G562" s="53"/>
      <c r="H562" s="53"/>
      <c r="I562" s="53"/>
      <c r="J562" s="53"/>
      <c r="K562" s="53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>
        <v>1</v>
      </c>
      <c r="BH562" s="22"/>
      <c r="BI562" s="22"/>
      <c r="BJ562" s="22"/>
      <c r="BK562" s="22"/>
      <c r="BL562" s="22"/>
      <c r="BM562" s="22"/>
      <c r="BN562" s="22"/>
      <c r="BO562" s="22"/>
      <c r="BP562" s="22"/>
      <c r="BQ562" s="22"/>
      <c r="BR562" s="22"/>
      <c r="BS562" s="22"/>
      <c r="BT562" s="22"/>
      <c r="BU562" s="22"/>
      <c r="BV562" s="22"/>
      <c r="BW562" s="22"/>
      <c r="BX562" s="22"/>
      <c r="BY562" s="22"/>
      <c r="BZ562" s="22"/>
      <c r="CA562" s="22"/>
      <c r="CB562" s="22"/>
      <c r="CC562" s="22"/>
      <c r="CD562" s="22"/>
      <c r="CE562" s="22"/>
      <c r="CF562" s="22"/>
      <c r="CG562" s="22"/>
      <c r="CH562" s="22"/>
      <c r="CI562" s="22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2"/>
      <c r="DA562" s="22"/>
      <c r="DB562" s="22"/>
      <c r="DC562" s="22"/>
      <c r="DD562" s="22"/>
      <c r="DE562" s="22"/>
      <c r="DF562" s="22"/>
      <c r="DG562" s="22"/>
      <c r="DH562" s="22"/>
      <c r="DI562" s="22"/>
      <c r="DJ562" s="22"/>
      <c r="DK562" s="22"/>
      <c r="DL562" s="22"/>
      <c r="DM562" s="22"/>
      <c r="DN562" s="22"/>
      <c r="DO562" s="22"/>
      <c r="DP562" s="22"/>
      <c r="DQ562" s="22"/>
      <c r="DR562" s="22"/>
      <c r="DS562" s="22"/>
      <c r="DT562" s="22"/>
      <c r="DU562" s="22"/>
      <c r="DV562" s="22"/>
      <c r="DW562" s="22"/>
      <c r="DX562" s="22"/>
      <c r="DY562" s="22"/>
      <c r="DZ562" s="22"/>
      <c r="EA562" s="22"/>
      <c r="EB562" s="22"/>
      <c r="EC562" s="22"/>
      <c r="ED562" s="22"/>
      <c r="EE562" s="22"/>
      <c r="EF562" s="22"/>
      <c r="EG562" s="22"/>
      <c r="EH562" s="22"/>
      <c r="EI562" s="22"/>
      <c r="EJ562" s="22"/>
      <c r="EK562" s="22"/>
      <c r="EL562" s="22"/>
      <c r="EM562" s="22"/>
      <c r="EN562" s="22"/>
      <c r="EO562" s="22"/>
      <c r="EP562" s="22"/>
      <c r="EQ562" s="22"/>
      <c r="ER562" s="22"/>
      <c r="ES562" s="22"/>
      <c r="ET562" s="22"/>
      <c r="EU562" s="22"/>
      <c r="EV562" s="22"/>
      <c r="EW562" s="22"/>
      <c r="EX562" s="22"/>
      <c r="EY562" s="22"/>
      <c r="EZ562" s="22"/>
      <c r="FA562" s="22"/>
      <c r="FB562" s="22"/>
      <c r="FC562" s="22"/>
      <c r="FD562" s="22"/>
      <c r="FE562" s="22"/>
      <c r="FF562" s="22"/>
      <c r="FG562" s="22"/>
      <c r="FH562" s="22"/>
      <c r="FI562" s="22"/>
      <c r="FJ562" s="22"/>
      <c r="FK562" s="22"/>
      <c r="FL562" s="22"/>
      <c r="FM562" s="22"/>
      <c r="FN562" s="22"/>
      <c r="FO562" s="22"/>
      <c r="FP562" s="22"/>
      <c r="FQ562" s="22"/>
      <c r="FR562" s="22"/>
      <c r="FS562" s="22"/>
      <c r="FT562" s="22"/>
      <c r="FU562" s="22"/>
      <c r="FV562" s="22"/>
      <c r="FW562" s="22"/>
      <c r="FX562" s="22"/>
      <c r="FY562" s="22"/>
      <c r="FZ562" s="22"/>
      <c r="GA562" s="22"/>
      <c r="GB562" s="22"/>
      <c r="GC562" s="22"/>
      <c r="GD562" s="22"/>
      <c r="GE562" s="22"/>
      <c r="GF562" s="22"/>
      <c r="GG562" s="22"/>
      <c r="GH562" s="22"/>
      <c r="GI562" s="22"/>
      <c r="GJ562" s="22"/>
      <c r="GK562" s="22"/>
      <c r="GL562" s="22"/>
      <c r="GM562" s="22"/>
      <c r="GN562" s="22"/>
      <c r="GO562" s="22"/>
      <c r="GP562" s="22"/>
      <c r="GQ562" s="22"/>
      <c r="GR562" s="22"/>
      <c r="GS562" s="22"/>
      <c r="GT562" s="22"/>
      <c r="GU562" s="22"/>
      <c r="GV562" s="22"/>
      <c r="GW562" s="22"/>
      <c r="GX562" s="22"/>
      <c r="GY562" s="22"/>
      <c r="GZ562" s="22"/>
      <c r="HA562" s="22"/>
      <c r="HB562" s="22"/>
      <c r="HC562" s="22"/>
      <c r="HD562" s="22"/>
      <c r="HE562" s="22"/>
      <c r="HF562" s="22"/>
      <c r="HG562" s="22"/>
      <c r="HH562" s="22"/>
      <c r="HI562" s="22"/>
      <c r="HJ562" s="22"/>
      <c r="HK562" s="22"/>
      <c r="HL562" s="22"/>
      <c r="HM562" s="22"/>
      <c r="HN562" s="22"/>
      <c r="HO562" s="22"/>
      <c r="HP562" s="22"/>
      <c r="HQ562" s="22"/>
      <c r="HR562" s="22"/>
      <c r="HS562" s="22"/>
      <c r="HT562" s="22"/>
      <c r="HU562" s="22"/>
      <c r="HV562" s="22"/>
      <c r="HW562" s="22"/>
      <c r="HX562" s="22"/>
      <c r="HY562" s="22"/>
      <c r="HZ562" s="22"/>
      <c r="IA562" s="22"/>
      <c r="IB562" s="22"/>
      <c r="IC562" s="22"/>
      <c r="ID562" s="22"/>
      <c r="IE562" s="22"/>
      <c r="IF562" s="22"/>
      <c r="IG562" s="22"/>
      <c r="IH562" s="22"/>
      <c r="II562" s="22"/>
      <c r="IJ562" s="22"/>
      <c r="IK562" s="22"/>
      <c r="IL562" s="22"/>
      <c r="IM562" s="22"/>
      <c r="IN562" s="22"/>
      <c r="IO562" s="22"/>
      <c r="IP562" s="22"/>
      <c r="IQ562" s="22"/>
      <c r="IR562" s="22"/>
      <c r="IS562" s="22"/>
      <c r="IT562" s="22"/>
      <c r="IU562" s="22"/>
      <c r="IV562" s="22"/>
      <c r="IW562" s="22"/>
      <c r="IX562" s="22"/>
      <c r="IY562" s="26">
        <f t="shared" si="29"/>
        <v>1</v>
      </c>
      <c r="IZ562" s="56" t="s">
        <v>37</v>
      </c>
      <c r="JA562" s="80">
        <v>34.56</v>
      </c>
      <c r="JB562" s="81">
        <f>JE562+JF562+JG562+JH562+JI562+JJ562</f>
        <v>34.56</v>
      </c>
      <c r="JC562" s="81">
        <v>22.3</v>
      </c>
      <c r="JD562" s="82">
        <f t="shared" si="30"/>
        <v>0</v>
      </c>
      <c r="JE562" s="83"/>
      <c r="JF562" s="83"/>
      <c r="JG562" s="83"/>
      <c r="JH562" s="83"/>
      <c r="JI562" s="83"/>
      <c r="JJ562" s="83">
        <v>34.56</v>
      </c>
      <c r="JK562" s="83"/>
      <c r="JL562" s="83"/>
      <c r="JM562" s="83"/>
      <c r="JN562" s="83"/>
      <c r="JO562" s="83"/>
      <c r="JP562" s="83"/>
      <c r="JQ562" s="40">
        <f t="shared" si="31"/>
        <v>1.5497757847533633</v>
      </c>
      <c r="JR562" s="5" t="s">
        <v>475</v>
      </c>
    </row>
    <row r="563" spans="1:278" s="5" customFormat="1" ht="12.75" customHeight="1" x14ac:dyDescent="0.25">
      <c r="A563" s="64">
        <v>43122</v>
      </c>
      <c r="B563" s="108" t="s">
        <v>199</v>
      </c>
      <c r="C563" s="52"/>
      <c r="D563" s="52"/>
      <c r="E563" s="53"/>
      <c r="F563" s="53"/>
      <c r="G563" s="53"/>
      <c r="H563" s="53"/>
      <c r="I563" s="53"/>
      <c r="J563" s="53"/>
      <c r="K563" s="53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>
        <v>30</v>
      </c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  <c r="BK563" s="22"/>
      <c r="BL563" s="22"/>
      <c r="BM563" s="22"/>
      <c r="BN563" s="22"/>
      <c r="BO563" s="22"/>
      <c r="BP563" s="22"/>
      <c r="BQ563" s="22"/>
      <c r="BR563" s="22"/>
      <c r="BS563" s="22"/>
      <c r="BT563" s="22"/>
      <c r="BU563" s="22"/>
      <c r="BV563" s="22"/>
      <c r="BW563" s="22"/>
      <c r="BX563" s="22"/>
      <c r="BY563" s="22"/>
      <c r="BZ563" s="22"/>
      <c r="CA563" s="22"/>
      <c r="CB563" s="22"/>
      <c r="CC563" s="22"/>
      <c r="CD563" s="22"/>
      <c r="CE563" s="22"/>
      <c r="CF563" s="22"/>
      <c r="CG563" s="22"/>
      <c r="CH563" s="22"/>
      <c r="CI563" s="22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2"/>
      <c r="DA563" s="22"/>
      <c r="DB563" s="22"/>
      <c r="DC563" s="22"/>
      <c r="DD563" s="22"/>
      <c r="DE563" s="22"/>
      <c r="DF563" s="22"/>
      <c r="DG563" s="22"/>
      <c r="DH563" s="22"/>
      <c r="DI563" s="22"/>
      <c r="DJ563" s="22"/>
      <c r="DK563" s="22"/>
      <c r="DL563" s="22"/>
      <c r="DM563" s="22"/>
      <c r="DN563" s="22"/>
      <c r="DO563" s="22"/>
      <c r="DP563" s="22"/>
      <c r="DQ563" s="22"/>
      <c r="DR563" s="22"/>
      <c r="DS563" s="22"/>
      <c r="DT563" s="22"/>
      <c r="DU563" s="22"/>
      <c r="DV563" s="22"/>
      <c r="DW563" s="22"/>
      <c r="DX563" s="22"/>
      <c r="DY563" s="22"/>
      <c r="DZ563" s="22"/>
      <c r="EA563" s="22"/>
      <c r="EB563" s="22"/>
      <c r="EC563" s="22"/>
      <c r="ED563" s="22"/>
      <c r="EE563" s="22"/>
      <c r="EF563" s="22"/>
      <c r="EG563" s="22"/>
      <c r="EH563" s="22"/>
      <c r="EI563" s="22"/>
      <c r="EJ563" s="22"/>
      <c r="EK563" s="22"/>
      <c r="EL563" s="22"/>
      <c r="EM563" s="22"/>
      <c r="EN563" s="22"/>
      <c r="EO563" s="22"/>
      <c r="EP563" s="22"/>
      <c r="EQ563" s="22"/>
      <c r="ER563" s="22"/>
      <c r="ES563" s="22"/>
      <c r="ET563" s="22"/>
      <c r="EU563" s="22"/>
      <c r="EV563" s="22"/>
      <c r="EW563" s="22"/>
      <c r="EX563" s="22"/>
      <c r="EY563" s="22"/>
      <c r="EZ563" s="22"/>
      <c r="FA563" s="22"/>
      <c r="FB563" s="22"/>
      <c r="FC563" s="22"/>
      <c r="FD563" s="22"/>
      <c r="FE563" s="22"/>
      <c r="FF563" s="22"/>
      <c r="FG563" s="22"/>
      <c r="FH563" s="22"/>
      <c r="FI563" s="22"/>
      <c r="FJ563" s="22"/>
      <c r="FK563" s="22"/>
      <c r="FL563" s="22"/>
      <c r="FM563" s="22"/>
      <c r="FN563" s="22"/>
      <c r="FO563" s="22"/>
      <c r="FP563" s="22"/>
      <c r="FQ563" s="22"/>
      <c r="FR563" s="22"/>
      <c r="FS563" s="22"/>
      <c r="FT563" s="22"/>
      <c r="FU563" s="22"/>
      <c r="FV563" s="22"/>
      <c r="FW563" s="22"/>
      <c r="FX563" s="22"/>
      <c r="FY563" s="22"/>
      <c r="FZ563" s="22"/>
      <c r="GA563" s="22"/>
      <c r="GB563" s="22"/>
      <c r="GC563" s="22"/>
      <c r="GD563" s="22"/>
      <c r="GE563" s="22"/>
      <c r="GF563" s="22"/>
      <c r="GG563" s="22"/>
      <c r="GH563" s="22"/>
      <c r="GI563" s="22"/>
      <c r="GJ563" s="22"/>
      <c r="GK563" s="22"/>
      <c r="GL563" s="22"/>
      <c r="GM563" s="22"/>
      <c r="GN563" s="22"/>
      <c r="GO563" s="22"/>
      <c r="GP563" s="22"/>
      <c r="GQ563" s="22"/>
      <c r="GR563" s="22"/>
      <c r="GS563" s="22"/>
      <c r="GT563" s="22"/>
      <c r="GU563" s="22"/>
      <c r="GV563" s="22"/>
      <c r="GW563" s="22"/>
      <c r="GX563" s="22"/>
      <c r="GY563" s="22"/>
      <c r="GZ563" s="22"/>
      <c r="HA563" s="22"/>
      <c r="HB563" s="22"/>
      <c r="HC563" s="22"/>
      <c r="HD563" s="22"/>
      <c r="HE563" s="22"/>
      <c r="HF563" s="22"/>
      <c r="HG563" s="22"/>
      <c r="HH563" s="22"/>
      <c r="HI563" s="22"/>
      <c r="HJ563" s="22"/>
      <c r="HK563" s="22"/>
      <c r="HL563" s="22"/>
      <c r="HM563" s="22"/>
      <c r="HN563" s="22"/>
      <c r="HO563" s="22"/>
      <c r="HP563" s="22"/>
      <c r="HQ563" s="22"/>
      <c r="HR563" s="22"/>
      <c r="HS563" s="22"/>
      <c r="HT563" s="22"/>
      <c r="HU563" s="22"/>
      <c r="HV563" s="22"/>
      <c r="HW563" s="22"/>
      <c r="HX563" s="22"/>
      <c r="HY563" s="22"/>
      <c r="HZ563" s="22"/>
      <c r="IA563" s="22"/>
      <c r="IB563" s="22"/>
      <c r="IC563" s="22"/>
      <c r="ID563" s="22"/>
      <c r="IE563" s="22"/>
      <c r="IF563" s="22"/>
      <c r="IG563" s="22"/>
      <c r="IH563" s="22"/>
      <c r="II563" s="22"/>
      <c r="IJ563" s="22"/>
      <c r="IK563" s="22"/>
      <c r="IL563" s="22"/>
      <c r="IM563" s="22"/>
      <c r="IN563" s="22"/>
      <c r="IO563" s="22"/>
      <c r="IP563" s="22"/>
      <c r="IQ563" s="22"/>
      <c r="IR563" s="22"/>
      <c r="IS563" s="22"/>
      <c r="IT563" s="22"/>
      <c r="IU563" s="22"/>
      <c r="IV563" s="22"/>
      <c r="IW563" s="22"/>
      <c r="IX563" s="22"/>
      <c r="IY563" s="26">
        <f t="shared" si="29"/>
        <v>30</v>
      </c>
      <c r="IZ563" s="56" t="s">
        <v>37</v>
      </c>
      <c r="JA563" s="80">
        <v>946.8</v>
      </c>
      <c r="JB563" s="81">
        <f>JE563+JF563+JG563</f>
        <v>946.8</v>
      </c>
      <c r="JC563" s="81">
        <v>519.29999999999995</v>
      </c>
      <c r="JD563" s="82">
        <f t="shared" si="30"/>
        <v>0</v>
      </c>
      <c r="JE563" s="83">
        <f>304.32+0.3</f>
        <v>304.62</v>
      </c>
      <c r="JF563" s="83"/>
      <c r="JG563" s="83">
        <f>634.8+7.38</f>
        <v>642.17999999999995</v>
      </c>
      <c r="JH563" s="83"/>
      <c r="JI563" s="83"/>
      <c r="JJ563" s="83"/>
      <c r="JK563" s="83"/>
      <c r="JL563" s="83"/>
      <c r="JM563" s="83"/>
      <c r="JN563" s="83"/>
      <c r="JO563" s="83"/>
      <c r="JP563" s="83"/>
      <c r="JQ563" s="40">
        <f t="shared" si="31"/>
        <v>1.8232235701906414</v>
      </c>
      <c r="JR563" s="5" t="s">
        <v>254</v>
      </c>
    </row>
    <row r="564" spans="1:278" s="5" customFormat="1" ht="12.75" customHeight="1" x14ac:dyDescent="0.25">
      <c r="A564" s="64">
        <v>43138</v>
      </c>
      <c r="B564" s="108" t="s">
        <v>199</v>
      </c>
      <c r="C564" s="52"/>
      <c r="D564" s="52"/>
      <c r="E564" s="53"/>
      <c r="F564" s="53"/>
      <c r="G564" s="53"/>
      <c r="H564" s="53"/>
      <c r="I564" s="53"/>
      <c r="J564" s="53"/>
      <c r="K564" s="53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>
        <v>20</v>
      </c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  <c r="BK564" s="22"/>
      <c r="BL564" s="22"/>
      <c r="BM564" s="22"/>
      <c r="BN564" s="22"/>
      <c r="BO564" s="22"/>
      <c r="BP564" s="22"/>
      <c r="BQ564" s="22"/>
      <c r="BR564" s="22"/>
      <c r="BS564" s="22"/>
      <c r="BT564" s="22"/>
      <c r="BU564" s="22"/>
      <c r="BV564" s="22"/>
      <c r="BW564" s="22"/>
      <c r="BX564" s="22"/>
      <c r="BY564" s="22"/>
      <c r="BZ564" s="22"/>
      <c r="CA564" s="22"/>
      <c r="CB564" s="22"/>
      <c r="CC564" s="22"/>
      <c r="CD564" s="22"/>
      <c r="CE564" s="22"/>
      <c r="CF564" s="22"/>
      <c r="CG564" s="22"/>
      <c r="CH564" s="22"/>
      <c r="CI564" s="22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2"/>
      <c r="DA564" s="22"/>
      <c r="DB564" s="22"/>
      <c r="DC564" s="22"/>
      <c r="DD564" s="22"/>
      <c r="DE564" s="22"/>
      <c r="DF564" s="22"/>
      <c r="DG564" s="22"/>
      <c r="DH564" s="22"/>
      <c r="DI564" s="22"/>
      <c r="DJ564" s="22"/>
      <c r="DK564" s="22"/>
      <c r="DL564" s="22"/>
      <c r="DM564" s="22"/>
      <c r="DN564" s="22"/>
      <c r="DO564" s="22"/>
      <c r="DP564" s="22"/>
      <c r="DQ564" s="22"/>
      <c r="DR564" s="22"/>
      <c r="DS564" s="22"/>
      <c r="DT564" s="22"/>
      <c r="DU564" s="22"/>
      <c r="DV564" s="22"/>
      <c r="DW564" s="22"/>
      <c r="DX564" s="22"/>
      <c r="DY564" s="22"/>
      <c r="DZ564" s="22"/>
      <c r="EA564" s="22"/>
      <c r="EB564" s="22"/>
      <c r="EC564" s="22"/>
      <c r="ED564" s="22"/>
      <c r="EE564" s="22"/>
      <c r="EF564" s="22"/>
      <c r="EG564" s="22"/>
      <c r="EH564" s="22"/>
      <c r="EI564" s="22"/>
      <c r="EJ564" s="22"/>
      <c r="EK564" s="22"/>
      <c r="EL564" s="22"/>
      <c r="EM564" s="22"/>
      <c r="EN564" s="22"/>
      <c r="EO564" s="22"/>
      <c r="EP564" s="22"/>
      <c r="EQ564" s="22"/>
      <c r="ER564" s="22"/>
      <c r="ES564" s="22"/>
      <c r="ET564" s="22"/>
      <c r="EU564" s="22"/>
      <c r="EV564" s="22"/>
      <c r="EW564" s="22"/>
      <c r="EX564" s="22"/>
      <c r="EY564" s="22"/>
      <c r="EZ564" s="22"/>
      <c r="FA564" s="22"/>
      <c r="FB564" s="22"/>
      <c r="FC564" s="22"/>
      <c r="FD564" s="22"/>
      <c r="FE564" s="22"/>
      <c r="FF564" s="22"/>
      <c r="FG564" s="22"/>
      <c r="FH564" s="22"/>
      <c r="FI564" s="22"/>
      <c r="FJ564" s="22"/>
      <c r="FK564" s="22"/>
      <c r="FL564" s="22"/>
      <c r="FM564" s="22"/>
      <c r="FN564" s="22"/>
      <c r="FO564" s="22"/>
      <c r="FP564" s="22"/>
      <c r="FQ564" s="22"/>
      <c r="FR564" s="22"/>
      <c r="FS564" s="22"/>
      <c r="FT564" s="22"/>
      <c r="FU564" s="22"/>
      <c r="FV564" s="22"/>
      <c r="FW564" s="22"/>
      <c r="FX564" s="22"/>
      <c r="FY564" s="22"/>
      <c r="FZ564" s="22"/>
      <c r="GA564" s="22"/>
      <c r="GB564" s="22"/>
      <c r="GC564" s="22"/>
      <c r="GD564" s="22"/>
      <c r="GE564" s="22"/>
      <c r="GF564" s="22"/>
      <c r="GG564" s="22"/>
      <c r="GH564" s="22"/>
      <c r="GI564" s="22"/>
      <c r="GJ564" s="22"/>
      <c r="GK564" s="22"/>
      <c r="GL564" s="22"/>
      <c r="GM564" s="22"/>
      <c r="GN564" s="22"/>
      <c r="GO564" s="22"/>
      <c r="GP564" s="22"/>
      <c r="GQ564" s="22"/>
      <c r="GR564" s="22"/>
      <c r="GS564" s="22"/>
      <c r="GT564" s="22"/>
      <c r="GU564" s="22"/>
      <c r="GV564" s="22"/>
      <c r="GW564" s="22"/>
      <c r="GX564" s="22"/>
      <c r="GY564" s="22"/>
      <c r="GZ564" s="22"/>
      <c r="HA564" s="22"/>
      <c r="HB564" s="22"/>
      <c r="HC564" s="22"/>
      <c r="HD564" s="22"/>
      <c r="HE564" s="22"/>
      <c r="HF564" s="22"/>
      <c r="HG564" s="22"/>
      <c r="HH564" s="22"/>
      <c r="HI564" s="22"/>
      <c r="HJ564" s="22"/>
      <c r="HK564" s="22"/>
      <c r="HL564" s="22"/>
      <c r="HM564" s="22"/>
      <c r="HN564" s="22"/>
      <c r="HO564" s="22"/>
      <c r="HP564" s="22"/>
      <c r="HQ564" s="22"/>
      <c r="HR564" s="22"/>
      <c r="HS564" s="22"/>
      <c r="HT564" s="22"/>
      <c r="HU564" s="22"/>
      <c r="HV564" s="22"/>
      <c r="HW564" s="22"/>
      <c r="HX564" s="22"/>
      <c r="HY564" s="22"/>
      <c r="HZ564" s="22"/>
      <c r="IA564" s="22"/>
      <c r="IB564" s="22"/>
      <c r="IC564" s="22"/>
      <c r="ID564" s="22"/>
      <c r="IE564" s="22"/>
      <c r="IF564" s="22"/>
      <c r="IG564" s="22"/>
      <c r="IH564" s="22"/>
      <c r="II564" s="22"/>
      <c r="IJ564" s="22"/>
      <c r="IK564" s="22"/>
      <c r="IL564" s="22"/>
      <c r="IM564" s="22"/>
      <c r="IN564" s="22"/>
      <c r="IO564" s="22"/>
      <c r="IP564" s="22"/>
      <c r="IQ564" s="22"/>
      <c r="IR564" s="22"/>
      <c r="IS564" s="22"/>
      <c r="IT564" s="22"/>
      <c r="IU564" s="22"/>
      <c r="IV564" s="22"/>
      <c r="IW564" s="22"/>
      <c r="IX564" s="22"/>
      <c r="IY564" s="26">
        <f t="shared" si="29"/>
        <v>20</v>
      </c>
      <c r="IZ564" s="56" t="s">
        <v>37</v>
      </c>
      <c r="JA564" s="80">
        <v>634.79999999999995</v>
      </c>
      <c r="JB564" s="81">
        <f>JE564+JF564+JG564</f>
        <v>634.79999999999995</v>
      </c>
      <c r="JC564" s="81">
        <v>344</v>
      </c>
      <c r="JD564" s="82">
        <f t="shared" si="30"/>
        <v>0</v>
      </c>
      <c r="JE564" s="83"/>
      <c r="JF564" s="83"/>
      <c r="JG564" s="83">
        <v>634.79999999999995</v>
      </c>
      <c r="JH564" s="83"/>
      <c r="JI564" s="83"/>
      <c r="JJ564" s="83"/>
      <c r="JK564" s="83"/>
      <c r="JL564" s="83"/>
      <c r="JM564" s="83"/>
      <c r="JN564" s="83"/>
      <c r="JO564" s="83"/>
      <c r="JP564" s="83"/>
      <c r="JQ564" s="40">
        <f t="shared" si="31"/>
        <v>1.8453488372093021</v>
      </c>
    </row>
    <row r="565" spans="1:278" s="5" customFormat="1" ht="12.75" customHeight="1" x14ac:dyDescent="0.25">
      <c r="A565" s="64">
        <v>43171</v>
      </c>
      <c r="B565" s="108" t="s">
        <v>199</v>
      </c>
      <c r="C565" s="52"/>
      <c r="D565" s="52"/>
      <c r="E565" s="53"/>
      <c r="F565" s="53"/>
      <c r="G565" s="53"/>
      <c r="H565" s="53"/>
      <c r="I565" s="53"/>
      <c r="J565" s="53"/>
      <c r="K565" s="53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>
        <v>20</v>
      </c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  <c r="BK565" s="22"/>
      <c r="BL565" s="22"/>
      <c r="BM565" s="22"/>
      <c r="BN565" s="22"/>
      <c r="BO565" s="22"/>
      <c r="BP565" s="22"/>
      <c r="BQ565" s="22"/>
      <c r="BR565" s="22"/>
      <c r="BS565" s="22"/>
      <c r="BT565" s="22"/>
      <c r="BU565" s="22"/>
      <c r="BV565" s="22"/>
      <c r="BW565" s="22"/>
      <c r="BX565" s="22"/>
      <c r="BY565" s="22"/>
      <c r="BZ565" s="22"/>
      <c r="CA565" s="22"/>
      <c r="CB565" s="22"/>
      <c r="CC565" s="22"/>
      <c r="CD565" s="22"/>
      <c r="CE565" s="22"/>
      <c r="CF565" s="22"/>
      <c r="CG565" s="22"/>
      <c r="CH565" s="22"/>
      <c r="CI565" s="22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2"/>
      <c r="DA565" s="22"/>
      <c r="DB565" s="22"/>
      <c r="DC565" s="22"/>
      <c r="DD565" s="22"/>
      <c r="DE565" s="22"/>
      <c r="DF565" s="22"/>
      <c r="DG565" s="22"/>
      <c r="DH565" s="22"/>
      <c r="DI565" s="22"/>
      <c r="DJ565" s="22"/>
      <c r="DK565" s="22"/>
      <c r="DL565" s="22"/>
      <c r="DM565" s="22"/>
      <c r="DN565" s="22"/>
      <c r="DO565" s="22"/>
      <c r="DP565" s="22"/>
      <c r="DQ565" s="22"/>
      <c r="DR565" s="22"/>
      <c r="DS565" s="22"/>
      <c r="DT565" s="22"/>
      <c r="DU565" s="22"/>
      <c r="DV565" s="22"/>
      <c r="DW565" s="22"/>
      <c r="DX565" s="22"/>
      <c r="DY565" s="22"/>
      <c r="DZ565" s="22"/>
      <c r="EA565" s="22"/>
      <c r="EB565" s="22"/>
      <c r="EC565" s="22"/>
      <c r="ED565" s="22"/>
      <c r="EE565" s="22"/>
      <c r="EF565" s="22"/>
      <c r="EG565" s="22"/>
      <c r="EH565" s="22"/>
      <c r="EI565" s="22"/>
      <c r="EJ565" s="22"/>
      <c r="EK565" s="22"/>
      <c r="EL565" s="22"/>
      <c r="EM565" s="22"/>
      <c r="EN565" s="22"/>
      <c r="EO565" s="22"/>
      <c r="EP565" s="22"/>
      <c r="EQ565" s="22"/>
      <c r="ER565" s="22"/>
      <c r="ES565" s="22"/>
      <c r="ET565" s="22"/>
      <c r="EU565" s="22"/>
      <c r="EV565" s="22"/>
      <c r="EW565" s="22"/>
      <c r="EX565" s="22"/>
      <c r="EY565" s="22"/>
      <c r="EZ565" s="22"/>
      <c r="FA565" s="22"/>
      <c r="FB565" s="22"/>
      <c r="FC565" s="22"/>
      <c r="FD565" s="22"/>
      <c r="FE565" s="22"/>
      <c r="FF565" s="22"/>
      <c r="FG565" s="22"/>
      <c r="FH565" s="22"/>
      <c r="FI565" s="22"/>
      <c r="FJ565" s="22"/>
      <c r="FK565" s="22"/>
      <c r="FL565" s="22"/>
      <c r="FM565" s="22"/>
      <c r="FN565" s="22"/>
      <c r="FO565" s="22"/>
      <c r="FP565" s="22"/>
      <c r="FQ565" s="22"/>
      <c r="FR565" s="22"/>
      <c r="FS565" s="22"/>
      <c r="FT565" s="22"/>
      <c r="FU565" s="22"/>
      <c r="FV565" s="22"/>
      <c r="FW565" s="22"/>
      <c r="FX565" s="22"/>
      <c r="FY565" s="22"/>
      <c r="FZ565" s="22"/>
      <c r="GA565" s="22"/>
      <c r="GB565" s="22"/>
      <c r="GC565" s="22"/>
      <c r="GD565" s="22"/>
      <c r="GE565" s="22"/>
      <c r="GF565" s="22"/>
      <c r="GG565" s="22"/>
      <c r="GH565" s="22"/>
      <c r="GI565" s="22"/>
      <c r="GJ565" s="22"/>
      <c r="GK565" s="22"/>
      <c r="GL565" s="22"/>
      <c r="GM565" s="22"/>
      <c r="GN565" s="22"/>
      <c r="GO565" s="22"/>
      <c r="GP565" s="22"/>
      <c r="GQ565" s="22"/>
      <c r="GR565" s="22"/>
      <c r="GS565" s="22"/>
      <c r="GT565" s="22"/>
      <c r="GU565" s="22"/>
      <c r="GV565" s="22"/>
      <c r="GW565" s="22"/>
      <c r="GX565" s="22"/>
      <c r="GY565" s="22"/>
      <c r="GZ565" s="22"/>
      <c r="HA565" s="22"/>
      <c r="HB565" s="22"/>
      <c r="HC565" s="22"/>
      <c r="HD565" s="22"/>
      <c r="HE565" s="22"/>
      <c r="HF565" s="22"/>
      <c r="HG565" s="22"/>
      <c r="HH565" s="22"/>
      <c r="HI565" s="22"/>
      <c r="HJ565" s="22"/>
      <c r="HK565" s="22"/>
      <c r="HL565" s="22"/>
      <c r="HM565" s="22"/>
      <c r="HN565" s="22"/>
      <c r="HO565" s="22"/>
      <c r="HP565" s="22"/>
      <c r="HQ565" s="22"/>
      <c r="HR565" s="22"/>
      <c r="HS565" s="22"/>
      <c r="HT565" s="22"/>
      <c r="HU565" s="22"/>
      <c r="HV565" s="22"/>
      <c r="HW565" s="22"/>
      <c r="HX565" s="22"/>
      <c r="HY565" s="22"/>
      <c r="HZ565" s="22"/>
      <c r="IA565" s="22"/>
      <c r="IB565" s="22"/>
      <c r="IC565" s="22"/>
      <c r="ID565" s="22"/>
      <c r="IE565" s="22"/>
      <c r="IF565" s="22"/>
      <c r="IG565" s="22"/>
      <c r="IH565" s="22"/>
      <c r="II565" s="22"/>
      <c r="IJ565" s="22"/>
      <c r="IK565" s="22"/>
      <c r="IL565" s="22"/>
      <c r="IM565" s="22"/>
      <c r="IN565" s="22"/>
      <c r="IO565" s="22"/>
      <c r="IP565" s="22"/>
      <c r="IQ565" s="22"/>
      <c r="IR565" s="22"/>
      <c r="IS565" s="22"/>
      <c r="IT565" s="22"/>
      <c r="IU565" s="22"/>
      <c r="IV565" s="22"/>
      <c r="IW565" s="22"/>
      <c r="IX565" s="22"/>
      <c r="IY565" s="26">
        <f t="shared" si="29"/>
        <v>20</v>
      </c>
      <c r="IZ565" s="56" t="s">
        <v>37</v>
      </c>
      <c r="JA565" s="80">
        <v>625.20000000000005</v>
      </c>
      <c r="JB565" s="81">
        <f>JE565+JF565+JG565+JH565</f>
        <v>625.19999999999993</v>
      </c>
      <c r="JC565" s="81">
        <v>340.6</v>
      </c>
      <c r="JD565" s="82">
        <f t="shared" si="30"/>
        <v>0</v>
      </c>
      <c r="JE565" s="83"/>
      <c r="JF565" s="83"/>
      <c r="JG565" s="83">
        <v>0.3</v>
      </c>
      <c r="JH565" s="83">
        <v>624.9</v>
      </c>
      <c r="JI565" s="83"/>
      <c r="JJ565" s="83"/>
      <c r="JK565" s="83"/>
      <c r="JL565" s="83"/>
      <c r="JM565" s="83"/>
      <c r="JN565" s="83"/>
      <c r="JO565" s="83"/>
      <c r="JP565" s="83"/>
      <c r="JQ565" s="40">
        <f t="shared" si="31"/>
        <v>1.8355842630651791</v>
      </c>
      <c r="JR565" s="5" t="s">
        <v>349</v>
      </c>
    </row>
    <row r="566" spans="1:278" s="5" customFormat="1" ht="12.75" customHeight="1" x14ac:dyDescent="0.25">
      <c r="A566" s="64">
        <v>43187</v>
      </c>
      <c r="B566" s="108" t="s">
        <v>199</v>
      </c>
      <c r="C566" s="52"/>
      <c r="D566" s="52"/>
      <c r="E566" s="53"/>
      <c r="F566" s="53"/>
      <c r="G566" s="53"/>
      <c r="H566" s="53"/>
      <c r="I566" s="53"/>
      <c r="J566" s="53"/>
      <c r="K566" s="53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>
        <v>40</v>
      </c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  <c r="BK566" s="22"/>
      <c r="BL566" s="22"/>
      <c r="BM566" s="22"/>
      <c r="BN566" s="22"/>
      <c r="BO566" s="22"/>
      <c r="BP566" s="22"/>
      <c r="BQ566" s="22"/>
      <c r="BR566" s="22"/>
      <c r="BS566" s="22"/>
      <c r="BT566" s="22"/>
      <c r="BU566" s="22"/>
      <c r="BV566" s="22"/>
      <c r="BW566" s="22"/>
      <c r="BX566" s="22"/>
      <c r="BY566" s="22"/>
      <c r="BZ566" s="22"/>
      <c r="CA566" s="22"/>
      <c r="CB566" s="22"/>
      <c r="CC566" s="22"/>
      <c r="CD566" s="22"/>
      <c r="CE566" s="22"/>
      <c r="CF566" s="22"/>
      <c r="CG566" s="22"/>
      <c r="CH566" s="22"/>
      <c r="CI566" s="22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2"/>
      <c r="DA566" s="22"/>
      <c r="DB566" s="22"/>
      <c r="DC566" s="22"/>
      <c r="DD566" s="22"/>
      <c r="DE566" s="22"/>
      <c r="DF566" s="22"/>
      <c r="DG566" s="22"/>
      <c r="DH566" s="22"/>
      <c r="DI566" s="22"/>
      <c r="DJ566" s="22"/>
      <c r="DK566" s="22"/>
      <c r="DL566" s="22"/>
      <c r="DM566" s="22"/>
      <c r="DN566" s="22"/>
      <c r="DO566" s="22"/>
      <c r="DP566" s="22"/>
      <c r="DQ566" s="22"/>
      <c r="DR566" s="22"/>
      <c r="DS566" s="22"/>
      <c r="DT566" s="22"/>
      <c r="DU566" s="22"/>
      <c r="DV566" s="22"/>
      <c r="DW566" s="22"/>
      <c r="DX566" s="22"/>
      <c r="DY566" s="22"/>
      <c r="DZ566" s="22"/>
      <c r="EA566" s="22"/>
      <c r="EB566" s="22"/>
      <c r="EC566" s="22"/>
      <c r="ED566" s="22"/>
      <c r="EE566" s="22"/>
      <c r="EF566" s="22"/>
      <c r="EG566" s="22"/>
      <c r="EH566" s="22"/>
      <c r="EI566" s="22"/>
      <c r="EJ566" s="22"/>
      <c r="EK566" s="22"/>
      <c r="EL566" s="22"/>
      <c r="EM566" s="22"/>
      <c r="EN566" s="22"/>
      <c r="EO566" s="22"/>
      <c r="EP566" s="22"/>
      <c r="EQ566" s="22"/>
      <c r="ER566" s="22"/>
      <c r="ES566" s="22"/>
      <c r="ET566" s="22"/>
      <c r="EU566" s="22"/>
      <c r="EV566" s="22"/>
      <c r="EW566" s="22"/>
      <c r="EX566" s="22"/>
      <c r="EY566" s="22"/>
      <c r="EZ566" s="22"/>
      <c r="FA566" s="22"/>
      <c r="FB566" s="22"/>
      <c r="FC566" s="22"/>
      <c r="FD566" s="22"/>
      <c r="FE566" s="22"/>
      <c r="FF566" s="22"/>
      <c r="FG566" s="22"/>
      <c r="FH566" s="22"/>
      <c r="FI566" s="22"/>
      <c r="FJ566" s="22"/>
      <c r="FK566" s="22"/>
      <c r="FL566" s="22"/>
      <c r="FM566" s="22"/>
      <c r="FN566" s="22"/>
      <c r="FO566" s="22"/>
      <c r="FP566" s="22"/>
      <c r="FQ566" s="22"/>
      <c r="FR566" s="22"/>
      <c r="FS566" s="22"/>
      <c r="FT566" s="22"/>
      <c r="FU566" s="22"/>
      <c r="FV566" s="22"/>
      <c r="FW566" s="22"/>
      <c r="FX566" s="22"/>
      <c r="FY566" s="22"/>
      <c r="FZ566" s="22"/>
      <c r="GA566" s="22"/>
      <c r="GB566" s="22"/>
      <c r="GC566" s="22"/>
      <c r="GD566" s="22"/>
      <c r="GE566" s="22"/>
      <c r="GF566" s="22"/>
      <c r="GG566" s="22"/>
      <c r="GH566" s="22"/>
      <c r="GI566" s="22"/>
      <c r="GJ566" s="22"/>
      <c r="GK566" s="22"/>
      <c r="GL566" s="22"/>
      <c r="GM566" s="22"/>
      <c r="GN566" s="22"/>
      <c r="GO566" s="22"/>
      <c r="GP566" s="22"/>
      <c r="GQ566" s="22"/>
      <c r="GR566" s="22"/>
      <c r="GS566" s="22"/>
      <c r="GT566" s="22"/>
      <c r="GU566" s="22"/>
      <c r="GV566" s="22"/>
      <c r="GW566" s="22"/>
      <c r="GX566" s="22"/>
      <c r="GY566" s="22"/>
      <c r="GZ566" s="22"/>
      <c r="HA566" s="22"/>
      <c r="HB566" s="22"/>
      <c r="HC566" s="22"/>
      <c r="HD566" s="22"/>
      <c r="HE566" s="22"/>
      <c r="HF566" s="22"/>
      <c r="HG566" s="22"/>
      <c r="HH566" s="22"/>
      <c r="HI566" s="22"/>
      <c r="HJ566" s="22"/>
      <c r="HK566" s="22"/>
      <c r="HL566" s="22"/>
      <c r="HM566" s="22"/>
      <c r="HN566" s="22"/>
      <c r="HO566" s="22"/>
      <c r="HP566" s="22"/>
      <c r="HQ566" s="22"/>
      <c r="HR566" s="22"/>
      <c r="HS566" s="22"/>
      <c r="HT566" s="22"/>
      <c r="HU566" s="22"/>
      <c r="HV566" s="22"/>
      <c r="HW566" s="22"/>
      <c r="HX566" s="22"/>
      <c r="HY566" s="22"/>
      <c r="HZ566" s="22"/>
      <c r="IA566" s="22"/>
      <c r="IB566" s="22"/>
      <c r="IC566" s="22"/>
      <c r="ID566" s="22"/>
      <c r="IE566" s="22"/>
      <c r="IF566" s="22"/>
      <c r="IG566" s="22"/>
      <c r="IH566" s="22"/>
      <c r="II566" s="22"/>
      <c r="IJ566" s="22"/>
      <c r="IK566" s="22"/>
      <c r="IL566" s="22"/>
      <c r="IM566" s="22"/>
      <c r="IN566" s="22"/>
      <c r="IO566" s="22"/>
      <c r="IP566" s="22"/>
      <c r="IQ566" s="22"/>
      <c r="IR566" s="22"/>
      <c r="IS566" s="22"/>
      <c r="IT566" s="22"/>
      <c r="IU566" s="22"/>
      <c r="IV566" s="22"/>
      <c r="IW566" s="22"/>
      <c r="IX566" s="22"/>
      <c r="IY566" s="26">
        <f t="shared" si="29"/>
        <v>40</v>
      </c>
      <c r="IZ566" s="56" t="s">
        <v>37</v>
      </c>
      <c r="JA566" s="80">
        <v>1242.24</v>
      </c>
      <c r="JB566" s="81">
        <f>JE566+JF566+JG566+JH566+JI566</f>
        <v>1242.24</v>
      </c>
      <c r="JC566" s="81">
        <v>678.8</v>
      </c>
      <c r="JD566" s="82">
        <f t="shared" si="30"/>
        <v>0</v>
      </c>
      <c r="JE566" s="83"/>
      <c r="JF566" s="83"/>
      <c r="JG566" s="83"/>
      <c r="JH566" s="83">
        <v>500</v>
      </c>
      <c r="JI566" s="83">
        <v>742.24</v>
      </c>
      <c r="JJ566" s="83"/>
      <c r="JK566" s="83"/>
      <c r="JL566" s="83"/>
      <c r="JM566" s="83"/>
      <c r="JN566" s="83"/>
      <c r="JO566" s="83"/>
      <c r="JP566" s="83"/>
      <c r="JQ566" s="40">
        <f t="shared" si="31"/>
        <v>1.8300530347672364</v>
      </c>
      <c r="JR566" s="5" t="s">
        <v>378</v>
      </c>
    </row>
    <row r="567" spans="1:278" s="5" customFormat="1" ht="12.75" customHeight="1" x14ac:dyDescent="0.25">
      <c r="A567" s="64">
        <v>43224</v>
      </c>
      <c r="B567" s="108" t="s">
        <v>199</v>
      </c>
      <c r="C567" s="52"/>
      <c r="D567" s="52"/>
      <c r="E567" s="53"/>
      <c r="F567" s="53"/>
      <c r="G567" s="53"/>
      <c r="H567" s="53"/>
      <c r="I567" s="53"/>
      <c r="J567" s="53"/>
      <c r="K567" s="53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>
        <v>30</v>
      </c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  <c r="BK567" s="22"/>
      <c r="BL567" s="22"/>
      <c r="BM567" s="22"/>
      <c r="BN567" s="22"/>
      <c r="BO567" s="22"/>
      <c r="BP567" s="22"/>
      <c r="BQ567" s="22"/>
      <c r="BR567" s="22"/>
      <c r="BS567" s="22"/>
      <c r="BT567" s="22"/>
      <c r="BU567" s="22"/>
      <c r="BV567" s="22"/>
      <c r="BW567" s="22"/>
      <c r="BX567" s="22"/>
      <c r="BY567" s="22"/>
      <c r="BZ567" s="22"/>
      <c r="CA567" s="22"/>
      <c r="CB567" s="22"/>
      <c r="CC567" s="22"/>
      <c r="CD567" s="22"/>
      <c r="CE567" s="22"/>
      <c r="CF567" s="22"/>
      <c r="CG567" s="22"/>
      <c r="CH567" s="22"/>
      <c r="CI567" s="22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2"/>
      <c r="DA567" s="22"/>
      <c r="DB567" s="22"/>
      <c r="DC567" s="22"/>
      <c r="DD567" s="22"/>
      <c r="DE567" s="22"/>
      <c r="DF567" s="22"/>
      <c r="DG567" s="22"/>
      <c r="DH567" s="22"/>
      <c r="DI567" s="22"/>
      <c r="DJ567" s="22"/>
      <c r="DK567" s="22"/>
      <c r="DL567" s="22"/>
      <c r="DM567" s="22"/>
      <c r="DN567" s="22"/>
      <c r="DO567" s="22"/>
      <c r="DP567" s="22"/>
      <c r="DQ567" s="22"/>
      <c r="DR567" s="22"/>
      <c r="DS567" s="22"/>
      <c r="DT567" s="22"/>
      <c r="DU567" s="22"/>
      <c r="DV567" s="22"/>
      <c r="DW567" s="22"/>
      <c r="DX567" s="22"/>
      <c r="DY567" s="22"/>
      <c r="DZ567" s="22"/>
      <c r="EA567" s="22"/>
      <c r="EB567" s="22"/>
      <c r="EC567" s="22"/>
      <c r="ED567" s="22"/>
      <c r="EE567" s="22"/>
      <c r="EF567" s="22"/>
      <c r="EG567" s="22"/>
      <c r="EH567" s="22"/>
      <c r="EI567" s="22"/>
      <c r="EJ567" s="22"/>
      <c r="EK567" s="22"/>
      <c r="EL567" s="22"/>
      <c r="EM567" s="22"/>
      <c r="EN567" s="22"/>
      <c r="EO567" s="22"/>
      <c r="EP567" s="22"/>
      <c r="EQ567" s="22"/>
      <c r="ER567" s="22"/>
      <c r="ES567" s="22"/>
      <c r="ET567" s="22"/>
      <c r="EU567" s="22"/>
      <c r="EV567" s="22"/>
      <c r="EW567" s="22"/>
      <c r="EX567" s="22"/>
      <c r="EY567" s="22"/>
      <c r="EZ567" s="22"/>
      <c r="FA567" s="22"/>
      <c r="FB567" s="22"/>
      <c r="FC567" s="22"/>
      <c r="FD567" s="22"/>
      <c r="FE567" s="22"/>
      <c r="FF567" s="22"/>
      <c r="FG567" s="22"/>
      <c r="FH567" s="22"/>
      <c r="FI567" s="22"/>
      <c r="FJ567" s="22"/>
      <c r="FK567" s="22"/>
      <c r="FL567" s="22"/>
      <c r="FM567" s="22"/>
      <c r="FN567" s="22"/>
      <c r="FO567" s="22"/>
      <c r="FP567" s="22"/>
      <c r="FQ567" s="22"/>
      <c r="FR567" s="22"/>
      <c r="FS567" s="22"/>
      <c r="FT567" s="22"/>
      <c r="FU567" s="22"/>
      <c r="FV567" s="22"/>
      <c r="FW567" s="22"/>
      <c r="FX567" s="22"/>
      <c r="FY567" s="22"/>
      <c r="FZ567" s="22"/>
      <c r="GA567" s="22"/>
      <c r="GB567" s="22"/>
      <c r="GC567" s="22"/>
      <c r="GD567" s="22"/>
      <c r="GE567" s="22"/>
      <c r="GF567" s="22"/>
      <c r="GG567" s="22"/>
      <c r="GH567" s="22"/>
      <c r="GI567" s="22"/>
      <c r="GJ567" s="22"/>
      <c r="GK567" s="22"/>
      <c r="GL567" s="22"/>
      <c r="GM567" s="22"/>
      <c r="GN567" s="22"/>
      <c r="GO567" s="22"/>
      <c r="GP567" s="22"/>
      <c r="GQ567" s="22"/>
      <c r="GR567" s="22"/>
      <c r="GS567" s="22"/>
      <c r="GT567" s="22"/>
      <c r="GU567" s="22"/>
      <c r="GV567" s="22"/>
      <c r="GW567" s="22"/>
      <c r="GX567" s="22"/>
      <c r="GY567" s="22"/>
      <c r="GZ567" s="22"/>
      <c r="HA567" s="22"/>
      <c r="HB567" s="22"/>
      <c r="HC567" s="22"/>
      <c r="HD567" s="22"/>
      <c r="HE567" s="22"/>
      <c r="HF567" s="22"/>
      <c r="HG567" s="22"/>
      <c r="HH567" s="22"/>
      <c r="HI567" s="22"/>
      <c r="HJ567" s="22"/>
      <c r="HK567" s="22"/>
      <c r="HL567" s="22"/>
      <c r="HM567" s="22"/>
      <c r="HN567" s="22"/>
      <c r="HO567" s="22"/>
      <c r="HP567" s="22"/>
      <c r="HQ567" s="22"/>
      <c r="HR567" s="22"/>
      <c r="HS567" s="22"/>
      <c r="HT567" s="22"/>
      <c r="HU567" s="22"/>
      <c r="HV567" s="22"/>
      <c r="HW567" s="22"/>
      <c r="HX567" s="22"/>
      <c r="HY567" s="22"/>
      <c r="HZ567" s="22"/>
      <c r="IA567" s="22"/>
      <c r="IB567" s="22"/>
      <c r="IC567" s="22"/>
      <c r="ID567" s="22"/>
      <c r="IE567" s="22"/>
      <c r="IF567" s="22"/>
      <c r="IG567" s="22"/>
      <c r="IH567" s="22"/>
      <c r="II567" s="22"/>
      <c r="IJ567" s="22"/>
      <c r="IK567" s="22"/>
      <c r="IL567" s="22"/>
      <c r="IM567" s="22"/>
      <c r="IN567" s="22"/>
      <c r="IO567" s="22"/>
      <c r="IP567" s="22"/>
      <c r="IQ567" s="22"/>
      <c r="IR567" s="22"/>
      <c r="IS567" s="22"/>
      <c r="IT567" s="22"/>
      <c r="IU567" s="22"/>
      <c r="IV567" s="22"/>
      <c r="IW567" s="22"/>
      <c r="IX567" s="22"/>
      <c r="IY567" s="26">
        <f t="shared" si="29"/>
        <v>30</v>
      </c>
      <c r="IZ567" s="56" t="s">
        <v>37</v>
      </c>
      <c r="JA567" s="80">
        <v>968.76</v>
      </c>
      <c r="JB567" s="81">
        <f>JE567+JF567+JG567+JH567+JI567+JJ567</f>
        <v>968.76</v>
      </c>
      <c r="JC567" s="81">
        <v>522.6</v>
      </c>
      <c r="JD567" s="82">
        <f t="shared" si="30"/>
        <v>0</v>
      </c>
      <c r="JE567" s="83"/>
      <c r="JF567" s="83"/>
      <c r="JG567" s="83"/>
      <c r="JH567" s="83"/>
      <c r="JI567" s="83"/>
      <c r="JJ567" s="83">
        <v>968.76</v>
      </c>
      <c r="JK567" s="83"/>
      <c r="JL567" s="83"/>
      <c r="JM567" s="83"/>
      <c r="JN567" s="83"/>
      <c r="JO567" s="83"/>
      <c r="JP567" s="83"/>
      <c r="JQ567" s="40">
        <f t="shared" si="31"/>
        <v>1.853731343283582</v>
      </c>
      <c r="JR567" s="5" t="s">
        <v>381</v>
      </c>
    </row>
    <row r="568" spans="1:278" s="5" customFormat="1" ht="12.75" customHeight="1" x14ac:dyDescent="0.25">
      <c r="A568" s="64">
        <v>43234</v>
      </c>
      <c r="B568" s="108" t="s">
        <v>199</v>
      </c>
      <c r="C568" s="52"/>
      <c r="D568" s="52"/>
      <c r="E568" s="53"/>
      <c r="F568" s="53"/>
      <c r="G568" s="53"/>
      <c r="H568" s="53"/>
      <c r="I568" s="53"/>
      <c r="J568" s="53"/>
      <c r="K568" s="53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>
        <v>10</v>
      </c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  <c r="BK568" s="22"/>
      <c r="BL568" s="22"/>
      <c r="BM568" s="22"/>
      <c r="BN568" s="22"/>
      <c r="BO568" s="22"/>
      <c r="BP568" s="22"/>
      <c r="BQ568" s="22"/>
      <c r="BR568" s="22"/>
      <c r="BS568" s="22"/>
      <c r="BT568" s="22"/>
      <c r="BU568" s="22"/>
      <c r="BV568" s="22"/>
      <c r="BW568" s="22"/>
      <c r="BX568" s="22"/>
      <c r="BY568" s="22"/>
      <c r="BZ568" s="22"/>
      <c r="CA568" s="22"/>
      <c r="CB568" s="22"/>
      <c r="CC568" s="22"/>
      <c r="CD568" s="22"/>
      <c r="CE568" s="22"/>
      <c r="CF568" s="22"/>
      <c r="CG568" s="22"/>
      <c r="CH568" s="22"/>
      <c r="CI568" s="22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2"/>
      <c r="DA568" s="22"/>
      <c r="DB568" s="22"/>
      <c r="DC568" s="22"/>
      <c r="DD568" s="22"/>
      <c r="DE568" s="22"/>
      <c r="DF568" s="22"/>
      <c r="DG568" s="22"/>
      <c r="DH568" s="22"/>
      <c r="DI568" s="22"/>
      <c r="DJ568" s="22"/>
      <c r="DK568" s="22"/>
      <c r="DL568" s="22"/>
      <c r="DM568" s="22"/>
      <c r="DN568" s="22"/>
      <c r="DO568" s="22"/>
      <c r="DP568" s="22"/>
      <c r="DQ568" s="22"/>
      <c r="DR568" s="22"/>
      <c r="DS568" s="22"/>
      <c r="DT568" s="22"/>
      <c r="DU568" s="22"/>
      <c r="DV568" s="22"/>
      <c r="DW568" s="22"/>
      <c r="DX568" s="22"/>
      <c r="DY568" s="22"/>
      <c r="DZ568" s="22"/>
      <c r="EA568" s="22"/>
      <c r="EB568" s="22"/>
      <c r="EC568" s="22"/>
      <c r="ED568" s="22"/>
      <c r="EE568" s="22"/>
      <c r="EF568" s="22"/>
      <c r="EG568" s="22"/>
      <c r="EH568" s="22"/>
      <c r="EI568" s="22"/>
      <c r="EJ568" s="22"/>
      <c r="EK568" s="22"/>
      <c r="EL568" s="22"/>
      <c r="EM568" s="22"/>
      <c r="EN568" s="22"/>
      <c r="EO568" s="22"/>
      <c r="EP568" s="22"/>
      <c r="EQ568" s="22"/>
      <c r="ER568" s="22"/>
      <c r="ES568" s="22"/>
      <c r="ET568" s="22"/>
      <c r="EU568" s="22"/>
      <c r="EV568" s="22"/>
      <c r="EW568" s="22"/>
      <c r="EX568" s="22"/>
      <c r="EY568" s="22"/>
      <c r="EZ568" s="22"/>
      <c r="FA568" s="22"/>
      <c r="FB568" s="22"/>
      <c r="FC568" s="22"/>
      <c r="FD568" s="22"/>
      <c r="FE568" s="22"/>
      <c r="FF568" s="22"/>
      <c r="FG568" s="22"/>
      <c r="FH568" s="22"/>
      <c r="FI568" s="22"/>
      <c r="FJ568" s="22"/>
      <c r="FK568" s="22"/>
      <c r="FL568" s="22"/>
      <c r="FM568" s="22"/>
      <c r="FN568" s="22"/>
      <c r="FO568" s="22"/>
      <c r="FP568" s="22"/>
      <c r="FQ568" s="22"/>
      <c r="FR568" s="22"/>
      <c r="FS568" s="22"/>
      <c r="FT568" s="22"/>
      <c r="FU568" s="22"/>
      <c r="FV568" s="22"/>
      <c r="FW568" s="22"/>
      <c r="FX568" s="22"/>
      <c r="FY568" s="22"/>
      <c r="FZ568" s="22"/>
      <c r="GA568" s="22"/>
      <c r="GB568" s="22"/>
      <c r="GC568" s="22"/>
      <c r="GD568" s="22"/>
      <c r="GE568" s="22"/>
      <c r="GF568" s="22"/>
      <c r="GG568" s="22"/>
      <c r="GH568" s="22"/>
      <c r="GI568" s="22"/>
      <c r="GJ568" s="22"/>
      <c r="GK568" s="22"/>
      <c r="GL568" s="22"/>
      <c r="GM568" s="22"/>
      <c r="GN568" s="22"/>
      <c r="GO568" s="22"/>
      <c r="GP568" s="22"/>
      <c r="GQ568" s="22"/>
      <c r="GR568" s="22"/>
      <c r="GS568" s="22"/>
      <c r="GT568" s="22"/>
      <c r="GU568" s="22"/>
      <c r="GV568" s="22"/>
      <c r="GW568" s="22"/>
      <c r="GX568" s="22"/>
      <c r="GY568" s="22"/>
      <c r="GZ568" s="22"/>
      <c r="HA568" s="22"/>
      <c r="HB568" s="22"/>
      <c r="HC568" s="22"/>
      <c r="HD568" s="22"/>
      <c r="HE568" s="22"/>
      <c r="HF568" s="22"/>
      <c r="HG568" s="22"/>
      <c r="HH568" s="22"/>
      <c r="HI568" s="22"/>
      <c r="HJ568" s="22"/>
      <c r="HK568" s="22"/>
      <c r="HL568" s="22"/>
      <c r="HM568" s="22"/>
      <c r="HN568" s="22"/>
      <c r="HO568" s="22"/>
      <c r="HP568" s="22"/>
      <c r="HQ568" s="22"/>
      <c r="HR568" s="22"/>
      <c r="HS568" s="22"/>
      <c r="HT568" s="22"/>
      <c r="HU568" s="22"/>
      <c r="HV568" s="22"/>
      <c r="HW568" s="22"/>
      <c r="HX568" s="22"/>
      <c r="HY568" s="22"/>
      <c r="HZ568" s="22"/>
      <c r="IA568" s="22"/>
      <c r="IB568" s="22"/>
      <c r="IC568" s="22"/>
      <c r="ID568" s="22"/>
      <c r="IE568" s="22"/>
      <c r="IF568" s="22"/>
      <c r="IG568" s="22"/>
      <c r="IH568" s="22"/>
      <c r="II568" s="22"/>
      <c r="IJ568" s="22"/>
      <c r="IK568" s="22"/>
      <c r="IL568" s="22"/>
      <c r="IM568" s="22"/>
      <c r="IN568" s="22"/>
      <c r="IO568" s="22"/>
      <c r="IP568" s="22"/>
      <c r="IQ568" s="22"/>
      <c r="IR568" s="22"/>
      <c r="IS568" s="22"/>
      <c r="IT568" s="22"/>
      <c r="IU568" s="22"/>
      <c r="IV568" s="22"/>
      <c r="IW568" s="22"/>
      <c r="IX568" s="22"/>
      <c r="IY568" s="26">
        <f t="shared" si="29"/>
        <v>10</v>
      </c>
      <c r="IZ568" s="56" t="s">
        <v>37</v>
      </c>
      <c r="JA568" s="80">
        <v>322.92</v>
      </c>
      <c r="JB568" s="81">
        <f>JE568+JF568+JG568+JH568+JI568+JJ568</f>
        <v>322.92</v>
      </c>
      <c r="JC568" s="81">
        <v>175.2</v>
      </c>
      <c r="JD568" s="82">
        <f t="shared" si="30"/>
        <v>0</v>
      </c>
      <c r="JE568" s="83"/>
      <c r="JF568" s="83"/>
      <c r="JG568" s="83"/>
      <c r="JH568" s="83"/>
      <c r="JI568" s="83"/>
      <c r="JJ568" s="83">
        <v>322.92</v>
      </c>
      <c r="JK568" s="83"/>
      <c r="JL568" s="83"/>
      <c r="JM568" s="83"/>
      <c r="JN568" s="83"/>
      <c r="JO568" s="83"/>
      <c r="JP568" s="83"/>
      <c r="JQ568" s="40">
        <f t="shared" si="31"/>
        <v>1.8431506849315071</v>
      </c>
      <c r="JR568" s="5" t="s">
        <v>405</v>
      </c>
    </row>
    <row r="569" spans="1:278" s="5" customFormat="1" ht="12.75" customHeight="1" x14ac:dyDescent="0.25">
      <c r="A569" s="64">
        <v>43311</v>
      </c>
      <c r="B569" s="108" t="s">
        <v>199</v>
      </c>
      <c r="C569" s="52"/>
      <c r="D569" s="52"/>
      <c r="E569" s="53"/>
      <c r="F569" s="53"/>
      <c r="G569" s="53"/>
      <c r="H569" s="53"/>
      <c r="I569" s="53"/>
      <c r="J569" s="53"/>
      <c r="K569" s="53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>
        <v>20</v>
      </c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  <c r="BK569" s="22"/>
      <c r="BL569" s="22"/>
      <c r="BM569" s="22"/>
      <c r="BN569" s="22"/>
      <c r="BO569" s="22"/>
      <c r="BP569" s="22"/>
      <c r="BQ569" s="22"/>
      <c r="BR569" s="22"/>
      <c r="BS569" s="22"/>
      <c r="BT569" s="22"/>
      <c r="BU569" s="22"/>
      <c r="BV569" s="22"/>
      <c r="BW569" s="22"/>
      <c r="BX569" s="22"/>
      <c r="BY569" s="22"/>
      <c r="BZ569" s="22"/>
      <c r="CA569" s="22"/>
      <c r="CB569" s="22"/>
      <c r="CC569" s="22"/>
      <c r="CD569" s="22"/>
      <c r="CE569" s="22"/>
      <c r="CF569" s="22"/>
      <c r="CG569" s="22"/>
      <c r="CH569" s="22"/>
      <c r="CI569" s="22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2"/>
      <c r="DA569" s="22"/>
      <c r="DB569" s="22"/>
      <c r="DC569" s="22"/>
      <c r="DD569" s="22"/>
      <c r="DE569" s="22"/>
      <c r="DF569" s="22"/>
      <c r="DG569" s="22"/>
      <c r="DH569" s="22"/>
      <c r="DI569" s="22"/>
      <c r="DJ569" s="22"/>
      <c r="DK569" s="22"/>
      <c r="DL569" s="22"/>
      <c r="DM569" s="22"/>
      <c r="DN569" s="22"/>
      <c r="DO569" s="22"/>
      <c r="DP569" s="22"/>
      <c r="DQ569" s="22"/>
      <c r="DR569" s="22"/>
      <c r="DS569" s="22"/>
      <c r="DT569" s="22"/>
      <c r="DU569" s="22"/>
      <c r="DV569" s="22"/>
      <c r="DW569" s="22"/>
      <c r="DX569" s="22"/>
      <c r="DY569" s="22"/>
      <c r="DZ569" s="22"/>
      <c r="EA569" s="22"/>
      <c r="EB569" s="22"/>
      <c r="EC569" s="22"/>
      <c r="ED569" s="22"/>
      <c r="EE569" s="22"/>
      <c r="EF569" s="22"/>
      <c r="EG569" s="22"/>
      <c r="EH569" s="22"/>
      <c r="EI569" s="22"/>
      <c r="EJ569" s="22"/>
      <c r="EK569" s="22"/>
      <c r="EL569" s="22"/>
      <c r="EM569" s="22"/>
      <c r="EN569" s="22"/>
      <c r="EO569" s="22"/>
      <c r="EP569" s="22"/>
      <c r="EQ569" s="22"/>
      <c r="ER569" s="22"/>
      <c r="ES569" s="22"/>
      <c r="ET569" s="22"/>
      <c r="EU569" s="22"/>
      <c r="EV569" s="22"/>
      <c r="EW569" s="22"/>
      <c r="EX569" s="22"/>
      <c r="EY569" s="22"/>
      <c r="EZ569" s="22"/>
      <c r="FA569" s="22"/>
      <c r="FB569" s="22"/>
      <c r="FC569" s="22"/>
      <c r="FD569" s="22"/>
      <c r="FE569" s="22"/>
      <c r="FF569" s="22"/>
      <c r="FG569" s="22"/>
      <c r="FH569" s="22"/>
      <c r="FI569" s="22"/>
      <c r="FJ569" s="22"/>
      <c r="FK569" s="22"/>
      <c r="FL569" s="22"/>
      <c r="FM569" s="22"/>
      <c r="FN569" s="22"/>
      <c r="FO569" s="22"/>
      <c r="FP569" s="22"/>
      <c r="FQ569" s="22"/>
      <c r="FR569" s="22"/>
      <c r="FS569" s="22"/>
      <c r="FT569" s="22"/>
      <c r="FU569" s="22"/>
      <c r="FV569" s="22"/>
      <c r="FW569" s="22"/>
      <c r="FX569" s="22"/>
      <c r="FY569" s="22"/>
      <c r="FZ569" s="22"/>
      <c r="GA569" s="22"/>
      <c r="GB569" s="22"/>
      <c r="GC569" s="22"/>
      <c r="GD569" s="22"/>
      <c r="GE569" s="22"/>
      <c r="GF569" s="22"/>
      <c r="GG569" s="22"/>
      <c r="GH569" s="22"/>
      <c r="GI569" s="22"/>
      <c r="GJ569" s="22"/>
      <c r="GK569" s="22"/>
      <c r="GL569" s="22"/>
      <c r="GM569" s="22"/>
      <c r="GN569" s="22"/>
      <c r="GO569" s="22"/>
      <c r="GP569" s="22"/>
      <c r="GQ569" s="22"/>
      <c r="GR569" s="22"/>
      <c r="GS569" s="22"/>
      <c r="GT569" s="22"/>
      <c r="GU569" s="22"/>
      <c r="GV569" s="22"/>
      <c r="GW569" s="22"/>
      <c r="GX569" s="22"/>
      <c r="GY569" s="22"/>
      <c r="GZ569" s="22"/>
      <c r="HA569" s="22"/>
      <c r="HB569" s="22"/>
      <c r="HC569" s="22"/>
      <c r="HD569" s="22"/>
      <c r="HE569" s="22"/>
      <c r="HF569" s="22"/>
      <c r="HG569" s="22"/>
      <c r="HH569" s="22"/>
      <c r="HI569" s="22"/>
      <c r="HJ569" s="22"/>
      <c r="HK569" s="22"/>
      <c r="HL569" s="22"/>
      <c r="HM569" s="22"/>
      <c r="HN569" s="22"/>
      <c r="HO569" s="22"/>
      <c r="HP569" s="22"/>
      <c r="HQ569" s="22"/>
      <c r="HR569" s="22"/>
      <c r="HS569" s="22"/>
      <c r="HT569" s="22"/>
      <c r="HU569" s="22"/>
      <c r="HV569" s="22"/>
      <c r="HW569" s="22"/>
      <c r="HX569" s="22"/>
      <c r="HY569" s="22"/>
      <c r="HZ569" s="22"/>
      <c r="IA569" s="22"/>
      <c r="IB569" s="22"/>
      <c r="IC569" s="22"/>
      <c r="ID569" s="22"/>
      <c r="IE569" s="22"/>
      <c r="IF569" s="22"/>
      <c r="IG569" s="22"/>
      <c r="IH569" s="22"/>
      <c r="II569" s="22"/>
      <c r="IJ569" s="22"/>
      <c r="IK569" s="22"/>
      <c r="IL569" s="22"/>
      <c r="IM569" s="22"/>
      <c r="IN569" s="22"/>
      <c r="IO569" s="22"/>
      <c r="IP569" s="22"/>
      <c r="IQ569" s="22"/>
      <c r="IR569" s="22"/>
      <c r="IS569" s="22"/>
      <c r="IT569" s="22"/>
      <c r="IU569" s="22"/>
      <c r="IV569" s="22"/>
      <c r="IW569" s="22"/>
      <c r="IX569" s="22"/>
      <c r="IY569" s="26">
        <f t="shared" si="29"/>
        <v>20</v>
      </c>
      <c r="IZ569" s="56" t="s">
        <v>37</v>
      </c>
      <c r="JA569" s="80">
        <v>636</v>
      </c>
      <c r="JB569" s="81">
        <f>JE569+JF569+JG569+JH569+JI569+JJ569+JK569+JL569</f>
        <v>636</v>
      </c>
      <c r="JC569" s="81">
        <v>346</v>
      </c>
      <c r="JD569" s="82">
        <f t="shared" si="30"/>
        <v>0</v>
      </c>
      <c r="JE569" s="83"/>
      <c r="JF569" s="83"/>
      <c r="JG569" s="83"/>
      <c r="JH569" s="83"/>
      <c r="JI569" s="83"/>
      <c r="JJ569" s="83"/>
      <c r="JK569" s="83"/>
      <c r="JL569" s="83">
        <v>636</v>
      </c>
      <c r="JM569" s="83"/>
      <c r="JN569" s="83"/>
      <c r="JO569" s="83"/>
      <c r="JP569" s="83"/>
      <c r="JQ569" s="40">
        <f t="shared" si="31"/>
        <v>1.8381502890173411</v>
      </c>
      <c r="JR569" s="5" t="s">
        <v>557</v>
      </c>
    </row>
    <row r="570" spans="1:278" s="5" customFormat="1" ht="12.75" customHeight="1" x14ac:dyDescent="0.25">
      <c r="A570" s="64">
        <v>43334</v>
      </c>
      <c r="B570" s="108" t="s">
        <v>199</v>
      </c>
      <c r="C570" s="52"/>
      <c r="D570" s="52"/>
      <c r="E570" s="53"/>
      <c r="F570" s="53"/>
      <c r="G570" s="53"/>
      <c r="H570" s="53"/>
      <c r="I570" s="53"/>
      <c r="J570" s="53"/>
      <c r="K570" s="53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>
        <v>10</v>
      </c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  <c r="BK570" s="22"/>
      <c r="BL570" s="22"/>
      <c r="BM570" s="22"/>
      <c r="BN570" s="22"/>
      <c r="BO570" s="22"/>
      <c r="BP570" s="22"/>
      <c r="BQ570" s="22"/>
      <c r="BR570" s="22"/>
      <c r="BS570" s="22"/>
      <c r="BT570" s="22"/>
      <c r="BU570" s="22"/>
      <c r="BV570" s="22"/>
      <c r="BW570" s="22"/>
      <c r="BX570" s="22"/>
      <c r="BY570" s="22"/>
      <c r="BZ570" s="22"/>
      <c r="CA570" s="22"/>
      <c r="CB570" s="22"/>
      <c r="CC570" s="22"/>
      <c r="CD570" s="22"/>
      <c r="CE570" s="22"/>
      <c r="CF570" s="22"/>
      <c r="CG570" s="22"/>
      <c r="CH570" s="22"/>
      <c r="CI570" s="22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2"/>
      <c r="DA570" s="22"/>
      <c r="DB570" s="22"/>
      <c r="DC570" s="22"/>
      <c r="DD570" s="22"/>
      <c r="DE570" s="22"/>
      <c r="DF570" s="22"/>
      <c r="DG570" s="22"/>
      <c r="DH570" s="22"/>
      <c r="DI570" s="22"/>
      <c r="DJ570" s="22"/>
      <c r="DK570" s="22"/>
      <c r="DL570" s="22"/>
      <c r="DM570" s="22"/>
      <c r="DN570" s="22"/>
      <c r="DO570" s="22"/>
      <c r="DP570" s="22"/>
      <c r="DQ570" s="22"/>
      <c r="DR570" s="22"/>
      <c r="DS570" s="22"/>
      <c r="DT570" s="22"/>
      <c r="DU570" s="22"/>
      <c r="DV570" s="22"/>
      <c r="DW570" s="22"/>
      <c r="DX570" s="22"/>
      <c r="DY570" s="22"/>
      <c r="DZ570" s="22"/>
      <c r="EA570" s="22"/>
      <c r="EB570" s="22"/>
      <c r="EC570" s="22"/>
      <c r="ED570" s="22"/>
      <c r="EE570" s="22"/>
      <c r="EF570" s="22"/>
      <c r="EG570" s="22"/>
      <c r="EH570" s="22"/>
      <c r="EI570" s="22"/>
      <c r="EJ570" s="22"/>
      <c r="EK570" s="22"/>
      <c r="EL570" s="22"/>
      <c r="EM570" s="22"/>
      <c r="EN570" s="22"/>
      <c r="EO570" s="22"/>
      <c r="EP570" s="22"/>
      <c r="EQ570" s="22"/>
      <c r="ER570" s="22"/>
      <c r="ES570" s="22"/>
      <c r="ET570" s="22"/>
      <c r="EU570" s="22"/>
      <c r="EV570" s="22"/>
      <c r="EW570" s="22"/>
      <c r="EX570" s="22"/>
      <c r="EY570" s="22"/>
      <c r="EZ570" s="22"/>
      <c r="FA570" s="22"/>
      <c r="FB570" s="22"/>
      <c r="FC570" s="22"/>
      <c r="FD570" s="22"/>
      <c r="FE570" s="22"/>
      <c r="FF570" s="22"/>
      <c r="FG570" s="22"/>
      <c r="FH570" s="22"/>
      <c r="FI570" s="22"/>
      <c r="FJ570" s="22"/>
      <c r="FK570" s="22"/>
      <c r="FL570" s="22"/>
      <c r="FM570" s="22"/>
      <c r="FN570" s="22"/>
      <c r="FO570" s="22"/>
      <c r="FP570" s="22"/>
      <c r="FQ570" s="22"/>
      <c r="FR570" s="22"/>
      <c r="FS570" s="22"/>
      <c r="FT570" s="22"/>
      <c r="FU570" s="22"/>
      <c r="FV570" s="22"/>
      <c r="FW570" s="22"/>
      <c r="FX570" s="22"/>
      <c r="FY570" s="22"/>
      <c r="FZ570" s="22"/>
      <c r="GA570" s="22"/>
      <c r="GB570" s="22"/>
      <c r="GC570" s="22"/>
      <c r="GD570" s="22"/>
      <c r="GE570" s="22"/>
      <c r="GF570" s="22"/>
      <c r="GG570" s="22"/>
      <c r="GH570" s="22"/>
      <c r="GI570" s="22"/>
      <c r="GJ570" s="22"/>
      <c r="GK570" s="22"/>
      <c r="GL570" s="22"/>
      <c r="GM570" s="22"/>
      <c r="GN570" s="22"/>
      <c r="GO570" s="22"/>
      <c r="GP570" s="22"/>
      <c r="GQ570" s="22"/>
      <c r="GR570" s="22"/>
      <c r="GS570" s="22"/>
      <c r="GT570" s="22"/>
      <c r="GU570" s="22"/>
      <c r="GV570" s="22"/>
      <c r="GW570" s="22"/>
      <c r="GX570" s="22"/>
      <c r="GY570" s="22"/>
      <c r="GZ570" s="22"/>
      <c r="HA570" s="22"/>
      <c r="HB570" s="22"/>
      <c r="HC570" s="22"/>
      <c r="HD570" s="22"/>
      <c r="HE570" s="22"/>
      <c r="HF570" s="22"/>
      <c r="HG570" s="22"/>
      <c r="HH570" s="22"/>
      <c r="HI570" s="22"/>
      <c r="HJ570" s="22"/>
      <c r="HK570" s="22"/>
      <c r="HL570" s="22"/>
      <c r="HM570" s="22"/>
      <c r="HN570" s="22"/>
      <c r="HO570" s="22"/>
      <c r="HP570" s="22"/>
      <c r="HQ570" s="22"/>
      <c r="HR570" s="22"/>
      <c r="HS570" s="22"/>
      <c r="HT570" s="22"/>
      <c r="HU570" s="22"/>
      <c r="HV570" s="22"/>
      <c r="HW570" s="22"/>
      <c r="HX570" s="22"/>
      <c r="HY570" s="22"/>
      <c r="HZ570" s="22"/>
      <c r="IA570" s="22"/>
      <c r="IB570" s="22"/>
      <c r="IC570" s="22"/>
      <c r="ID570" s="22"/>
      <c r="IE570" s="22"/>
      <c r="IF570" s="22"/>
      <c r="IG570" s="22"/>
      <c r="IH570" s="22"/>
      <c r="II570" s="22"/>
      <c r="IJ570" s="22"/>
      <c r="IK570" s="22"/>
      <c r="IL570" s="22"/>
      <c r="IM570" s="22"/>
      <c r="IN570" s="22"/>
      <c r="IO570" s="22"/>
      <c r="IP570" s="22"/>
      <c r="IQ570" s="22"/>
      <c r="IR570" s="22"/>
      <c r="IS570" s="22"/>
      <c r="IT570" s="22"/>
      <c r="IU570" s="22"/>
      <c r="IV570" s="22"/>
      <c r="IW570" s="22"/>
      <c r="IX570" s="22"/>
      <c r="IY570" s="26">
        <f t="shared" si="29"/>
        <v>10</v>
      </c>
      <c r="IZ570" s="56" t="s">
        <v>37</v>
      </c>
      <c r="JA570" s="80">
        <v>325.8</v>
      </c>
      <c r="JB570" s="81">
        <f>JE570+JF570+JG570+JH570+JI570+JJ570+JK570+JL570+JM570</f>
        <v>325.8</v>
      </c>
      <c r="JC570" s="81">
        <v>178</v>
      </c>
      <c r="JD570" s="82">
        <f t="shared" si="30"/>
        <v>0</v>
      </c>
      <c r="JE570" s="83"/>
      <c r="JF570" s="83"/>
      <c r="JG570" s="83"/>
      <c r="JH570" s="83"/>
      <c r="JI570" s="83"/>
      <c r="JJ570" s="83"/>
      <c r="JK570" s="83"/>
      <c r="JL570" s="83"/>
      <c r="JM570" s="83">
        <v>325.8</v>
      </c>
      <c r="JN570" s="83"/>
      <c r="JO570" s="83"/>
      <c r="JP570" s="83"/>
      <c r="JQ570" s="40">
        <f t="shared" si="31"/>
        <v>1.8303370786516855</v>
      </c>
      <c r="JR570" s="5" t="s">
        <v>549</v>
      </c>
    </row>
    <row r="571" spans="1:278" s="5" customFormat="1" ht="12.75" customHeight="1" x14ac:dyDescent="0.25">
      <c r="A571" s="64">
        <v>43348</v>
      </c>
      <c r="B571" s="108" t="s">
        <v>199</v>
      </c>
      <c r="C571" s="52"/>
      <c r="D571" s="52"/>
      <c r="E571" s="53"/>
      <c r="F571" s="53"/>
      <c r="G571" s="53"/>
      <c r="H571" s="53"/>
      <c r="I571" s="53"/>
      <c r="J571" s="53"/>
      <c r="K571" s="53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>
        <v>20</v>
      </c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  <c r="BK571" s="22"/>
      <c r="BL571" s="22"/>
      <c r="BM571" s="22"/>
      <c r="BN571" s="22"/>
      <c r="BO571" s="22"/>
      <c r="BP571" s="22"/>
      <c r="BQ571" s="22"/>
      <c r="BR571" s="22"/>
      <c r="BS571" s="22"/>
      <c r="BT571" s="22"/>
      <c r="BU571" s="22"/>
      <c r="BV571" s="22"/>
      <c r="BW571" s="22"/>
      <c r="BX571" s="22"/>
      <c r="BY571" s="22"/>
      <c r="BZ571" s="22"/>
      <c r="CA571" s="22"/>
      <c r="CB571" s="22"/>
      <c r="CC571" s="22"/>
      <c r="CD571" s="22"/>
      <c r="CE571" s="22"/>
      <c r="CF571" s="22"/>
      <c r="CG571" s="22"/>
      <c r="CH571" s="22"/>
      <c r="CI571" s="22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2"/>
      <c r="DA571" s="22"/>
      <c r="DB571" s="22"/>
      <c r="DC571" s="22"/>
      <c r="DD571" s="22"/>
      <c r="DE571" s="22"/>
      <c r="DF571" s="22"/>
      <c r="DG571" s="22"/>
      <c r="DH571" s="22"/>
      <c r="DI571" s="22"/>
      <c r="DJ571" s="22"/>
      <c r="DK571" s="22"/>
      <c r="DL571" s="22"/>
      <c r="DM571" s="22"/>
      <c r="DN571" s="22"/>
      <c r="DO571" s="22"/>
      <c r="DP571" s="22"/>
      <c r="DQ571" s="22"/>
      <c r="DR571" s="22"/>
      <c r="DS571" s="22"/>
      <c r="DT571" s="22"/>
      <c r="DU571" s="22"/>
      <c r="DV571" s="22"/>
      <c r="DW571" s="22"/>
      <c r="DX571" s="22"/>
      <c r="DY571" s="22"/>
      <c r="DZ571" s="22"/>
      <c r="EA571" s="22"/>
      <c r="EB571" s="22"/>
      <c r="EC571" s="22"/>
      <c r="ED571" s="22"/>
      <c r="EE571" s="22"/>
      <c r="EF571" s="22"/>
      <c r="EG571" s="22"/>
      <c r="EH571" s="22"/>
      <c r="EI571" s="22"/>
      <c r="EJ571" s="22"/>
      <c r="EK571" s="22"/>
      <c r="EL571" s="22"/>
      <c r="EM571" s="22"/>
      <c r="EN571" s="22"/>
      <c r="EO571" s="22"/>
      <c r="EP571" s="22"/>
      <c r="EQ571" s="22"/>
      <c r="ER571" s="22"/>
      <c r="ES571" s="22"/>
      <c r="ET571" s="22"/>
      <c r="EU571" s="22"/>
      <c r="EV571" s="22"/>
      <c r="EW571" s="22"/>
      <c r="EX571" s="22"/>
      <c r="EY571" s="22"/>
      <c r="EZ571" s="22"/>
      <c r="FA571" s="22"/>
      <c r="FB571" s="22"/>
      <c r="FC571" s="22"/>
      <c r="FD571" s="22"/>
      <c r="FE571" s="22"/>
      <c r="FF571" s="22"/>
      <c r="FG571" s="22"/>
      <c r="FH571" s="22"/>
      <c r="FI571" s="22"/>
      <c r="FJ571" s="22"/>
      <c r="FK571" s="22"/>
      <c r="FL571" s="22"/>
      <c r="FM571" s="22"/>
      <c r="FN571" s="22"/>
      <c r="FO571" s="22"/>
      <c r="FP571" s="22"/>
      <c r="FQ571" s="22"/>
      <c r="FR571" s="22"/>
      <c r="FS571" s="22"/>
      <c r="FT571" s="22"/>
      <c r="FU571" s="22"/>
      <c r="FV571" s="22"/>
      <c r="FW571" s="22"/>
      <c r="FX571" s="22"/>
      <c r="FY571" s="22"/>
      <c r="FZ571" s="22"/>
      <c r="GA571" s="22"/>
      <c r="GB571" s="22"/>
      <c r="GC571" s="22"/>
      <c r="GD571" s="22"/>
      <c r="GE571" s="22"/>
      <c r="GF571" s="22"/>
      <c r="GG571" s="22"/>
      <c r="GH571" s="22"/>
      <c r="GI571" s="22"/>
      <c r="GJ571" s="22"/>
      <c r="GK571" s="22"/>
      <c r="GL571" s="22"/>
      <c r="GM571" s="22"/>
      <c r="GN571" s="22"/>
      <c r="GO571" s="22"/>
      <c r="GP571" s="22"/>
      <c r="GQ571" s="22"/>
      <c r="GR571" s="22"/>
      <c r="GS571" s="22"/>
      <c r="GT571" s="22"/>
      <c r="GU571" s="22"/>
      <c r="GV571" s="22"/>
      <c r="GW571" s="22"/>
      <c r="GX571" s="22"/>
      <c r="GY571" s="22"/>
      <c r="GZ571" s="22"/>
      <c r="HA571" s="22"/>
      <c r="HB571" s="22"/>
      <c r="HC571" s="22"/>
      <c r="HD571" s="22"/>
      <c r="HE571" s="22"/>
      <c r="HF571" s="22"/>
      <c r="HG571" s="22"/>
      <c r="HH571" s="22"/>
      <c r="HI571" s="22"/>
      <c r="HJ571" s="22"/>
      <c r="HK571" s="22"/>
      <c r="HL571" s="22"/>
      <c r="HM571" s="22"/>
      <c r="HN571" s="22"/>
      <c r="HO571" s="22"/>
      <c r="HP571" s="22"/>
      <c r="HQ571" s="22"/>
      <c r="HR571" s="22"/>
      <c r="HS571" s="22"/>
      <c r="HT571" s="22"/>
      <c r="HU571" s="22"/>
      <c r="HV571" s="22"/>
      <c r="HW571" s="22"/>
      <c r="HX571" s="22"/>
      <c r="HY571" s="22"/>
      <c r="HZ571" s="22"/>
      <c r="IA571" s="22"/>
      <c r="IB571" s="22"/>
      <c r="IC571" s="22"/>
      <c r="ID571" s="22"/>
      <c r="IE571" s="22"/>
      <c r="IF571" s="22"/>
      <c r="IG571" s="22"/>
      <c r="IH571" s="22"/>
      <c r="II571" s="22"/>
      <c r="IJ571" s="22"/>
      <c r="IK571" s="22"/>
      <c r="IL571" s="22"/>
      <c r="IM571" s="22"/>
      <c r="IN571" s="22"/>
      <c r="IO571" s="22"/>
      <c r="IP571" s="22"/>
      <c r="IQ571" s="22"/>
      <c r="IR571" s="22"/>
      <c r="IS571" s="22"/>
      <c r="IT571" s="22"/>
      <c r="IU571" s="22"/>
      <c r="IV571" s="22"/>
      <c r="IW571" s="22"/>
      <c r="IX571" s="22"/>
      <c r="IY571" s="26">
        <f t="shared" si="29"/>
        <v>20</v>
      </c>
      <c r="IZ571" s="56" t="s">
        <v>37</v>
      </c>
      <c r="JA571" s="80">
        <v>671.04</v>
      </c>
      <c r="JB571" s="81">
        <f>JE571+JF571+JG571+JH571+JI571+JJ571+JK571+JL571+JM571+JN571</f>
        <v>671.04</v>
      </c>
      <c r="JC571" s="81">
        <v>358</v>
      </c>
      <c r="JD571" s="82">
        <f t="shared" si="30"/>
        <v>0</v>
      </c>
      <c r="JE571" s="83"/>
      <c r="JF571" s="83"/>
      <c r="JG571" s="83"/>
      <c r="JH571" s="83"/>
      <c r="JI571" s="83"/>
      <c r="JJ571" s="83"/>
      <c r="JK571" s="83"/>
      <c r="JL571" s="83"/>
      <c r="JM571" s="83"/>
      <c r="JN571" s="83">
        <v>671.04</v>
      </c>
      <c r="JO571" s="83"/>
      <c r="JP571" s="83"/>
      <c r="JQ571" s="117">
        <f t="shared" si="31"/>
        <v>1.8744134078212289</v>
      </c>
      <c r="JR571" s="5" t="s">
        <v>627</v>
      </c>
    </row>
    <row r="572" spans="1:278" s="5" customFormat="1" ht="12.75" customHeight="1" x14ac:dyDescent="0.25">
      <c r="A572" s="64">
        <v>43368</v>
      </c>
      <c r="B572" s="108" t="s">
        <v>199</v>
      </c>
      <c r="C572" s="52"/>
      <c r="D572" s="52"/>
      <c r="E572" s="53"/>
      <c r="F572" s="53"/>
      <c r="G572" s="53"/>
      <c r="H572" s="53"/>
      <c r="I572" s="53"/>
      <c r="J572" s="53"/>
      <c r="K572" s="53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>
        <v>20</v>
      </c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  <c r="BK572" s="22"/>
      <c r="BL572" s="22"/>
      <c r="BM572" s="22"/>
      <c r="BN572" s="22"/>
      <c r="BO572" s="22"/>
      <c r="BP572" s="22"/>
      <c r="BQ572" s="22"/>
      <c r="BR572" s="22"/>
      <c r="BS572" s="22"/>
      <c r="BT572" s="22"/>
      <c r="BU572" s="22"/>
      <c r="BV572" s="22"/>
      <c r="BW572" s="22"/>
      <c r="BX572" s="22"/>
      <c r="BY572" s="22"/>
      <c r="BZ572" s="22"/>
      <c r="CA572" s="22"/>
      <c r="CB572" s="22"/>
      <c r="CC572" s="22"/>
      <c r="CD572" s="22"/>
      <c r="CE572" s="22"/>
      <c r="CF572" s="22"/>
      <c r="CG572" s="22"/>
      <c r="CH572" s="22"/>
      <c r="CI572" s="22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2"/>
      <c r="DA572" s="22"/>
      <c r="DB572" s="22"/>
      <c r="DC572" s="22"/>
      <c r="DD572" s="22"/>
      <c r="DE572" s="22"/>
      <c r="DF572" s="22"/>
      <c r="DG572" s="22"/>
      <c r="DH572" s="22"/>
      <c r="DI572" s="22"/>
      <c r="DJ572" s="22"/>
      <c r="DK572" s="22"/>
      <c r="DL572" s="22"/>
      <c r="DM572" s="22"/>
      <c r="DN572" s="22"/>
      <c r="DO572" s="22"/>
      <c r="DP572" s="22"/>
      <c r="DQ572" s="22"/>
      <c r="DR572" s="22"/>
      <c r="DS572" s="22"/>
      <c r="DT572" s="22"/>
      <c r="DU572" s="22"/>
      <c r="DV572" s="22"/>
      <c r="DW572" s="22"/>
      <c r="DX572" s="22"/>
      <c r="DY572" s="22"/>
      <c r="DZ572" s="22"/>
      <c r="EA572" s="22"/>
      <c r="EB572" s="22"/>
      <c r="EC572" s="22"/>
      <c r="ED572" s="22"/>
      <c r="EE572" s="22"/>
      <c r="EF572" s="22"/>
      <c r="EG572" s="22"/>
      <c r="EH572" s="22"/>
      <c r="EI572" s="22"/>
      <c r="EJ572" s="22"/>
      <c r="EK572" s="22"/>
      <c r="EL572" s="22"/>
      <c r="EM572" s="22"/>
      <c r="EN572" s="22"/>
      <c r="EO572" s="22"/>
      <c r="EP572" s="22"/>
      <c r="EQ572" s="22"/>
      <c r="ER572" s="22"/>
      <c r="ES572" s="22"/>
      <c r="ET572" s="22"/>
      <c r="EU572" s="22"/>
      <c r="EV572" s="22"/>
      <c r="EW572" s="22"/>
      <c r="EX572" s="22"/>
      <c r="EY572" s="22"/>
      <c r="EZ572" s="22"/>
      <c r="FA572" s="22"/>
      <c r="FB572" s="22"/>
      <c r="FC572" s="22"/>
      <c r="FD572" s="22"/>
      <c r="FE572" s="22"/>
      <c r="FF572" s="22"/>
      <c r="FG572" s="22"/>
      <c r="FH572" s="22"/>
      <c r="FI572" s="22"/>
      <c r="FJ572" s="22"/>
      <c r="FK572" s="22"/>
      <c r="FL572" s="22"/>
      <c r="FM572" s="22"/>
      <c r="FN572" s="22"/>
      <c r="FO572" s="22"/>
      <c r="FP572" s="22"/>
      <c r="FQ572" s="22"/>
      <c r="FR572" s="22"/>
      <c r="FS572" s="22"/>
      <c r="FT572" s="22"/>
      <c r="FU572" s="22"/>
      <c r="FV572" s="22"/>
      <c r="FW572" s="22"/>
      <c r="FX572" s="22"/>
      <c r="FY572" s="22"/>
      <c r="FZ572" s="22"/>
      <c r="GA572" s="22"/>
      <c r="GB572" s="22"/>
      <c r="GC572" s="22"/>
      <c r="GD572" s="22"/>
      <c r="GE572" s="22"/>
      <c r="GF572" s="22"/>
      <c r="GG572" s="22"/>
      <c r="GH572" s="22"/>
      <c r="GI572" s="22"/>
      <c r="GJ572" s="22"/>
      <c r="GK572" s="22"/>
      <c r="GL572" s="22"/>
      <c r="GM572" s="22"/>
      <c r="GN572" s="22"/>
      <c r="GO572" s="22"/>
      <c r="GP572" s="22"/>
      <c r="GQ572" s="22"/>
      <c r="GR572" s="22"/>
      <c r="GS572" s="22"/>
      <c r="GT572" s="22"/>
      <c r="GU572" s="22"/>
      <c r="GV572" s="22"/>
      <c r="GW572" s="22"/>
      <c r="GX572" s="22"/>
      <c r="GY572" s="22"/>
      <c r="GZ572" s="22"/>
      <c r="HA572" s="22"/>
      <c r="HB572" s="22"/>
      <c r="HC572" s="22"/>
      <c r="HD572" s="22"/>
      <c r="HE572" s="22"/>
      <c r="HF572" s="22"/>
      <c r="HG572" s="22"/>
      <c r="HH572" s="22"/>
      <c r="HI572" s="22"/>
      <c r="HJ572" s="22"/>
      <c r="HK572" s="22"/>
      <c r="HL572" s="22"/>
      <c r="HM572" s="22"/>
      <c r="HN572" s="22"/>
      <c r="HO572" s="22"/>
      <c r="HP572" s="22"/>
      <c r="HQ572" s="22"/>
      <c r="HR572" s="22"/>
      <c r="HS572" s="22"/>
      <c r="HT572" s="22"/>
      <c r="HU572" s="22"/>
      <c r="HV572" s="22"/>
      <c r="HW572" s="22"/>
      <c r="HX572" s="22"/>
      <c r="HY572" s="22"/>
      <c r="HZ572" s="22"/>
      <c r="IA572" s="22"/>
      <c r="IB572" s="22"/>
      <c r="IC572" s="22"/>
      <c r="ID572" s="22"/>
      <c r="IE572" s="22"/>
      <c r="IF572" s="22"/>
      <c r="IG572" s="22"/>
      <c r="IH572" s="22"/>
      <c r="II572" s="22"/>
      <c r="IJ572" s="22"/>
      <c r="IK572" s="22"/>
      <c r="IL572" s="22"/>
      <c r="IM572" s="22"/>
      <c r="IN572" s="22"/>
      <c r="IO572" s="22"/>
      <c r="IP572" s="22"/>
      <c r="IQ572" s="22"/>
      <c r="IR572" s="22"/>
      <c r="IS572" s="22"/>
      <c r="IT572" s="22"/>
      <c r="IU572" s="22"/>
      <c r="IV572" s="22"/>
      <c r="IW572" s="22"/>
      <c r="IX572" s="22"/>
      <c r="IY572" s="26">
        <f t="shared" si="29"/>
        <v>20</v>
      </c>
      <c r="IZ572" s="56" t="s">
        <v>37</v>
      </c>
      <c r="JA572" s="80">
        <v>664.56</v>
      </c>
      <c r="JB572" s="81">
        <f>JE572+JF572+JG572+JH572+JI572+JJ572+JK572+JL572+JM572+JN572+JO572</f>
        <v>664.56</v>
      </c>
      <c r="JC572" s="81">
        <v>364.5</v>
      </c>
      <c r="JD572" s="82">
        <f t="shared" si="30"/>
        <v>0</v>
      </c>
      <c r="JE572" s="83"/>
      <c r="JF572" s="83"/>
      <c r="JG572" s="83"/>
      <c r="JH572" s="83"/>
      <c r="JI572" s="83"/>
      <c r="JJ572" s="83"/>
      <c r="JK572" s="83"/>
      <c r="JL572" s="83"/>
      <c r="JM572" s="83"/>
      <c r="JN572" s="83"/>
      <c r="JO572" s="83">
        <v>664.56</v>
      </c>
      <c r="JP572" s="83"/>
      <c r="JQ572" s="117">
        <f t="shared" si="31"/>
        <v>1.8232098765432097</v>
      </c>
      <c r="JR572" s="5" t="s">
        <v>671</v>
      </c>
    </row>
    <row r="573" spans="1:278" s="5" customFormat="1" ht="12.75" customHeight="1" x14ac:dyDescent="0.25">
      <c r="A573" s="64">
        <v>43395</v>
      </c>
      <c r="B573" s="108" t="s">
        <v>199</v>
      </c>
      <c r="C573" s="52"/>
      <c r="D573" s="52"/>
      <c r="E573" s="53"/>
      <c r="F573" s="53"/>
      <c r="G573" s="53"/>
      <c r="H573" s="53"/>
      <c r="I573" s="53"/>
      <c r="J573" s="53"/>
      <c r="K573" s="53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>
        <v>15</v>
      </c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  <c r="BK573" s="22"/>
      <c r="BL573" s="22"/>
      <c r="BM573" s="22"/>
      <c r="BN573" s="22"/>
      <c r="BO573" s="22"/>
      <c r="BP573" s="22"/>
      <c r="BQ573" s="22"/>
      <c r="BR573" s="22"/>
      <c r="BS573" s="22"/>
      <c r="BT573" s="22"/>
      <c r="BU573" s="22"/>
      <c r="BV573" s="22"/>
      <c r="BW573" s="22"/>
      <c r="BX573" s="22"/>
      <c r="BY573" s="22"/>
      <c r="BZ573" s="22"/>
      <c r="CA573" s="22"/>
      <c r="CB573" s="22"/>
      <c r="CC573" s="22"/>
      <c r="CD573" s="22"/>
      <c r="CE573" s="22"/>
      <c r="CF573" s="22"/>
      <c r="CG573" s="22"/>
      <c r="CH573" s="22"/>
      <c r="CI573" s="22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2"/>
      <c r="DA573" s="22"/>
      <c r="DB573" s="22"/>
      <c r="DC573" s="22"/>
      <c r="DD573" s="22"/>
      <c r="DE573" s="22"/>
      <c r="DF573" s="22"/>
      <c r="DG573" s="22"/>
      <c r="DH573" s="22"/>
      <c r="DI573" s="22"/>
      <c r="DJ573" s="22"/>
      <c r="DK573" s="22"/>
      <c r="DL573" s="22"/>
      <c r="DM573" s="22"/>
      <c r="DN573" s="22"/>
      <c r="DO573" s="22"/>
      <c r="DP573" s="22"/>
      <c r="DQ573" s="22"/>
      <c r="DR573" s="22"/>
      <c r="DS573" s="22"/>
      <c r="DT573" s="22"/>
      <c r="DU573" s="22"/>
      <c r="DV573" s="22"/>
      <c r="DW573" s="22"/>
      <c r="DX573" s="22"/>
      <c r="DY573" s="22"/>
      <c r="DZ573" s="22"/>
      <c r="EA573" s="22"/>
      <c r="EB573" s="22"/>
      <c r="EC573" s="22"/>
      <c r="ED573" s="22"/>
      <c r="EE573" s="22"/>
      <c r="EF573" s="22"/>
      <c r="EG573" s="22"/>
      <c r="EH573" s="22"/>
      <c r="EI573" s="22"/>
      <c r="EJ573" s="22"/>
      <c r="EK573" s="22"/>
      <c r="EL573" s="22"/>
      <c r="EM573" s="22"/>
      <c r="EN573" s="22"/>
      <c r="EO573" s="22"/>
      <c r="EP573" s="22"/>
      <c r="EQ573" s="22"/>
      <c r="ER573" s="22"/>
      <c r="ES573" s="22"/>
      <c r="ET573" s="22"/>
      <c r="EU573" s="22"/>
      <c r="EV573" s="22"/>
      <c r="EW573" s="22"/>
      <c r="EX573" s="22"/>
      <c r="EY573" s="22"/>
      <c r="EZ573" s="22"/>
      <c r="FA573" s="22"/>
      <c r="FB573" s="22"/>
      <c r="FC573" s="22"/>
      <c r="FD573" s="22"/>
      <c r="FE573" s="22"/>
      <c r="FF573" s="22"/>
      <c r="FG573" s="22"/>
      <c r="FH573" s="22"/>
      <c r="FI573" s="22"/>
      <c r="FJ573" s="22"/>
      <c r="FK573" s="22"/>
      <c r="FL573" s="22"/>
      <c r="FM573" s="22"/>
      <c r="FN573" s="22"/>
      <c r="FO573" s="22"/>
      <c r="FP573" s="22"/>
      <c r="FQ573" s="22"/>
      <c r="FR573" s="22"/>
      <c r="FS573" s="22"/>
      <c r="FT573" s="22"/>
      <c r="FU573" s="22"/>
      <c r="FV573" s="22"/>
      <c r="FW573" s="22"/>
      <c r="FX573" s="22"/>
      <c r="FY573" s="22"/>
      <c r="FZ573" s="22"/>
      <c r="GA573" s="22"/>
      <c r="GB573" s="22"/>
      <c r="GC573" s="22"/>
      <c r="GD573" s="22"/>
      <c r="GE573" s="22"/>
      <c r="GF573" s="22"/>
      <c r="GG573" s="22"/>
      <c r="GH573" s="22"/>
      <c r="GI573" s="22"/>
      <c r="GJ573" s="22"/>
      <c r="GK573" s="22"/>
      <c r="GL573" s="22"/>
      <c r="GM573" s="22"/>
      <c r="GN573" s="22"/>
      <c r="GO573" s="22"/>
      <c r="GP573" s="22"/>
      <c r="GQ573" s="22"/>
      <c r="GR573" s="22"/>
      <c r="GS573" s="22"/>
      <c r="GT573" s="22"/>
      <c r="GU573" s="22"/>
      <c r="GV573" s="22"/>
      <c r="GW573" s="22"/>
      <c r="GX573" s="22"/>
      <c r="GY573" s="22"/>
      <c r="GZ573" s="22"/>
      <c r="HA573" s="22"/>
      <c r="HB573" s="22"/>
      <c r="HC573" s="22"/>
      <c r="HD573" s="22"/>
      <c r="HE573" s="22"/>
      <c r="HF573" s="22"/>
      <c r="HG573" s="22"/>
      <c r="HH573" s="22"/>
      <c r="HI573" s="22"/>
      <c r="HJ573" s="22"/>
      <c r="HK573" s="22"/>
      <c r="HL573" s="22"/>
      <c r="HM573" s="22"/>
      <c r="HN573" s="22"/>
      <c r="HO573" s="22"/>
      <c r="HP573" s="22"/>
      <c r="HQ573" s="22"/>
      <c r="HR573" s="22"/>
      <c r="HS573" s="22"/>
      <c r="HT573" s="22"/>
      <c r="HU573" s="22"/>
      <c r="HV573" s="22"/>
      <c r="HW573" s="22"/>
      <c r="HX573" s="22"/>
      <c r="HY573" s="22"/>
      <c r="HZ573" s="22"/>
      <c r="IA573" s="22"/>
      <c r="IB573" s="22"/>
      <c r="IC573" s="22"/>
      <c r="ID573" s="22"/>
      <c r="IE573" s="22"/>
      <c r="IF573" s="22"/>
      <c r="IG573" s="22"/>
      <c r="IH573" s="22"/>
      <c r="II573" s="22"/>
      <c r="IJ573" s="22"/>
      <c r="IK573" s="22"/>
      <c r="IL573" s="22"/>
      <c r="IM573" s="22"/>
      <c r="IN573" s="22"/>
      <c r="IO573" s="22"/>
      <c r="IP573" s="22"/>
      <c r="IQ573" s="22"/>
      <c r="IR573" s="22"/>
      <c r="IS573" s="22"/>
      <c r="IT573" s="22"/>
      <c r="IU573" s="22"/>
      <c r="IV573" s="22"/>
      <c r="IW573" s="22"/>
      <c r="IX573" s="22"/>
      <c r="IY573" s="26">
        <f t="shared" si="29"/>
        <v>15</v>
      </c>
      <c r="IZ573" s="56" t="s">
        <v>37</v>
      </c>
      <c r="JA573" s="80">
        <v>505.26</v>
      </c>
      <c r="JB573" s="81">
        <f>JE573+JF573+JG573+JH573+JI573+JJ573+JK573+JL573+JM573+JN573+JO573</f>
        <v>505.26</v>
      </c>
      <c r="JC573" s="81">
        <v>275.40000000000003</v>
      </c>
      <c r="JD573" s="82">
        <f t="shared" si="30"/>
        <v>0</v>
      </c>
      <c r="JE573" s="83"/>
      <c r="JF573" s="83"/>
      <c r="JG573" s="83"/>
      <c r="JH573" s="83"/>
      <c r="JI573" s="83"/>
      <c r="JJ573" s="83"/>
      <c r="JK573" s="83"/>
      <c r="JL573" s="83"/>
      <c r="JM573" s="83"/>
      <c r="JN573" s="83"/>
      <c r="JO573" s="83">
        <v>505.26</v>
      </c>
      <c r="JP573" s="83"/>
      <c r="JQ573" s="117">
        <f t="shared" si="31"/>
        <v>1.8346405228758167</v>
      </c>
      <c r="JR573" s="5" t="s">
        <v>633</v>
      </c>
    </row>
    <row r="574" spans="1:278" s="5" customFormat="1" ht="12.75" customHeight="1" x14ac:dyDescent="0.25">
      <c r="A574" s="64">
        <v>43396</v>
      </c>
      <c r="B574" s="108" t="s">
        <v>199</v>
      </c>
      <c r="C574" s="52"/>
      <c r="D574" s="52"/>
      <c r="E574" s="53"/>
      <c r="F574" s="53"/>
      <c r="G574" s="53"/>
      <c r="H574" s="53"/>
      <c r="I574" s="53"/>
      <c r="J574" s="53"/>
      <c r="K574" s="53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>
        <v>25</v>
      </c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  <c r="BK574" s="22"/>
      <c r="BL574" s="22"/>
      <c r="BM574" s="22"/>
      <c r="BN574" s="22"/>
      <c r="BO574" s="22"/>
      <c r="BP574" s="22"/>
      <c r="BQ574" s="22"/>
      <c r="BR574" s="22"/>
      <c r="BS574" s="22"/>
      <c r="BT574" s="22"/>
      <c r="BU574" s="22"/>
      <c r="BV574" s="22"/>
      <c r="BW574" s="22"/>
      <c r="BX574" s="22"/>
      <c r="BY574" s="22"/>
      <c r="BZ574" s="22"/>
      <c r="CA574" s="22"/>
      <c r="CB574" s="22"/>
      <c r="CC574" s="22"/>
      <c r="CD574" s="22"/>
      <c r="CE574" s="22"/>
      <c r="CF574" s="22"/>
      <c r="CG574" s="22"/>
      <c r="CH574" s="22"/>
      <c r="CI574" s="22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2"/>
      <c r="DA574" s="22"/>
      <c r="DB574" s="22"/>
      <c r="DC574" s="22"/>
      <c r="DD574" s="22"/>
      <c r="DE574" s="22"/>
      <c r="DF574" s="22"/>
      <c r="DG574" s="22"/>
      <c r="DH574" s="22"/>
      <c r="DI574" s="22"/>
      <c r="DJ574" s="22"/>
      <c r="DK574" s="22"/>
      <c r="DL574" s="22"/>
      <c r="DM574" s="22"/>
      <c r="DN574" s="22"/>
      <c r="DO574" s="22"/>
      <c r="DP574" s="22"/>
      <c r="DQ574" s="22"/>
      <c r="DR574" s="22"/>
      <c r="DS574" s="22"/>
      <c r="DT574" s="22"/>
      <c r="DU574" s="22"/>
      <c r="DV574" s="22"/>
      <c r="DW574" s="22"/>
      <c r="DX574" s="22"/>
      <c r="DY574" s="22"/>
      <c r="DZ574" s="22"/>
      <c r="EA574" s="22"/>
      <c r="EB574" s="22"/>
      <c r="EC574" s="22"/>
      <c r="ED574" s="22"/>
      <c r="EE574" s="22"/>
      <c r="EF574" s="22"/>
      <c r="EG574" s="22"/>
      <c r="EH574" s="22"/>
      <c r="EI574" s="22"/>
      <c r="EJ574" s="22"/>
      <c r="EK574" s="22"/>
      <c r="EL574" s="22"/>
      <c r="EM574" s="22"/>
      <c r="EN574" s="22"/>
      <c r="EO574" s="22"/>
      <c r="EP574" s="22"/>
      <c r="EQ574" s="22"/>
      <c r="ER574" s="22"/>
      <c r="ES574" s="22"/>
      <c r="ET574" s="22"/>
      <c r="EU574" s="22"/>
      <c r="EV574" s="22"/>
      <c r="EW574" s="22"/>
      <c r="EX574" s="22"/>
      <c r="EY574" s="22"/>
      <c r="EZ574" s="22"/>
      <c r="FA574" s="22"/>
      <c r="FB574" s="22"/>
      <c r="FC574" s="22"/>
      <c r="FD574" s="22"/>
      <c r="FE574" s="22"/>
      <c r="FF574" s="22"/>
      <c r="FG574" s="22"/>
      <c r="FH574" s="22"/>
      <c r="FI574" s="22"/>
      <c r="FJ574" s="22"/>
      <c r="FK574" s="22"/>
      <c r="FL574" s="22"/>
      <c r="FM574" s="22"/>
      <c r="FN574" s="22"/>
      <c r="FO574" s="22"/>
      <c r="FP574" s="22"/>
      <c r="FQ574" s="22"/>
      <c r="FR574" s="22"/>
      <c r="FS574" s="22"/>
      <c r="FT574" s="22"/>
      <c r="FU574" s="22"/>
      <c r="FV574" s="22"/>
      <c r="FW574" s="22"/>
      <c r="FX574" s="22"/>
      <c r="FY574" s="22"/>
      <c r="FZ574" s="22"/>
      <c r="GA574" s="22"/>
      <c r="GB574" s="22"/>
      <c r="GC574" s="22"/>
      <c r="GD574" s="22"/>
      <c r="GE574" s="22"/>
      <c r="GF574" s="22"/>
      <c r="GG574" s="22"/>
      <c r="GH574" s="22"/>
      <c r="GI574" s="22"/>
      <c r="GJ574" s="22"/>
      <c r="GK574" s="22"/>
      <c r="GL574" s="22"/>
      <c r="GM574" s="22"/>
      <c r="GN574" s="22"/>
      <c r="GO574" s="22"/>
      <c r="GP574" s="22"/>
      <c r="GQ574" s="22"/>
      <c r="GR574" s="22"/>
      <c r="GS574" s="22"/>
      <c r="GT574" s="22"/>
      <c r="GU574" s="22"/>
      <c r="GV574" s="22"/>
      <c r="GW574" s="22"/>
      <c r="GX574" s="22"/>
      <c r="GY574" s="22"/>
      <c r="GZ574" s="22"/>
      <c r="HA574" s="22"/>
      <c r="HB574" s="22"/>
      <c r="HC574" s="22"/>
      <c r="HD574" s="22"/>
      <c r="HE574" s="22"/>
      <c r="HF574" s="22"/>
      <c r="HG574" s="22"/>
      <c r="HH574" s="22"/>
      <c r="HI574" s="22"/>
      <c r="HJ574" s="22"/>
      <c r="HK574" s="22"/>
      <c r="HL574" s="22"/>
      <c r="HM574" s="22"/>
      <c r="HN574" s="22"/>
      <c r="HO574" s="22"/>
      <c r="HP574" s="22"/>
      <c r="HQ574" s="22"/>
      <c r="HR574" s="22"/>
      <c r="HS574" s="22"/>
      <c r="HT574" s="22"/>
      <c r="HU574" s="22"/>
      <c r="HV574" s="22"/>
      <c r="HW574" s="22"/>
      <c r="HX574" s="22"/>
      <c r="HY574" s="22"/>
      <c r="HZ574" s="22"/>
      <c r="IA574" s="22"/>
      <c r="IB574" s="22"/>
      <c r="IC574" s="22"/>
      <c r="ID574" s="22"/>
      <c r="IE574" s="22"/>
      <c r="IF574" s="22"/>
      <c r="IG574" s="22"/>
      <c r="IH574" s="22"/>
      <c r="II574" s="22"/>
      <c r="IJ574" s="22"/>
      <c r="IK574" s="22"/>
      <c r="IL574" s="22"/>
      <c r="IM574" s="22"/>
      <c r="IN574" s="22"/>
      <c r="IO574" s="22"/>
      <c r="IP574" s="22"/>
      <c r="IQ574" s="22"/>
      <c r="IR574" s="22"/>
      <c r="IS574" s="22"/>
      <c r="IT574" s="22"/>
      <c r="IU574" s="22"/>
      <c r="IV574" s="22"/>
      <c r="IW574" s="22"/>
      <c r="IX574" s="22"/>
      <c r="IY574" s="26">
        <f t="shared" si="29"/>
        <v>25</v>
      </c>
      <c r="IZ574" s="56" t="s">
        <v>37</v>
      </c>
      <c r="JA574" s="80">
        <v>837</v>
      </c>
      <c r="JB574" s="81">
        <f>JE574+JF574+JG574+JH574+JI574+JJ574+JK574+JL574+JM574+JN574+JO574+JP574</f>
        <v>837</v>
      </c>
      <c r="JC574" s="81">
        <v>400</v>
      </c>
      <c r="JD574" s="82">
        <f t="shared" si="30"/>
        <v>0</v>
      </c>
      <c r="JE574" s="83"/>
      <c r="JF574" s="83"/>
      <c r="JG574" s="83"/>
      <c r="JH574" s="83"/>
      <c r="JI574" s="83"/>
      <c r="JJ574" s="83"/>
      <c r="JK574" s="83"/>
      <c r="JL574" s="83"/>
      <c r="JM574" s="83"/>
      <c r="JN574" s="83"/>
      <c r="JO574" s="83"/>
      <c r="JP574" s="83">
        <v>837</v>
      </c>
      <c r="JQ574" s="117">
        <f t="shared" si="31"/>
        <v>2.0924999999999998</v>
      </c>
      <c r="JR574" s="5" t="s">
        <v>691</v>
      </c>
    </row>
    <row r="575" spans="1:278" s="5" customFormat="1" ht="12.75" customHeight="1" x14ac:dyDescent="0.25">
      <c r="A575" s="64">
        <v>43423</v>
      </c>
      <c r="B575" s="108" t="s">
        <v>199</v>
      </c>
      <c r="C575" s="52"/>
      <c r="D575" s="52"/>
      <c r="E575" s="53"/>
      <c r="F575" s="53"/>
      <c r="G575" s="53"/>
      <c r="H575" s="53"/>
      <c r="I575" s="53"/>
      <c r="J575" s="53"/>
      <c r="K575" s="53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>
        <v>40</v>
      </c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  <c r="BK575" s="22"/>
      <c r="BL575" s="22"/>
      <c r="BM575" s="22"/>
      <c r="BN575" s="22"/>
      <c r="BO575" s="22"/>
      <c r="BP575" s="22"/>
      <c r="BQ575" s="22"/>
      <c r="BR575" s="22"/>
      <c r="BS575" s="22"/>
      <c r="BT575" s="22"/>
      <c r="BU575" s="22"/>
      <c r="BV575" s="22"/>
      <c r="BW575" s="22"/>
      <c r="BX575" s="22"/>
      <c r="BY575" s="22"/>
      <c r="BZ575" s="22"/>
      <c r="CA575" s="22"/>
      <c r="CB575" s="22"/>
      <c r="CC575" s="22"/>
      <c r="CD575" s="22"/>
      <c r="CE575" s="22"/>
      <c r="CF575" s="22"/>
      <c r="CG575" s="22"/>
      <c r="CH575" s="22"/>
      <c r="CI575" s="22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2"/>
      <c r="DA575" s="22"/>
      <c r="DB575" s="22"/>
      <c r="DC575" s="22"/>
      <c r="DD575" s="22"/>
      <c r="DE575" s="22"/>
      <c r="DF575" s="22"/>
      <c r="DG575" s="22"/>
      <c r="DH575" s="22"/>
      <c r="DI575" s="22"/>
      <c r="DJ575" s="22"/>
      <c r="DK575" s="22"/>
      <c r="DL575" s="22"/>
      <c r="DM575" s="22"/>
      <c r="DN575" s="22"/>
      <c r="DO575" s="22"/>
      <c r="DP575" s="22"/>
      <c r="DQ575" s="22"/>
      <c r="DR575" s="22"/>
      <c r="DS575" s="22"/>
      <c r="DT575" s="22"/>
      <c r="DU575" s="22"/>
      <c r="DV575" s="22"/>
      <c r="DW575" s="22"/>
      <c r="DX575" s="22"/>
      <c r="DY575" s="22"/>
      <c r="DZ575" s="22"/>
      <c r="EA575" s="22"/>
      <c r="EB575" s="22"/>
      <c r="EC575" s="22"/>
      <c r="ED575" s="22"/>
      <c r="EE575" s="22"/>
      <c r="EF575" s="22"/>
      <c r="EG575" s="22"/>
      <c r="EH575" s="22"/>
      <c r="EI575" s="22"/>
      <c r="EJ575" s="22"/>
      <c r="EK575" s="22"/>
      <c r="EL575" s="22"/>
      <c r="EM575" s="22"/>
      <c r="EN575" s="22"/>
      <c r="EO575" s="22"/>
      <c r="EP575" s="22"/>
      <c r="EQ575" s="22"/>
      <c r="ER575" s="22"/>
      <c r="ES575" s="22"/>
      <c r="ET575" s="22"/>
      <c r="EU575" s="22"/>
      <c r="EV575" s="22"/>
      <c r="EW575" s="22"/>
      <c r="EX575" s="22"/>
      <c r="EY575" s="22"/>
      <c r="EZ575" s="22"/>
      <c r="FA575" s="22"/>
      <c r="FB575" s="22"/>
      <c r="FC575" s="22"/>
      <c r="FD575" s="22"/>
      <c r="FE575" s="22"/>
      <c r="FF575" s="22"/>
      <c r="FG575" s="22"/>
      <c r="FH575" s="22"/>
      <c r="FI575" s="22"/>
      <c r="FJ575" s="22"/>
      <c r="FK575" s="22"/>
      <c r="FL575" s="22"/>
      <c r="FM575" s="22"/>
      <c r="FN575" s="22"/>
      <c r="FO575" s="22"/>
      <c r="FP575" s="22"/>
      <c r="FQ575" s="22"/>
      <c r="FR575" s="22"/>
      <c r="FS575" s="22"/>
      <c r="FT575" s="22"/>
      <c r="FU575" s="22"/>
      <c r="FV575" s="22"/>
      <c r="FW575" s="22"/>
      <c r="FX575" s="22"/>
      <c r="FY575" s="22"/>
      <c r="FZ575" s="22"/>
      <c r="GA575" s="22"/>
      <c r="GB575" s="22"/>
      <c r="GC575" s="22"/>
      <c r="GD575" s="22"/>
      <c r="GE575" s="22"/>
      <c r="GF575" s="22"/>
      <c r="GG575" s="22"/>
      <c r="GH575" s="22"/>
      <c r="GI575" s="22"/>
      <c r="GJ575" s="22"/>
      <c r="GK575" s="22"/>
      <c r="GL575" s="22"/>
      <c r="GM575" s="22"/>
      <c r="GN575" s="22"/>
      <c r="GO575" s="22"/>
      <c r="GP575" s="22"/>
      <c r="GQ575" s="22"/>
      <c r="GR575" s="22"/>
      <c r="GS575" s="22"/>
      <c r="GT575" s="22"/>
      <c r="GU575" s="22"/>
      <c r="GV575" s="22"/>
      <c r="GW575" s="22"/>
      <c r="GX575" s="22"/>
      <c r="GY575" s="22"/>
      <c r="GZ575" s="22"/>
      <c r="HA575" s="22"/>
      <c r="HB575" s="22"/>
      <c r="HC575" s="22"/>
      <c r="HD575" s="22"/>
      <c r="HE575" s="22"/>
      <c r="HF575" s="22"/>
      <c r="HG575" s="22"/>
      <c r="HH575" s="22"/>
      <c r="HI575" s="22"/>
      <c r="HJ575" s="22"/>
      <c r="HK575" s="22"/>
      <c r="HL575" s="22"/>
      <c r="HM575" s="22"/>
      <c r="HN575" s="22"/>
      <c r="HO575" s="22"/>
      <c r="HP575" s="22"/>
      <c r="HQ575" s="22"/>
      <c r="HR575" s="22"/>
      <c r="HS575" s="22"/>
      <c r="HT575" s="22"/>
      <c r="HU575" s="22"/>
      <c r="HV575" s="22"/>
      <c r="HW575" s="22"/>
      <c r="HX575" s="22"/>
      <c r="HY575" s="22"/>
      <c r="HZ575" s="22"/>
      <c r="IA575" s="22"/>
      <c r="IB575" s="22"/>
      <c r="IC575" s="22"/>
      <c r="ID575" s="22"/>
      <c r="IE575" s="22"/>
      <c r="IF575" s="22"/>
      <c r="IG575" s="22"/>
      <c r="IH575" s="22"/>
      <c r="II575" s="22"/>
      <c r="IJ575" s="22"/>
      <c r="IK575" s="22"/>
      <c r="IL575" s="22"/>
      <c r="IM575" s="22"/>
      <c r="IN575" s="22"/>
      <c r="IO575" s="22"/>
      <c r="IP575" s="22"/>
      <c r="IQ575" s="22"/>
      <c r="IR575" s="22"/>
      <c r="IS575" s="22"/>
      <c r="IT575" s="22"/>
      <c r="IU575" s="22"/>
      <c r="IV575" s="22"/>
      <c r="IW575" s="22"/>
      <c r="IX575" s="22"/>
      <c r="IY575" s="26">
        <f t="shared" si="29"/>
        <v>40</v>
      </c>
      <c r="IZ575" s="56" t="s">
        <v>37</v>
      </c>
      <c r="JA575" s="80">
        <v>1346.88</v>
      </c>
      <c r="JB575" s="81">
        <f>JE575+JF575+JG575+JH575+JI575+JJ575+JK575+JL575+JM575+JN575+JO575+JP575</f>
        <v>0</v>
      </c>
      <c r="JC575" s="81">
        <v>641.59999999999991</v>
      </c>
      <c r="JD575" s="82">
        <f t="shared" si="30"/>
        <v>1346.88</v>
      </c>
      <c r="JE575" s="83"/>
      <c r="JF575" s="83"/>
      <c r="JG575" s="83"/>
      <c r="JH575" s="83"/>
      <c r="JI575" s="83"/>
      <c r="JJ575" s="83"/>
      <c r="JK575" s="83"/>
      <c r="JL575" s="83"/>
      <c r="JM575" s="83"/>
      <c r="JN575" s="83"/>
      <c r="JO575" s="83"/>
      <c r="JP575" s="83"/>
      <c r="JQ575" s="117">
        <f t="shared" si="31"/>
        <v>2.0992518703241898</v>
      </c>
      <c r="JR575" s="5" t="s">
        <v>730</v>
      </c>
    </row>
    <row r="576" spans="1:278" s="5" customFormat="1" ht="12.75" customHeight="1" x14ac:dyDescent="0.25">
      <c r="A576" s="64">
        <v>43451</v>
      </c>
      <c r="B576" s="108" t="s">
        <v>199</v>
      </c>
      <c r="C576" s="52"/>
      <c r="D576" s="52"/>
      <c r="E576" s="53"/>
      <c r="F576" s="53"/>
      <c r="G576" s="53"/>
      <c r="H576" s="53"/>
      <c r="I576" s="53"/>
      <c r="J576" s="53"/>
      <c r="K576" s="53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>
        <v>20</v>
      </c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  <c r="BK576" s="22"/>
      <c r="BL576" s="22"/>
      <c r="BM576" s="22"/>
      <c r="BN576" s="22"/>
      <c r="BO576" s="22"/>
      <c r="BP576" s="22"/>
      <c r="BQ576" s="22"/>
      <c r="BR576" s="22"/>
      <c r="BS576" s="22"/>
      <c r="BT576" s="22"/>
      <c r="BU576" s="22"/>
      <c r="BV576" s="22"/>
      <c r="BW576" s="22"/>
      <c r="BX576" s="22"/>
      <c r="BY576" s="22"/>
      <c r="BZ576" s="22"/>
      <c r="CA576" s="22"/>
      <c r="CB576" s="22"/>
      <c r="CC576" s="22"/>
      <c r="CD576" s="22"/>
      <c r="CE576" s="22"/>
      <c r="CF576" s="22"/>
      <c r="CG576" s="22"/>
      <c r="CH576" s="22"/>
      <c r="CI576" s="22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>
        <v>0.8</v>
      </c>
      <c r="CZ576" s="22"/>
      <c r="DA576" s="22"/>
      <c r="DB576" s="22"/>
      <c r="DC576" s="22"/>
      <c r="DD576" s="22"/>
      <c r="DE576" s="22"/>
      <c r="DF576" s="22"/>
      <c r="DG576" s="22"/>
      <c r="DH576" s="22"/>
      <c r="DI576" s="22"/>
      <c r="DJ576" s="22"/>
      <c r="DK576" s="22"/>
      <c r="DL576" s="22"/>
      <c r="DM576" s="22"/>
      <c r="DN576" s="22"/>
      <c r="DO576" s="22"/>
      <c r="DP576" s="22"/>
      <c r="DQ576" s="22"/>
      <c r="DR576" s="22"/>
      <c r="DS576" s="22"/>
      <c r="DT576" s="22"/>
      <c r="DU576" s="22"/>
      <c r="DV576" s="22"/>
      <c r="DW576" s="22"/>
      <c r="DX576" s="22"/>
      <c r="DY576" s="22"/>
      <c r="DZ576" s="22"/>
      <c r="EA576" s="22"/>
      <c r="EB576" s="22"/>
      <c r="EC576" s="22"/>
      <c r="ED576" s="22"/>
      <c r="EE576" s="22"/>
      <c r="EF576" s="22"/>
      <c r="EG576" s="22"/>
      <c r="EH576" s="22"/>
      <c r="EI576" s="22"/>
      <c r="EJ576" s="22"/>
      <c r="EK576" s="22"/>
      <c r="EL576" s="22"/>
      <c r="EM576" s="22"/>
      <c r="EN576" s="22"/>
      <c r="EO576" s="22"/>
      <c r="EP576" s="22"/>
      <c r="EQ576" s="22"/>
      <c r="ER576" s="22"/>
      <c r="ES576" s="22"/>
      <c r="ET576" s="22"/>
      <c r="EU576" s="22"/>
      <c r="EV576" s="22"/>
      <c r="EW576" s="22"/>
      <c r="EX576" s="22"/>
      <c r="EY576" s="22"/>
      <c r="EZ576" s="22"/>
      <c r="FA576" s="22"/>
      <c r="FB576" s="22"/>
      <c r="FC576" s="22"/>
      <c r="FD576" s="22"/>
      <c r="FE576" s="22"/>
      <c r="FF576" s="22"/>
      <c r="FG576" s="22"/>
      <c r="FH576" s="22"/>
      <c r="FI576" s="22"/>
      <c r="FJ576" s="22"/>
      <c r="FK576" s="22"/>
      <c r="FL576" s="22"/>
      <c r="FM576" s="22"/>
      <c r="FN576" s="22"/>
      <c r="FO576" s="22"/>
      <c r="FP576" s="22"/>
      <c r="FQ576" s="22"/>
      <c r="FR576" s="22"/>
      <c r="FS576" s="22"/>
      <c r="FT576" s="22"/>
      <c r="FU576" s="22"/>
      <c r="FV576" s="22"/>
      <c r="FW576" s="22"/>
      <c r="FX576" s="22"/>
      <c r="FY576" s="22"/>
      <c r="FZ576" s="22"/>
      <c r="GA576" s="22"/>
      <c r="GB576" s="22"/>
      <c r="GC576" s="22"/>
      <c r="GD576" s="22"/>
      <c r="GE576" s="22"/>
      <c r="GF576" s="22"/>
      <c r="GG576" s="22"/>
      <c r="GH576" s="22"/>
      <c r="GI576" s="22"/>
      <c r="GJ576" s="22"/>
      <c r="GK576" s="22"/>
      <c r="GL576" s="22"/>
      <c r="GM576" s="22"/>
      <c r="GN576" s="22"/>
      <c r="GO576" s="22"/>
      <c r="GP576" s="22"/>
      <c r="GQ576" s="22"/>
      <c r="GR576" s="22"/>
      <c r="GS576" s="22"/>
      <c r="GT576" s="22"/>
      <c r="GU576" s="22"/>
      <c r="GV576" s="22"/>
      <c r="GW576" s="22"/>
      <c r="GX576" s="22"/>
      <c r="GY576" s="22"/>
      <c r="GZ576" s="22"/>
      <c r="HA576" s="22"/>
      <c r="HB576" s="22"/>
      <c r="HC576" s="22"/>
      <c r="HD576" s="22"/>
      <c r="HE576" s="22"/>
      <c r="HF576" s="22"/>
      <c r="HG576" s="22"/>
      <c r="HH576" s="22"/>
      <c r="HI576" s="22"/>
      <c r="HJ576" s="22"/>
      <c r="HK576" s="22"/>
      <c r="HL576" s="22"/>
      <c r="HM576" s="22"/>
      <c r="HN576" s="22"/>
      <c r="HO576" s="22"/>
      <c r="HP576" s="22"/>
      <c r="HQ576" s="22"/>
      <c r="HR576" s="22"/>
      <c r="HS576" s="22"/>
      <c r="HT576" s="22"/>
      <c r="HU576" s="22"/>
      <c r="HV576" s="22"/>
      <c r="HW576" s="22"/>
      <c r="HX576" s="22"/>
      <c r="HY576" s="22"/>
      <c r="HZ576" s="22"/>
      <c r="IA576" s="22"/>
      <c r="IB576" s="22"/>
      <c r="IC576" s="22"/>
      <c r="ID576" s="22"/>
      <c r="IE576" s="22"/>
      <c r="IF576" s="22"/>
      <c r="IG576" s="22"/>
      <c r="IH576" s="22"/>
      <c r="II576" s="22"/>
      <c r="IJ576" s="22"/>
      <c r="IK576" s="22"/>
      <c r="IL576" s="22"/>
      <c r="IM576" s="22"/>
      <c r="IN576" s="22"/>
      <c r="IO576" s="22"/>
      <c r="IP576" s="22"/>
      <c r="IQ576" s="22"/>
      <c r="IR576" s="22"/>
      <c r="IS576" s="22"/>
      <c r="IT576" s="22"/>
      <c r="IU576" s="22"/>
      <c r="IV576" s="22"/>
      <c r="IW576" s="22"/>
      <c r="IX576" s="22"/>
      <c r="IY576" s="26">
        <f t="shared" si="29"/>
        <v>20.8</v>
      </c>
      <c r="IZ576" s="56" t="s">
        <v>37</v>
      </c>
      <c r="JA576" s="80">
        <v>752.57</v>
      </c>
      <c r="JB576" s="81">
        <f>JE576+JF576+JG576+JH576+JI576+JJ576+JK576+JL576+JM576+JN576+JO576+JP576</f>
        <v>0</v>
      </c>
      <c r="JC576" s="81">
        <v>363.48400000000004</v>
      </c>
      <c r="JD576" s="82">
        <f t="shared" si="30"/>
        <v>752.57</v>
      </c>
      <c r="JE576" s="83"/>
      <c r="JF576" s="83"/>
      <c r="JG576" s="83"/>
      <c r="JH576" s="83"/>
      <c r="JI576" s="83"/>
      <c r="JJ576" s="83"/>
      <c r="JK576" s="83"/>
      <c r="JL576" s="83"/>
      <c r="JM576" s="83"/>
      <c r="JN576" s="83"/>
      <c r="JO576" s="83"/>
      <c r="JP576" s="83"/>
      <c r="JQ576" s="117">
        <f t="shared" si="31"/>
        <v>2.0704350122701412</v>
      </c>
      <c r="JR576" s="5" t="s">
        <v>737</v>
      </c>
    </row>
    <row r="577" spans="1:278" s="5" customFormat="1" ht="12.75" customHeight="1" x14ac:dyDescent="0.25">
      <c r="A577" s="64">
        <v>43201</v>
      </c>
      <c r="B577" s="109" t="s">
        <v>498</v>
      </c>
      <c r="C577" s="52"/>
      <c r="D577" s="52"/>
      <c r="E577" s="53"/>
      <c r="F577" s="53"/>
      <c r="G577" s="53"/>
      <c r="H577" s="53"/>
      <c r="I577" s="53"/>
      <c r="J577" s="53"/>
      <c r="K577" s="53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  <c r="BK577" s="22"/>
      <c r="BL577" s="22"/>
      <c r="BM577" s="22"/>
      <c r="BN577" s="22"/>
      <c r="BO577" s="22"/>
      <c r="BP577" s="22"/>
      <c r="BQ577" s="22"/>
      <c r="BR577" s="22"/>
      <c r="BS577" s="22"/>
      <c r="BT577" s="22"/>
      <c r="BU577" s="22"/>
      <c r="BV577" s="22"/>
      <c r="BW577" s="22"/>
      <c r="BX577" s="22"/>
      <c r="BY577" s="22"/>
      <c r="BZ577" s="22"/>
      <c r="CA577" s="22"/>
      <c r="CB577" s="22"/>
      <c r="CC577" s="22"/>
      <c r="CD577" s="22"/>
      <c r="CE577" s="22"/>
      <c r="CF577" s="22"/>
      <c r="CG577" s="22"/>
      <c r="CH577" s="22"/>
      <c r="CI577" s="22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2"/>
      <c r="DA577" s="22"/>
      <c r="DB577" s="22"/>
      <c r="DC577" s="22"/>
      <c r="DD577" s="22"/>
      <c r="DE577" s="22"/>
      <c r="DF577" s="22"/>
      <c r="DG577" s="22"/>
      <c r="DH577" s="22"/>
      <c r="DI577" s="22"/>
      <c r="DJ577" s="22"/>
      <c r="DK577" s="22"/>
      <c r="DL577" s="22"/>
      <c r="DM577" s="22"/>
      <c r="DN577" s="22"/>
      <c r="DO577" s="22"/>
      <c r="DP577" s="22"/>
      <c r="DQ577" s="22"/>
      <c r="DR577" s="22"/>
      <c r="DS577" s="22"/>
      <c r="DT577" s="22"/>
      <c r="DU577" s="22"/>
      <c r="DV577" s="22"/>
      <c r="DW577" s="22"/>
      <c r="DX577" s="22"/>
      <c r="DY577" s="22"/>
      <c r="DZ577" s="22"/>
      <c r="EA577" s="22"/>
      <c r="EB577" s="22"/>
      <c r="EC577" s="22"/>
      <c r="ED577" s="22"/>
      <c r="EE577" s="22"/>
      <c r="EF577" s="22"/>
      <c r="EG577" s="22"/>
      <c r="EH577" s="22"/>
      <c r="EI577" s="22"/>
      <c r="EJ577" s="22"/>
      <c r="EK577" s="22"/>
      <c r="EL577" s="22"/>
      <c r="EM577" s="22"/>
      <c r="EN577" s="22"/>
      <c r="EO577" s="22"/>
      <c r="EP577" s="22"/>
      <c r="EQ577" s="22"/>
      <c r="ER577" s="22"/>
      <c r="ES577" s="22"/>
      <c r="ET577" s="22"/>
      <c r="EU577" s="22"/>
      <c r="EV577" s="22"/>
      <c r="EW577" s="22"/>
      <c r="EX577" s="22"/>
      <c r="EY577" s="22"/>
      <c r="EZ577" s="22"/>
      <c r="FA577" s="22"/>
      <c r="FB577" s="22"/>
      <c r="FC577" s="22"/>
      <c r="FD577" s="22"/>
      <c r="FE577" s="22"/>
      <c r="FF577" s="22"/>
      <c r="FG577" s="22"/>
      <c r="FH577" s="22"/>
      <c r="FI577" s="22"/>
      <c r="FJ577" s="22"/>
      <c r="FK577" s="22"/>
      <c r="FL577" s="22"/>
      <c r="FM577" s="22"/>
      <c r="FN577" s="22"/>
      <c r="FO577" s="22"/>
      <c r="FP577" s="22"/>
      <c r="FQ577" s="22"/>
      <c r="FR577" s="22"/>
      <c r="FS577" s="22"/>
      <c r="FT577" s="22"/>
      <c r="FU577" s="22"/>
      <c r="FV577" s="22"/>
      <c r="FW577" s="22"/>
      <c r="FX577" s="22"/>
      <c r="FY577" s="22"/>
      <c r="FZ577" s="22"/>
      <c r="GA577" s="22"/>
      <c r="GB577" s="22"/>
      <c r="GC577" s="22"/>
      <c r="GD577" s="22"/>
      <c r="GE577" s="22"/>
      <c r="GF577" s="22"/>
      <c r="GG577" s="22"/>
      <c r="GH577" s="22"/>
      <c r="GI577" s="22"/>
      <c r="GJ577" s="22"/>
      <c r="GK577" s="22"/>
      <c r="GL577" s="22"/>
      <c r="GM577" s="22"/>
      <c r="GN577" s="22"/>
      <c r="GO577" s="22"/>
      <c r="GP577" s="22"/>
      <c r="GQ577" s="22"/>
      <c r="GR577" s="22"/>
      <c r="GS577" s="22"/>
      <c r="GT577" s="22"/>
      <c r="GU577" s="22"/>
      <c r="GV577" s="22"/>
      <c r="GW577" s="22"/>
      <c r="GX577" s="22"/>
      <c r="GY577" s="22"/>
      <c r="GZ577" s="22"/>
      <c r="HA577" s="22"/>
      <c r="HB577" s="22"/>
      <c r="HC577" s="22"/>
      <c r="HD577" s="22"/>
      <c r="HE577" s="22"/>
      <c r="HF577" s="22"/>
      <c r="HG577" s="22"/>
      <c r="HH577" s="22"/>
      <c r="HI577" s="22"/>
      <c r="HJ577" s="22"/>
      <c r="HK577" s="22"/>
      <c r="HL577" s="22"/>
      <c r="HM577" s="22"/>
      <c r="HN577" s="22"/>
      <c r="HO577" s="22"/>
      <c r="HP577" s="22"/>
      <c r="HQ577" s="22"/>
      <c r="HR577" s="22"/>
      <c r="HS577" s="22"/>
      <c r="HT577" s="22"/>
      <c r="HU577" s="22"/>
      <c r="HV577" s="22"/>
      <c r="HW577" s="22"/>
      <c r="HX577" s="22"/>
      <c r="HY577" s="22"/>
      <c r="HZ577" s="22"/>
      <c r="IA577" s="22"/>
      <c r="IB577" s="22"/>
      <c r="IC577" s="22"/>
      <c r="ID577" s="22"/>
      <c r="IE577" s="22"/>
      <c r="IF577" s="22"/>
      <c r="IG577" s="22"/>
      <c r="IH577" s="22"/>
      <c r="II577" s="22"/>
      <c r="IJ577" s="22"/>
      <c r="IK577" s="22"/>
      <c r="IL577" s="22"/>
      <c r="IM577" s="22"/>
      <c r="IN577" s="22"/>
      <c r="IO577" s="22"/>
      <c r="IP577" s="22"/>
      <c r="IQ577" s="22"/>
      <c r="IR577" s="22"/>
      <c r="IS577" s="22"/>
      <c r="IT577" s="22"/>
      <c r="IU577" s="22">
        <v>25</v>
      </c>
      <c r="IV577" s="22"/>
      <c r="IW577" s="22"/>
      <c r="IX577" s="22"/>
      <c r="IY577" s="26">
        <f t="shared" si="29"/>
        <v>25</v>
      </c>
      <c r="IZ577" s="56" t="s">
        <v>105</v>
      </c>
      <c r="JA577" s="80">
        <v>555</v>
      </c>
      <c r="JB577" s="81">
        <f>JE577+JF577+JG577+JH577+JI577+JJ577</f>
        <v>555</v>
      </c>
      <c r="JC577" s="81">
        <v>460.75</v>
      </c>
      <c r="JD577" s="82">
        <f t="shared" si="30"/>
        <v>0</v>
      </c>
      <c r="JE577" s="83"/>
      <c r="JF577" s="83"/>
      <c r="JG577" s="83"/>
      <c r="JH577" s="83"/>
      <c r="JI577" s="83"/>
      <c r="JJ577" s="83">
        <v>555</v>
      </c>
      <c r="JK577" s="83"/>
      <c r="JL577" s="83"/>
      <c r="JM577" s="83"/>
      <c r="JN577" s="83"/>
      <c r="JO577" s="83"/>
      <c r="JP577" s="83"/>
      <c r="JQ577" s="40">
        <f t="shared" si="31"/>
        <v>1.2045577862181227</v>
      </c>
      <c r="JR577" s="5" t="s">
        <v>454</v>
      </c>
    </row>
    <row r="578" spans="1:278" s="5" customFormat="1" ht="12.75" customHeight="1" x14ac:dyDescent="0.25">
      <c r="A578" s="64">
        <v>43291</v>
      </c>
      <c r="B578" s="109" t="s">
        <v>498</v>
      </c>
      <c r="C578" s="52"/>
      <c r="D578" s="52"/>
      <c r="E578" s="53"/>
      <c r="F578" s="53"/>
      <c r="G578" s="53"/>
      <c r="H578" s="53"/>
      <c r="I578" s="53"/>
      <c r="J578" s="53"/>
      <c r="K578" s="53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  <c r="BK578" s="22"/>
      <c r="BL578" s="22"/>
      <c r="BM578" s="22"/>
      <c r="BN578" s="22"/>
      <c r="BO578" s="22"/>
      <c r="BP578" s="22"/>
      <c r="BQ578" s="22"/>
      <c r="BR578" s="22"/>
      <c r="BS578" s="22"/>
      <c r="BT578" s="22"/>
      <c r="BU578" s="22"/>
      <c r="BV578" s="22"/>
      <c r="BW578" s="22"/>
      <c r="BX578" s="22"/>
      <c r="BY578" s="22"/>
      <c r="BZ578" s="22"/>
      <c r="CA578" s="22"/>
      <c r="CB578" s="22"/>
      <c r="CC578" s="22"/>
      <c r="CD578" s="22"/>
      <c r="CE578" s="22"/>
      <c r="CF578" s="22"/>
      <c r="CG578" s="22"/>
      <c r="CH578" s="22"/>
      <c r="CI578" s="22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2"/>
      <c r="DA578" s="22"/>
      <c r="DB578" s="22"/>
      <c r="DC578" s="22"/>
      <c r="DD578" s="22"/>
      <c r="DE578" s="22"/>
      <c r="DF578" s="22"/>
      <c r="DG578" s="22"/>
      <c r="DH578" s="22"/>
      <c r="DI578" s="22"/>
      <c r="DJ578" s="22"/>
      <c r="DK578" s="22"/>
      <c r="DL578" s="22"/>
      <c r="DM578" s="22"/>
      <c r="DN578" s="22"/>
      <c r="DO578" s="22"/>
      <c r="DP578" s="22"/>
      <c r="DQ578" s="22"/>
      <c r="DR578" s="22"/>
      <c r="DS578" s="22"/>
      <c r="DT578" s="22"/>
      <c r="DU578" s="22"/>
      <c r="DV578" s="22"/>
      <c r="DW578" s="22"/>
      <c r="DX578" s="22"/>
      <c r="DY578" s="22"/>
      <c r="DZ578" s="22"/>
      <c r="EA578" s="22"/>
      <c r="EB578" s="22"/>
      <c r="EC578" s="22"/>
      <c r="ED578" s="22"/>
      <c r="EE578" s="22"/>
      <c r="EF578" s="22"/>
      <c r="EG578" s="22"/>
      <c r="EH578" s="22"/>
      <c r="EI578" s="22"/>
      <c r="EJ578" s="22"/>
      <c r="EK578" s="22"/>
      <c r="EL578" s="22"/>
      <c r="EM578" s="22"/>
      <c r="EN578" s="22"/>
      <c r="EO578" s="22"/>
      <c r="EP578" s="22"/>
      <c r="EQ578" s="22"/>
      <c r="ER578" s="22"/>
      <c r="ES578" s="22"/>
      <c r="ET578" s="22"/>
      <c r="EU578" s="22"/>
      <c r="EV578" s="22"/>
      <c r="EW578" s="22"/>
      <c r="EX578" s="22"/>
      <c r="EY578" s="22"/>
      <c r="EZ578" s="22"/>
      <c r="FA578" s="22"/>
      <c r="FB578" s="22"/>
      <c r="FC578" s="22"/>
      <c r="FD578" s="22"/>
      <c r="FE578" s="22"/>
      <c r="FF578" s="22"/>
      <c r="FG578" s="22"/>
      <c r="FH578" s="22"/>
      <c r="FI578" s="22"/>
      <c r="FJ578" s="22"/>
      <c r="FK578" s="22"/>
      <c r="FL578" s="22"/>
      <c r="FM578" s="22"/>
      <c r="FN578" s="22"/>
      <c r="FO578" s="22"/>
      <c r="FP578" s="22"/>
      <c r="FQ578" s="22"/>
      <c r="FR578" s="22"/>
      <c r="FS578" s="22"/>
      <c r="FT578" s="22"/>
      <c r="FU578" s="22"/>
      <c r="FV578" s="22"/>
      <c r="FW578" s="22"/>
      <c r="FX578" s="22"/>
      <c r="FY578" s="22"/>
      <c r="FZ578" s="22"/>
      <c r="GA578" s="22"/>
      <c r="GB578" s="22"/>
      <c r="GC578" s="22"/>
      <c r="GD578" s="22"/>
      <c r="GE578" s="22"/>
      <c r="GF578" s="22"/>
      <c r="GG578" s="22"/>
      <c r="GH578" s="22"/>
      <c r="GI578" s="22"/>
      <c r="GJ578" s="22"/>
      <c r="GK578" s="22"/>
      <c r="GL578" s="22"/>
      <c r="GM578" s="22"/>
      <c r="GN578" s="22"/>
      <c r="GO578" s="22"/>
      <c r="GP578" s="22"/>
      <c r="GQ578" s="22"/>
      <c r="GR578" s="22"/>
      <c r="GS578" s="22"/>
      <c r="GT578" s="22"/>
      <c r="GU578" s="22"/>
      <c r="GV578" s="22"/>
      <c r="GW578" s="22"/>
      <c r="GX578" s="22"/>
      <c r="GY578" s="22"/>
      <c r="GZ578" s="22"/>
      <c r="HA578" s="22"/>
      <c r="HB578" s="22"/>
      <c r="HC578" s="22"/>
      <c r="HD578" s="22"/>
      <c r="HE578" s="22"/>
      <c r="HF578" s="22"/>
      <c r="HG578" s="22"/>
      <c r="HH578" s="22"/>
      <c r="HI578" s="22"/>
      <c r="HJ578" s="22"/>
      <c r="HK578" s="22"/>
      <c r="HL578" s="22"/>
      <c r="HM578" s="22"/>
      <c r="HN578" s="22"/>
      <c r="HO578" s="22"/>
      <c r="HP578" s="22"/>
      <c r="HQ578" s="22"/>
      <c r="HR578" s="22"/>
      <c r="HS578" s="22"/>
      <c r="HT578" s="22"/>
      <c r="HU578" s="22"/>
      <c r="HV578" s="22"/>
      <c r="HW578" s="22"/>
      <c r="HX578" s="22"/>
      <c r="HY578" s="22"/>
      <c r="HZ578" s="22"/>
      <c r="IA578" s="22"/>
      <c r="IB578" s="22"/>
      <c r="IC578" s="22"/>
      <c r="ID578" s="22"/>
      <c r="IE578" s="22"/>
      <c r="IF578" s="22"/>
      <c r="IG578" s="22"/>
      <c r="IH578" s="22"/>
      <c r="II578" s="22"/>
      <c r="IJ578" s="22"/>
      <c r="IK578" s="22"/>
      <c r="IL578" s="22"/>
      <c r="IM578" s="22"/>
      <c r="IN578" s="22"/>
      <c r="IO578" s="22"/>
      <c r="IP578" s="22"/>
      <c r="IQ578" s="22"/>
      <c r="IR578" s="22"/>
      <c r="IS578" s="22"/>
      <c r="IT578" s="22"/>
      <c r="IU578" s="22">
        <v>25</v>
      </c>
      <c r="IV578" s="22"/>
      <c r="IW578" s="22"/>
      <c r="IX578" s="22"/>
      <c r="IY578" s="26">
        <f t="shared" ref="IY578:IY609" si="32">SUBTOTAL(9,C578:IX578)</f>
        <v>25</v>
      </c>
      <c r="IZ578" s="56" t="s">
        <v>37</v>
      </c>
      <c r="JA578" s="80">
        <v>555</v>
      </c>
      <c r="JB578" s="81">
        <f>JE578+JF578+JG578+JH578+JI578+JJ578+JK578+JL578+JM578</f>
        <v>555</v>
      </c>
      <c r="JC578" s="81">
        <v>481.50000000000006</v>
      </c>
      <c r="JD578" s="82">
        <f t="shared" ref="JD578:JD609" si="33">JA578-JB578</f>
        <v>0</v>
      </c>
      <c r="JE578" s="83"/>
      <c r="JF578" s="83"/>
      <c r="JG578" s="83"/>
      <c r="JH578" s="83"/>
      <c r="JI578" s="83"/>
      <c r="JJ578" s="83"/>
      <c r="JK578" s="83"/>
      <c r="JL578" s="83"/>
      <c r="JM578" s="83">
        <v>555</v>
      </c>
      <c r="JN578" s="83"/>
      <c r="JO578" s="83"/>
      <c r="JP578" s="83"/>
      <c r="JQ578" s="40">
        <f t="shared" si="31"/>
        <v>1.1526479750778815</v>
      </c>
      <c r="JR578" s="5" t="s">
        <v>570</v>
      </c>
    </row>
    <row r="579" spans="1:278" s="5" customFormat="1" ht="12.75" customHeight="1" x14ac:dyDescent="0.25">
      <c r="A579" s="64">
        <v>43342</v>
      </c>
      <c r="B579" s="109" t="s">
        <v>498</v>
      </c>
      <c r="C579" s="52"/>
      <c r="D579" s="52"/>
      <c r="E579" s="53"/>
      <c r="F579" s="53"/>
      <c r="G579" s="53"/>
      <c r="H579" s="53"/>
      <c r="I579" s="53"/>
      <c r="J579" s="53"/>
      <c r="K579" s="53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  <c r="BK579" s="22"/>
      <c r="BL579" s="22"/>
      <c r="BM579" s="22"/>
      <c r="BN579" s="22"/>
      <c r="BO579" s="22"/>
      <c r="BP579" s="22"/>
      <c r="BQ579" s="22"/>
      <c r="BR579" s="22"/>
      <c r="BS579" s="22"/>
      <c r="BT579" s="22"/>
      <c r="BU579" s="22"/>
      <c r="BV579" s="22"/>
      <c r="BW579" s="22"/>
      <c r="BX579" s="22"/>
      <c r="BY579" s="22"/>
      <c r="BZ579" s="22"/>
      <c r="CA579" s="22"/>
      <c r="CB579" s="22"/>
      <c r="CC579" s="22"/>
      <c r="CD579" s="22"/>
      <c r="CE579" s="22"/>
      <c r="CF579" s="22"/>
      <c r="CG579" s="22"/>
      <c r="CH579" s="22"/>
      <c r="CI579" s="22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2"/>
      <c r="DA579" s="22"/>
      <c r="DB579" s="22"/>
      <c r="DC579" s="22"/>
      <c r="DD579" s="22"/>
      <c r="DE579" s="22"/>
      <c r="DF579" s="22"/>
      <c r="DG579" s="22"/>
      <c r="DH579" s="22"/>
      <c r="DI579" s="22"/>
      <c r="DJ579" s="22"/>
      <c r="DK579" s="22"/>
      <c r="DL579" s="22"/>
      <c r="DM579" s="22"/>
      <c r="DN579" s="22"/>
      <c r="DO579" s="22"/>
      <c r="DP579" s="22"/>
      <c r="DQ579" s="22"/>
      <c r="DR579" s="22"/>
      <c r="DS579" s="22"/>
      <c r="DT579" s="22"/>
      <c r="DU579" s="22"/>
      <c r="DV579" s="22"/>
      <c r="DW579" s="22"/>
      <c r="DX579" s="22"/>
      <c r="DY579" s="22"/>
      <c r="DZ579" s="22"/>
      <c r="EA579" s="22"/>
      <c r="EB579" s="22"/>
      <c r="EC579" s="22"/>
      <c r="ED579" s="22"/>
      <c r="EE579" s="22"/>
      <c r="EF579" s="22"/>
      <c r="EG579" s="22"/>
      <c r="EH579" s="22"/>
      <c r="EI579" s="22"/>
      <c r="EJ579" s="22"/>
      <c r="EK579" s="22"/>
      <c r="EL579" s="22"/>
      <c r="EM579" s="22"/>
      <c r="EN579" s="22"/>
      <c r="EO579" s="22"/>
      <c r="EP579" s="22"/>
      <c r="EQ579" s="22"/>
      <c r="ER579" s="22"/>
      <c r="ES579" s="22"/>
      <c r="ET579" s="22"/>
      <c r="EU579" s="22"/>
      <c r="EV579" s="22"/>
      <c r="EW579" s="22"/>
      <c r="EX579" s="22"/>
      <c r="EY579" s="22"/>
      <c r="EZ579" s="22"/>
      <c r="FA579" s="22"/>
      <c r="FB579" s="22"/>
      <c r="FC579" s="22"/>
      <c r="FD579" s="22"/>
      <c r="FE579" s="22"/>
      <c r="FF579" s="22"/>
      <c r="FG579" s="22"/>
      <c r="FH579" s="22"/>
      <c r="FI579" s="22"/>
      <c r="FJ579" s="22"/>
      <c r="FK579" s="22"/>
      <c r="FL579" s="22"/>
      <c r="FM579" s="22"/>
      <c r="FN579" s="22"/>
      <c r="FO579" s="22"/>
      <c r="FP579" s="22"/>
      <c r="FQ579" s="22"/>
      <c r="FR579" s="22"/>
      <c r="FS579" s="22"/>
      <c r="FT579" s="22"/>
      <c r="FU579" s="22"/>
      <c r="FV579" s="22"/>
      <c r="FW579" s="22"/>
      <c r="FX579" s="22"/>
      <c r="FY579" s="22"/>
      <c r="FZ579" s="22"/>
      <c r="GA579" s="22"/>
      <c r="GB579" s="22"/>
      <c r="GC579" s="22"/>
      <c r="GD579" s="22"/>
      <c r="GE579" s="22"/>
      <c r="GF579" s="22"/>
      <c r="GG579" s="22"/>
      <c r="GH579" s="22"/>
      <c r="GI579" s="22"/>
      <c r="GJ579" s="22"/>
      <c r="GK579" s="22"/>
      <c r="GL579" s="22"/>
      <c r="GM579" s="22"/>
      <c r="GN579" s="22"/>
      <c r="GO579" s="22"/>
      <c r="GP579" s="22"/>
      <c r="GQ579" s="22"/>
      <c r="GR579" s="22"/>
      <c r="GS579" s="22"/>
      <c r="GT579" s="22"/>
      <c r="GU579" s="22"/>
      <c r="GV579" s="22"/>
      <c r="GW579" s="22"/>
      <c r="GX579" s="22"/>
      <c r="GY579" s="22"/>
      <c r="GZ579" s="22"/>
      <c r="HA579" s="22"/>
      <c r="HB579" s="22"/>
      <c r="HC579" s="22"/>
      <c r="HD579" s="22"/>
      <c r="HE579" s="22"/>
      <c r="HF579" s="22"/>
      <c r="HG579" s="22"/>
      <c r="HH579" s="22"/>
      <c r="HI579" s="22"/>
      <c r="HJ579" s="22"/>
      <c r="HK579" s="22"/>
      <c r="HL579" s="22"/>
      <c r="HM579" s="22"/>
      <c r="HN579" s="22"/>
      <c r="HO579" s="22"/>
      <c r="HP579" s="22"/>
      <c r="HQ579" s="22"/>
      <c r="HR579" s="22"/>
      <c r="HS579" s="22"/>
      <c r="HT579" s="22"/>
      <c r="HU579" s="22"/>
      <c r="HV579" s="22"/>
      <c r="HW579" s="22"/>
      <c r="HX579" s="22"/>
      <c r="HY579" s="22"/>
      <c r="HZ579" s="22"/>
      <c r="IA579" s="22"/>
      <c r="IB579" s="22"/>
      <c r="IC579" s="22"/>
      <c r="ID579" s="22"/>
      <c r="IE579" s="22"/>
      <c r="IF579" s="22"/>
      <c r="IG579" s="22"/>
      <c r="IH579" s="22"/>
      <c r="II579" s="22"/>
      <c r="IJ579" s="22"/>
      <c r="IK579" s="22"/>
      <c r="IL579" s="22"/>
      <c r="IM579" s="22"/>
      <c r="IN579" s="22"/>
      <c r="IO579" s="22"/>
      <c r="IP579" s="22"/>
      <c r="IQ579" s="22"/>
      <c r="IR579" s="22"/>
      <c r="IS579" s="22"/>
      <c r="IT579" s="22"/>
      <c r="IU579" s="22">
        <v>25</v>
      </c>
      <c r="IV579" s="22"/>
      <c r="IW579" s="22"/>
      <c r="IX579" s="22"/>
      <c r="IY579" s="26">
        <f t="shared" si="32"/>
        <v>25</v>
      </c>
      <c r="IZ579" s="56" t="s">
        <v>105</v>
      </c>
      <c r="JA579" s="80">
        <v>555</v>
      </c>
      <c r="JB579" s="81">
        <f>JE579+JF579+JG579+JH579+JI579+JJ579+JK579+JL579+JM579+JN579+JO579</f>
        <v>555</v>
      </c>
      <c r="JC579" s="81">
        <v>481.50000000000006</v>
      </c>
      <c r="JD579" s="82">
        <f t="shared" si="33"/>
        <v>0</v>
      </c>
      <c r="JE579" s="83"/>
      <c r="JF579" s="83"/>
      <c r="JG579" s="83"/>
      <c r="JH579" s="83"/>
      <c r="JI579" s="83"/>
      <c r="JJ579" s="83"/>
      <c r="JK579" s="83"/>
      <c r="JL579" s="83"/>
      <c r="JM579" s="83"/>
      <c r="JN579" s="83"/>
      <c r="JO579" s="83">
        <v>555</v>
      </c>
      <c r="JP579" s="83"/>
      <c r="JQ579" s="40">
        <f t="shared" si="31"/>
        <v>1.1526479750778815</v>
      </c>
      <c r="JR579" s="5" t="s">
        <v>657</v>
      </c>
    </row>
    <row r="580" spans="1:278" s="5" customFormat="1" ht="12.75" customHeight="1" x14ac:dyDescent="0.25">
      <c r="A580" s="64">
        <v>43108</v>
      </c>
      <c r="B580" s="110" t="s">
        <v>47</v>
      </c>
      <c r="C580" s="52"/>
      <c r="D580" s="52"/>
      <c r="E580" s="53"/>
      <c r="F580" s="53"/>
      <c r="G580" s="53"/>
      <c r="H580" s="53"/>
      <c r="I580" s="53"/>
      <c r="J580" s="53"/>
      <c r="K580" s="53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>
        <v>20</v>
      </c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>
        <v>9</v>
      </c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  <c r="BK580" s="22"/>
      <c r="BL580" s="22"/>
      <c r="BM580" s="22"/>
      <c r="BN580" s="22"/>
      <c r="BO580" s="22"/>
      <c r="BP580" s="22"/>
      <c r="BQ580" s="22"/>
      <c r="BR580" s="22"/>
      <c r="BS580" s="22"/>
      <c r="BT580" s="22"/>
      <c r="BU580" s="22"/>
      <c r="BV580" s="22"/>
      <c r="BW580" s="22"/>
      <c r="BX580" s="22"/>
      <c r="BY580" s="22"/>
      <c r="BZ580" s="22"/>
      <c r="CA580" s="22"/>
      <c r="CB580" s="22"/>
      <c r="CC580" s="22"/>
      <c r="CD580" s="22"/>
      <c r="CE580" s="22"/>
      <c r="CF580" s="22"/>
      <c r="CG580" s="22"/>
      <c r="CH580" s="22"/>
      <c r="CI580" s="22"/>
      <c r="CJ580" s="22"/>
      <c r="CK580" s="22"/>
      <c r="CL580" s="22"/>
      <c r="CM580" s="22"/>
      <c r="CN580" s="22"/>
      <c r="CO580" s="22"/>
      <c r="CP580" s="22">
        <v>20</v>
      </c>
      <c r="CQ580" s="22"/>
      <c r="CR580" s="22"/>
      <c r="CS580" s="22"/>
      <c r="CT580" s="22"/>
      <c r="CU580" s="22"/>
      <c r="CV580" s="22"/>
      <c r="CW580" s="22"/>
      <c r="CX580" s="22"/>
      <c r="CY580" s="22"/>
      <c r="CZ580" s="22"/>
      <c r="DA580" s="22">
        <v>10</v>
      </c>
      <c r="DB580" s="22"/>
      <c r="DC580" s="22"/>
      <c r="DD580" s="22"/>
      <c r="DE580" s="22"/>
      <c r="DF580" s="22"/>
      <c r="DG580" s="22"/>
      <c r="DH580" s="22"/>
      <c r="DI580" s="22"/>
      <c r="DJ580" s="22"/>
      <c r="DK580" s="22"/>
      <c r="DL580" s="22"/>
      <c r="DM580" s="22"/>
      <c r="DN580" s="22"/>
      <c r="DO580" s="22"/>
      <c r="DP580" s="22"/>
      <c r="DQ580" s="22"/>
      <c r="DR580" s="22"/>
      <c r="DS580" s="22"/>
      <c r="DT580" s="22"/>
      <c r="DU580" s="22"/>
      <c r="DV580" s="22"/>
      <c r="DW580" s="22"/>
      <c r="DX580" s="22"/>
      <c r="DY580" s="22"/>
      <c r="DZ580" s="22"/>
      <c r="EA580" s="22"/>
      <c r="EB580" s="22"/>
      <c r="EC580" s="22"/>
      <c r="ED580" s="22"/>
      <c r="EE580" s="22"/>
      <c r="EF580" s="22"/>
      <c r="EG580" s="22"/>
      <c r="EH580" s="22"/>
      <c r="EI580" s="22"/>
      <c r="EJ580" s="22">
        <v>10</v>
      </c>
      <c r="EK580" s="22"/>
      <c r="EL580" s="22"/>
      <c r="EM580" s="22"/>
      <c r="EN580" s="22"/>
      <c r="EO580" s="22"/>
      <c r="EP580" s="22"/>
      <c r="EQ580" s="22"/>
      <c r="ER580" s="22"/>
      <c r="ES580" s="22"/>
      <c r="ET580" s="22"/>
      <c r="EU580" s="22"/>
      <c r="EV580" s="22"/>
      <c r="EW580" s="22"/>
      <c r="EX580" s="22"/>
      <c r="EY580" s="22"/>
      <c r="EZ580" s="22"/>
      <c r="FA580" s="22"/>
      <c r="FB580" s="22"/>
      <c r="FC580" s="22"/>
      <c r="FD580" s="22"/>
      <c r="FE580" s="22"/>
      <c r="FF580" s="22"/>
      <c r="FG580" s="22"/>
      <c r="FH580" s="22"/>
      <c r="FI580" s="22"/>
      <c r="FJ580" s="22"/>
      <c r="FK580" s="22"/>
      <c r="FL580" s="22"/>
      <c r="FM580" s="22"/>
      <c r="FN580" s="22"/>
      <c r="FO580" s="22"/>
      <c r="FP580" s="22"/>
      <c r="FQ580" s="22"/>
      <c r="FR580" s="22"/>
      <c r="FS580" s="22"/>
      <c r="FT580" s="22"/>
      <c r="FU580" s="22"/>
      <c r="FV580" s="22"/>
      <c r="FW580" s="22"/>
      <c r="FX580" s="22"/>
      <c r="FY580" s="22"/>
      <c r="FZ580" s="22"/>
      <c r="GA580" s="22"/>
      <c r="GB580" s="22"/>
      <c r="GC580" s="22"/>
      <c r="GD580" s="22"/>
      <c r="GE580" s="22"/>
      <c r="GF580" s="22"/>
      <c r="GG580" s="22"/>
      <c r="GH580" s="22"/>
      <c r="GI580" s="22"/>
      <c r="GJ580" s="22"/>
      <c r="GK580" s="22"/>
      <c r="GL580" s="22"/>
      <c r="GM580" s="22"/>
      <c r="GN580" s="22"/>
      <c r="GO580" s="22"/>
      <c r="GP580" s="22"/>
      <c r="GQ580" s="22"/>
      <c r="GR580" s="22"/>
      <c r="GS580" s="22"/>
      <c r="GT580" s="22"/>
      <c r="GU580" s="22"/>
      <c r="GV580" s="22"/>
      <c r="GW580" s="22"/>
      <c r="GX580" s="22"/>
      <c r="GY580" s="22"/>
      <c r="GZ580" s="22"/>
      <c r="HA580" s="22"/>
      <c r="HB580" s="22"/>
      <c r="HC580" s="22"/>
      <c r="HD580" s="22"/>
      <c r="HE580" s="22"/>
      <c r="HF580" s="22"/>
      <c r="HG580" s="22"/>
      <c r="HH580" s="22"/>
      <c r="HI580" s="22"/>
      <c r="HJ580" s="22"/>
      <c r="HK580" s="22"/>
      <c r="HL580" s="22"/>
      <c r="HM580" s="22"/>
      <c r="HN580" s="22"/>
      <c r="HO580" s="22"/>
      <c r="HP580" s="22"/>
      <c r="HQ580" s="22"/>
      <c r="HR580" s="22"/>
      <c r="HS580" s="22"/>
      <c r="HT580" s="22"/>
      <c r="HU580" s="22"/>
      <c r="HV580" s="22"/>
      <c r="HW580" s="22"/>
      <c r="HX580" s="22"/>
      <c r="HY580" s="22"/>
      <c r="HZ580" s="22"/>
      <c r="IA580" s="22"/>
      <c r="IB580" s="22"/>
      <c r="IC580" s="22"/>
      <c r="ID580" s="22"/>
      <c r="IE580" s="22"/>
      <c r="IF580" s="22"/>
      <c r="IG580" s="22"/>
      <c r="IH580" s="22"/>
      <c r="II580" s="22"/>
      <c r="IJ580" s="22"/>
      <c r="IK580" s="22"/>
      <c r="IL580" s="22"/>
      <c r="IM580" s="22"/>
      <c r="IN580" s="22"/>
      <c r="IO580" s="22"/>
      <c r="IP580" s="22"/>
      <c r="IQ580" s="22"/>
      <c r="IR580" s="22"/>
      <c r="IS580" s="22"/>
      <c r="IT580" s="22"/>
      <c r="IU580" s="22"/>
      <c r="IV580" s="22"/>
      <c r="IW580" s="22"/>
      <c r="IX580" s="22"/>
      <c r="IY580" s="26">
        <f t="shared" si="32"/>
        <v>69</v>
      </c>
      <c r="IZ580" s="56" t="s">
        <v>37</v>
      </c>
      <c r="JA580" s="80">
        <v>2046.18</v>
      </c>
      <c r="JB580" s="81">
        <f>JE580+JF580+JG580+JH580</f>
        <v>2046.18</v>
      </c>
      <c r="JC580" s="81">
        <v>1091.3600000000001</v>
      </c>
      <c r="JD580" s="82">
        <f t="shared" si="33"/>
        <v>0</v>
      </c>
      <c r="JE580" s="83"/>
      <c r="JF580" s="83"/>
      <c r="JG580" s="83"/>
      <c r="JH580" s="83">
        <v>2046.18</v>
      </c>
      <c r="JI580" s="83"/>
      <c r="JJ580" s="83"/>
      <c r="JK580" s="83"/>
      <c r="JL580" s="83"/>
      <c r="JM580" s="83"/>
      <c r="JN580" s="83"/>
      <c r="JO580" s="83"/>
      <c r="JP580" s="83"/>
      <c r="JQ580" s="40">
        <f t="shared" si="31"/>
        <v>1.8748900454478814</v>
      </c>
      <c r="JR580" s="114"/>
    </row>
    <row r="581" spans="1:278" s="5" customFormat="1" ht="12.75" customHeight="1" x14ac:dyDescent="0.25">
      <c r="A581" s="64">
        <v>43173</v>
      </c>
      <c r="B581" s="110" t="s">
        <v>47</v>
      </c>
      <c r="C581" s="52"/>
      <c r="D581" s="52"/>
      <c r="E581" s="53"/>
      <c r="F581" s="53"/>
      <c r="G581" s="53"/>
      <c r="H581" s="53"/>
      <c r="I581" s="53"/>
      <c r="J581" s="53"/>
      <c r="K581" s="53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>
        <v>9</v>
      </c>
      <c r="AS581" s="22">
        <v>9</v>
      </c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  <c r="BK581" s="22"/>
      <c r="BL581" s="22"/>
      <c r="BM581" s="22"/>
      <c r="BN581" s="22"/>
      <c r="BO581" s="22"/>
      <c r="BP581" s="22"/>
      <c r="BQ581" s="22"/>
      <c r="BR581" s="22"/>
      <c r="BS581" s="22"/>
      <c r="BT581" s="22"/>
      <c r="BU581" s="22"/>
      <c r="BV581" s="22"/>
      <c r="BW581" s="22"/>
      <c r="BX581" s="22"/>
      <c r="BY581" s="22"/>
      <c r="BZ581" s="22"/>
      <c r="CA581" s="22"/>
      <c r="CB581" s="22"/>
      <c r="CC581" s="22"/>
      <c r="CD581" s="22"/>
      <c r="CE581" s="22"/>
      <c r="CF581" s="22"/>
      <c r="CG581" s="22"/>
      <c r="CH581" s="22"/>
      <c r="CI581" s="22"/>
      <c r="CJ581" s="22"/>
      <c r="CK581" s="22"/>
      <c r="CL581" s="22"/>
      <c r="CM581" s="22"/>
      <c r="CN581" s="22"/>
      <c r="CO581" s="22"/>
      <c r="CP581" s="22">
        <v>10</v>
      </c>
      <c r="CQ581" s="22"/>
      <c r="CR581" s="22"/>
      <c r="CS581" s="22"/>
      <c r="CT581" s="22"/>
      <c r="CU581" s="22"/>
      <c r="CV581" s="22"/>
      <c r="CW581" s="22"/>
      <c r="CX581" s="22"/>
      <c r="CY581" s="22"/>
      <c r="CZ581" s="22"/>
      <c r="DA581" s="22">
        <v>10</v>
      </c>
      <c r="DB581" s="22"/>
      <c r="DC581" s="22"/>
      <c r="DD581" s="22"/>
      <c r="DE581" s="22"/>
      <c r="DF581" s="22"/>
      <c r="DG581" s="22"/>
      <c r="DH581" s="22"/>
      <c r="DI581" s="22"/>
      <c r="DJ581" s="22"/>
      <c r="DK581" s="22"/>
      <c r="DL581" s="22"/>
      <c r="DM581" s="22"/>
      <c r="DN581" s="22"/>
      <c r="DO581" s="22"/>
      <c r="DP581" s="22"/>
      <c r="DQ581" s="22"/>
      <c r="DR581" s="22"/>
      <c r="DS581" s="22"/>
      <c r="DT581" s="22"/>
      <c r="DU581" s="22"/>
      <c r="DV581" s="22"/>
      <c r="DW581" s="22"/>
      <c r="DX581" s="22"/>
      <c r="DY581" s="22"/>
      <c r="DZ581" s="22"/>
      <c r="EA581" s="22"/>
      <c r="EB581" s="22"/>
      <c r="EC581" s="22"/>
      <c r="ED581" s="22"/>
      <c r="EE581" s="22"/>
      <c r="EF581" s="22"/>
      <c r="EG581" s="22"/>
      <c r="EH581" s="22"/>
      <c r="EI581" s="22"/>
      <c r="EJ581" s="22"/>
      <c r="EK581" s="22"/>
      <c r="EL581" s="22"/>
      <c r="EM581" s="22"/>
      <c r="EN581" s="22"/>
      <c r="EO581" s="22"/>
      <c r="EP581" s="22"/>
      <c r="EQ581" s="22"/>
      <c r="ER581" s="22"/>
      <c r="ES581" s="22"/>
      <c r="ET581" s="22"/>
      <c r="EU581" s="22"/>
      <c r="EV581" s="22"/>
      <c r="EW581" s="22"/>
      <c r="EX581" s="22"/>
      <c r="EY581" s="22"/>
      <c r="EZ581" s="22"/>
      <c r="FA581" s="22"/>
      <c r="FB581" s="22"/>
      <c r="FC581" s="22"/>
      <c r="FD581" s="22"/>
      <c r="FE581" s="22"/>
      <c r="FF581" s="22"/>
      <c r="FG581" s="22"/>
      <c r="FH581" s="22"/>
      <c r="FI581" s="22"/>
      <c r="FJ581" s="22"/>
      <c r="FK581" s="22"/>
      <c r="FL581" s="22"/>
      <c r="FM581" s="22"/>
      <c r="FN581" s="22"/>
      <c r="FO581" s="22"/>
      <c r="FP581" s="22"/>
      <c r="FQ581" s="22"/>
      <c r="FR581" s="22"/>
      <c r="FS581" s="22"/>
      <c r="FT581" s="22"/>
      <c r="FU581" s="22"/>
      <c r="FV581" s="22"/>
      <c r="FW581" s="22"/>
      <c r="FX581" s="22"/>
      <c r="FY581" s="22"/>
      <c r="FZ581" s="22"/>
      <c r="GA581" s="22"/>
      <c r="GB581" s="22"/>
      <c r="GC581" s="22"/>
      <c r="GD581" s="22"/>
      <c r="GE581" s="22"/>
      <c r="GF581" s="22"/>
      <c r="GG581" s="22"/>
      <c r="GH581" s="22"/>
      <c r="GI581" s="22"/>
      <c r="GJ581" s="22"/>
      <c r="GK581" s="22"/>
      <c r="GL581" s="22"/>
      <c r="GM581" s="22"/>
      <c r="GN581" s="22"/>
      <c r="GO581" s="22"/>
      <c r="GP581" s="22"/>
      <c r="GQ581" s="22"/>
      <c r="GR581" s="22"/>
      <c r="GS581" s="22"/>
      <c r="GT581" s="22"/>
      <c r="GU581" s="22"/>
      <c r="GV581" s="22"/>
      <c r="GW581" s="22"/>
      <c r="GX581" s="22"/>
      <c r="GY581" s="22"/>
      <c r="GZ581" s="22"/>
      <c r="HA581" s="22"/>
      <c r="HB581" s="22"/>
      <c r="HC581" s="22"/>
      <c r="HD581" s="22"/>
      <c r="HE581" s="22"/>
      <c r="HF581" s="22"/>
      <c r="HG581" s="22"/>
      <c r="HH581" s="22"/>
      <c r="HI581" s="22"/>
      <c r="HJ581" s="22"/>
      <c r="HK581" s="22"/>
      <c r="HL581" s="22"/>
      <c r="HM581" s="22"/>
      <c r="HN581" s="22"/>
      <c r="HO581" s="22"/>
      <c r="HP581" s="22"/>
      <c r="HQ581" s="22"/>
      <c r="HR581" s="22"/>
      <c r="HS581" s="22"/>
      <c r="HT581" s="22"/>
      <c r="HU581" s="22"/>
      <c r="HV581" s="22"/>
      <c r="HW581" s="22"/>
      <c r="HX581" s="22"/>
      <c r="HY581" s="22"/>
      <c r="HZ581" s="22"/>
      <c r="IA581" s="22"/>
      <c r="IB581" s="22"/>
      <c r="IC581" s="22"/>
      <c r="ID581" s="22"/>
      <c r="IE581" s="22"/>
      <c r="IF581" s="22"/>
      <c r="IG581" s="22"/>
      <c r="IH581" s="22"/>
      <c r="II581" s="22"/>
      <c r="IJ581" s="22"/>
      <c r="IK581" s="22"/>
      <c r="IL581" s="22"/>
      <c r="IM581" s="22"/>
      <c r="IN581" s="22"/>
      <c r="IO581" s="22"/>
      <c r="IP581" s="22"/>
      <c r="IQ581" s="22"/>
      <c r="IR581" s="22"/>
      <c r="IS581" s="22"/>
      <c r="IT581" s="22"/>
      <c r="IU581" s="22"/>
      <c r="IV581" s="22"/>
      <c r="IW581" s="22"/>
      <c r="IX581" s="22"/>
      <c r="IY581" s="26">
        <f t="shared" si="32"/>
        <v>38</v>
      </c>
      <c r="IZ581" s="56" t="s">
        <v>37</v>
      </c>
      <c r="JA581" s="80">
        <v>1092.3599999999999</v>
      </c>
      <c r="JB581" s="81">
        <f>JE581+JF581+JG581+JH581+JI581</f>
        <v>1092.3600000000001</v>
      </c>
      <c r="JC581" s="81">
        <v>569.58999999999992</v>
      </c>
      <c r="JD581" s="82">
        <f t="shared" si="33"/>
        <v>0</v>
      </c>
      <c r="JE581" s="83"/>
      <c r="JF581" s="83"/>
      <c r="JG581" s="83"/>
      <c r="JH581" s="83">
        <f>923.69</f>
        <v>923.69</v>
      </c>
      <c r="JI581" s="83">
        <v>168.67</v>
      </c>
      <c r="JJ581" s="83"/>
      <c r="JK581" s="83"/>
      <c r="JL581" s="83"/>
      <c r="JM581" s="83"/>
      <c r="JN581" s="83"/>
      <c r="JO581" s="83"/>
      <c r="JP581" s="83"/>
      <c r="JQ581" s="40">
        <f t="shared" si="31"/>
        <v>1.9178005231833426</v>
      </c>
      <c r="JR581" s="5" t="s">
        <v>324</v>
      </c>
    </row>
    <row r="582" spans="1:278" s="5" customFormat="1" ht="12.75" customHeight="1" x14ac:dyDescent="0.25">
      <c r="A582" s="64">
        <v>43210</v>
      </c>
      <c r="B582" s="110" t="s">
        <v>47</v>
      </c>
      <c r="C582" s="52"/>
      <c r="D582" s="52"/>
      <c r="E582" s="53"/>
      <c r="F582" s="53"/>
      <c r="G582" s="53"/>
      <c r="H582" s="53"/>
      <c r="I582" s="53"/>
      <c r="J582" s="53"/>
      <c r="K582" s="53"/>
      <c r="L582" s="22"/>
      <c r="M582" s="22"/>
      <c r="N582" s="22"/>
      <c r="O582" s="22"/>
      <c r="P582" s="22"/>
      <c r="Q582" s="22"/>
      <c r="R582" s="22"/>
      <c r="S582" s="22">
        <v>9</v>
      </c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  <c r="BK582" s="22"/>
      <c r="BL582" s="22"/>
      <c r="BM582" s="22"/>
      <c r="BN582" s="22"/>
      <c r="BO582" s="22"/>
      <c r="BP582" s="22"/>
      <c r="BQ582" s="22"/>
      <c r="BR582" s="22"/>
      <c r="BS582" s="22"/>
      <c r="BT582" s="22"/>
      <c r="BU582" s="22"/>
      <c r="BV582" s="22"/>
      <c r="BW582" s="22"/>
      <c r="BX582" s="22"/>
      <c r="BY582" s="22"/>
      <c r="BZ582" s="22"/>
      <c r="CA582" s="22"/>
      <c r="CB582" s="22"/>
      <c r="CC582" s="22"/>
      <c r="CD582" s="22"/>
      <c r="CE582" s="22"/>
      <c r="CF582" s="22"/>
      <c r="CG582" s="22"/>
      <c r="CH582" s="22"/>
      <c r="CI582" s="22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2"/>
      <c r="DA582" s="22">
        <v>10</v>
      </c>
      <c r="DB582" s="22"/>
      <c r="DC582" s="22"/>
      <c r="DD582" s="22"/>
      <c r="DE582" s="22"/>
      <c r="DF582" s="22"/>
      <c r="DG582" s="22"/>
      <c r="DH582" s="22"/>
      <c r="DI582" s="22"/>
      <c r="DJ582" s="22"/>
      <c r="DK582" s="22"/>
      <c r="DL582" s="22"/>
      <c r="DM582" s="22"/>
      <c r="DN582" s="22"/>
      <c r="DO582" s="22"/>
      <c r="DP582" s="22"/>
      <c r="DQ582" s="22"/>
      <c r="DR582" s="22"/>
      <c r="DS582" s="22"/>
      <c r="DT582" s="22"/>
      <c r="DU582" s="22"/>
      <c r="DV582" s="22"/>
      <c r="DW582" s="22"/>
      <c r="DX582" s="22"/>
      <c r="DY582" s="22"/>
      <c r="DZ582" s="22"/>
      <c r="EA582" s="22"/>
      <c r="EB582" s="22"/>
      <c r="EC582" s="22"/>
      <c r="ED582" s="22"/>
      <c r="EE582" s="22"/>
      <c r="EF582" s="22"/>
      <c r="EG582" s="22"/>
      <c r="EH582" s="22"/>
      <c r="EI582" s="22"/>
      <c r="EJ582" s="22"/>
      <c r="EK582" s="22"/>
      <c r="EL582" s="22"/>
      <c r="EM582" s="22"/>
      <c r="EN582" s="22"/>
      <c r="EO582" s="22"/>
      <c r="EP582" s="22"/>
      <c r="EQ582" s="22"/>
      <c r="ER582" s="22"/>
      <c r="ES582" s="22"/>
      <c r="ET582" s="22"/>
      <c r="EU582" s="22"/>
      <c r="EV582" s="22"/>
      <c r="EW582" s="22"/>
      <c r="EX582" s="22"/>
      <c r="EY582" s="22"/>
      <c r="EZ582" s="22"/>
      <c r="FA582" s="22"/>
      <c r="FB582" s="22"/>
      <c r="FC582" s="22"/>
      <c r="FD582" s="22"/>
      <c r="FE582" s="22"/>
      <c r="FF582" s="22"/>
      <c r="FG582" s="22"/>
      <c r="FH582" s="22"/>
      <c r="FI582" s="22"/>
      <c r="FJ582" s="22"/>
      <c r="FK582" s="22"/>
      <c r="FL582" s="22"/>
      <c r="FM582" s="22"/>
      <c r="FN582" s="22"/>
      <c r="FO582" s="22"/>
      <c r="FP582" s="22"/>
      <c r="FQ582" s="22"/>
      <c r="FR582" s="22"/>
      <c r="FS582" s="22"/>
      <c r="FT582" s="22"/>
      <c r="FU582" s="22"/>
      <c r="FV582" s="22"/>
      <c r="FW582" s="22"/>
      <c r="FX582" s="22"/>
      <c r="FY582" s="22"/>
      <c r="FZ582" s="22"/>
      <c r="GA582" s="22"/>
      <c r="GB582" s="22"/>
      <c r="GC582" s="22"/>
      <c r="GD582" s="22"/>
      <c r="GE582" s="22"/>
      <c r="GF582" s="22"/>
      <c r="GG582" s="22"/>
      <c r="GH582" s="22"/>
      <c r="GI582" s="22"/>
      <c r="GJ582" s="22"/>
      <c r="GK582" s="22"/>
      <c r="GL582" s="22"/>
      <c r="GM582" s="22"/>
      <c r="GN582" s="22"/>
      <c r="GO582" s="22"/>
      <c r="GP582" s="22"/>
      <c r="GQ582" s="22"/>
      <c r="GR582" s="22"/>
      <c r="GS582" s="22"/>
      <c r="GT582" s="22"/>
      <c r="GU582" s="22"/>
      <c r="GV582" s="22"/>
      <c r="GW582" s="22"/>
      <c r="GX582" s="22"/>
      <c r="GY582" s="22"/>
      <c r="GZ582" s="22"/>
      <c r="HA582" s="22"/>
      <c r="HB582" s="22"/>
      <c r="HC582" s="22"/>
      <c r="HD582" s="22"/>
      <c r="HE582" s="22"/>
      <c r="HF582" s="22"/>
      <c r="HG582" s="22"/>
      <c r="HH582" s="22"/>
      <c r="HI582" s="22"/>
      <c r="HJ582" s="22"/>
      <c r="HK582" s="22"/>
      <c r="HL582" s="22"/>
      <c r="HM582" s="22"/>
      <c r="HN582" s="22"/>
      <c r="HO582" s="22"/>
      <c r="HP582" s="22"/>
      <c r="HQ582" s="22"/>
      <c r="HR582" s="22"/>
      <c r="HS582" s="22"/>
      <c r="HT582" s="22"/>
      <c r="HU582" s="22"/>
      <c r="HV582" s="22"/>
      <c r="HW582" s="22"/>
      <c r="HX582" s="22"/>
      <c r="HY582" s="22"/>
      <c r="HZ582" s="22"/>
      <c r="IA582" s="22"/>
      <c r="IB582" s="22"/>
      <c r="IC582" s="22"/>
      <c r="ID582" s="22"/>
      <c r="IE582" s="22"/>
      <c r="IF582" s="22"/>
      <c r="IG582" s="22"/>
      <c r="IH582" s="22"/>
      <c r="II582" s="22"/>
      <c r="IJ582" s="22"/>
      <c r="IK582" s="22"/>
      <c r="IL582" s="22"/>
      <c r="IM582" s="22"/>
      <c r="IN582" s="22"/>
      <c r="IO582" s="22"/>
      <c r="IP582" s="22"/>
      <c r="IQ582" s="22"/>
      <c r="IR582" s="22"/>
      <c r="IS582" s="22"/>
      <c r="IT582" s="22"/>
      <c r="IU582" s="22"/>
      <c r="IV582" s="22"/>
      <c r="IW582" s="22"/>
      <c r="IX582" s="22"/>
      <c r="IY582" s="26">
        <f t="shared" si="32"/>
        <v>19</v>
      </c>
      <c r="IZ582" s="56" t="s">
        <v>37</v>
      </c>
      <c r="JA582" s="80">
        <v>548.84</v>
      </c>
      <c r="JB582" s="81">
        <f>JE582+JF582+JG582+JH582+JI582</f>
        <v>548.84</v>
      </c>
      <c r="JC582" s="81">
        <v>244.75</v>
      </c>
      <c r="JD582" s="82">
        <f t="shared" si="33"/>
        <v>0</v>
      </c>
      <c r="JE582" s="83"/>
      <c r="JF582" s="83"/>
      <c r="JG582" s="83"/>
      <c r="JH582" s="83"/>
      <c r="JI582" s="83">
        <v>548.84</v>
      </c>
      <c r="JJ582" s="83"/>
      <c r="JK582" s="83"/>
      <c r="JL582" s="83"/>
      <c r="JM582" s="83"/>
      <c r="JN582" s="83"/>
      <c r="JO582" s="83"/>
      <c r="JP582" s="83"/>
      <c r="JQ582" s="40">
        <f t="shared" si="31"/>
        <v>2.2424514811031666</v>
      </c>
      <c r="JR582" s="5" t="s">
        <v>392</v>
      </c>
    </row>
    <row r="583" spans="1:278" s="5" customFormat="1" ht="12.75" customHeight="1" x14ac:dyDescent="0.25">
      <c r="A583" s="64">
        <v>43215</v>
      </c>
      <c r="B583" s="110" t="s">
        <v>47</v>
      </c>
      <c r="C583" s="52"/>
      <c r="D583" s="52"/>
      <c r="E583" s="53"/>
      <c r="F583" s="53"/>
      <c r="G583" s="53"/>
      <c r="H583" s="53"/>
      <c r="I583" s="53"/>
      <c r="J583" s="53"/>
      <c r="K583" s="53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  <c r="BK583" s="22"/>
      <c r="BL583" s="22"/>
      <c r="BM583" s="22"/>
      <c r="BN583" s="22"/>
      <c r="BO583" s="22"/>
      <c r="BP583" s="22"/>
      <c r="BQ583" s="22"/>
      <c r="BR583" s="22"/>
      <c r="BS583" s="22"/>
      <c r="BT583" s="22"/>
      <c r="BU583" s="22"/>
      <c r="BV583" s="22"/>
      <c r="BW583" s="22"/>
      <c r="BX583" s="22"/>
      <c r="BY583" s="22"/>
      <c r="BZ583" s="22"/>
      <c r="CA583" s="22"/>
      <c r="CB583" s="22"/>
      <c r="CC583" s="22"/>
      <c r="CD583" s="22"/>
      <c r="CE583" s="22"/>
      <c r="CF583" s="22"/>
      <c r="CG583" s="22"/>
      <c r="CH583" s="22"/>
      <c r="CI583" s="22"/>
      <c r="CJ583" s="22"/>
      <c r="CK583" s="22"/>
      <c r="CL583" s="22"/>
      <c r="CM583" s="22"/>
      <c r="CN583" s="22"/>
      <c r="CO583" s="22"/>
      <c r="CP583" s="22">
        <v>20</v>
      </c>
      <c r="CQ583" s="22"/>
      <c r="CR583" s="22"/>
      <c r="CS583" s="22"/>
      <c r="CT583" s="22"/>
      <c r="CU583" s="22"/>
      <c r="CV583" s="22"/>
      <c r="CW583" s="22"/>
      <c r="CX583" s="22"/>
      <c r="CY583" s="22"/>
      <c r="CZ583" s="22"/>
      <c r="DA583" s="22"/>
      <c r="DB583" s="22"/>
      <c r="DC583" s="22"/>
      <c r="DD583" s="22"/>
      <c r="DE583" s="22"/>
      <c r="DF583" s="22"/>
      <c r="DG583" s="22"/>
      <c r="DH583" s="22"/>
      <c r="DI583" s="22"/>
      <c r="DJ583" s="22"/>
      <c r="DK583" s="22"/>
      <c r="DL583" s="22"/>
      <c r="DM583" s="22"/>
      <c r="DN583" s="22"/>
      <c r="DO583" s="22"/>
      <c r="DP583" s="22"/>
      <c r="DQ583" s="22"/>
      <c r="DR583" s="22"/>
      <c r="DS583" s="22"/>
      <c r="DT583" s="22"/>
      <c r="DU583" s="22"/>
      <c r="DV583" s="22"/>
      <c r="DW583" s="22"/>
      <c r="DX583" s="22"/>
      <c r="DY583" s="22"/>
      <c r="DZ583" s="22"/>
      <c r="EA583" s="22"/>
      <c r="EB583" s="22"/>
      <c r="EC583" s="22"/>
      <c r="ED583" s="22"/>
      <c r="EE583" s="22"/>
      <c r="EF583" s="22"/>
      <c r="EG583" s="22"/>
      <c r="EH583" s="22"/>
      <c r="EI583" s="22"/>
      <c r="EJ583" s="22"/>
      <c r="EK583" s="22"/>
      <c r="EL583" s="22"/>
      <c r="EM583" s="22"/>
      <c r="EN583" s="22"/>
      <c r="EO583" s="22"/>
      <c r="EP583" s="22"/>
      <c r="EQ583" s="22"/>
      <c r="ER583" s="22"/>
      <c r="ES583" s="22"/>
      <c r="ET583" s="22"/>
      <c r="EU583" s="22"/>
      <c r="EV583" s="22"/>
      <c r="EW583" s="22"/>
      <c r="EX583" s="22"/>
      <c r="EY583" s="22"/>
      <c r="EZ583" s="22"/>
      <c r="FA583" s="22"/>
      <c r="FB583" s="22"/>
      <c r="FC583" s="22"/>
      <c r="FD583" s="22"/>
      <c r="FE583" s="22"/>
      <c r="FF583" s="22"/>
      <c r="FG583" s="22"/>
      <c r="FH583" s="22"/>
      <c r="FI583" s="22"/>
      <c r="FJ583" s="22"/>
      <c r="FK583" s="22"/>
      <c r="FL583" s="22"/>
      <c r="FM583" s="22"/>
      <c r="FN583" s="22"/>
      <c r="FO583" s="22"/>
      <c r="FP583" s="22"/>
      <c r="FQ583" s="22"/>
      <c r="FR583" s="22"/>
      <c r="FS583" s="22"/>
      <c r="FT583" s="22"/>
      <c r="FU583" s="22"/>
      <c r="FV583" s="22"/>
      <c r="FW583" s="22"/>
      <c r="FX583" s="22"/>
      <c r="FY583" s="22"/>
      <c r="FZ583" s="22"/>
      <c r="GA583" s="22"/>
      <c r="GB583" s="22"/>
      <c r="GC583" s="22"/>
      <c r="GD583" s="22"/>
      <c r="GE583" s="22"/>
      <c r="GF583" s="22"/>
      <c r="GG583" s="22"/>
      <c r="GH583" s="22"/>
      <c r="GI583" s="22"/>
      <c r="GJ583" s="22"/>
      <c r="GK583" s="22"/>
      <c r="GL583" s="22"/>
      <c r="GM583" s="22"/>
      <c r="GN583" s="22"/>
      <c r="GO583" s="22"/>
      <c r="GP583" s="22"/>
      <c r="GQ583" s="22"/>
      <c r="GR583" s="22"/>
      <c r="GS583" s="22"/>
      <c r="GT583" s="22"/>
      <c r="GU583" s="22"/>
      <c r="GV583" s="22"/>
      <c r="GW583" s="22"/>
      <c r="GX583" s="22"/>
      <c r="GY583" s="22"/>
      <c r="GZ583" s="22"/>
      <c r="HA583" s="22"/>
      <c r="HB583" s="22"/>
      <c r="HC583" s="22"/>
      <c r="HD583" s="22"/>
      <c r="HE583" s="22"/>
      <c r="HF583" s="22"/>
      <c r="HG583" s="22"/>
      <c r="HH583" s="22"/>
      <c r="HI583" s="22"/>
      <c r="HJ583" s="22"/>
      <c r="HK583" s="22"/>
      <c r="HL583" s="22"/>
      <c r="HM583" s="22"/>
      <c r="HN583" s="22"/>
      <c r="HO583" s="22"/>
      <c r="HP583" s="22"/>
      <c r="HQ583" s="22"/>
      <c r="HR583" s="22"/>
      <c r="HS583" s="22"/>
      <c r="HT583" s="22"/>
      <c r="HU583" s="22"/>
      <c r="HV583" s="22"/>
      <c r="HW583" s="22"/>
      <c r="HX583" s="22"/>
      <c r="HY583" s="22"/>
      <c r="HZ583" s="22"/>
      <c r="IA583" s="22"/>
      <c r="IB583" s="22"/>
      <c r="IC583" s="22"/>
      <c r="ID583" s="22"/>
      <c r="IE583" s="22"/>
      <c r="IF583" s="22"/>
      <c r="IG583" s="22"/>
      <c r="IH583" s="22"/>
      <c r="II583" s="22"/>
      <c r="IJ583" s="22"/>
      <c r="IK583" s="22"/>
      <c r="IL583" s="22"/>
      <c r="IM583" s="22"/>
      <c r="IN583" s="22"/>
      <c r="IO583" s="22"/>
      <c r="IP583" s="22"/>
      <c r="IQ583" s="22"/>
      <c r="IR583" s="22"/>
      <c r="IS583" s="22"/>
      <c r="IT583" s="22"/>
      <c r="IU583" s="22"/>
      <c r="IV583" s="22"/>
      <c r="IW583" s="22"/>
      <c r="IX583" s="22"/>
      <c r="IY583" s="26">
        <f t="shared" si="32"/>
        <v>20</v>
      </c>
      <c r="IZ583" s="56" t="s">
        <v>37</v>
      </c>
      <c r="JA583" s="80">
        <v>642.72</v>
      </c>
      <c r="JB583" s="81">
        <f>JE583+JF583+JG583+JH583+JI583+JJ583</f>
        <v>642.71999999999991</v>
      </c>
      <c r="JC583" s="81">
        <v>358.40000000000003</v>
      </c>
      <c r="JD583" s="82">
        <f t="shared" si="33"/>
        <v>0</v>
      </c>
      <c r="JE583" s="83"/>
      <c r="JF583" s="83"/>
      <c r="JG583" s="83"/>
      <c r="JH583" s="83"/>
      <c r="JI583" s="83">
        <f>550.92</f>
        <v>550.91999999999996</v>
      </c>
      <c r="JJ583" s="83">
        <v>91.8</v>
      </c>
      <c r="JK583" s="83"/>
      <c r="JL583" s="83"/>
      <c r="JM583" s="83"/>
      <c r="JN583" s="83"/>
      <c r="JO583" s="83"/>
      <c r="JP583" s="83"/>
      <c r="JQ583" s="40">
        <f t="shared" si="31"/>
        <v>1.7933035714285714</v>
      </c>
      <c r="JR583" s="5" t="s">
        <v>380</v>
      </c>
    </row>
    <row r="584" spans="1:278" s="5" customFormat="1" ht="12.75" customHeight="1" x14ac:dyDescent="0.25">
      <c r="A584" s="64">
        <v>43234</v>
      </c>
      <c r="B584" s="110" t="s">
        <v>47</v>
      </c>
      <c r="C584" s="52"/>
      <c r="D584" s="52"/>
      <c r="E584" s="53"/>
      <c r="F584" s="53"/>
      <c r="G584" s="53"/>
      <c r="H584" s="53"/>
      <c r="I584" s="53"/>
      <c r="J584" s="53"/>
      <c r="K584" s="53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  <c r="BK584" s="22"/>
      <c r="BL584" s="22"/>
      <c r="BM584" s="22"/>
      <c r="BN584" s="22"/>
      <c r="BO584" s="22"/>
      <c r="BP584" s="22"/>
      <c r="BQ584" s="22"/>
      <c r="BR584" s="22"/>
      <c r="BS584" s="22"/>
      <c r="BT584" s="22"/>
      <c r="BU584" s="22"/>
      <c r="BV584" s="22"/>
      <c r="BW584" s="22"/>
      <c r="BX584" s="22"/>
      <c r="BY584" s="22"/>
      <c r="BZ584" s="22"/>
      <c r="CA584" s="22"/>
      <c r="CB584" s="22"/>
      <c r="CC584" s="22"/>
      <c r="CD584" s="22"/>
      <c r="CE584" s="22"/>
      <c r="CF584" s="22"/>
      <c r="CG584" s="22"/>
      <c r="CH584" s="22"/>
      <c r="CI584" s="22"/>
      <c r="CJ584" s="22"/>
      <c r="CK584" s="22"/>
      <c r="CL584" s="22"/>
      <c r="CM584" s="22"/>
      <c r="CN584" s="22"/>
      <c r="CO584" s="22"/>
      <c r="CP584" s="22">
        <v>20</v>
      </c>
      <c r="CQ584" s="22"/>
      <c r="CR584" s="22"/>
      <c r="CS584" s="22"/>
      <c r="CT584" s="22"/>
      <c r="CU584" s="22"/>
      <c r="CV584" s="22"/>
      <c r="CW584" s="22"/>
      <c r="CX584" s="22"/>
      <c r="CY584" s="22"/>
      <c r="CZ584" s="22"/>
      <c r="DA584" s="22"/>
      <c r="DB584" s="22"/>
      <c r="DC584" s="22"/>
      <c r="DD584" s="22"/>
      <c r="DE584" s="22"/>
      <c r="DF584" s="22"/>
      <c r="DG584" s="22"/>
      <c r="DH584" s="22"/>
      <c r="DI584" s="22"/>
      <c r="DJ584" s="22"/>
      <c r="DK584" s="22"/>
      <c r="DL584" s="22"/>
      <c r="DM584" s="22"/>
      <c r="DN584" s="22"/>
      <c r="DO584" s="22"/>
      <c r="DP584" s="22"/>
      <c r="DQ584" s="22"/>
      <c r="DR584" s="22"/>
      <c r="DS584" s="22"/>
      <c r="DT584" s="22"/>
      <c r="DU584" s="22"/>
      <c r="DV584" s="22"/>
      <c r="DW584" s="22"/>
      <c r="DX584" s="22"/>
      <c r="DY584" s="22"/>
      <c r="DZ584" s="22"/>
      <c r="EA584" s="22"/>
      <c r="EB584" s="22"/>
      <c r="EC584" s="22"/>
      <c r="ED584" s="22"/>
      <c r="EE584" s="22"/>
      <c r="EF584" s="22"/>
      <c r="EG584" s="22"/>
      <c r="EH584" s="22"/>
      <c r="EI584" s="22"/>
      <c r="EJ584" s="22"/>
      <c r="EK584" s="22"/>
      <c r="EL584" s="22"/>
      <c r="EM584" s="22"/>
      <c r="EN584" s="22"/>
      <c r="EO584" s="22"/>
      <c r="EP584" s="22"/>
      <c r="EQ584" s="22"/>
      <c r="ER584" s="22"/>
      <c r="ES584" s="22"/>
      <c r="ET584" s="22"/>
      <c r="EU584" s="22"/>
      <c r="EV584" s="22"/>
      <c r="EW584" s="22"/>
      <c r="EX584" s="22"/>
      <c r="EY584" s="22"/>
      <c r="EZ584" s="22"/>
      <c r="FA584" s="22"/>
      <c r="FB584" s="22"/>
      <c r="FC584" s="22"/>
      <c r="FD584" s="22"/>
      <c r="FE584" s="22"/>
      <c r="FF584" s="22"/>
      <c r="FG584" s="22"/>
      <c r="FH584" s="22"/>
      <c r="FI584" s="22"/>
      <c r="FJ584" s="22"/>
      <c r="FK584" s="22"/>
      <c r="FL584" s="22"/>
      <c r="FM584" s="22"/>
      <c r="FN584" s="22"/>
      <c r="FO584" s="22"/>
      <c r="FP584" s="22"/>
      <c r="FQ584" s="22"/>
      <c r="FR584" s="22"/>
      <c r="FS584" s="22"/>
      <c r="FT584" s="22"/>
      <c r="FU584" s="22"/>
      <c r="FV584" s="22"/>
      <c r="FW584" s="22"/>
      <c r="FX584" s="22"/>
      <c r="FY584" s="22"/>
      <c r="FZ584" s="22"/>
      <c r="GA584" s="22"/>
      <c r="GB584" s="22"/>
      <c r="GC584" s="22"/>
      <c r="GD584" s="22"/>
      <c r="GE584" s="22"/>
      <c r="GF584" s="22"/>
      <c r="GG584" s="22"/>
      <c r="GH584" s="22"/>
      <c r="GI584" s="22"/>
      <c r="GJ584" s="22"/>
      <c r="GK584" s="22"/>
      <c r="GL584" s="22"/>
      <c r="GM584" s="22"/>
      <c r="GN584" s="22"/>
      <c r="GO584" s="22"/>
      <c r="GP584" s="22"/>
      <c r="GQ584" s="22"/>
      <c r="GR584" s="22"/>
      <c r="GS584" s="22"/>
      <c r="GT584" s="22"/>
      <c r="GU584" s="22"/>
      <c r="GV584" s="22"/>
      <c r="GW584" s="22"/>
      <c r="GX584" s="22"/>
      <c r="GY584" s="22"/>
      <c r="GZ584" s="22"/>
      <c r="HA584" s="22"/>
      <c r="HB584" s="22"/>
      <c r="HC584" s="22"/>
      <c r="HD584" s="22"/>
      <c r="HE584" s="22"/>
      <c r="HF584" s="22"/>
      <c r="HG584" s="22"/>
      <c r="HH584" s="22"/>
      <c r="HI584" s="22"/>
      <c r="HJ584" s="22"/>
      <c r="HK584" s="22"/>
      <c r="HL584" s="22"/>
      <c r="HM584" s="22"/>
      <c r="HN584" s="22"/>
      <c r="HO584" s="22"/>
      <c r="HP584" s="22"/>
      <c r="HQ584" s="22"/>
      <c r="HR584" s="22"/>
      <c r="HS584" s="22"/>
      <c r="HT584" s="22"/>
      <c r="HU584" s="22"/>
      <c r="HV584" s="22"/>
      <c r="HW584" s="22"/>
      <c r="HX584" s="22"/>
      <c r="HY584" s="22"/>
      <c r="HZ584" s="22"/>
      <c r="IA584" s="22"/>
      <c r="IB584" s="22"/>
      <c r="IC584" s="22"/>
      <c r="ID584" s="22"/>
      <c r="IE584" s="22"/>
      <c r="IF584" s="22"/>
      <c r="IG584" s="22"/>
      <c r="IH584" s="22"/>
      <c r="II584" s="22"/>
      <c r="IJ584" s="22"/>
      <c r="IK584" s="22"/>
      <c r="IL584" s="22"/>
      <c r="IM584" s="22"/>
      <c r="IN584" s="22"/>
      <c r="IO584" s="22"/>
      <c r="IP584" s="22"/>
      <c r="IQ584" s="22"/>
      <c r="IR584" s="22"/>
      <c r="IS584" s="22"/>
      <c r="IT584" s="22"/>
      <c r="IU584" s="22"/>
      <c r="IV584" s="22">
        <v>50</v>
      </c>
      <c r="IW584" s="22"/>
      <c r="IX584" s="22"/>
      <c r="IY584" s="26">
        <f t="shared" si="32"/>
        <v>70</v>
      </c>
      <c r="IZ584" s="56" t="s">
        <v>223</v>
      </c>
      <c r="JA584" s="80">
        <v>2265.96</v>
      </c>
      <c r="JB584" s="81">
        <f>JE584+JF584+JG584+JH584+JI584+JJ584+JK584</f>
        <v>2265.96</v>
      </c>
      <c r="JC584" s="81">
        <v>1599.4</v>
      </c>
      <c r="JD584" s="82">
        <f t="shared" si="33"/>
        <v>0</v>
      </c>
      <c r="JE584" s="83"/>
      <c r="JF584" s="83"/>
      <c r="JG584" s="83"/>
      <c r="JH584" s="83"/>
      <c r="JI584" s="83">
        <v>91.86</v>
      </c>
      <c r="JJ584" s="83">
        <v>1208.2</v>
      </c>
      <c r="JK584" s="83">
        <v>965.9</v>
      </c>
      <c r="JL584" s="83"/>
      <c r="JM584" s="83"/>
      <c r="JN584" s="83"/>
      <c r="JO584" s="83"/>
      <c r="JP584" s="83"/>
      <c r="JQ584" s="40">
        <f t="shared" si="31"/>
        <v>1.4167562836063523</v>
      </c>
    </row>
    <row r="585" spans="1:278" s="5" customFormat="1" ht="12.75" customHeight="1" x14ac:dyDescent="0.25">
      <c r="A585" s="64">
        <v>43243</v>
      </c>
      <c r="B585" s="110" t="s">
        <v>47</v>
      </c>
      <c r="C585" s="52"/>
      <c r="D585" s="52"/>
      <c r="E585" s="53"/>
      <c r="F585" s="53"/>
      <c r="G585" s="53"/>
      <c r="H585" s="53"/>
      <c r="I585" s="53"/>
      <c r="J585" s="53"/>
      <c r="K585" s="53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>
        <v>20</v>
      </c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  <c r="BK585" s="22"/>
      <c r="BL585" s="22"/>
      <c r="BM585" s="22"/>
      <c r="BN585" s="22"/>
      <c r="BO585" s="22"/>
      <c r="BP585" s="22"/>
      <c r="BQ585" s="22"/>
      <c r="BR585" s="22"/>
      <c r="BS585" s="22"/>
      <c r="BT585" s="22"/>
      <c r="BU585" s="22"/>
      <c r="BV585" s="22"/>
      <c r="BW585" s="22"/>
      <c r="BX585" s="22"/>
      <c r="BY585" s="22"/>
      <c r="BZ585" s="22"/>
      <c r="CA585" s="22"/>
      <c r="CB585" s="22"/>
      <c r="CC585" s="22"/>
      <c r="CD585" s="22"/>
      <c r="CE585" s="22"/>
      <c r="CF585" s="22"/>
      <c r="CG585" s="22"/>
      <c r="CH585" s="22"/>
      <c r="CI585" s="22"/>
      <c r="CJ585" s="22">
        <v>12</v>
      </c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2"/>
      <c r="DA585" s="22"/>
      <c r="DB585" s="22"/>
      <c r="DC585" s="22"/>
      <c r="DD585" s="22"/>
      <c r="DE585" s="22"/>
      <c r="DF585" s="22"/>
      <c r="DG585" s="22"/>
      <c r="DH585" s="22"/>
      <c r="DI585" s="22"/>
      <c r="DJ585" s="22"/>
      <c r="DK585" s="22"/>
      <c r="DL585" s="22"/>
      <c r="DM585" s="22"/>
      <c r="DN585" s="22"/>
      <c r="DO585" s="22"/>
      <c r="DP585" s="22"/>
      <c r="DQ585" s="22"/>
      <c r="DR585" s="22"/>
      <c r="DS585" s="22"/>
      <c r="DT585" s="22"/>
      <c r="DU585" s="22"/>
      <c r="DV585" s="22"/>
      <c r="DW585" s="22"/>
      <c r="DX585" s="22"/>
      <c r="DY585" s="22"/>
      <c r="DZ585" s="22"/>
      <c r="EA585" s="22"/>
      <c r="EB585" s="22"/>
      <c r="EC585" s="22"/>
      <c r="ED585" s="22"/>
      <c r="EE585" s="22"/>
      <c r="EF585" s="22"/>
      <c r="EG585" s="22"/>
      <c r="EH585" s="22"/>
      <c r="EI585" s="22"/>
      <c r="EJ585" s="22"/>
      <c r="EK585" s="22"/>
      <c r="EL585" s="22"/>
      <c r="EM585" s="22"/>
      <c r="EN585" s="22"/>
      <c r="EO585" s="22"/>
      <c r="EP585" s="22"/>
      <c r="EQ585" s="22"/>
      <c r="ER585" s="22"/>
      <c r="ES585" s="22"/>
      <c r="ET585" s="22"/>
      <c r="EU585" s="22"/>
      <c r="EV585" s="22"/>
      <c r="EW585" s="22"/>
      <c r="EX585" s="22"/>
      <c r="EY585" s="22"/>
      <c r="EZ585" s="22"/>
      <c r="FA585" s="22"/>
      <c r="FB585" s="22"/>
      <c r="FC585" s="22"/>
      <c r="FD585" s="22"/>
      <c r="FE585" s="22"/>
      <c r="FF585" s="22"/>
      <c r="FG585" s="22"/>
      <c r="FH585" s="22"/>
      <c r="FI585" s="22"/>
      <c r="FJ585" s="22"/>
      <c r="FK585" s="22"/>
      <c r="FL585" s="22"/>
      <c r="FM585" s="22"/>
      <c r="FN585" s="22"/>
      <c r="FO585" s="22"/>
      <c r="FP585" s="22"/>
      <c r="FQ585" s="22"/>
      <c r="FR585" s="22"/>
      <c r="FS585" s="22"/>
      <c r="FT585" s="22"/>
      <c r="FU585" s="22"/>
      <c r="FV585" s="22"/>
      <c r="FW585" s="22"/>
      <c r="FX585" s="22"/>
      <c r="FY585" s="22"/>
      <c r="FZ585" s="22"/>
      <c r="GA585" s="22"/>
      <c r="GB585" s="22"/>
      <c r="GC585" s="22"/>
      <c r="GD585" s="22"/>
      <c r="GE585" s="22"/>
      <c r="GF585" s="22"/>
      <c r="GG585" s="22"/>
      <c r="GH585" s="22"/>
      <c r="GI585" s="22"/>
      <c r="GJ585" s="22"/>
      <c r="GK585" s="22"/>
      <c r="GL585" s="22"/>
      <c r="GM585" s="22"/>
      <c r="GN585" s="22"/>
      <c r="GO585" s="22"/>
      <c r="GP585" s="22"/>
      <c r="GQ585" s="22"/>
      <c r="GR585" s="22"/>
      <c r="GS585" s="22"/>
      <c r="GT585" s="22"/>
      <c r="GU585" s="22"/>
      <c r="GV585" s="22"/>
      <c r="GW585" s="22"/>
      <c r="GX585" s="22"/>
      <c r="GY585" s="22"/>
      <c r="GZ585" s="22"/>
      <c r="HA585" s="22"/>
      <c r="HB585" s="22"/>
      <c r="HC585" s="22"/>
      <c r="HD585" s="22"/>
      <c r="HE585" s="22"/>
      <c r="HF585" s="22"/>
      <c r="HG585" s="22"/>
      <c r="HH585" s="22"/>
      <c r="HI585" s="22"/>
      <c r="HJ585" s="22"/>
      <c r="HK585" s="22"/>
      <c r="HL585" s="22"/>
      <c r="HM585" s="22"/>
      <c r="HN585" s="22"/>
      <c r="HO585" s="22"/>
      <c r="HP585" s="22"/>
      <c r="HQ585" s="22"/>
      <c r="HR585" s="22"/>
      <c r="HS585" s="22"/>
      <c r="HT585" s="22"/>
      <c r="HU585" s="22"/>
      <c r="HV585" s="22"/>
      <c r="HW585" s="22"/>
      <c r="HX585" s="22"/>
      <c r="HY585" s="22"/>
      <c r="HZ585" s="22"/>
      <c r="IA585" s="22"/>
      <c r="IB585" s="22"/>
      <c r="IC585" s="22"/>
      <c r="ID585" s="22"/>
      <c r="IE585" s="22"/>
      <c r="IF585" s="22"/>
      <c r="IG585" s="22"/>
      <c r="IH585" s="22"/>
      <c r="II585" s="22"/>
      <c r="IJ585" s="22"/>
      <c r="IK585" s="22"/>
      <c r="IL585" s="22"/>
      <c r="IM585" s="22"/>
      <c r="IN585" s="22"/>
      <c r="IO585" s="22"/>
      <c r="IP585" s="22"/>
      <c r="IQ585" s="22"/>
      <c r="IR585" s="22"/>
      <c r="IS585" s="22"/>
      <c r="IT585" s="22"/>
      <c r="IU585" s="22"/>
      <c r="IV585" s="22"/>
      <c r="IW585" s="22"/>
      <c r="IX585" s="22"/>
      <c r="IY585" s="26">
        <f t="shared" si="32"/>
        <v>32</v>
      </c>
      <c r="IZ585" s="56" t="s">
        <v>37</v>
      </c>
      <c r="JA585" s="80">
        <v>787.34</v>
      </c>
      <c r="JB585" s="81">
        <f>JE585+JF585+JG585+JH585+JI585+JJ585+JK585</f>
        <v>787.34</v>
      </c>
      <c r="JC585" s="81">
        <v>433.08</v>
      </c>
      <c r="JD585" s="82">
        <f t="shared" si="33"/>
        <v>0</v>
      </c>
      <c r="JE585" s="83"/>
      <c r="JF585" s="83"/>
      <c r="JG585" s="83"/>
      <c r="JH585" s="83"/>
      <c r="JI585" s="83"/>
      <c r="JJ585" s="83"/>
      <c r="JK585" s="83">
        <v>787.34</v>
      </c>
      <c r="JL585" s="83"/>
      <c r="JM585" s="83"/>
      <c r="JN585" s="83"/>
      <c r="JO585" s="83"/>
      <c r="JP585" s="83"/>
      <c r="JQ585" s="40">
        <f t="shared" si="31"/>
        <v>1.8180012930636373</v>
      </c>
    </row>
    <row r="586" spans="1:278" s="5" customFormat="1" ht="12.75" customHeight="1" x14ac:dyDescent="0.25">
      <c r="A586" s="64">
        <v>43257</v>
      </c>
      <c r="B586" s="110" t="s">
        <v>47</v>
      </c>
      <c r="C586" s="52"/>
      <c r="D586" s="52"/>
      <c r="E586" s="53"/>
      <c r="F586" s="53"/>
      <c r="G586" s="53"/>
      <c r="H586" s="53"/>
      <c r="I586" s="53"/>
      <c r="J586" s="53"/>
      <c r="K586" s="53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>
        <v>9</v>
      </c>
      <c r="AS586" s="22">
        <v>9</v>
      </c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  <c r="BK586" s="22"/>
      <c r="BL586" s="22"/>
      <c r="BM586" s="22"/>
      <c r="BN586" s="22"/>
      <c r="BO586" s="22"/>
      <c r="BP586" s="22"/>
      <c r="BQ586" s="22"/>
      <c r="BR586" s="22"/>
      <c r="BS586" s="22"/>
      <c r="BT586" s="22"/>
      <c r="BU586" s="22"/>
      <c r="BV586" s="22"/>
      <c r="BW586" s="22"/>
      <c r="BX586" s="22"/>
      <c r="BY586" s="22"/>
      <c r="BZ586" s="22"/>
      <c r="CA586" s="22"/>
      <c r="CB586" s="22"/>
      <c r="CC586" s="22"/>
      <c r="CD586" s="22"/>
      <c r="CE586" s="22"/>
      <c r="CF586" s="22"/>
      <c r="CG586" s="22"/>
      <c r="CH586" s="22"/>
      <c r="CI586" s="22"/>
      <c r="CJ586" s="22"/>
      <c r="CK586" s="22"/>
      <c r="CL586" s="22"/>
      <c r="CM586" s="22"/>
      <c r="CN586" s="22"/>
      <c r="CO586" s="22"/>
      <c r="CP586" s="22">
        <v>20</v>
      </c>
      <c r="CQ586" s="22"/>
      <c r="CR586" s="22"/>
      <c r="CS586" s="22"/>
      <c r="CT586" s="22"/>
      <c r="CU586" s="22"/>
      <c r="CV586" s="22"/>
      <c r="CW586" s="22"/>
      <c r="CX586" s="22"/>
      <c r="CY586" s="22"/>
      <c r="CZ586" s="22"/>
      <c r="DA586" s="22"/>
      <c r="DB586" s="22"/>
      <c r="DC586" s="22"/>
      <c r="DD586" s="22"/>
      <c r="DE586" s="22"/>
      <c r="DF586" s="22"/>
      <c r="DG586" s="22"/>
      <c r="DH586" s="22"/>
      <c r="DI586" s="22"/>
      <c r="DJ586" s="22"/>
      <c r="DK586" s="22"/>
      <c r="DL586" s="22"/>
      <c r="DM586" s="22"/>
      <c r="DN586" s="22"/>
      <c r="DO586" s="22"/>
      <c r="DP586" s="22"/>
      <c r="DQ586" s="22"/>
      <c r="DR586" s="22"/>
      <c r="DS586" s="22"/>
      <c r="DT586" s="22"/>
      <c r="DU586" s="22"/>
      <c r="DV586" s="22"/>
      <c r="DW586" s="22"/>
      <c r="DX586" s="22"/>
      <c r="DY586" s="22"/>
      <c r="DZ586" s="22"/>
      <c r="EA586" s="22"/>
      <c r="EB586" s="22"/>
      <c r="EC586" s="22"/>
      <c r="ED586" s="22"/>
      <c r="EE586" s="22"/>
      <c r="EF586" s="22"/>
      <c r="EG586" s="22"/>
      <c r="EH586" s="22"/>
      <c r="EI586" s="22"/>
      <c r="EJ586" s="22"/>
      <c r="EK586" s="22"/>
      <c r="EL586" s="22"/>
      <c r="EM586" s="22"/>
      <c r="EN586" s="22"/>
      <c r="EO586" s="22"/>
      <c r="EP586" s="22"/>
      <c r="EQ586" s="22"/>
      <c r="ER586" s="22"/>
      <c r="ES586" s="22"/>
      <c r="ET586" s="22"/>
      <c r="EU586" s="22"/>
      <c r="EV586" s="22"/>
      <c r="EW586" s="22"/>
      <c r="EX586" s="22"/>
      <c r="EY586" s="22"/>
      <c r="EZ586" s="22"/>
      <c r="FA586" s="22"/>
      <c r="FB586" s="22"/>
      <c r="FC586" s="22"/>
      <c r="FD586" s="22"/>
      <c r="FE586" s="22"/>
      <c r="FF586" s="22"/>
      <c r="FG586" s="22"/>
      <c r="FH586" s="22"/>
      <c r="FI586" s="22"/>
      <c r="FJ586" s="22"/>
      <c r="FK586" s="22"/>
      <c r="FL586" s="22"/>
      <c r="FM586" s="22"/>
      <c r="FN586" s="22"/>
      <c r="FO586" s="22"/>
      <c r="FP586" s="22"/>
      <c r="FQ586" s="22"/>
      <c r="FR586" s="22"/>
      <c r="FS586" s="22"/>
      <c r="FT586" s="22"/>
      <c r="FU586" s="22"/>
      <c r="FV586" s="22"/>
      <c r="FW586" s="22"/>
      <c r="FX586" s="22"/>
      <c r="FY586" s="22"/>
      <c r="FZ586" s="22"/>
      <c r="GA586" s="22"/>
      <c r="GB586" s="22"/>
      <c r="GC586" s="22"/>
      <c r="GD586" s="22"/>
      <c r="GE586" s="22"/>
      <c r="GF586" s="22"/>
      <c r="GG586" s="22"/>
      <c r="GH586" s="22"/>
      <c r="GI586" s="22"/>
      <c r="GJ586" s="22"/>
      <c r="GK586" s="22"/>
      <c r="GL586" s="22"/>
      <c r="GM586" s="22"/>
      <c r="GN586" s="22"/>
      <c r="GO586" s="22"/>
      <c r="GP586" s="22"/>
      <c r="GQ586" s="22"/>
      <c r="GR586" s="22"/>
      <c r="GS586" s="22"/>
      <c r="GT586" s="22"/>
      <c r="GU586" s="22"/>
      <c r="GV586" s="22"/>
      <c r="GW586" s="22"/>
      <c r="GX586" s="22"/>
      <c r="GY586" s="22"/>
      <c r="GZ586" s="22"/>
      <c r="HA586" s="22"/>
      <c r="HB586" s="22"/>
      <c r="HC586" s="22"/>
      <c r="HD586" s="22"/>
      <c r="HE586" s="22"/>
      <c r="HF586" s="22"/>
      <c r="HG586" s="22"/>
      <c r="HH586" s="22"/>
      <c r="HI586" s="22"/>
      <c r="HJ586" s="22"/>
      <c r="HK586" s="22"/>
      <c r="HL586" s="22"/>
      <c r="HM586" s="22"/>
      <c r="HN586" s="22"/>
      <c r="HO586" s="22"/>
      <c r="HP586" s="22"/>
      <c r="HQ586" s="22"/>
      <c r="HR586" s="22"/>
      <c r="HS586" s="22"/>
      <c r="HT586" s="22"/>
      <c r="HU586" s="22"/>
      <c r="HV586" s="22"/>
      <c r="HW586" s="22"/>
      <c r="HX586" s="22"/>
      <c r="HY586" s="22"/>
      <c r="HZ586" s="22"/>
      <c r="IA586" s="22"/>
      <c r="IB586" s="22"/>
      <c r="IC586" s="22"/>
      <c r="ID586" s="22"/>
      <c r="IE586" s="22"/>
      <c r="IF586" s="22"/>
      <c r="IG586" s="22"/>
      <c r="IH586" s="22"/>
      <c r="II586" s="22"/>
      <c r="IJ586" s="22"/>
      <c r="IK586" s="22"/>
      <c r="IL586" s="22"/>
      <c r="IM586" s="22"/>
      <c r="IN586" s="22"/>
      <c r="IO586" s="22"/>
      <c r="IP586" s="22"/>
      <c r="IQ586" s="22"/>
      <c r="IR586" s="22"/>
      <c r="IS586" s="22"/>
      <c r="IT586" s="22"/>
      <c r="IU586" s="22"/>
      <c r="IV586" s="22"/>
      <c r="IW586" s="22"/>
      <c r="IX586" s="22"/>
      <c r="IY586" s="26">
        <f t="shared" si="32"/>
        <v>38</v>
      </c>
      <c r="IZ586" s="56" t="s">
        <v>37</v>
      </c>
      <c r="JA586" s="80">
        <v>1160.74</v>
      </c>
      <c r="JB586" s="81">
        <f>JE586+JF586+JG586+JH586+JI586+JJ586+JK586+JL586+JM586</f>
        <v>1160.74</v>
      </c>
      <c r="JC586" s="81">
        <v>622.74</v>
      </c>
      <c r="JD586" s="82">
        <f t="shared" si="33"/>
        <v>0</v>
      </c>
      <c r="JE586" s="83"/>
      <c r="JF586" s="83"/>
      <c r="JG586" s="83"/>
      <c r="JH586" s="83"/>
      <c r="JI586" s="83"/>
      <c r="JJ586" s="83"/>
      <c r="JK586" s="83">
        <v>246.76</v>
      </c>
      <c r="JL586" s="83"/>
      <c r="JM586" s="83">
        <v>913.98</v>
      </c>
      <c r="JN586" s="83"/>
      <c r="JO586" s="83"/>
      <c r="JP586" s="83"/>
      <c r="JQ586" s="40">
        <f t="shared" si="31"/>
        <v>1.8639239489995825</v>
      </c>
      <c r="JR586" s="5" t="s">
        <v>547</v>
      </c>
    </row>
    <row r="587" spans="1:278" s="5" customFormat="1" ht="12.75" customHeight="1" x14ac:dyDescent="0.25">
      <c r="A587" s="64">
        <v>43270</v>
      </c>
      <c r="B587" s="110" t="s">
        <v>47</v>
      </c>
      <c r="C587" s="52"/>
      <c r="D587" s="52"/>
      <c r="E587" s="53"/>
      <c r="F587" s="53"/>
      <c r="G587" s="53"/>
      <c r="H587" s="53"/>
      <c r="I587" s="53"/>
      <c r="J587" s="53"/>
      <c r="K587" s="53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  <c r="BK587" s="22"/>
      <c r="BL587" s="22"/>
      <c r="BM587" s="22"/>
      <c r="BN587" s="22"/>
      <c r="BO587" s="22"/>
      <c r="BP587" s="22"/>
      <c r="BQ587" s="22"/>
      <c r="BR587" s="22"/>
      <c r="BS587" s="22"/>
      <c r="BT587" s="22"/>
      <c r="BU587" s="22"/>
      <c r="BV587" s="22"/>
      <c r="BW587" s="22"/>
      <c r="BX587" s="22"/>
      <c r="BY587" s="22"/>
      <c r="BZ587" s="22"/>
      <c r="CA587" s="22"/>
      <c r="CB587" s="22"/>
      <c r="CC587" s="22"/>
      <c r="CD587" s="22"/>
      <c r="CE587" s="22"/>
      <c r="CF587" s="22"/>
      <c r="CG587" s="22"/>
      <c r="CH587" s="22"/>
      <c r="CI587" s="22"/>
      <c r="CJ587" s="22">
        <v>24</v>
      </c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2"/>
      <c r="DA587" s="22"/>
      <c r="DB587" s="22"/>
      <c r="DC587" s="22"/>
      <c r="DD587" s="22"/>
      <c r="DE587" s="22"/>
      <c r="DF587" s="22"/>
      <c r="DG587" s="22"/>
      <c r="DH587" s="22"/>
      <c r="DI587" s="22"/>
      <c r="DJ587" s="22"/>
      <c r="DK587" s="22"/>
      <c r="DL587" s="22"/>
      <c r="DM587" s="22"/>
      <c r="DN587" s="22"/>
      <c r="DO587" s="22"/>
      <c r="DP587" s="22"/>
      <c r="DQ587" s="22"/>
      <c r="DR587" s="22"/>
      <c r="DS587" s="22"/>
      <c r="DT587" s="22"/>
      <c r="DU587" s="22"/>
      <c r="DV587" s="22"/>
      <c r="DW587" s="22"/>
      <c r="DX587" s="22"/>
      <c r="DY587" s="22"/>
      <c r="DZ587" s="22"/>
      <c r="EA587" s="22"/>
      <c r="EB587" s="22"/>
      <c r="EC587" s="22"/>
      <c r="ED587" s="22"/>
      <c r="EE587" s="22"/>
      <c r="EF587" s="22"/>
      <c r="EG587" s="22"/>
      <c r="EH587" s="22"/>
      <c r="EI587" s="22"/>
      <c r="EJ587" s="22"/>
      <c r="EK587" s="22"/>
      <c r="EL587" s="22"/>
      <c r="EM587" s="22"/>
      <c r="EN587" s="22"/>
      <c r="EO587" s="22"/>
      <c r="EP587" s="22"/>
      <c r="EQ587" s="22"/>
      <c r="ER587" s="22"/>
      <c r="ES587" s="22"/>
      <c r="ET587" s="22"/>
      <c r="EU587" s="22"/>
      <c r="EV587" s="22"/>
      <c r="EW587" s="22"/>
      <c r="EX587" s="22"/>
      <c r="EY587" s="22"/>
      <c r="EZ587" s="22"/>
      <c r="FA587" s="22"/>
      <c r="FB587" s="22"/>
      <c r="FC587" s="22"/>
      <c r="FD587" s="22"/>
      <c r="FE587" s="22"/>
      <c r="FF587" s="22"/>
      <c r="FG587" s="22"/>
      <c r="FH587" s="22"/>
      <c r="FI587" s="22"/>
      <c r="FJ587" s="22">
        <v>3</v>
      </c>
      <c r="FK587" s="22"/>
      <c r="FL587" s="22"/>
      <c r="FM587" s="22"/>
      <c r="FN587" s="22"/>
      <c r="FO587" s="22"/>
      <c r="FP587" s="22"/>
      <c r="FQ587" s="22"/>
      <c r="FR587" s="22"/>
      <c r="FS587" s="22"/>
      <c r="FT587" s="22"/>
      <c r="FU587" s="22"/>
      <c r="FV587" s="22"/>
      <c r="FW587" s="22"/>
      <c r="FX587" s="22"/>
      <c r="FY587" s="22"/>
      <c r="FZ587" s="22"/>
      <c r="GA587" s="22"/>
      <c r="GB587" s="22"/>
      <c r="GC587" s="22"/>
      <c r="GD587" s="22"/>
      <c r="GE587" s="22"/>
      <c r="GF587" s="22"/>
      <c r="GG587" s="22"/>
      <c r="GH587" s="22"/>
      <c r="GI587" s="22"/>
      <c r="GJ587" s="22"/>
      <c r="GK587" s="22"/>
      <c r="GL587" s="22"/>
      <c r="GM587" s="22"/>
      <c r="GN587" s="22"/>
      <c r="GO587" s="22"/>
      <c r="GP587" s="22"/>
      <c r="GQ587" s="22"/>
      <c r="GR587" s="22"/>
      <c r="GS587" s="22"/>
      <c r="GT587" s="22">
        <v>10</v>
      </c>
      <c r="GU587" s="22"/>
      <c r="GV587" s="22"/>
      <c r="GW587" s="22"/>
      <c r="GX587" s="22"/>
      <c r="GY587" s="22"/>
      <c r="GZ587" s="22"/>
      <c r="HA587" s="22"/>
      <c r="HB587" s="22"/>
      <c r="HC587" s="22"/>
      <c r="HD587" s="22"/>
      <c r="HE587" s="22"/>
      <c r="HF587" s="22"/>
      <c r="HG587" s="22"/>
      <c r="HH587" s="22"/>
      <c r="HI587" s="22"/>
      <c r="HJ587" s="22"/>
      <c r="HK587" s="22"/>
      <c r="HL587" s="22"/>
      <c r="HM587" s="22"/>
      <c r="HN587" s="22"/>
      <c r="HO587" s="22"/>
      <c r="HP587" s="22"/>
      <c r="HQ587" s="22"/>
      <c r="HR587" s="22"/>
      <c r="HS587" s="22"/>
      <c r="HT587" s="22"/>
      <c r="HU587" s="22"/>
      <c r="HV587" s="22"/>
      <c r="HW587" s="22"/>
      <c r="HX587" s="22"/>
      <c r="HY587" s="22"/>
      <c r="HZ587" s="22"/>
      <c r="IA587" s="22"/>
      <c r="IB587" s="22"/>
      <c r="IC587" s="22"/>
      <c r="ID587" s="22"/>
      <c r="IE587" s="22"/>
      <c r="IF587" s="22"/>
      <c r="IG587" s="22"/>
      <c r="IH587" s="22"/>
      <c r="II587" s="22"/>
      <c r="IJ587" s="22"/>
      <c r="IK587" s="22"/>
      <c r="IL587" s="22"/>
      <c r="IM587" s="22"/>
      <c r="IN587" s="22"/>
      <c r="IO587" s="22"/>
      <c r="IP587" s="22"/>
      <c r="IQ587" s="22"/>
      <c r="IR587" s="22"/>
      <c r="IS587" s="22"/>
      <c r="IT587" s="22"/>
      <c r="IU587" s="22"/>
      <c r="IV587" s="22"/>
      <c r="IW587" s="22"/>
      <c r="IX587" s="22"/>
      <c r="IY587" s="26">
        <f t="shared" si="32"/>
        <v>37</v>
      </c>
      <c r="IZ587" s="56" t="s">
        <v>37</v>
      </c>
      <c r="JA587" s="80">
        <v>1081.21</v>
      </c>
      <c r="JB587" s="81">
        <f>JE587+JF587+JG587+JH587+JI587+JJ587+JK587+JL587+JM587</f>
        <v>1081.21</v>
      </c>
      <c r="JC587" s="81">
        <v>677.83999999999992</v>
      </c>
      <c r="JD587" s="82">
        <f t="shared" si="33"/>
        <v>0</v>
      </c>
      <c r="JE587" s="83"/>
      <c r="JF587" s="83"/>
      <c r="JG587" s="83"/>
      <c r="JH587" s="83"/>
      <c r="JI587" s="83"/>
      <c r="JJ587" s="83"/>
      <c r="JK587" s="83"/>
      <c r="JL587" s="83"/>
      <c r="JM587" s="83">
        <v>1081.21</v>
      </c>
      <c r="JN587" s="83"/>
      <c r="JO587" s="83"/>
      <c r="JP587" s="83"/>
      <c r="JQ587" s="40">
        <f t="shared" si="31"/>
        <v>1.5950814351469376</v>
      </c>
    </row>
    <row r="588" spans="1:278" s="5" customFormat="1" ht="12.75" customHeight="1" x14ac:dyDescent="0.25">
      <c r="A588" s="64">
        <v>43287</v>
      </c>
      <c r="B588" s="110" t="s">
        <v>47</v>
      </c>
      <c r="C588" s="52"/>
      <c r="D588" s="52"/>
      <c r="E588" s="53"/>
      <c r="F588" s="53"/>
      <c r="G588" s="53"/>
      <c r="H588" s="53"/>
      <c r="I588" s="53"/>
      <c r="J588" s="53"/>
      <c r="K588" s="53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  <c r="BK588" s="22"/>
      <c r="BL588" s="22"/>
      <c r="BM588" s="22"/>
      <c r="BN588" s="22"/>
      <c r="BO588" s="22"/>
      <c r="BP588" s="22"/>
      <c r="BQ588" s="22"/>
      <c r="BR588" s="22"/>
      <c r="BS588" s="22"/>
      <c r="BT588" s="22"/>
      <c r="BU588" s="22"/>
      <c r="BV588" s="22"/>
      <c r="BW588" s="22"/>
      <c r="BX588" s="22"/>
      <c r="BY588" s="22"/>
      <c r="BZ588" s="22"/>
      <c r="CA588" s="22"/>
      <c r="CB588" s="22"/>
      <c r="CC588" s="22"/>
      <c r="CD588" s="22"/>
      <c r="CE588" s="22"/>
      <c r="CF588" s="22"/>
      <c r="CG588" s="22"/>
      <c r="CH588" s="22"/>
      <c r="CI588" s="22"/>
      <c r="CJ588" s="22"/>
      <c r="CK588" s="22"/>
      <c r="CL588" s="22"/>
      <c r="CM588" s="22"/>
      <c r="CN588" s="22"/>
      <c r="CO588" s="22"/>
      <c r="CP588" s="22">
        <v>20</v>
      </c>
      <c r="CQ588" s="22"/>
      <c r="CR588" s="22"/>
      <c r="CS588" s="22"/>
      <c r="CT588" s="22"/>
      <c r="CU588" s="22"/>
      <c r="CV588" s="22"/>
      <c r="CW588" s="22"/>
      <c r="CX588" s="22"/>
      <c r="CY588" s="22"/>
      <c r="CZ588" s="22"/>
      <c r="DA588" s="22">
        <v>10</v>
      </c>
      <c r="DB588" s="22"/>
      <c r="DC588" s="22"/>
      <c r="DD588" s="22"/>
      <c r="DE588" s="22"/>
      <c r="DF588" s="22"/>
      <c r="DG588" s="22"/>
      <c r="DH588" s="22"/>
      <c r="DI588" s="22"/>
      <c r="DJ588" s="22"/>
      <c r="DK588" s="22"/>
      <c r="DL588" s="22"/>
      <c r="DM588" s="22"/>
      <c r="DN588" s="22"/>
      <c r="DO588" s="22"/>
      <c r="DP588" s="22"/>
      <c r="DQ588" s="22"/>
      <c r="DR588" s="22"/>
      <c r="DS588" s="22"/>
      <c r="DT588" s="22"/>
      <c r="DU588" s="22"/>
      <c r="DV588" s="22"/>
      <c r="DW588" s="22"/>
      <c r="DX588" s="22"/>
      <c r="DY588" s="22"/>
      <c r="DZ588" s="22"/>
      <c r="EA588" s="22"/>
      <c r="EB588" s="22"/>
      <c r="EC588" s="22"/>
      <c r="ED588" s="22"/>
      <c r="EE588" s="22"/>
      <c r="EF588" s="22"/>
      <c r="EG588" s="22"/>
      <c r="EH588" s="22"/>
      <c r="EI588" s="22"/>
      <c r="EJ588" s="22"/>
      <c r="EK588" s="22"/>
      <c r="EL588" s="22"/>
      <c r="EM588" s="22"/>
      <c r="EN588" s="22"/>
      <c r="EO588" s="22"/>
      <c r="EP588" s="22"/>
      <c r="EQ588" s="22"/>
      <c r="ER588" s="22"/>
      <c r="ES588" s="22"/>
      <c r="ET588" s="22"/>
      <c r="EU588" s="22"/>
      <c r="EV588" s="22"/>
      <c r="EW588" s="22"/>
      <c r="EX588" s="22"/>
      <c r="EY588" s="22"/>
      <c r="EZ588" s="22"/>
      <c r="FA588" s="22"/>
      <c r="FB588" s="22"/>
      <c r="FC588" s="22"/>
      <c r="FD588" s="22"/>
      <c r="FE588" s="22"/>
      <c r="FF588" s="22"/>
      <c r="FG588" s="22"/>
      <c r="FH588" s="22"/>
      <c r="FI588" s="22"/>
      <c r="FJ588" s="22"/>
      <c r="FK588" s="22"/>
      <c r="FL588" s="22"/>
      <c r="FM588" s="22"/>
      <c r="FN588" s="22"/>
      <c r="FO588" s="22"/>
      <c r="FP588" s="22"/>
      <c r="FQ588" s="22"/>
      <c r="FR588" s="22"/>
      <c r="FS588" s="22"/>
      <c r="FT588" s="22"/>
      <c r="FU588" s="22"/>
      <c r="FV588" s="22"/>
      <c r="FW588" s="22"/>
      <c r="FX588" s="22"/>
      <c r="FY588" s="22"/>
      <c r="FZ588" s="22"/>
      <c r="GA588" s="22"/>
      <c r="GB588" s="22"/>
      <c r="GC588" s="22"/>
      <c r="GD588" s="22"/>
      <c r="GE588" s="22"/>
      <c r="GF588" s="22"/>
      <c r="GG588" s="22"/>
      <c r="GH588" s="22"/>
      <c r="GI588" s="22"/>
      <c r="GJ588" s="22"/>
      <c r="GK588" s="22"/>
      <c r="GL588" s="22"/>
      <c r="GM588" s="22"/>
      <c r="GN588" s="22"/>
      <c r="GO588" s="22"/>
      <c r="GP588" s="22"/>
      <c r="GQ588" s="22"/>
      <c r="GR588" s="22"/>
      <c r="GS588" s="22"/>
      <c r="GT588" s="22"/>
      <c r="GU588" s="22"/>
      <c r="GV588" s="22"/>
      <c r="GW588" s="22"/>
      <c r="GX588" s="22"/>
      <c r="GY588" s="22"/>
      <c r="GZ588" s="22"/>
      <c r="HA588" s="22"/>
      <c r="HB588" s="22"/>
      <c r="HC588" s="22"/>
      <c r="HD588" s="22"/>
      <c r="HE588" s="22"/>
      <c r="HF588" s="22"/>
      <c r="HG588" s="22"/>
      <c r="HH588" s="22"/>
      <c r="HI588" s="22"/>
      <c r="HJ588" s="22"/>
      <c r="HK588" s="22"/>
      <c r="HL588" s="22"/>
      <c r="HM588" s="22"/>
      <c r="HN588" s="22"/>
      <c r="HO588" s="22"/>
      <c r="HP588" s="22"/>
      <c r="HQ588" s="22"/>
      <c r="HR588" s="22"/>
      <c r="HS588" s="22"/>
      <c r="HT588" s="22"/>
      <c r="HU588" s="22"/>
      <c r="HV588" s="22"/>
      <c r="HW588" s="22"/>
      <c r="HX588" s="22"/>
      <c r="HY588" s="22"/>
      <c r="HZ588" s="22"/>
      <c r="IA588" s="22"/>
      <c r="IB588" s="22"/>
      <c r="IC588" s="22"/>
      <c r="ID588" s="22"/>
      <c r="IE588" s="22"/>
      <c r="IF588" s="22"/>
      <c r="IG588" s="22"/>
      <c r="IH588" s="22"/>
      <c r="II588" s="22"/>
      <c r="IJ588" s="22"/>
      <c r="IK588" s="22"/>
      <c r="IL588" s="22"/>
      <c r="IM588" s="22"/>
      <c r="IN588" s="22"/>
      <c r="IO588" s="22"/>
      <c r="IP588" s="22"/>
      <c r="IQ588" s="22"/>
      <c r="IR588" s="22"/>
      <c r="IS588" s="22"/>
      <c r="IT588" s="22"/>
      <c r="IU588" s="22"/>
      <c r="IV588" s="22"/>
      <c r="IW588" s="22"/>
      <c r="IX588" s="22"/>
      <c r="IY588" s="26">
        <f t="shared" si="32"/>
        <v>30</v>
      </c>
      <c r="IZ588" s="56" t="s">
        <v>37</v>
      </c>
      <c r="JA588" s="80">
        <v>915.24</v>
      </c>
      <c r="JB588" s="81">
        <f>JE588+JF588+JG588+JH588+JI588+JJ588+JK588+JL588+JM588+JN588</f>
        <v>915.24</v>
      </c>
      <c r="JC588" s="81">
        <v>489.20000000000005</v>
      </c>
      <c r="JD588" s="82">
        <f t="shared" si="33"/>
        <v>0</v>
      </c>
      <c r="JE588" s="83"/>
      <c r="JF588" s="83"/>
      <c r="JG588" s="83"/>
      <c r="JH588" s="83"/>
      <c r="JI588" s="83"/>
      <c r="JJ588" s="83"/>
      <c r="JK588" s="83"/>
      <c r="JL588" s="83"/>
      <c r="JM588" s="83">
        <v>322.52</v>
      </c>
      <c r="JN588" s="83">
        <v>592.72</v>
      </c>
      <c r="JO588" s="83"/>
      <c r="JP588" s="83"/>
      <c r="JQ588" s="40">
        <f t="shared" si="31"/>
        <v>1.8708912510220768</v>
      </c>
      <c r="JR588" s="5" t="s">
        <v>600</v>
      </c>
    </row>
    <row r="589" spans="1:278" s="5" customFormat="1" ht="12.75" customHeight="1" x14ac:dyDescent="0.25">
      <c r="A589" s="64">
        <v>43294</v>
      </c>
      <c r="B589" s="110" t="s">
        <v>47</v>
      </c>
      <c r="C589" s="52"/>
      <c r="D589" s="52"/>
      <c r="E589" s="53"/>
      <c r="F589" s="53"/>
      <c r="G589" s="53"/>
      <c r="H589" s="53"/>
      <c r="I589" s="53"/>
      <c r="J589" s="53"/>
      <c r="K589" s="53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>
        <v>20</v>
      </c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>
        <v>9</v>
      </c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  <c r="BK589" s="22"/>
      <c r="BL589" s="22"/>
      <c r="BM589" s="22"/>
      <c r="BN589" s="22"/>
      <c r="BO589" s="22"/>
      <c r="BP589" s="22"/>
      <c r="BQ589" s="22"/>
      <c r="BR589" s="22"/>
      <c r="BS589" s="22"/>
      <c r="BT589" s="22"/>
      <c r="BU589" s="22"/>
      <c r="BV589" s="22"/>
      <c r="BW589" s="22"/>
      <c r="BX589" s="22"/>
      <c r="BY589" s="22"/>
      <c r="BZ589" s="22"/>
      <c r="CA589" s="22"/>
      <c r="CB589" s="22"/>
      <c r="CC589" s="22"/>
      <c r="CD589" s="22"/>
      <c r="CE589" s="22"/>
      <c r="CF589" s="22"/>
      <c r="CG589" s="22"/>
      <c r="CH589" s="22"/>
      <c r="CI589" s="22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2"/>
      <c r="DA589" s="22"/>
      <c r="DB589" s="22"/>
      <c r="DC589" s="22"/>
      <c r="DD589" s="22"/>
      <c r="DE589" s="22"/>
      <c r="DF589" s="22"/>
      <c r="DG589" s="22"/>
      <c r="DH589" s="22"/>
      <c r="DI589" s="22"/>
      <c r="DJ589" s="22"/>
      <c r="DK589" s="22"/>
      <c r="DL589" s="22"/>
      <c r="DM589" s="22"/>
      <c r="DN589" s="22"/>
      <c r="DO589" s="22"/>
      <c r="DP589" s="22"/>
      <c r="DQ589" s="22"/>
      <c r="DR589" s="22"/>
      <c r="DS589" s="22"/>
      <c r="DT589" s="22"/>
      <c r="DU589" s="22"/>
      <c r="DV589" s="22"/>
      <c r="DW589" s="22"/>
      <c r="DX589" s="22"/>
      <c r="DY589" s="22"/>
      <c r="DZ589" s="22"/>
      <c r="EA589" s="22"/>
      <c r="EB589" s="22"/>
      <c r="EC589" s="22"/>
      <c r="ED589" s="22"/>
      <c r="EE589" s="22"/>
      <c r="EF589" s="22"/>
      <c r="EG589" s="22"/>
      <c r="EH589" s="22"/>
      <c r="EI589" s="22"/>
      <c r="EJ589" s="22"/>
      <c r="EK589" s="22"/>
      <c r="EL589" s="22"/>
      <c r="EM589" s="22"/>
      <c r="EN589" s="22"/>
      <c r="EO589" s="22"/>
      <c r="EP589" s="22"/>
      <c r="EQ589" s="22"/>
      <c r="ER589" s="22"/>
      <c r="ES589" s="22"/>
      <c r="ET589" s="22"/>
      <c r="EU589" s="22"/>
      <c r="EV589" s="22"/>
      <c r="EW589" s="22"/>
      <c r="EX589" s="22"/>
      <c r="EY589" s="22"/>
      <c r="EZ589" s="22"/>
      <c r="FA589" s="22"/>
      <c r="FB589" s="22"/>
      <c r="FC589" s="22"/>
      <c r="FD589" s="22"/>
      <c r="FE589" s="22"/>
      <c r="FF589" s="22"/>
      <c r="FG589" s="22"/>
      <c r="FH589" s="22"/>
      <c r="FI589" s="22"/>
      <c r="FJ589" s="22"/>
      <c r="FK589" s="22"/>
      <c r="FL589" s="22"/>
      <c r="FM589" s="22"/>
      <c r="FN589" s="22"/>
      <c r="FO589" s="22"/>
      <c r="FP589" s="22"/>
      <c r="FQ589" s="22"/>
      <c r="FR589" s="22"/>
      <c r="FS589" s="22"/>
      <c r="FT589" s="22"/>
      <c r="FU589" s="22"/>
      <c r="FV589" s="22"/>
      <c r="FW589" s="22"/>
      <c r="FX589" s="22"/>
      <c r="FY589" s="22"/>
      <c r="FZ589" s="22"/>
      <c r="GA589" s="22"/>
      <c r="GB589" s="22"/>
      <c r="GC589" s="22"/>
      <c r="GD589" s="22"/>
      <c r="GE589" s="22"/>
      <c r="GF589" s="22"/>
      <c r="GG589" s="22"/>
      <c r="GH589" s="22"/>
      <c r="GI589" s="22"/>
      <c r="GJ589" s="22"/>
      <c r="GK589" s="22"/>
      <c r="GL589" s="22"/>
      <c r="GM589" s="22"/>
      <c r="GN589" s="22"/>
      <c r="GO589" s="22"/>
      <c r="GP589" s="22"/>
      <c r="GQ589" s="22"/>
      <c r="GR589" s="22"/>
      <c r="GS589" s="22"/>
      <c r="GT589" s="22"/>
      <c r="GU589" s="22"/>
      <c r="GV589" s="22"/>
      <c r="GW589" s="22"/>
      <c r="GX589" s="22"/>
      <c r="GY589" s="22"/>
      <c r="GZ589" s="22"/>
      <c r="HA589" s="22"/>
      <c r="HB589" s="22"/>
      <c r="HC589" s="22"/>
      <c r="HD589" s="22"/>
      <c r="HE589" s="22"/>
      <c r="HF589" s="22"/>
      <c r="HG589" s="22"/>
      <c r="HH589" s="22"/>
      <c r="HI589" s="22"/>
      <c r="HJ589" s="22"/>
      <c r="HK589" s="22"/>
      <c r="HL589" s="22"/>
      <c r="HM589" s="22"/>
      <c r="HN589" s="22"/>
      <c r="HO589" s="22"/>
      <c r="HP589" s="22"/>
      <c r="HQ589" s="22"/>
      <c r="HR589" s="22"/>
      <c r="HS589" s="22"/>
      <c r="HT589" s="22"/>
      <c r="HU589" s="22"/>
      <c r="HV589" s="22"/>
      <c r="HW589" s="22"/>
      <c r="HX589" s="22"/>
      <c r="HY589" s="22"/>
      <c r="HZ589" s="22"/>
      <c r="IA589" s="22"/>
      <c r="IB589" s="22"/>
      <c r="IC589" s="22"/>
      <c r="ID589" s="22"/>
      <c r="IE589" s="22"/>
      <c r="IF589" s="22"/>
      <c r="IG589" s="22"/>
      <c r="IH589" s="22"/>
      <c r="II589" s="22"/>
      <c r="IJ589" s="22"/>
      <c r="IK589" s="22"/>
      <c r="IL589" s="22"/>
      <c r="IM589" s="22"/>
      <c r="IN589" s="22"/>
      <c r="IO589" s="22"/>
      <c r="IP589" s="22"/>
      <c r="IQ589" s="22"/>
      <c r="IR589" s="22"/>
      <c r="IS589" s="22"/>
      <c r="IT589" s="22"/>
      <c r="IU589" s="22"/>
      <c r="IV589" s="22"/>
      <c r="IW589" s="22"/>
      <c r="IX589" s="22"/>
      <c r="IY589" s="26">
        <f t="shared" si="32"/>
        <v>29</v>
      </c>
      <c r="IZ589" s="56" t="s">
        <v>37</v>
      </c>
      <c r="JA589" s="80">
        <v>750.44</v>
      </c>
      <c r="JB589" s="81">
        <f>JE589+JF589+JG589+JH589+JI589+JJ589+JK589+JL589+JM589+JN589</f>
        <v>750.44</v>
      </c>
      <c r="JC589" s="81">
        <v>402.89000000000004</v>
      </c>
      <c r="JD589" s="82">
        <f t="shared" si="33"/>
        <v>0</v>
      </c>
      <c r="JE589" s="83"/>
      <c r="JF589" s="83"/>
      <c r="JG589" s="83"/>
      <c r="JH589" s="83"/>
      <c r="JI589" s="83"/>
      <c r="JJ589" s="83"/>
      <c r="JK589" s="83"/>
      <c r="JL589" s="83"/>
      <c r="JM589" s="83"/>
      <c r="JN589" s="83">
        <v>750.44</v>
      </c>
      <c r="JO589" s="83"/>
      <c r="JP589" s="83"/>
      <c r="JQ589" s="40">
        <f t="shared" si="31"/>
        <v>1.8626424085978803</v>
      </c>
    </row>
    <row r="590" spans="1:278" s="5" customFormat="1" ht="12.75" customHeight="1" x14ac:dyDescent="0.25">
      <c r="A590" s="64">
        <v>43354</v>
      </c>
      <c r="B590" s="110" t="s">
        <v>47</v>
      </c>
      <c r="C590" s="52"/>
      <c r="D590" s="52"/>
      <c r="E590" s="53"/>
      <c r="F590" s="53"/>
      <c r="G590" s="53"/>
      <c r="H590" s="53"/>
      <c r="I590" s="53"/>
      <c r="J590" s="53"/>
      <c r="K590" s="53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>
        <v>10</v>
      </c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>
        <v>9</v>
      </c>
      <c r="AS590" s="22">
        <v>9</v>
      </c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  <c r="BK590" s="22"/>
      <c r="BL590" s="22"/>
      <c r="BM590" s="22"/>
      <c r="BN590" s="22"/>
      <c r="BO590" s="22"/>
      <c r="BP590" s="22"/>
      <c r="BQ590" s="22"/>
      <c r="BR590" s="22"/>
      <c r="BS590" s="22"/>
      <c r="BT590" s="22"/>
      <c r="BU590" s="22"/>
      <c r="BV590" s="22"/>
      <c r="BW590" s="22"/>
      <c r="BX590" s="22"/>
      <c r="BY590" s="22"/>
      <c r="BZ590" s="22"/>
      <c r="CA590" s="22"/>
      <c r="CB590" s="22"/>
      <c r="CC590" s="22"/>
      <c r="CD590" s="22"/>
      <c r="CE590" s="22"/>
      <c r="CF590" s="22"/>
      <c r="CG590" s="22"/>
      <c r="CH590" s="22"/>
      <c r="CI590" s="22"/>
      <c r="CJ590" s="22"/>
      <c r="CK590" s="22"/>
      <c r="CL590" s="22"/>
      <c r="CM590" s="22"/>
      <c r="CN590" s="22"/>
      <c r="CO590" s="22"/>
      <c r="CP590" s="22">
        <v>30</v>
      </c>
      <c r="CQ590" s="22"/>
      <c r="CR590" s="22"/>
      <c r="CS590" s="22"/>
      <c r="CT590" s="22"/>
      <c r="CU590" s="22"/>
      <c r="CV590" s="22"/>
      <c r="CW590" s="22"/>
      <c r="CX590" s="22"/>
      <c r="CY590" s="22"/>
      <c r="CZ590" s="22"/>
      <c r="DA590" s="22">
        <v>10</v>
      </c>
      <c r="DB590" s="22"/>
      <c r="DC590" s="22"/>
      <c r="DD590" s="22"/>
      <c r="DE590" s="22"/>
      <c r="DF590" s="22"/>
      <c r="DG590" s="22"/>
      <c r="DH590" s="22"/>
      <c r="DI590" s="22"/>
      <c r="DJ590" s="22"/>
      <c r="DK590" s="22"/>
      <c r="DL590" s="22"/>
      <c r="DM590" s="22"/>
      <c r="DN590" s="22"/>
      <c r="DO590" s="22"/>
      <c r="DP590" s="22"/>
      <c r="DQ590" s="22"/>
      <c r="DR590" s="22"/>
      <c r="DS590" s="22"/>
      <c r="DT590" s="22"/>
      <c r="DU590" s="22"/>
      <c r="DV590" s="22"/>
      <c r="DW590" s="22"/>
      <c r="DX590" s="22"/>
      <c r="DY590" s="22"/>
      <c r="DZ590" s="22"/>
      <c r="EA590" s="22"/>
      <c r="EB590" s="22"/>
      <c r="EC590" s="22"/>
      <c r="ED590" s="22"/>
      <c r="EE590" s="22"/>
      <c r="EF590" s="22"/>
      <c r="EG590" s="22"/>
      <c r="EH590" s="22"/>
      <c r="EI590" s="22"/>
      <c r="EJ590" s="22">
        <v>10</v>
      </c>
      <c r="EK590" s="22"/>
      <c r="EL590" s="22"/>
      <c r="EM590" s="22"/>
      <c r="EN590" s="22"/>
      <c r="EO590" s="22"/>
      <c r="EP590" s="22"/>
      <c r="EQ590" s="22"/>
      <c r="ER590" s="22"/>
      <c r="ES590" s="22"/>
      <c r="ET590" s="22"/>
      <c r="EU590" s="22"/>
      <c r="EV590" s="22"/>
      <c r="EW590" s="22"/>
      <c r="EX590" s="22"/>
      <c r="EY590" s="22"/>
      <c r="EZ590" s="22"/>
      <c r="FA590" s="22"/>
      <c r="FB590" s="22"/>
      <c r="FC590" s="22"/>
      <c r="FD590" s="22"/>
      <c r="FE590" s="22"/>
      <c r="FF590" s="22"/>
      <c r="FG590" s="22"/>
      <c r="FH590" s="22"/>
      <c r="FI590" s="22"/>
      <c r="FJ590" s="22"/>
      <c r="FK590" s="22"/>
      <c r="FL590" s="22"/>
      <c r="FM590" s="22"/>
      <c r="FN590" s="22"/>
      <c r="FO590" s="22"/>
      <c r="FP590" s="22"/>
      <c r="FQ590" s="22"/>
      <c r="FR590" s="22"/>
      <c r="FS590" s="22"/>
      <c r="FT590" s="22"/>
      <c r="FU590" s="22"/>
      <c r="FV590" s="22"/>
      <c r="FW590" s="22"/>
      <c r="FX590" s="22"/>
      <c r="FY590" s="22"/>
      <c r="FZ590" s="22"/>
      <c r="GA590" s="22"/>
      <c r="GB590" s="22"/>
      <c r="GC590" s="22"/>
      <c r="GD590" s="22"/>
      <c r="GE590" s="22"/>
      <c r="GF590" s="22"/>
      <c r="GG590" s="22"/>
      <c r="GH590" s="22"/>
      <c r="GI590" s="22"/>
      <c r="GJ590" s="22"/>
      <c r="GK590" s="22"/>
      <c r="GL590" s="22"/>
      <c r="GM590" s="22"/>
      <c r="GN590" s="22"/>
      <c r="GO590" s="22"/>
      <c r="GP590" s="22"/>
      <c r="GQ590" s="22"/>
      <c r="GR590" s="22"/>
      <c r="GS590" s="22"/>
      <c r="GT590" s="22"/>
      <c r="GU590" s="22"/>
      <c r="GV590" s="22"/>
      <c r="GW590" s="22"/>
      <c r="GX590" s="22"/>
      <c r="GY590" s="22"/>
      <c r="GZ590" s="22"/>
      <c r="HA590" s="22"/>
      <c r="HB590" s="22"/>
      <c r="HC590" s="22"/>
      <c r="HD590" s="22"/>
      <c r="HE590" s="22"/>
      <c r="HF590" s="22"/>
      <c r="HG590" s="22"/>
      <c r="HH590" s="22"/>
      <c r="HI590" s="22"/>
      <c r="HJ590" s="22"/>
      <c r="HK590" s="22"/>
      <c r="HL590" s="22"/>
      <c r="HM590" s="22"/>
      <c r="HN590" s="22"/>
      <c r="HO590" s="22"/>
      <c r="HP590" s="22"/>
      <c r="HQ590" s="22"/>
      <c r="HR590" s="22"/>
      <c r="HS590" s="22"/>
      <c r="HT590" s="22"/>
      <c r="HU590" s="22"/>
      <c r="HV590" s="22"/>
      <c r="HW590" s="22"/>
      <c r="HX590" s="22"/>
      <c r="HY590" s="22"/>
      <c r="HZ590" s="22"/>
      <c r="IA590" s="22"/>
      <c r="IB590" s="22"/>
      <c r="IC590" s="22"/>
      <c r="ID590" s="22"/>
      <c r="IE590" s="22"/>
      <c r="IF590" s="22"/>
      <c r="IG590" s="22"/>
      <c r="IH590" s="22"/>
      <c r="II590" s="22"/>
      <c r="IJ590" s="22"/>
      <c r="IK590" s="22"/>
      <c r="IL590" s="22"/>
      <c r="IM590" s="22"/>
      <c r="IN590" s="22"/>
      <c r="IO590" s="22"/>
      <c r="IP590" s="22"/>
      <c r="IQ590" s="22"/>
      <c r="IR590" s="22"/>
      <c r="IS590" s="22"/>
      <c r="IT590" s="22"/>
      <c r="IU590" s="22"/>
      <c r="IV590" s="22"/>
      <c r="IW590" s="22"/>
      <c r="IX590" s="22"/>
      <c r="IY590" s="26">
        <f t="shared" si="32"/>
        <v>78</v>
      </c>
      <c r="IZ590" s="56" t="s">
        <v>37</v>
      </c>
      <c r="JA590" s="80">
        <v>2619.6799999999998</v>
      </c>
      <c r="JB590" s="81">
        <f>JE590+JF590+JG590+JH590+JI590+JJ590+JK590+JL590+JM590+JN590+JO590+JP590</f>
        <v>656.84</v>
      </c>
      <c r="JC590" s="81">
        <v>1292.17</v>
      </c>
      <c r="JD590" s="82">
        <f t="shared" si="33"/>
        <v>1962.8399999999997</v>
      </c>
      <c r="JE590" s="83"/>
      <c r="JF590" s="83"/>
      <c r="JG590" s="83"/>
      <c r="JH590" s="83"/>
      <c r="JI590" s="83"/>
      <c r="JJ590" s="83"/>
      <c r="JK590" s="83"/>
      <c r="JL590" s="83"/>
      <c r="JM590" s="83"/>
      <c r="JN590" s="83">
        <v>656.84</v>
      </c>
      <c r="JO590" s="83"/>
      <c r="JP590" s="83"/>
      <c r="JQ590" s="117">
        <f t="shared" si="31"/>
        <v>2.0273493425787628</v>
      </c>
    </row>
    <row r="591" spans="1:278" s="5" customFormat="1" ht="12.75" customHeight="1" x14ac:dyDescent="0.25">
      <c r="A591" s="64">
        <v>43382</v>
      </c>
      <c r="B591" s="110" t="s">
        <v>47</v>
      </c>
      <c r="C591" s="52"/>
      <c r="D591" s="52"/>
      <c r="E591" s="53"/>
      <c r="F591" s="53"/>
      <c r="G591" s="53"/>
      <c r="H591" s="53"/>
      <c r="I591" s="53"/>
      <c r="J591" s="53"/>
      <c r="K591" s="53"/>
      <c r="L591" s="22"/>
      <c r="M591" s="22"/>
      <c r="N591" s="22"/>
      <c r="O591" s="22"/>
      <c r="P591" s="22"/>
      <c r="Q591" s="22"/>
      <c r="R591" s="22"/>
      <c r="S591" s="22">
        <v>9</v>
      </c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  <c r="BK591" s="22"/>
      <c r="BL591" s="22"/>
      <c r="BM591" s="22"/>
      <c r="BN591" s="22"/>
      <c r="BO591" s="22"/>
      <c r="BP591" s="22"/>
      <c r="BQ591" s="22"/>
      <c r="BR591" s="22"/>
      <c r="BS591" s="22"/>
      <c r="BT591" s="22"/>
      <c r="BU591" s="22"/>
      <c r="BV591" s="22"/>
      <c r="BW591" s="22"/>
      <c r="BX591" s="22"/>
      <c r="BY591" s="22"/>
      <c r="BZ591" s="22">
        <v>10</v>
      </c>
      <c r="CA591" s="22"/>
      <c r="CB591" s="22"/>
      <c r="CC591" s="22"/>
      <c r="CD591" s="22"/>
      <c r="CE591" s="22"/>
      <c r="CF591" s="22"/>
      <c r="CG591" s="22"/>
      <c r="CH591" s="22"/>
      <c r="CI591" s="22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2"/>
      <c r="DA591" s="22"/>
      <c r="DB591" s="22"/>
      <c r="DC591" s="22"/>
      <c r="DD591" s="22"/>
      <c r="DE591" s="22"/>
      <c r="DF591" s="22"/>
      <c r="DG591" s="22"/>
      <c r="DH591" s="22"/>
      <c r="DI591" s="22"/>
      <c r="DJ591" s="22"/>
      <c r="DK591" s="22"/>
      <c r="DL591" s="22"/>
      <c r="DM591" s="22"/>
      <c r="DN591" s="22"/>
      <c r="DO591" s="22"/>
      <c r="DP591" s="22"/>
      <c r="DQ591" s="22"/>
      <c r="DR591" s="22"/>
      <c r="DS591" s="22"/>
      <c r="DT591" s="22"/>
      <c r="DU591" s="22"/>
      <c r="DV591" s="22"/>
      <c r="DW591" s="22"/>
      <c r="DX591" s="22"/>
      <c r="DY591" s="22"/>
      <c r="DZ591" s="22"/>
      <c r="EA591" s="22"/>
      <c r="EB591" s="22"/>
      <c r="EC591" s="22"/>
      <c r="ED591" s="22"/>
      <c r="EE591" s="22"/>
      <c r="EF591" s="22"/>
      <c r="EG591" s="22"/>
      <c r="EH591" s="22"/>
      <c r="EI591" s="22"/>
      <c r="EJ591" s="22"/>
      <c r="EK591" s="22"/>
      <c r="EL591" s="22"/>
      <c r="EM591" s="22"/>
      <c r="EN591" s="22"/>
      <c r="EO591" s="22"/>
      <c r="EP591" s="22"/>
      <c r="EQ591" s="22"/>
      <c r="ER591" s="22"/>
      <c r="ES591" s="22"/>
      <c r="ET591" s="22"/>
      <c r="EU591" s="22"/>
      <c r="EV591" s="22"/>
      <c r="EW591" s="22"/>
      <c r="EX591" s="22"/>
      <c r="EY591" s="22"/>
      <c r="EZ591" s="22"/>
      <c r="FA591" s="22"/>
      <c r="FB591" s="22"/>
      <c r="FC591" s="22"/>
      <c r="FD591" s="22"/>
      <c r="FE591" s="22"/>
      <c r="FF591" s="22"/>
      <c r="FG591" s="22"/>
      <c r="FH591" s="22"/>
      <c r="FI591" s="22"/>
      <c r="FJ591" s="22"/>
      <c r="FK591" s="22"/>
      <c r="FL591" s="22"/>
      <c r="FM591" s="22"/>
      <c r="FN591" s="22"/>
      <c r="FO591" s="22"/>
      <c r="FP591" s="22"/>
      <c r="FQ591" s="22"/>
      <c r="FR591" s="22"/>
      <c r="FS591" s="22"/>
      <c r="FT591" s="22"/>
      <c r="FU591" s="22"/>
      <c r="FV591" s="22"/>
      <c r="FW591" s="22"/>
      <c r="FX591" s="22"/>
      <c r="FY591" s="22"/>
      <c r="FZ591" s="22"/>
      <c r="GA591" s="22"/>
      <c r="GB591" s="22"/>
      <c r="GC591" s="22"/>
      <c r="GD591" s="22"/>
      <c r="GE591" s="22"/>
      <c r="GF591" s="22"/>
      <c r="GG591" s="22"/>
      <c r="GH591" s="22"/>
      <c r="GI591" s="22"/>
      <c r="GJ591" s="22"/>
      <c r="GK591" s="22"/>
      <c r="GL591" s="22"/>
      <c r="GM591" s="22"/>
      <c r="GN591" s="22"/>
      <c r="GO591" s="22"/>
      <c r="GP591" s="22"/>
      <c r="GQ591" s="22"/>
      <c r="GR591" s="22"/>
      <c r="GS591" s="22"/>
      <c r="GT591" s="22"/>
      <c r="GU591" s="22"/>
      <c r="GV591" s="22"/>
      <c r="GW591" s="22"/>
      <c r="GX591" s="22"/>
      <c r="GY591" s="22"/>
      <c r="GZ591" s="22"/>
      <c r="HA591" s="22"/>
      <c r="HB591" s="22"/>
      <c r="HC591" s="22"/>
      <c r="HD591" s="22"/>
      <c r="HE591" s="22"/>
      <c r="HF591" s="22"/>
      <c r="HG591" s="22"/>
      <c r="HH591" s="22"/>
      <c r="HI591" s="22"/>
      <c r="HJ591" s="22"/>
      <c r="HK591" s="22"/>
      <c r="HL591" s="22"/>
      <c r="HM591" s="22"/>
      <c r="HN591" s="22"/>
      <c r="HO591" s="22"/>
      <c r="HP591" s="22"/>
      <c r="HQ591" s="22"/>
      <c r="HR591" s="22"/>
      <c r="HS591" s="22"/>
      <c r="HT591" s="22"/>
      <c r="HU591" s="22"/>
      <c r="HV591" s="22"/>
      <c r="HW591" s="22"/>
      <c r="HX591" s="22"/>
      <c r="HY591" s="22"/>
      <c r="HZ591" s="22"/>
      <c r="IA591" s="22"/>
      <c r="IB591" s="22"/>
      <c r="IC591" s="22"/>
      <c r="ID591" s="22"/>
      <c r="IE591" s="22"/>
      <c r="IF591" s="22"/>
      <c r="IG591" s="22"/>
      <c r="IH591" s="22"/>
      <c r="II591" s="22"/>
      <c r="IJ591" s="22"/>
      <c r="IK591" s="22"/>
      <c r="IL591" s="22"/>
      <c r="IM591" s="22"/>
      <c r="IN591" s="22"/>
      <c r="IO591" s="22"/>
      <c r="IP591" s="22"/>
      <c r="IQ591" s="22"/>
      <c r="IR591" s="22"/>
      <c r="IS591" s="22"/>
      <c r="IT591" s="22"/>
      <c r="IU591" s="22"/>
      <c r="IV591" s="22"/>
      <c r="IW591" s="22"/>
      <c r="IX591" s="22"/>
      <c r="IY591" s="26">
        <f t="shared" si="32"/>
        <v>19</v>
      </c>
      <c r="IZ591" s="56" t="s">
        <v>37</v>
      </c>
      <c r="JA591" s="80">
        <v>729.6</v>
      </c>
      <c r="JB591" s="81">
        <f>JE591+JF591+JG591+JH591+JI591+JJ591+JK591+JL591+JM591+JN591+JO591+JP591</f>
        <v>0</v>
      </c>
      <c r="JC591" s="81">
        <v>309.01</v>
      </c>
      <c r="JD591" s="82">
        <f t="shared" si="33"/>
        <v>729.6</v>
      </c>
      <c r="JE591" s="83"/>
      <c r="JF591" s="83"/>
      <c r="JG591" s="83"/>
      <c r="JH591" s="83"/>
      <c r="JI591" s="83"/>
      <c r="JJ591" s="83"/>
      <c r="JK591" s="83"/>
      <c r="JL591" s="83"/>
      <c r="JM591" s="83"/>
      <c r="JN591" s="83"/>
      <c r="JO591" s="83"/>
      <c r="JP591" s="83"/>
      <c r="JQ591" s="117">
        <f t="shared" si="31"/>
        <v>2.3610886379081584</v>
      </c>
    </row>
    <row r="592" spans="1:278" s="5" customFormat="1" ht="12.75" customHeight="1" x14ac:dyDescent="0.25">
      <c r="A592" s="64">
        <v>43405</v>
      </c>
      <c r="B592" s="110" t="s">
        <v>47</v>
      </c>
      <c r="C592" s="52"/>
      <c r="D592" s="52"/>
      <c r="E592" s="53"/>
      <c r="F592" s="53"/>
      <c r="G592" s="53"/>
      <c r="H592" s="53"/>
      <c r="I592" s="53"/>
      <c r="J592" s="53"/>
      <c r="K592" s="53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>
        <v>10</v>
      </c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>
        <v>9</v>
      </c>
      <c r="AS592" s="22">
        <v>9</v>
      </c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  <c r="BK592" s="22"/>
      <c r="BL592" s="22"/>
      <c r="BM592" s="22"/>
      <c r="BN592" s="22"/>
      <c r="BO592" s="22"/>
      <c r="BP592" s="22"/>
      <c r="BQ592" s="22"/>
      <c r="BR592" s="22"/>
      <c r="BS592" s="22"/>
      <c r="BT592" s="22"/>
      <c r="BU592" s="22"/>
      <c r="BV592" s="22"/>
      <c r="BW592" s="22"/>
      <c r="BX592" s="22"/>
      <c r="BY592" s="22"/>
      <c r="BZ592" s="22"/>
      <c r="CA592" s="22"/>
      <c r="CB592" s="22"/>
      <c r="CC592" s="22"/>
      <c r="CD592" s="22"/>
      <c r="CE592" s="22"/>
      <c r="CF592" s="22"/>
      <c r="CG592" s="22"/>
      <c r="CH592" s="22"/>
      <c r="CI592" s="22"/>
      <c r="CJ592" s="22"/>
      <c r="CK592" s="22"/>
      <c r="CL592" s="22"/>
      <c r="CM592" s="22"/>
      <c r="CN592" s="22"/>
      <c r="CO592" s="22"/>
      <c r="CP592" s="22">
        <v>10</v>
      </c>
      <c r="CQ592" s="22"/>
      <c r="CR592" s="22"/>
      <c r="CS592" s="22"/>
      <c r="CT592" s="22"/>
      <c r="CU592" s="22"/>
      <c r="CV592" s="22"/>
      <c r="CW592" s="22"/>
      <c r="CX592" s="22"/>
      <c r="CY592" s="22"/>
      <c r="CZ592" s="22"/>
      <c r="DA592" s="22">
        <v>9</v>
      </c>
      <c r="DB592" s="22"/>
      <c r="DC592" s="22"/>
      <c r="DD592" s="22"/>
      <c r="DE592" s="22"/>
      <c r="DF592" s="22"/>
      <c r="DG592" s="22"/>
      <c r="DH592" s="22"/>
      <c r="DI592" s="22"/>
      <c r="DJ592" s="22"/>
      <c r="DK592" s="22"/>
      <c r="DL592" s="22"/>
      <c r="DM592" s="22"/>
      <c r="DN592" s="22"/>
      <c r="DO592" s="22"/>
      <c r="DP592" s="22"/>
      <c r="DQ592" s="22"/>
      <c r="DR592" s="22"/>
      <c r="DS592" s="22"/>
      <c r="DT592" s="22"/>
      <c r="DU592" s="22"/>
      <c r="DV592" s="22"/>
      <c r="DW592" s="22"/>
      <c r="DX592" s="22"/>
      <c r="DY592" s="22"/>
      <c r="DZ592" s="22"/>
      <c r="EA592" s="22"/>
      <c r="EB592" s="22"/>
      <c r="EC592" s="22"/>
      <c r="ED592" s="22"/>
      <c r="EE592" s="22"/>
      <c r="EF592" s="22"/>
      <c r="EG592" s="22"/>
      <c r="EH592" s="22"/>
      <c r="EI592" s="22"/>
      <c r="EJ592" s="22"/>
      <c r="EK592" s="22"/>
      <c r="EL592" s="22"/>
      <c r="EM592" s="22"/>
      <c r="EN592" s="22"/>
      <c r="EO592" s="22"/>
      <c r="EP592" s="22"/>
      <c r="EQ592" s="22"/>
      <c r="ER592" s="22"/>
      <c r="ES592" s="22"/>
      <c r="ET592" s="22"/>
      <c r="EU592" s="22"/>
      <c r="EV592" s="22"/>
      <c r="EW592" s="22"/>
      <c r="EX592" s="22"/>
      <c r="EY592" s="22"/>
      <c r="EZ592" s="22"/>
      <c r="FA592" s="22"/>
      <c r="FB592" s="22"/>
      <c r="FC592" s="22"/>
      <c r="FD592" s="22"/>
      <c r="FE592" s="22"/>
      <c r="FF592" s="22"/>
      <c r="FG592" s="22"/>
      <c r="FH592" s="22"/>
      <c r="FI592" s="22"/>
      <c r="FJ592" s="22"/>
      <c r="FK592" s="22"/>
      <c r="FL592" s="22"/>
      <c r="FM592" s="22"/>
      <c r="FN592" s="22"/>
      <c r="FO592" s="22"/>
      <c r="FP592" s="22"/>
      <c r="FQ592" s="22"/>
      <c r="FR592" s="22"/>
      <c r="FS592" s="22"/>
      <c r="FT592" s="22"/>
      <c r="FU592" s="22"/>
      <c r="FV592" s="22"/>
      <c r="FW592" s="22"/>
      <c r="FX592" s="22"/>
      <c r="FY592" s="22"/>
      <c r="FZ592" s="22"/>
      <c r="GA592" s="22"/>
      <c r="GB592" s="22"/>
      <c r="GC592" s="22"/>
      <c r="GD592" s="22"/>
      <c r="GE592" s="22"/>
      <c r="GF592" s="22"/>
      <c r="GG592" s="22"/>
      <c r="GH592" s="22"/>
      <c r="GI592" s="22"/>
      <c r="GJ592" s="22"/>
      <c r="GK592" s="22"/>
      <c r="GL592" s="22"/>
      <c r="GM592" s="22"/>
      <c r="GN592" s="22"/>
      <c r="GO592" s="22"/>
      <c r="GP592" s="22"/>
      <c r="GQ592" s="22"/>
      <c r="GR592" s="22"/>
      <c r="GS592" s="22"/>
      <c r="GT592" s="22"/>
      <c r="GU592" s="22"/>
      <c r="GV592" s="22"/>
      <c r="GW592" s="22"/>
      <c r="GX592" s="22"/>
      <c r="GY592" s="22"/>
      <c r="GZ592" s="22"/>
      <c r="HA592" s="22"/>
      <c r="HB592" s="22"/>
      <c r="HC592" s="22"/>
      <c r="HD592" s="22"/>
      <c r="HE592" s="22"/>
      <c r="HF592" s="22"/>
      <c r="HG592" s="22"/>
      <c r="HH592" s="22"/>
      <c r="HI592" s="22"/>
      <c r="HJ592" s="22"/>
      <c r="HK592" s="22"/>
      <c r="HL592" s="22"/>
      <c r="HM592" s="22"/>
      <c r="HN592" s="22"/>
      <c r="HO592" s="22"/>
      <c r="HP592" s="22"/>
      <c r="HQ592" s="22"/>
      <c r="HR592" s="22"/>
      <c r="HS592" s="22"/>
      <c r="HT592" s="22"/>
      <c r="HU592" s="22"/>
      <c r="HV592" s="22"/>
      <c r="HW592" s="22"/>
      <c r="HX592" s="22"/>
      <c r="HY592" s="22"/>
      <c r="HZ592" s="22"/>
      <c r="IA592" s="22"/>
      <c r="IB592" s="22"/>
      <c r="IC592" s="22"/>
      <c r="ID592" s="22"/>
      <c r="IE592" s="22"/>
      <c r="IF592" s="22"/>
      <c r="IG592" s="22"/>
      <c r="IH592" s="22"/>
      <c r="II592" s="22"/>
      <c r="IJ592" s="22"/>
      <c r="IK592" s="22"/>
      <c r="IL592" s="22"/>
      <c r="IM592" s="22"/>
      <c r="IN592" s="22"/>
      <c r="IO592" s="22"/>
      <c r="IP592" s="22"/>
      <c r="IQ592" s="22"/>
      <c r="IR592" s="22"/>
      <c r="IS592" s="22"/>
      <c r="IT592" s="22"/>
      <c r="IU592" s="22"/>
      <c r="IV592" s="22"/>
      <c r="IW592" s="22"/>
      <c r="IX592" s="22"/>
      <c r="IY592" s="26">
        <f t="shared" si="32"/>
        <v>47</v>
      </c>
      <c r="IZ592" s="56" t="s">
        <v>37</v>
      </c>
      <c r="JA592" s="80">
        <v>1417.38</v>
      </c>
      <c r="JB592" s="81">
        <f>JE592+JF592+JG592+JH592+JI592+JJ592+JK592+JL592+JM592+JN592+JO592+JP592</f>
        <v>0</v>
      </c>
      <c r="JC592" s="81">
        <v>669.41</v>
      </c>
      <c r="JD592" s="82">
        <f t="shared" si="33"/>
        <v>1417.38</v>
      </c>
      <c r="JE592" s="83"/>
      <c r="JF592" s="83"/>
      <c r="JG592" s="83"/>
      <c r="JH592" s="83"/>
      <c r="JI592" s="83"/>
      <c r="JJ592" s="83"/>
      <c r="JK592" s="83"/>
      <c r="JL592" s="83"/>
      <c r="JM592" s="83"/>
      <c r="JN592" s="83"/>
      <c r="JO592" s="83"/>
      <c r="JP592" s="83"/>
      <c r="JQ592" s="117">
        <f t="shared" si="31"/>
        <v>2.1173570756337674</v>
      </c>
    </row>
    <row r="593" spans="1:278" s="5" customFormat="1" ht="12.75" customHeight="1" x14ac:dyDescent="0.25">
      <c r="A593" s="64">
        <v>43185</v>
      </c>
      <c r="B593" s="108" t="s">
        <v>328</v>
      </c>
      <c r="C593" s="52"/>
      <c r="D593" s="52"/>
      <c r="E593" s="53"/>
      <c r="F593" s="53"/>
      <c r="G593" s="53"/>
      <c r="H593" s="53"/>
      <c r="I593" s="53"/>
      <c r="J593" s="53"/>
      <c r="K593" s="53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  <c r="BK593" s="22"/>
      <c r="BL593" s="22"/>
      <c r="BM593" s="22"/>
      <c r="BN593" s="22"/>
      <c r="BO593" s="22"/>
      <c r="BP593" s="22"/>
      <c r="BQ593" s="22"/>
      <c r="BR593" s="22"/>
      <c r="BS593" s="22"/>
      <c r="BT593" s="22"/>
      <c r="BU593" s="22"/>
      <c r="BV593" s="22"/>
      <c r="BW593" s="22"/>
      <c r="BX593" s="22"/>
      <c r="BY593" s="22"/>
      <c r="BZ593" s="22"/>
      <c r="CA593" s="22"/>
      <c r="CB593" s="22"/>
      <c r="CC593" s="22"/>
      <c r="CD593" s="22"/>
      <c r="CE593" s="22"/>
      <c r="CF593" s="22"/>
      <c r="CG593" s="22"/>
      <c r="CH593" s="22"/>
      <c r="CI593" s="22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2"/>
      <c r="DA593" s="22"/>
      <c r="DB593" s="22"/>
      <c r="DC593" s="22"/>
      <c r="DD593" s="22"/>
      <c r="DE593" s="22"/>
      <c r="DF593" s="22"/>
      <c r="DG593" s="22"/>
      <c r="DH593" s="22"/>
      <c r="DI593" s="22"/>
      <c r="DJ593" s="22"/>
      <c r="DK593" s="22"/>
      <c r="DL593" s="22"/>
      <c r="DM593" s="22"/>
      <c r="DN593" s="22"/>
      <c r="DO593" s="22"/>
      <c r="DP593" s="22"/>
      <c r="DQ593" s="22"/>
      <c r="DR593" s="22"/>
      <c r="DS593" s="22"/>
      <c r="DT593" s="22"/>
      <c r="DU593" s="22"/>
      <c r="DV593" s="22"/>
      <c r="DW593" s="22"/>
      <c r="DX593" s="22"/>
      <c r="DY593" s="22"/>
      <c r="DZ593" s="22"/>
      <c r="EA593" s="22"/>
      <c r="EB593" s="22"/>
      <c r="EC593" s="22"/>
      <c r="ED593" s="22"/>
      <c r="EE593" s="22"/>
      <c r="EF593" s="22"/>
      <c r="EG593" s="22"/>
      <c r="EH593" s="22"/>
      <c r="EI593" s="22"/>
      <c r="EJ593" s="22"/>
      <c r="EK593" s="22"/>
      <c r="EL593" s="22"/>
      <c r="EM593" s="22"/>
      <c r="EN593" s="22"/>
      <c r="EO593" s="22"/>
      <c r="EP593" s="22"/>
      <c r="EQ593" s="22"/>
      <c r="ER593" s="22"/>
      <c r="ES593" s="22"/>
      <c r="ET593" s="22"/>
      <c r="EU593" s="22"/>
      <c r="EV593" s="22"/>
      <c r="EW593" s="22"/>
      <c r="EX593" s="22"/>
      <c r="EY593" s="22"/>
      <c r="EZ593" s="22"/>
      <c r="FA593" s="22"/>
      <c r="FB593" s="22"/>
      <c r="FC593" s="22"/>
      <c r="FD593" s="22"/>
      <c r="FE593" s="22"/>
      <c r="FF593" s="22"/>
      <c r="FG593" s="22"/>
      <c r="FH593" s="22"/>
      <c r="FI593" s="22"/>
      <c r="FJ593" s="22"/>
      <c r="FK593" s="22"/>
      <c r="FL593" s="22"/>
      <c r="FM593" s="22"/>
      <c r="FN593" s="22"/>
      <c r="FO593" s="22"/>
      <c r="FP593" s="22"/>
      <c r="FQ593" s="22"/>
      <c r="FR593" s="22"/>
      <c r="FS593" s="22"/>
      <c r="FT593" s="22"/>
      <c r="FU593" s="22"/>
      <c r="FV593" s="22"/>
      <c r="FW593" s="22"/>
      <c r="FX593" s="22"/>
      <c r="FY593" s="22"/>
      <c r="FZ593" s="22"/>
      <c r="GA593" s="22"/>
      <c r="GB593" s="22"/>
      <c r="GC593" s="22"/>
      <c r="GD593" s="22"/>
      <c r="GE593" s="22"/>
      <c r="GF593" s="22"/>
      <c r="GG593" s="22"/>
      <c r="GH593" s="22"/>
      <c r="GI593" s="22"/>
      <c r="GJ593" s="22"/>
      <c r="GK593" s="22"/>
      <c r="GL593" s="22"/>
      <c r="GM593" s="22"/>
      <c r="GN593" s="22"/>
      <c r="GO593" s="22"/>
      <c r="GP593" s="22"/>
      <c r="GQ593" s="22"/>
      <c r="GR593" s="22"/>
      <c r="GS593" s="22"/>
      <c r="GT593" s="22"/>
      <c r="GU593" s="22"/>
      <c r="GV593" s="22"/>
      <c r="GW593" s="22"/>
      <c r="GX593" s="22"/>
      <c r="GY593" s="22"/>
      <c r="GZ593" s="22"/>
      <c r="HA593" s="22"/>
      <c r="HB593" s="22"/>
      <c r="HC593" s="22"/>
      <c r="HD593" s="22"/>
      <c r="HE593" s="22"/>
      <c r="HF593" s="22"/>
      <c r="HG593" s="22"/>
      <c r="HH593" s="22"/>
      <c r="HI593" s="22"/>
      <c r="HJ593" s="22"/>
      <c r="HK593" s="22"/>
      <c r="HL593" s="22"/>
      <c r="HM593" s="22"/>
      <c r="HN593" s="22"/>
      <c r="HO593" s="22"/>
      <c r="HP593" s="22"/>
      <c r="HQ593" s="22"/>
      <c r="HR593" s="22"/>
      <c r="HS593" s="22"/>
      <c r="HT593" s="22"/>
      <c r="HU593" s="22"/>
      <c r="HV593" s="22"/>
      <c r="HW593" s="22"/>
      <c r="HX593" s="22"/>
      <c r="HY593" s="22"/>
      <c r="HZ593" s="22"/>
      <c r="IA593" s="22"/>
      <c r="IB593" s="22"/>
      <c r="IC593" s="22"/>
      <c r="ID593" s="22"/>
      <c r="IE593" s="22"/>
      <c r="IF593" s="22"/>
      <c r="IG593" s="22"/>
      <c r="IH593" s="22"/>
      <c r="II593" s="22"/>
      <c r="IJ593" s="22"/>
      <c r="IK593" s="22"/>
      <c r="IL593" s="22"/>
      <c r="IM593" s="22"/>
      <c r="IN593" s="22"/>
      <c r="IO593" s="22"/>
      <c r="IP593" s="22"/>
      <c r="IQ593" s="22"/>
      <c r="IR593" s="22"/>
      <c r="IS593" s="22"/>
      <c r="IT593" s="22"/>
      <c r="IU593" s="22">
        <v>15</v>
      </c>
      <c r="IV593" s="22"/>
      <c r="IW593" s="22"/>
      <c r="IX593" s="22"/>
      <c r="IY593" s="26">
        <f t="shared" si="32"/>
        <v>15</v>
      </c>
      <c r="IZ593" s="56" t="s">
        <v>105</v>
      </c>
      <c r="JA593" s="80">
        <v>412.02</v>
      </c>
      <c r="JB593" s="81">
        <f>JE593+JF593+JG593+JH593+JI593</f>
        <v>412.02</v>
      </c>
      <c r="JC593" s="81">
        <v>276.14999999999998</v>
      </c>
      <c r="JD593" s="82">
        <f t="shared" si="33"/>
        <v>0</v>
      </c>
      <c r="JE593" s="83"/>
      <c r="JF593" s="83"/>
      <c r="JG593" s="83"/>
      <c r="JH593" s="83">
        <v>100</v>
      </c>
      <c r="JI593" s="83">
        <f>212.02+100</f>
        <v>312.02</v>
      </c>
      <c r="JJ593" s="83"/>
      <c r="JK593" s="83"/>
      <c r="JL593" s="83"/>
      <c r="JM593" s="83"/>
      <c r="JN593" s="83"/>
      <c r="JO593" s="83"/>
      <c r="JP593" s="83"/>
      <c r="JQ593" s="40">
        <f t="shared" si="31"/>
        <v>1.4920152091254753</v>
      </c>
      <c r="JR593" s="5" t="s">
        <v>350</v>
      </c>
    </row>
    <row r="594" spans="1:278" s="5" customFormat="1" ht="12.75" customHeight="1" x14ac:dyDescent="0.25">
      <c r="A594" s="64">
        <v>43257</v>
      </c>
      <c r="B594" s="108" t="s">
        <v>328</v>
      </c>
      <c r="C594" s="52"/>
      <c r="D594" s="52"/>
      <c r="E594" s="53"/>
      <c r="F594" s="53"/>
      <c r="G594" s="53"/>
      <c r="H594" s="53"/>
      <c r="I594" s="53"/>
      <c r="J594" s="53"/>
      <c r="K594" s="53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  <c r="BK594" s="22"/>
      <c r="BL594" s="22"/>
      <c r="BM594" s="22"/>
      <c r="BN594" s="22"/>
      <c r="BO594" s="22"/>
      <c r="BP594" s="22"/>
      <c r="BQ594" s="22"/>
      <c r="BR594" s="22"/>
      <c r="BS594" s="22"/>
      <c r="BT594" s="22"/>
      <c r="BU594" s="22"/>
      <c r="BV594" s="22"/>
      <c r="BW594" s="22"/>
      <c r="BX594" s="22"/>
      <c r="BY594" s="22"/>
      <c r="BZ594" s="22"/>
      <c r="CA594" s="22"/>
      <c r="CB594" s="22"/>
      <c r="CC594" s="22"/>
      <c r="CD594" s="22"/>
      <c r="CE594" s="22"/>
      <c r="CF594" s="22"/>
      <c r="CG594" s="22"/>
      <c r="CH594" s="22"/>
      <c r="CI594" s="22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2"/>
      <c r="DA594" s="22"/>
      <c r="DB594" s="22"/>
      <c r="DC594" s="22"/>
      <c r="DD594" s="22"/>
      <c r="DE594" s="22"/>
      <c r="DF594" s="22"/>
      <c r="DG594" s="22"/>
      <c r="DH594" s="22"/>
      <c r="DI594" s="22"/>
      <c r="DJ594" s="22"/>
      <c r="DK594" s="22"/>
      <c r="DL594" s="22"/>
      <c r="DM594" s="22"/>
      <c r="DN594" s="22"/>
      <c r="DO594" s="22"/>
      <c r="DP594" s="22"/>
      <c r="DQ594" s="22"/>
      <c r="DR594" s="22"/>
      <c r="DS594" s="22"/>
      <c r="DT594" s="22"/>
      <c r="DU594" s="22"/>
      <c r="DV594" s="22"/>
      <c r="DW594" s="22"/>
      <c r="DX594" s="22"/>
      <c r="DY594" s="22"/>
      <c r="DZ594" s="22"/>
      <c r="EA594" s="22"/>
      <c r="EB594" s="22"/>
      <c r="EC594" s="22"/>
      <c r="ED594" s="22"/>
      <c r="EE594" s="22"/>
      <c r="EF594" s="22"/>
      <c r="EG594" s="22"/>
      <c r="EH594" s="22"/>
      <c r="EI594" s="22"/>
      <c r="EJ594" s="22"/>
      <c r="EK594" s="22"/>
      <c r="EL594" s="22"/>
      <c r="EM594" s="22"/>
      <c r="EN594" s="22"/>
      <c r="EO594" s="22"/>
      <c r="EP594" s="22"/>
      <c r="EQ594" s="22"/>
      <c r="ER594" s="22"/>
      <c r="ES594" s="22"/>
      <c r="ET594" s="22"/>
      <c r="EU594" s="22"/>
      <c r="EV594" s="22"/>
      <c r="EW594" s="22"/>
      <c r="EX594" s="22"/>
      <c r="EY594" s="22"/>
      <c r="EZ594" s="22"/>
      <c r="FA594" s="22"/>
      <c r="FB594" s="22"/>
      <c r="FC594" s="22"/>
      <c r="FD594" s="22"/>
      <c r="FE594" s="22"/>
      <c r="FF594" s="22"/>
      <c r="FG594" s="22"/>
      <c r="FH594" s="22"/>
      <c r="FI594" s="22"/>
      <c r="FJ594" s="22"/>
      <c r="FK594" s="22"/>
      <c r="FL594" s="22"/>
      <c r="FM594" s="22"/>
      <c r="FN594" s="22"/>
      <c r="FO594" s="22"/>
      <c r="FP594" s="22"/>
      <c r="FQ594" s="22"/>
      <c r="FR594" s="22"/>
      <c r="FS594" s="22"/>
      <c r="FT594" s="22"/>
      <c r="FU594" s="22"/>
      <c r="FV594" s="22"/>
      <c r="FW594" s="22"/>
      <c r="FX594" s="22"/>
      <c r="FY594" s="22"/>
      <c r="FZ594" s="22"/>
      <c r="GA594" s="22"/>
      <c r="GB594" s="22"/>
      <c r="GC594" s="22"/>
      <c r="GD594" s="22"/>
      <c r="GE594" s="22"/>
      <c r="GF594" s="22"/>
      <c r="GG594" s="22"/>
      <c r="GH594" s="22"/>
      <c r="GI594" s="22"/>
      <c r="GJ594" s="22"/>
      <c r="GK594" s="22"/>
      <c r="GL594" s="22"/>
      <c r="GM594" s="22"/>
      <c r="GN594" s="22"/>
      <c r="GO594" s="22"/>
      <c r="GP594" s="22"/>
      <c r="GQ594" s="22"/>
      <c r="GR594" s="22"/>
      <c r="GS594" s="22"/>
      <c r="GT594" s="22"/>
      <c r="GU594" s="22"/>
      <c r="GV594" s="22"/>
      <c r="GW594" s="22"/>
      <c r="GX594" s="22"/>
      <c r="GY594" s="22"/>
      <c r="GZ594" s="22"/>
      <c r="HA594" s="22"/>
      <c r="HB594" s="22"/>
      <c r="HC594" s="22"/>
      <c r="HD594" s="22"/>
      <c r="HE594" s="22"/>
      <c r="HF594" s="22"/>
      <c r="HG594" s="22"/>
      <c r="HH594" s="22"/>
      <c r="HI594" s="22"/>
      <c r="HJ594" s="22"/>
      <c r="HK594" s="22"/>
      <c r="HL594" s="22"/>
      <c r="HM594" s="22"/>
      <c r="HN594" s="22"/>
      <c r="HO594" s="22"/>
      <c r="HP594" s="22"/>
      <c r="HQ594" s="22"/>
      <c r="HR594" s="22"/>
      <c r="HS594" s="22"/>
      <c r="HT594" s="22"/>
      <c r="HU594" s="22"/>
      <c r="HV594" s="22"/>
      <c r="HW594" s="22"/>
      <c r="HX594" s="22"/>
      <c r="HY594" s="22"/>
      <c r="HZ594" s="22"/>
      <c r="IA594" s="22"/>
      <c r="IB594" s="22"/>
      <c r="IC594" s="22"/>
      <c r="ID594" s="22"/>
      <c r="IE594" s="22"/>
      <c r="IF594" s="22"/>
      <c r="IG594" s="22"/>
      <c r="IH594" s="22"/>
      <c r="II594" s="22"/>
      <c r="IJ594" s="22"/>
      <c r="IK594" s="22"/>
      <c r="IL594" s="22"/>
      <c r="IM594" s="22"/>
      <c r="IN594" s="22"/>
      <c r="IO594" s="22"/>
      <c r="IP594" s="22"/>
      <c r="IQ594" s="22"/>
      <c r="IR594" s="22"/>
      <c r="IS594" s="22"/>
      <c r="IT594" s="22"/>
      <c r="IU594" s="22">
        <v>15</v>
      </c>
      <c r="IV594" s="22"/>
      <c r="IW594" s="22"/>
      <c r="IX594" s="22"/>
      <c r="IY594" s="26">
        <f t="shared" si="32"/>
        <v>15</v>
      </c>
      <c r="IZ594" s="56" t="s">
        <v>105</v>
      </c>
      <c r="JA594" s="80">
        <v>403.74</v>
      </c>
      <c r="JB594" s="81">
        <f>JE594+JF594+JG594+JH594+JI594+JJ594</f>
        <v>403.74</v>
      </c>
      <c r="JC594" s="81">
        <v>288.90000000000003</v>
      </c>
      <c r="JD594" s="82">
        <f t="shared" si="33"/>
        <v>0</v>
      </c>
      <c r="JE594" s="83"/>
      <c r="JF594" s="83"/>
      <c r="JG594" s="83"/>
      <c r="JH594" s="83"/>
      <c r="JI594" s="83"/>
      <c r="JJ594" s="83">
        <f>103.74+150+150</f>
        <v>403.74</v>
      </c>
      <c r="JK594" s="83"/>
      <c r="JL594" s="83"/>
      <c r="JM594" s="83"/>
      <c r="JN594" s="83"/>
      <c r="JO594" s="83"/>
      <c r="JP594" s="83"/>
      <c r="JQ594" s="40">
        <f t="shared" si="31"/>
        <v>1.3975077881619937</v>
      </c>
      <c r="JR594" s="5" t="s">
        <v>403</v>
      </c>
    </row>
    <row r="595" spans="1:278" s="5" customFormat="1" ht="12.75" customHeight="1" x14ac:dyDescent="0.25">
      <c r="A595" s="64">
        <v>43452</v>
      </c>
      <c r="B595" s="108" t="s">
        <v>328</v>
      </c>
      <c r="C595" s="52"/>
      <c r="D595" s="52"/>
      <c r="E595" s="53"/>
      <c r="F595" s="53"/>
      <c r="G595" s="53"/>
      <c r="H595" s="53"/>
      <c r="I595" s="53"/>
      <c r="J595" s="53"/>
      <c r="K595" s="53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  <c r="BK595" s="22"/>
      <c r="BL595" s="22"/>
      <c r="BM595" s="22"/>
      <c r="BN595" s="22"/>
      <c r="BO595" s="22"/>
      <c r="BP595" s="22"/>
      <c r="BQ595" s="22"/>
      <c r="BR595" s="22"/>
      <c r="BS595" s="22"/>
      <c r="BT595" s="22"/>
      <c r="BU595" s="22"/>
      <c r="BV595" s="22"/>
      <c r="BW595" s="22"/>
      <c r="BX595" s="22"/>
      <c r="BY595" s="22"/>
      <c r="BZ595" s="22"/>
      <c r="CA595" s="22"/>
      <c r="CB595" s="22"/>
      <c r="CC595" s="22"/>
      <c r="CD595" s="22"/>
      <c r="CE595" s="22"/>
      <c r="CF595" s="22"/>
      <c r="CG595" s="22"/>
      <c r="CH595" s="22"/>
      <c r="CI595" s="22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2"/>
      <c r="DA595" s="22"/>
      <c r="DB595" s="22"/>
      <c r="DC595" s="22"/>
      <c r="DD595" s="22"/>
      <c r="DE595" s="22"/>
      <c r="DF595" s="22"/>
      <c r="DG595" s="22"/>
      <c r="DH595" s="22"/>
      <c r="DI595" s="22"/>
      <c r="DJ595" s="22"/>
      <c r="DK595" s="22"/>
      <c r="DL595" s="22"/>
      <c r="DM595" s="22"/>
      <c r="DN595" s="22"/>
      <c r="DO595" s="22"/>
      <c r="DP595" s="22"/>
      <c r="DQ595" s="22"/>
      <c r="DR595" s="22"/>
      <c r="DS595" s="22"/>
      <c r="DT595" s="22"/>
      <c r="DU595" s="22"/>
      <c r="DV595" s="22"/>
      <c r="DW595" s="22"/>
      <c r="DX595" s="22"/>
      <c r="DY595" s="22"/>
      <c r="DZ595" s="22"/>
      <c r="EA595" s="22"/>
      <c r="EB595" s="22"/>
      <c r="EC595" s="22"/>
      <c r="ED595" s="22"/>
      <c r="EE595" s="22"/>
      <c r="EF595" s="22"/>
      <c r="EG595" s="22"/>
      <c r="EH595" s="22"/>
      <c r="EI595" s="22"/>
      <c r="EJ595" s="22"/>
      <c r="EK595" s="22"/>
      <c r="EL595" s="22"/>
      <c r="EM595" s="22"/>
      <c r="EN595" s="22"/>
      <c r="EO595" s="22"/>
      <c r="EP595" s="22"/>
      <c r="EQ595" s="22"/>
      <c r="ER595" s="22"/>
      <c r="ES595" s="22"/>
      <c r="ET595" s="22"/>
      <c r="EU595" s="22"/>
      <c r="EV595" s="22"/>
      <c r="EW595" s="22"/>
      <c r="EX595" s="22"/>
      <c r="EY595" s="22"/>
      <c r="EZ595" s="22"/>
      <c r="FA595" s="22"/>
      <c r="FB595" s="22"/>
      <c r="FC595" s="22"/>
      <c r="FD595" s="22"/>
      <c r="FE595" s="22"/>
      <c r="FF595" s="22"/>
      <c r="FG595" s="22"/>
      <c r="FH595" s="22"/>
      <c r="FI595" s="22"/>
      <c r="FJ595" s="22"/>
      <c r="FK595" s="22"/>
      <c r="FL595" s="22"/>
      <c r="FM595" s="22"/>
      <c r="FN595" s="22"/>
      <c r="FO595" s="22"/>
      <c r="FP595" s="22"/>
      <c r="FQ595" s="22"/>
      <c r="FR595" s="22"/>
      <c r="FS595" s="22"/>
      <c r="FT595" s="22"/>
      <c r="FU595" s="22"/>
      <c r="FV595" s="22"/>
      <c r="FW595" s="22"/>
      <c r="FX595" s="22"/>
      <c r="FY595" s="22"/>
      <c r="FZ595" s="22"/>
      <c r="GA595" s="22"/>
      <c r="GB595" s="22"/>
      <c r="GC595" s="22"/>
      <c r="GD595" s="22"/>
      <c r="GE595" s="22"/>
      <c r="GF595" s="22"/>
      <c r="GG595" s="22"/>
      <c r="GH595" s="22"/>
      <c r="GI595" s="22"/>
      <c r="GJ595" s="22"/>
      <c r="GK595" s="22"/>
      <c r="GL595" s="22"/>
      <c r="GM595" s="22"/>
      <c r="GN595" s="22"/>
      <c r="GO595" s="22"/>
      <c r="GP595" s="22"/>
      <c r="GQ595" s="22"/>
      <c r="GR595" s="22"/>
      <c r="GS595" s="22"/>
      <c r="GT595" s="22"/>
      <c r="GU595" s="22"/>
      <c r="GV595" s="22"/>
      <c r="GW595" s="22"/>
      <c r="GX595" s="22"/>
      <c r="GY595" s="22"/>
      <c r="GZ595" s="22"/>
      <c r="HA595" s="22"/>
      <c r="HB595" s="22"/>
      <c r="HC595" s="22"/>
      <c r="HD595" s="22"/>
      <c r="HE595" s="22"/>
      <c r="HF595" s="22"/>
      <c r="HG595" s="22"/>
      <c r="HH595" s="22"/>
      <c r="HI595" s="22"/>
      <c r="HJ595" s="22"/>
      <c r="HK595" s="22"/>
      <c r="HL595" s="22"/>
      <c r="HM595" s="22"/>
      <c r="HN595" s="22"/>
      <c r="HO595" s="22"/>
      <c r="HP595" s="22"/>
      <c r="HQ595" s="22"/>
      <c r="HR595" s="22"/>
      <c r="HS595" s="22"/>
      <c r="HT595" s="22"/>
      <c r="HU595" s="22"/>
      <c r="HV595" s="22"/>
      <c r="HW595" s="22"/>
      <c r="HX595" s="22"/>
      <c r="HY595" s="22"/>
      <c r="HZ595" s="22"/>
      <c r="IA595" s="22"/>
      <c r="IB595" s="22"/>
      <c r="IC595" s="22"/>
      <c r="ID595" s="22"/>
      <c r="IE595" s="22"/>
      <c r="IF595" s="22"/>
      <c r="IG595" s="22"/>
      <c r="IH595" s="22"/>
      <c r="II595" s="22"/>
      <c r="IJ595" s="22"/>
      <c r="IK595" s="22"/>
      <c r="IL595" s="22"/>
      <c r="IM595" s="22"/>
      <c r="IN595" s="22"/>
      <c r="IO595" s="22"/>
      <c r="IP595" s="22"/>
      <c r="IQ595" s="22"/>
      <c r="IR595" s="22"/>
      <c r="IS595" s="22"/>
      <c r="IT595" s="22"/>
      <c r="IU595" s="22">
        <v>17</v>
      </c>
      <c r="IV595" s="22"/>
      <c r="IW595" s="22"/>
      <c r="IX595" s="22"/>
      <c r="IY595" s="26">
        <f t="shared" si="32"/>
        <v>17</v>
      </c>
      <c r="IZ595" s="56" t="s">
        <v>105</v>
      </c>
      <c r="JA595" s="80">
        <v>485.32</v>
      </c>
      <c r="JB595" s="81">
        <f>JE595+JF595+JG595+JH595+JI595+JJ595+JK595+JL595+JM595+JN595+JO595+JP595</f>
        <v>0</v>
      </c>
      <c r="JC595" s="81">
        <v>330.31</v>
      </c>
      <c r="JD595" s="82">
        <f t="shared" si="33"/>
        <v>485.32</v>
      </c>
      <c r="JE595" s="83"/>
      <c r="JF595" s="83"/>
      <c r="JG595" s="83"/>
      <c r="JH595" s="83"/>
      <c r="JI595" s="83"/>
      <c r="JJ595" s="83"/>
      <c r="JK595" s="83"/>
      <c r="JL595" s="83"/>
      <c r="JM595" s="83"/>
      <c r="JN595" s="83"/>
      <c r="JO595" s="83"/>
      <c r="JP595" s="83"/>
      <c r="JQ595" s="117">
        <f t="shared" si="31"/>
        <v>1.4692864279010627</v>
      </c>
      <c r="JR595" s="5" t="s">
        <v>741</v>
      </c>
    </row>
    <row r="596" spans="1:278" s="5" customFormat="1" ht="12.75" customHeight="1" x14ac:dyDescent="0.25">
      <c r="A596" s="64">
        <v>43286</v>
      </c>
      <c r="B596" s="109" t="s">
        <v>463</v>
      </c>
      <c r="C596" s="52"/>
      <c r="D596" s="52"/>
      <c r="E596" s="53"/>
      <c r="F596" s="53"/>
      <c r="G596" s="53"/>
      <c r="H596" s="53"/>
      <c r="I596" s="53"/>
      <c r="J596" s="53"/>
      <c r="K596" s="53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  <c r="BK596" s="22"/>
      <c r="BL596" s="22"/>
      <c r="BM596" s="22"/>
      <c r="BN596" s="22"/>
      <c r="BO596" s="22"/>
      <c r="BP596" s="22"/>
      <c r="BQ596" s="22"/>
      <c r="BR596" s="22"/>
      <c r="BS596" s="22"/>
      <c r="BT596" s="22"/>
      <c r="BU596" s="22"/>
      <c r="BV596" s="22"/>
      <c r="BW596" s="22"/>
      <c r="BX596" s="22"/>
      <c r="BY596" s="22"/>
      <c r="BZ596" s="22"/>
      <c r="CA596" s="22"/>
      <c r="CB596" s="22"/>
      <c r="CC596" s="22"/>
      <c r="CD596" s="22"/>
      <c r="CE596" s="22">
        <v>1</v>
      </c>
      <c r="CF596" s="22"/>
      <c r="CG596" s="22"/>
      <c r="CH596" s="22"/>
      <c r="CI596" s="22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2"/>
      <c r="DA596" s="22"/>
      <c r="DB596" s="22"/>
      <c r="DC596" s="22"/>
      <c r="DD596" s="22"/>
      <c r="DE596" s="22"/>
      <c r="DF596" s="22"/>
      <c r="DG596" s="22"/>
      <c r="DH596" s="22"/>
      <c r="DI596" s="22"/>
      <c r="DJ596" s="22"/>
      <c r="DK596" s="22"/>
      <c r="DL596" s="22"/>
      <c r="DM596" s="22"/>
      <c r="DN596" s="22"/>
      <c r="DO596" s="22"/>
      <c r="DP596" s="22"/>
      <c r="DQ596" s="22"/>
      <c r="DR596" s="22"/>
      <c r="DS596" s="22"/>
      <c r="DT596" s="22"/>
      <c r="DU596" s="22"/>
      <c r="DV596" s="22"/>
      <c r="DW596" s="22"/>
      <c r="DX596" s="22"/>
      <c r="DY596" s="22"/>
      <c r="DZ596" s="22"/>
      <c r="EA596" s="22"/>
      <c r="EB596" s="22"/>
      <c r="EC596" s="22"/>
      <c r="ED596" s="22"/>
      <c r="EE596" s="22"/>
      <c r="EF596" s="22">
        <v>0.9</v>
      </c>
      <c r="EG596" s="22"/>
      <c r="EH596" s="22"/>
      <c r="EI596" s="22"/>
      <c r="EJ596" s="22"/>
      <c r="EK596" s="22"/>
      <c r="EL596" s="22"/>
      <c r="EM596" s="22"/>
      <c r="EN596" s="22"/>
      <c r="EO596" s="22"/>
      <c r="EP596" s="22"/>
      <c r="EQ596" s="22"/>
      <c r="ER596" s="22"/>
      <c r="ES596" s="22"/>
      <c r="ET596" s="22"/>
      <c r="EU596" s="22"/>
      <c r="EV596" s="22"/>
      <c r="EW596" s="22"/>
      <c r="EX596" s="22"/>
      <c r="EY596" s="22"/>
      <c r="EZ596" s="22"/>
      <c r="FA596" s="22"/>
      <c r="FB596" s="22"/>
      <c r="FC596" s="22"/>
      <c r="FD596" s="22"/>
      <c r="FE596" s="22"/>
      <c r="FF596" s="22"/>
      <c r="FG596" s="22"/>
      <c r="FH596" s="22"/>
      <c r="FI596" s="22"/>
      <c r="FJ596" s="22"/>
      <c r="FK596" s="22"/>
      <c r="FL596" s="22"/>
      <c r="FM596" s="22"/>
      <c r="FN596" s="22"/>
      <c r="FO596" s="22"/>
      <c r="FP596" s="22"/>
      <c r="FQ596" s="22"/>
      <c r="FR596" s="22"/>
      <c r="FS596" s="22"/>
      <c r="FT596" s="22"/>
      <c r="FU596" s="22"/>
      <c r="FV596" s="22"/>
      <c r="FW596" s="22"/>
      <c r="FX596" s="22"/>
      <c r="FY596" s="22"/>
      <c r="FZ596" s="22"/>
      <c r="GA596" s="22"/>
      <c r="GB596" s="22"/>
      <c r="GC596" s="22"/>
      <c r="GD596" s="22"/>
      <c r="GE596" s="22"/>
      <c r="GF596" s="22"/>
      <c r="GG596" s="22"/>
      <c r="GH596" s="22"/>
      <c r="GI596" s="22"/>
      <c r="GJ596" s="22"/>
      <c r="GK596" s="22"/>
      <c r="GL596" s="22"/>
      <c r="GM596" s="22"/>
      <c r="GN596" s="22"/>
      <c r="GO596" s="22"/>
      <c r="GP596" s="22"/>
      <c r="GQ596" s="22"/>
      <c r="GR596" s="22"/>
      <c r="GS596" s="22"/>
      <c r="GT596" s="22"/>
      <c r="GU596" s="22"/>
      <c r="GV596" s="22"/>
      <c r="GW596" s="22"/>
      <c r="GX596" s="22"/>
      <c r="GY596" s="22"/>
      <c r="GZ596" s="22"/>
      <c r="HA596" s="22"/>
      <c r="HB596" s="22"/>
      <c r="HC596" s="22"/>
      <c r="HD596" s="22"/>
      <c r="HE596" s="22"/>
      <c r="HF596" s="22"/>
      <c r="HG596" s="22"/>
      <c r="HH596" s="22"/>
      <c r="HI596" s="22"/>
      <c r="HJ596" s="22"/>
      <c r="HK596" s="22"/>
      <c r="HL596" s="22"/>
      <c r="HM596" s="22"/>
      <c r="HN596" s="22"/>
      <c r="HO596" s="22"/>
      <c r="HP596" s="22"/>
      <c r="HQ596" s="22"/>
      <c r="HR596" s="22"/>
      <c r="HS596" s="22"/>
      <c r="HT596" s="22"/>
      <c r="HU596" s="22"/>
      <c r="HV596" s="22"/>
      <c r="HW596" s="22"/>
      <c r="HX596" s="22"/>
      <c r="HY596" s="22"/>
      <c r="HZ596" s="22"/>
      <c r="IA596" s="22"/>
      <c r="IB596" s="22"/>
      <c r="IC596" s="22"/>
      <c r="ID596" s="22"/>
      <c r="IE596" s="22"/>
      <c r="IF596" s="22"/>
      <c r="IG596" s="22"/>
      <c r="IH596" s="22"/>
      <c r="II596" s="22"/>
      <c r="IJ596" s="22"/>
      <c r="IK596" s="22"/>
      <c r="IL596" s="22"/>
      <c r="IM596" s="22"/>
      <c r="IN596" s="22"/>
      <c r="IO596" s="22"/>
      <c r="IP596" s="22"/>
      <c r="IQ596" s="22"/>
      <c r="IR596" s="22"/>
      <c r="IS596" s="22"/>
      <c r="IT596" s="22"/>
      <c r="IU596" s="22"/>
      <c r="IV596" s="22"/>
      <c r="IW596" s="22"/>
      <c r="IX596" s="22"/>
      <c r="IY596" s="26">
        <f t="shared" si="32"/>
        <v>1.9</v>
      </c>
      <c r="IZ596" s="56" t="s">
        <v>37</v>
      </c>
      <c r="JA596" s="80">
        <v>143.16</v>
      </c>
      <c r="JB596" s="81">
        <f>JE596+JF596+JG596+JH596+JI596+JJ596+JK596</f>
        <v>143.16</v>
      </c>
      <c r="JC596" s="81">
        <v>91.896000000000015</v>
      </c>
      <c r="JD596" s="82">
        <f t="shared" si="33"/>
        <v>0</v>
      </c>
      <c r="JE596" s="83"/>
      <c r="JF596" s="83"/>
      <c r="JG596" s="83"/>
      <c r="JH596" s="83"/>
      <c r="JI596" s="83"/>
      <c r="JJ596" s="83">
        <v>143.16</v>
      </c>
      <c r="JK596" s="83"/>
      <c r="JL596" s="83"/>
      <c r="JM596" s="83"/>
      <c r="JN596" s="83"/>
      <c r="JO596" s="83"/>
      <c r="JP596" s="83"/>
      <c r="JQ596" s="40">
        <f t="shared" si="31"/>
        <v>1.5578480020893182</v>
      </c>
    </row>
    <row r="597" spans="1:278" s="5" customFormat="1" ht="12.75" customHeight="1" x14ac:dyDescent="0.25">
      <c r="A597" s="64">
        <v>43463</v>
      </c>
      <c r="B597" s="109" t="s">
        <v>463</v>
      </c>
      <c r="C597" s="52"/>
      <c r="D597" s="52"/>
      <c r="E597" s="53"/>
      <c r="F597" s="53"/>
      <c r="G597" s="53"/>
      <c r="H597" s="53"/>
      <c r="I597" s="53"/>
      <c r="J597" s="53"/>
      <c r="K597" s="53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  <c r="BK597" s="22"/>
      <c r="BL597" s="22"/>
      <c r="BM597" s="22"/>
      <c r="BN597" s="22"/>
      <c r="BO597" s="22"/>
      <c r="BP597" s="22"/>
      <c r="BQ597" s="22"/>
      <c r="BR597" s="22"/>
      <c r="BS597" s="22"/>
      <c r="BT597" s="22"/>
      <c r="BU597" s="22"/>
      <c r="BV597" s="22"/>
      <c r="BW597" s="22"/>
      <c r="BX597" s="22"/>
      <c r="BY597" s="22"/>
      <c r="BZ597" s="22"/>
      <c r="CA597" s="22"/>
      <c r="CB597" s="22"/>
      <c r="CC597" s="22"/>
      <c r="CD597" s="22"/>
      <c r="CE597" s="22">
        <v>1</v>
      </c>
      <c r="CF597" s="22"/>
      <c r="CG597" s="22"/>
      <c r="CH597" s="22"/>
      <c r="CI597" s="22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2"/>
      <c r="DA597" s="22"/>
      <c r="DB597" s="22"/>
      <c r="DC597" s="22"/>
      <c r="DD597" s="22"/>
      <c r="DE597" s="22"/>
      <c r="DF597" s="22"/>
      <c r="DG597" s="22"/>
      <c r="DH597" s="22"/>
      <c r="DI597" s="22"/>
      <c r="DJ597" s="22"/>
      <c r="DK597" s="22"/>
      <c r="DL597" s="22"/>
      <c r="DM597" s="22"/>
      <c r="DN597" s="22"/>
      <c r="DO597" s="22"/>
      <c r="DP597" s="22"/>
      <c r="DQ597" s="22"/>
      <c r="DR597" s="22"/>
      <c r="DS597" s="22"/>
      <c r="DT597" s="22"/>
      <c r="DU597" s="22"/>
      <c r="DV597" s="22"/>
      <c r="DW597" s="22"/>
      <c r="DX597" s="22"/>
      <c r="DY597" s="22"/>
      <c r="DZ597" s="22"/>
      <c r="EA597" s="22"/>
      <c r="EB597" s="22"/>
      <c r="EC597" s="22"/>
      <c r="ED597" s="22"/>
      <c r="EE597" s="22"/>
      <c r="EF597" s="22"/>
      <c r="EG597" s="22"/>
      <c r="EH597" s="22">
        <v>1.1000000000000001</v>
      </c>
      <c r="EI597" s="22"/>
      <c r="EJ597" s="22"/>
      <c r="EK597" s="22"/>
      <c r="EL597" s="22"/>
      <c r="EM597" s="22"/>
      <c r="EN597" s="22"/>
      <c r="EO597" s="22"/>
      <c r="EP597" s="22"/>
      <c r="EQ597" s="22"/>
      <c r="ER597" s="22"/>
      <c r="ES597" s="22"/>
      <c r="ET597" s="22"/>
      <c r="EU597" s="22"/>
      <c r="EV597" s="22"/>
      <c r="EW597" s="22"/>
      <c r="EX597" s="22"/>
      <c r="EY597" s="22"/>
      <c r="EZ597" s="22"/>
      <c r="FA597" s="22"/>
      <c r="FB597" s="22"/>
      <c r="FC597" s="22"/>
      <c r="FD597" s="22"/>
      <c r="FE597" s="22"/>
      <c r="FF597" s="22"/>
      <c r="FG597" s="22"/>
      <c r="FH597" s="22"/>
      <c r="FI597" s="22"/>
      <c r="FJ597" s="22"/>
      <c r="FK597" s="22"/>
      <c r="FL597" s="22"/>
      <c r="FM597" s="22"/>
      <c r="FN597" s="22"/>
      <c r="FO597" s="22"/>
      <c r="FP597" s="22"/>
      <c r="FQ597" s="22"/>
      <c r="FR597" s="22"/>
      <c r="FS597" s="22"/>
      <c r="FT597" s="22"/>
      <c r="FU597" s="22"/>
      <c r="FV597" s="22"/>
      <c r="FW597" s="22"/>
      <c r="FX597" s="22"/>
      <c r="FY597" s="22"/>
      <c r="FZ597" s="22"/>
      <c r="GA597" s="22"/>
      <c r="GB597" s="22"/>
      <c r="GC597" s="22"/>
      <c r="GD597" s="22"/>
      <c r="GE597" s="22"/>
      <c r="GF597" s="22"/>
      <c r="GG597" s="22"/>
      <c r="GH597" s="22"/>
      <c r="GI597" s="22"/>
      <c r="GJ597" s="22"/>
      <c r="GK597" s="22"/>
      <c r="GL597" s="22"/>
      <c r="GM597" s="22"/>
      <c r="GN597" s="22"/>
      <c r="GO597" s="22"/>
      <c r="GP597" s="22"/>
      <c r="GQ597" s="22"/>
      <c r="GR597" s="22"/>
      <c r="GS597" s="22"/>
      <c r="GT597" s="22"/>
      <c r="GU597" s="22"/>
      <c r="GV597" s="22"/>
      <c r="GW597" s="22"/>
      <c r="GX597" s="22"/>
      <c r="GY597" s="22"/>
      <c r="GZ597" s="22"/>
      <c r="HA597" s="22"/>
      <c r="HB597" s="22"/>
      <c r="HC597" s="22"/>
      <c r="HD597" s="22"/>
      <c r="HE597" s="22"/>
      <c r="HF597" s="22"/>
      <c r="HG597" s="22"/>
      <c r="HH597" s="22"/>
      <c r="HI597" s="22"/>
      <c r="HJ597" s="22"/>
      <c r="HK597" s="22"/>
      <c r="HL597" s="22"/>
      <c r="HM597" s="22"/>
      <c r="HN597" s="22"/>
      <c r="HO597" s="22"/>
      <c r="HP597" s="22"/>
      <c r="HQ597" s="22"/>
      <c r="HR597" s="22"/>
      <c r="HS597" s="22"/>
      <c r="HT597" s="22"/>
      <c r="HU597" s="22"/>
      <c r="HV597" s="22"/>
      <c r="HW597" s="22"/>
      <c r="HX597" s="22"/>
      <c r="HY597" s="22"/>
      <c r="HZ597" s="22"/>
      <c r="IA597" s="22"/>
      <c r="IB597" s="22"/>
      <c r="IC597" s="22"/>
      <c r="ID597" s="22"/>
      <c r="IE597" s="22"/>
      <c r="IF597" s="22"/>
      <c r="IG597" s="22"/>
      <c r="IH597" s="22"/>
      <c r="II597" s="22"/>
      <c r="IJ597" s="22"/>
      <c r="IK597" s="22"/>
      <c r="IL597" s="22"/>
      <c r="IM597" s="22"/>
      <c r="IN597" s="22"/>
      <c r="IO597" s="22"/>
      <c r="IP597" s="22"/>
      <c r="IQ597" s="22"/>
      <c r="IR597" s="22"/>
      <c r="IS597" s="22"/>
      <c r="IT597" s="22"/>
      <c r="IU597" s="22"/>
      <c r="IV597" s="22"/>
      <c r="IW597" s="22"/>
      <c r="IX597" s="22"/>
      <c r="IY597" s="26">
        <f t="shared" si="32"/>
        <v>2.1</v>
      </c>
      <c r="IZ597" s="56" t="s">
        <v>37</v>
      </c>
      <c r="JA597" s="80">
        <v>102.28</v>
      </c>
      <c r="JB597" s="81">
        <f>JE597+JF597+JG597+JH597+JI597+JJ597+JK597+JL597+JM597+JN597+JO597+JP597</f>
        <v>102.28</v>
      </c>
      <c r="JC597" s="81">
        <v>58.613</v>
      </c>
      <c r="JD597" s="82">
        <f t="shared" si="33"/>
        <v>0</v>
      </c>
      <c r="JE597" s="83"/>
      <c r="JF597" s="83"/>
      <c r="JG597" s="83"/>
      <c r="JH597" s="83"/>
      <c r="JI597" s="83"/>
      <c r="JJ597" s="83"/>
      <c r="JK597" s="83"/>
      <c r="JL597" s="83"/>
      <c r="JM597" s="83"/>
      <c r="JN597" s="83"/>
      <c r="JO597" s="83"/>
      <c r="JP597" s="83">
        <v>102.28</v>
      </c>
      <c r="JQ597" s="117">
        <f t="shared" si="31"/>
        <v>1.745005374234385</v>
      </c>
    </row>
    <row r="598" spans="1:278" s="5" customFormat="1" ht="12.75" customHeight="1" x14ac:dyDescent="0.25">
      <c r="A598" s="64">
        <v>43150</v>
      </c>
      <c r="B598" s="108" t="s">
        <v>206</v>
      </c>
      <c r="C598" s="52"/>
      <c r="D598" s="52"/>
      <c r="E598" s="53"/>
      <c r="F598" s="53"/>
      <c r="G598" s="53"/>
      <c r="H598" s="53"/>
      <c r="I598" s="53"/>
      <c r="J598" s="53"/>
      <c r="K598" s="53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  <c r="BK598" s="22"/>
      <c r="BL598" s="22"/>
      <c r="BM598" s="22"/>
      <c r="BN598" s="22"/>
      <c r="BO598" s="22"/>
      <c r="BP598" s="22"/>
      <c r="BQ598" s="22"/>
      <c r="BR598" s="22"/>
      <c r="BS598" s="22"/>
      <c r="BT598" s="22"/>
      <c r="BU598" s="22"/>
      <c r="BV598" s="22"/>
      <c r="BW598" s="22"/>
      <c r="BX598" s="22"/>
      <c r="BY598" s="22"/>
      <c r="BZ598" s="22"/>
      <c r="CA598" s="22"/>
      <c r="CB598" s="22"/>
      <c r="CC598" s="22"/>
      <c r="CD598" s="22"/>
      <c r="CE598" s="22"/>
      <c r="CF598" s="22"/>
      <c r="CG598" s="22"/>
      <c r="CH598" s="22"/>
      <c r="CI598" s="22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2"/>
      <c r="DA598" s="22"/>
      <c r="DB598" s="22"/>
      <c r="DC598" s="22"/>
      <c r="DD598" s="22"/>
      <c r="DE598" s="22"/>
      <c r="DF598" s="22"/>
      <c r="DG598" s="22"/>
      <c r="DH598" s="22"/>
      <c r="DI598" s="22"/>
      <c r="DJ598" s="22"/>
      <c r="DK598" s="22"/>
      <c r="DL598" s="22"/>
      <c r="DM598" s="22"/>
      <c r="DN598" s="22"/>
      <c r="DO598" s="22"/>
      <c r="DP598" s="22"/>
      <c r="DQ598" s="22"/>
      <c r="DR598" s="22"/>
      <c r="DS598" s="22"/>
      <c r="DT598" s="22"/>
      <c r="DU598" s="22"/>
      <c r="DV598" s="22"/>
      <c r="DW598" s="22"/>
      <c r="DX598" s="22"/>
      <c r="DY598" s="22"/>
      <c r="DZ598" s="22"/>
      <c r="EA598" s="22"/>
      <c r="EB598" s="22"/>
      <c r="EC598" s="22"/>
      <c r="ED598" s="22"/>
      <c r="EE598" s="22"/>
      <c r="EF598" s="22"/>
      <c r="EG598" s="22"/>
      <c r="EH598" s="22"/>
      <c r="EI598" s="22"/>
      <c r="EJ598" s="22"/>
      <c r="EK598" s="22"/>
      <c r="EL598" s="22"/>
      <c r="EM598" s="22"/>
      <c r="EN598" s="22"/>
      <c r="EO598" s="22"/>
      <c r="EP598" s="22"/>
      <c r="EQ598" s="22"/>
      <c r="ER598" s="22"/>
      <c r="ES598" s="22"/>
      <c r="ET598" s="22"/>
      <c r="EU598" s="22"/>
      <c r="EV598" s="22"/>
      <c r="EW598" s="22"/>
      <c r="EX598" s="22"/>
      <c r="EY598" s="22"/>
      <c r="EZ598" s="22"/>
      <c r="FA598" s="22"/>
      <c r="FB598" s="22"/>
      <c r="FC598" s="22"/>
      <c r="FD598" s="22"/>
      <c r="FE598" s="22"/>
      <c r="FF598" s="22"/>
      <c r="FG598" s="22"/>
      <c r="FH598" s="22"/>
      <c r="FI598" s="22"/>
      <c r="FJ598" s="22"/>
      <c r="FK598" s="22"/>
      <c r="FL598" s="22"/>
      <c r="FM598" s="22"/>
      <c r="FN598" s="22"/>
      <c r="FO598" s="22"/>
      <c r="FP598" s="22"/>
      <c r="FQ598" s="22"/>
      <c r="FR598" s="22"/>
      <c r="FS598" s="22"/>
      <c r="FT598" s="22"/>
      <c r="FU598" s="22"/>
      <c r="FV598" s="22"/>
      <c r="FW598" s="22"/>
      <c r="FX598" s="22"/>
      <c r="FY598" s="22"/>
      <c r="FZ598" s="22"/>
      <c r="GA598" s="22"/>
      <c r="GB598" s="22">
        <v>8</v>
      </c>
      <c r="GC598" s="22"/>
      <c r="GD598" s="22"/>
      <c r="GE598" s="22"/>
      <c r="GF598" s="22"/>
      <c r="GG598" s="22"/>
      <c r="GH598" s="22"/>
      <c r="GI598" s="22"/>
      <c r="GJ598" s="22"/>
      <c r="GK598" s="22"/>
      <c r="GL598" s="22"/>
      <c r="GM598" s="22"/>
      <c r="GN598" s="22"/>
      <c r="GO598" s="22"/>
      <c r="GP598" s="22"/>
      <c r="GQ598" s="22"/>
      <c r="GR598" s="22"/>
      <c r="GS598" s="22"/>
      <c r="GT598" s="22"/>
      <c r="GU598" s="22"/>
      <c r="GV598" s="22"/>
      <c r="GW598" s="22"/>
      <c r="GX598" s="22"/>
      <c r="GY598" s="22"/>
      <c r="GZ598" s="22"/>
      <c r="HA598" s="22"/>
      <c r="HB598" s="22"/>
      <c r="HC598" s="22"/>
      <c r="HD598" s="22"/>
      <c r="HE598" s="22"/>
      <c r="HF598" s="22"/>
      <c r="HG598" s="22"/>
      <c r="HH598" s="22"/>
      <c r="HI598" s="22"/>
      <c r="HJ598" s="22"/>
      <c r="HK598" s="22"/>
      <c r="HL598" s="22"/>
      <c r="HM598" s="22"/>
      <c r="HN598" s="22"/>
      <c r="HO598" s="22"/>
      <c r="HP598" s="22"/>
      <c r="HQ598" s="22"/>
      <c r="HR598" s="22"/>
      <c r="HS598" s="22"/>
      <c r="HT598" s="22"/>
      <c r="HU598" s="22"/>
      <c r="HV598" s="22"/>
      <c r="HW598" s="22"/>
      <c r="HX598" s="22"/>
      <c r="HY598" s="22"/>
      <c r="HZ598" s="22"/>
      <c r="IA598" s="22"/>
      <c r="IB598" s="22"/>
      <c r="IC598" s="22"/>
      <c r="ID598" s="22"/>
      <c r="IE598" s="22"/>
      <c r="IF598" s="22"/>
      <c r="IG598" s="22"/>
      <c r="IH598" s="22"/>
      <c r="II598" s="22"/>
      <c r="IJ598" s="22"/>
      <c r="IK598" s="22"/>
      <c r="IL598" s="22"/>
      <c r="IM598" s="22"/>
      <c r="IN598" s="22"/>
      <c r="IO598" s="22"/>
      <c r="IP598" s="22"/>
      <c r="IQ598" s="22"/>
      <c r="IR598" s="22"/>
      <c r="IS598" s="22"/>
      <c r="IT598" s="22"/>
      <c r="IU598" s="22"/>
      <c r="IV598" s="22"/>
      <c r="IW598" s="22"/>
      <c r="IX598" s="22"/>
      <c r="IY598" s="26">
        <f t="shared" si="32"/>
        <v>8</v>
      </c>
      <c r="IZ598" s="56" t="s">
        <v>37</v>
      </c>
      <c r="JA598" s="80">
        <v>310.45999999999998</v>
      </c>
      <c r="JB598" s="81">
        <f>JE598+JF598</f>
        <v>310.45999999999998</v>
      </c>
      <c r="JC598" s="81">
        <v>118</v>
      </c>
      <c r="JD598" s="82">
        <f t="shared" si="33"/>
        <v>0</v>
      </c>
      <c r="JE598" s="83"/>
      <c r="JF598" s="83">
        <v>310.45999999999998</v>
      </c>
      <c r="JG598" s="83"/>
      <c r="JH598" s="83"/>
      <c r="JI598" s="83"/>
      <c r="JJ598" s="83"/>
      <c r="JK598" s="83"/>
      <c r="JL598" s="83"/>
      <c r="JM598" s="83"/>
      <c r="JN598" s="83"/>
      <c r="JO598" s="83"/>
      <c r="JP598" s="83"/>
      <c r="JQ598" s="40">
        <f t="shared" si="31"/>
        <v>2.6310169491525421</v>
      </c>
    </row>
    <row r="599" spans="1:278" s="5" customFormat="1" ht="12.75" customHeight="1" x14ac:dyDescent="0.25">
      <c r="A599" s="64">
        <v>43173</v>
      </c>
      <c r="B599" s="108" t="s">
        <v>206</v>
      </c>
      <c r="C599" s="52"/>
      <c r="D599" s="52"/>
      <c r="E599" s="53"/>
      <c r="F599" s="53"/>
      <c r="G599" s="53"/>
      <c r="H599" s="53"/>
      <c r="I599" s="53"/>
      <c r="J599" s="53"/>
      <c r="K599" s="53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>
        <v>10</v>
      </c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  <c r="BK599" s="22"/>
      <c r="BL599" s="22"/>
      <c r="BM599" s="22"/>
      <c r="BN599" s="22"/>
      <c r="BO599" s="22"/>
      <c r="BP599" s="22"/>
      <c r="BQ599" s="22"/>
      <c r="BR599" s="22"/>
      <c r="BS599" s="22"/>
      <c r="BT599" s="22"/>
      <c r="BU599" s="22"/>
      <c r="BV599" s="22"/>
      <c r="BW599" s="22"/>
      <c r="BX599" s="22"/>
      <c r="BY599" s="22"/>
      <c r="BZ599" s="22"/>
      <c r="CA599" s="22"/>
      <c r="CB599" s="22"/>
      <c r="CC599" s="22"/>
      <c r="CD599" s="22"/>
      <c r="CE599" s="22"/>
      <c r="CF599" s="22"/>
      <c r="CG599" s="22"/>
      <c r="CH599" s="22"/>
      <c r="CI599" s="22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2"/>
      <c r="DA599" s="22"/>
      <c r="DB599" s="22"/>
      <c r="DC599" s="22"/>
      <c r="DD599" s="22"/>
      <c r="DE599" s="22"/>
      <c r="DF599" s="22"/>
      <c r="DG599" s="22"/>
      <c r="DH599" s="22"/>
      <c r="DI599" s="22"/>
      <c r="DJ599" s="22"/>
      <c r="DK599" s="22"/>
      <c r="DL599" s="22"/>
      <c r="DM599" s="22"/>
      <c r="DN599" s="22"/>
      <c r="DO599" s="22"/>
      <c r="DP599" s="22"/>
      <c r="DQ599" s="22"/>
      <c r="DR599" s="22"/>
      <c r="DS599" s="22"/>
      <c r="DT599" s="22"/>
      <c r="DU599" s="22"/>
      <c r="DV599" s="22"/>
      <c r="DW599" s="22"/>
      <c r="DX599" s="22"/>
      <c r="DY599" s="22"/>
      <c r="DZ599" s="22"/>
      <c r="EA599" s="22"/>
      <c r="EB599" s="22"/>
      <c r="EC599" s="22"/>
      <c r="ED599" s="22"/>
      <c r="EE599" s="22"/>
      <c r="EF599" s="22"/>
      <c r="EG599" s="22"/>
      <c r="EH599" s="22"/>
      <c r="EI599" s="22"/>
      <c r="EJ599" s="22"/>
      <c r="EK599" s="22"/>
      <c r="EL599" s="22"/>
      <c r="EM599" s="22"/>
      <c r="EN599" s="22"/>
      <c r="EO599" s="22"/>
      <c r="EP599" s="22"/>
      <c r="EQ599" s="22"/>
      <c r="ER599" s="22">
        <v>9</v>
      </c>
      <c r="ES599" s="22"/>
      <c r="ET599" s="22"/>
      <c r="EU599" s="22"/>
      <c r="EV599" s="22"/>
      <c r="EW599" s="22"/>
      <c r="EX599" s="22"/>
      <c r="EY599" s="22"/>
      <c r="EZ599" s="22"/>
      <c r="FA599" s="22"/>
      <c r="FB599" s="22"/>
      <c r="FC599" s="22"/>
      <c r="FD599" s="22"/>
      <c r="FE599" s="22"/>
      <c r="FF599" s="22"/>
      <c r="FG599" s="22"/>
      <c r="FH599" s="22"/>
      <c r="FI599" s="22"/>
      <c r="FJ599" s="22"/>
      <c r="FK599" s="22"/>
      <c r="FL599" s="22"/>
      <c r="FM599" s="22"/>
      <c r="FN599" s="22"/>
      <c r="FO599" s="22"/>
      <c r="FP599" s="22"/>
      <c r="FQ599" s="22"/>
      <c r="FR599" s="22"/>
      <c r="FS599" s="22"/>
      <c r="FT599" s="22"/>
      <c r="FU599" s="22"/>
      <c r="FV599" s="22"/>
      <c r="FW599" s="22"/>
      <c r="FX599" s="22"/>
      <c r="FY599" s="22"/>
      <c r="FZ599" s="22"/>
      <c r="GA599" s="22"/>
      <c r="GB599" s="22"/>
      <c r="GC599" s="22"/>
      <c r="GD599" s="22"/>
      <c r="GE599" s="22"/>
      <c r="GF599" s="22"/>
      <c r="GG599" s="22"/>
      <c r="GH599" s="22"/>
      <c r="GI599" s="22"/>
      <c r="GJ599" s="22"/>
      <c r="GK599" s="22"/>
      <c r="GL599" s="22"/>
      <c r="GM599" s="22"/>
      <c r="GN599" s="22"/>
      <c r="GO599" s="22"/>
      <c r="GP599" s="22"/>
      <c r="GQ599" s="22"/>
      <c r="GR599" s="22"/>
      <c r="GS599" s="22"/>
      <c r="GT599" s="22"/>
      <c r="GU599" s="22"/>
      <c r="GV599" s="22"/>
      <c r="GW599" s="22"/>
      <c r="GX599" s="22"/>
      <c r="GY599" s="22"/>
      <c r="GZ599" s="22"/>
      <c r="HA599" s="22"/>
      <c r="HB599" s="22"/>
      <c r="HC599" s="22"/>
      <c r="HD599" s="22"/>
      <c r="HE599" s="22"/>
      <c r="HF599" s="22"/>
      <c r="HG599" s="22"/>
      <c r="HH599" s="22"/>
      <c r="HI599" s="22"/>
      <c r="HJ599" s="22">
        <v>1</v>
      </c>
      <c r="HK599" s="22"/>
      <c r="HL599" s="22"/>
      <c r="HM599" s="22"/>
      <c r="HN599" s="22"/>
      <c r="HO599" s="22"/>
      <c r="HP599" s="22"/>
      <c r="HQ599" s="22"/>
      <c r="HR599" s="22"/>
      <c r="HS599" s="22"/>
      <c r="HT599" s="22"/>
      <c r="HU599" s="22"/>
      <c r="HV599" s="22"/>
      <c r="HW599" s="22"/>
      <c r="HX599" s="22"/>
      <c r="HY599" s="22"/>
      <c r="HZ599" s="22"/>
      <c r="IA599" s="22"/>
      <c r="IB599" s="22"/>
      <c r="IC599" s="22"/>
      <c r="ID599" s="22"/>
      <c r="IE599" s="22"/>
      <c r="IF599" s="22"/>
      <c r="IG599" s="22"/>
      <c r="IH599" s="22"/>
      <c r="II599" s="22"/>
      <c r="IJ599" s="22"/>
      <c r="IK599" s="22"/>
      <c r="IL599" s="22"/>
      <c r="IM599" s="22"/>
      <c r="IN599" s="22"/>
      <c r="IO599" s="22"/>
      <c r="IP599" s="22"/>
      <c r="IQ599" s="22"/>
      <c r="IR599" s="22"/>
      <c r="IS599" s="22"/>
      <c r="IT599" s="22"/>
      <c r="IU599" s="22"/>
      <c r="IV599" s="22"/>
      <c r="IW599" s="22"/>
      <c r="IX599" s="22"/>
      <c r="IY599" s="26">
        <f t="shared" si="32"/>
        <v>20</v>
      </c>
      <c r="IZ599" s="56" t="s">
        <v>37</v>
      </c>
      <c r="JA599" s="80">
        <v>574.85</v>
      </c>
      <c r="JB599" s="81">
        <f>JE599+JF599+JG599</f>
        <v>574.85</v>
      </c>
      <c r="JC599" s="81">
        <v>282.06</v>
      </c>
      <c r="JD599" s="82">
        <f t="shared" si="33"/>
        <v>0</v>
      </c>
      <c r="JE599" s="83"/>
      <c r="JF599" s="83"/>
      <c r="JG599" s="83">
        <v>574.85</v>
      </c>
      <c r="JH599" s="83"/>
      <c r="JI599" s="83"/>
      <c r="JJ599" s="83"/>
      <c r="JK599" s="83"/>
      <c r="JL599" s="83"/>
      <c r="JM599" s="83"/>
      <c r="JN599" s="83"/>
      <c r="JO599" s="83"/>
      <c r="JP599" s="83"/>
      <c r="JQ599" s="40">
        <f t="shared" si="31"/>
        <v>2.0380415514429555</v>
      </c>
    </row>
    <row r="600" spans="1:278" s="5" customFormat="1" ht="12.75" customHeight="1" x14ac:dyDescent="0.25">
      <c r="A600" s="64">
        <v>43227</v>
      </c>
      <c r="B600" s="108" t="s">
        <v>206</v>
      </c>
      <c r="C600" s="52"/>
      <c r="D600" s="52"/>
      <c r="E600" s="53"/>
      <c r="F600" s="53"/>
      <c r="G600" s="53"/>
      <c r="H600" s="53"/>
      <c r="I600" s="53"/>
      <c r="J600" s="53"/>
      <c r="K600" s="53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  <c r="BK600" s="22"/>
      <c r="BL600" s="22"/>
      <c r="BM600" s="22"/>
      <c r="BN600" s="22"/>
      <c r="BO600" s="22"/>
      <c r="BP600" s="22"/>
      <c r="BQ600" s="22"/>
      <c r="BR600" s="22"/>
      <c r="BS600" s="22"/>
      <c r="BT600" s="22"/>
      <c r="BU600" s="22"/>
      <c r="BV600" s="22"/>
      <c r="BW600" s="22"/>
      <c r="BX600" s="22"/>
      <c r="BY600" s="22"/>
      <c r="BZ600" s="22"/>
      <c r="CA600" s="22"/>
      <c r="CB600" s="22"/>
      <c r="CC600" s="22"/>
      <c r="CD600" s="22"/>
      <c r="CE600" s="22"/>
      <c r="CF600" s="22"/>
      <c r="CG600" s="22"/>
      <c r="CH600" s="22"/>
      <c r="CI600" s="22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2"/>
      <c r="DA600" s="22"/>
      <c r="DB600" s="22"/>
      <c r="DC600" s="22"/>
      <c r="DD600" s="22"/>
      <c r="DE600" s="22"/>
      <c r="DF600" s="22"/>
      <c r="DG600" s="22"/>
      <c r="DH600" s="22"/>
      <c r="DI600" s="22"/>
      <c r="DJ600" s="22"/>
      <c r="DK600" s="22"/>
      <c r="DL600" s="22"/>
      <c r="DM600" s="22"/>
      <c r="DN600" s="22"/>
      <c r="DO600" s="22"/>
      <c r="DP600" s="22"/>
      <c r="DQ600" s="22"/>
      <c r="DR600" s="22"/>
      <c r="DS600" s="22"/>
      <c r="DT600" s="22"/>
      <c r="DU600" s="22"/>
      <c r="DV600" s="22"/>
      <c r="DW600" s="22"/>
      <c r="DX600" s="22"/>
      <c r="DY600" s="22"/>
      <c r="DZ600" s="22"/>
      <c r="EA600" s="22"/>
      <c r="EB600" s="22"/>
      <c r="EC600" s="22"/>
      <c r="ED600" s="22"/>
      <c r="EE600" s="22"/>
      <c r="EF600" s="22"/>
      <c r="EG600" s="22"/>
      <c r="EH600" s="22"/>
      <c r="EI600" s="22"/>
      <c r="EJ600" s="22"/>
      <c r="EK600" s="22"/>
      <c r="EL600" s="22"/>
      <c r="EM600" s="22"/>
      <c r="EN600" s="22"/>
      <c r="EO600" s="22"/>
      <c r="EP600" s="22"/>
      <c r="EQ600" s="22"/>
      <c r="ER600" s="22"/>
      <c r="ES600" s="22"/>
      <c r="ET600" s="22"/>
      <c r="EU600" s="22"/>
      <c r="EV600" s="22"/>
      <c r="EW600" s="22"/>
      <c r="EX600" s="22"/>
      <c r="EY600" s="22"/>
      <c r="EZ600" s="22"/>
      <c r="FA600" s="22"/>
      <c r="FB600" s="22"/>
      <c r="FC600" s="22"/>
      <c r="FD600" s="22"/>
      <c r="FE600" s="22"/>
      <c r="FF600" s="22"/>
      <c r="FG600" s="22"/>
      <c r="FH600" s="22"/>
      <c r="FI600" s="22"/>
      <c r="FJ600" s="22"/>
      <c r="FK600" s="22"/>
      <c r="FL600" s="22"/>
      <c r="FM600" s="22"/>
      <c r="FN600" s="22"/>
      <c r="FO600" s="22"/>
      <c r="FP600" s="22"/>
      <c r="FQ600" s="22"/>
      <c r="FR600" s="22"/>
      <c r="FS600" s="22"/>
      <c r="FT600" s="22"/>
      <c r="FU600" s="22"/>
      <c r="FV600" s="22"/>
      <c r="FW600" s="22"/>
      <c r="FX600" s="22"/>
      <c r="FY600" s="22"/>
      <c r="FZ600" s="22"/>
      <c r="GA600" s="22"/>
      <c r="GB600" s="22"/>
      <c r="GC600" s="22"/>
      <c r="GD600" s="22"/>
      <c r="GE600" s="22"/>
      <c r="GF600" s="22"/>
      <c r="GG600" s="22"/>
      <c r="GH600" s="22"/>
      <c r="GI600" s="22"/>
      <c r="GJ600" s="22"/>
      <c r="GK600" s="22"/>
      <c r="GL600" s="22"/>
      <c r="GM600" s="22"/>
      <c r="GN600" s="22"/>
      <c r="GO600" s="22"/>
      <c r="GP600" s="22"/>
      <c r="GQ600" s="22"/>
      <c r="GR600" s="22"/>
      <c r="GS600" s="22"/>
      <c r="GT600" s="22"/>
      <c r="GU600" s="22"/>
      <c r="GV600" s="22"/>
      <c r="GW600" s="22"/>
      <c r="GX600" s="22"/>
      <c r="GY600" s="22"/>
      <c r="GZ600" s="22"/>
      <c r="HA600" s="22"/>
      <c r="HB600" s="22"/>
      <c r="HC600" s="22"/>
      <c r="HD600" s="22"/>
      <c r="HE600" s="22"/>
      <c r="HF600" s="22"/>
      <c r="HG600" s="22"/>
      <c r="HH600" s="22"/>
      <c r="HI600" s="22"/>
      <c r="HJ600" s="22">
        <v>1</v>
      </c>
      <c r="HK600" s="22"/>
      <c r="HL600" s="22"/>
      <c r="HM600" s="22"/>
      <c r="HN600" s="22"/>
      <c r="HO600" s="22"/>
      <c r="HP600" s="22"/>
      <c r="HQ600" s="22"/>
      <c r="HR600" s="22"/>
      <c r="HS600" s="22"/>
      <c r="HT600" s="22"/>
      <c r="HU600" s="22"/>
      <c r="HV600" s="22"/>
      <c r="HW600" s="22"/>
      <c r="HX600" s="22"/>
      <c r="HY600" s="22"/>
      <c r="HZ600" s="22"/>
      <c r="IA600" s="22"/>
      <c r="IB600" s="22"/>
      <c r="IC600" s="22"/>
      <c r="ID600" s="22"/>
      <c r="IE600" s="22"/>
      <c r="IF600" s="22"/>
      <c r="IG600" s="22"/>
      <c r="IH600" s="22"/>
      <c r="II600" s="22"/>
      <c r="IJ600" s="22"/>
      <c r="IK600" s="22"/>
      <c r="IL600" s="22"/>
      <c r="IM600" s="22"/>
      <c r="IN600" s="22"/>
      <c r="IO600" s="22"/>
      <c r="IP600" s="22"/>
      <c r="IQ600" s="22"/>
      <c r="IR600" s="22"/>
      <c r="IS600" s="22"/>
      <c r="IT600" s="22"/>
      <c r="IU600" s="22"/>
      <c r="IV600" s="22"/>
      <c r="IW600" s="22"/>
      <c r="IX600" s="22"/>
      <c r="IY600" s="26">
        <f t="shared" si="32"/>
        <v>1</v>
      </c>
      <c r="IZ600" s="56" t="s">
        <v>78</v>
      </c>
      <c r="JA600" s="80">
        <v>34</v>
      </c>
      <c r="JB600" s="81">
        <f>JE600+JF600+JG600+JH600+JI600</f>
        <v>34</v>
      </c>
      <c r="JC600" s="81">
        <v>24.58</v>
      </c>
      <c r="JD600" s="82">
        <f t="shared" si="33"/>
        <v>0</v>
      </c>
      <c r="JE600" s="83"/>
      <c r="JF600" s="83"/>
      <c r="JG600" s="83"/>
      <c r="JH600" s="83"/>
      <c r="JI600" s="83">
        <v>34</v>
      </c>
      <c r="JJ600" s="83"/>
      <c r="JK600" s="83"/>
      <c r="JL600" s="83"/>
      <c r="JM600" s="83"/>
      <c r="JN600" s="83"/>
      <c r="JO600" s="83"/>
      <c r="JP600" s="83"/>
      <c r="JQ600" s="40">
        <f t="shared" si="31"/>
        <v>1.3832384052074858</v>
      </c>
    </row>
    <row r="601" spans="1:278" s="5" customFormat="1" ht="12.75" customHeight="1" x14ac:dyDescent="0.25">
      <c r="A601" s="64">
        <v>43245</v>
      </c>
      <c r="B601" s="108" t="s">
        <v>206</v>
      </c>
      <c r="C601" s="52"/>
      <c r="D601" s="52"/>
      <c r="E601" s="53"/>
      <c r="F601" s="53"/>
      <c r="G601" s="53"/>
      <c r="H601" s="53"/>
      <c r="I601" s="53"/>
      <c r="J601" s="53"/>
      <c r="K601" s="53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  <c r="BK601" s="22"/>
      <c r="BL601" s="22"/>
      <c r="BM601" s="22"/>
      <c r="BN601" s="22"/>
      <c r="BO601" s="22"/>
      <c r="BP601" s="22"/>
      <c r="BQ601" s="22"/>
      <c r="BR601" s="22"/>
      <c r="BS601" s="22"/>
      <c r="BT601" s="22"/>
      <c r="BU601" s="22"/>
      <c r="BV601" s="22"/>
      <c r="BW601" s="22"/>
      <c r="BX601" s="22"/>
      <c r="BY601" s="22"/>
      <c r="BZ601" s="22"/>
      <c r="CA601" s="22"/>
      <c r="CB601" s="22"/>
      <c r="CC601" s="22"/>
      <c r="CD601" s="22"/>
      <c r="CE601" s="22"/>
      <c r="CF601" s="22"/>
      <c r="CG601" s="22"/>
      <c r="CH601" s="22"/>
      <c r="CI601" s="22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2"/>
      <c r="DA601" s="22"/>
      <c r="DB601" s="22"/>
      <c r="DC601" s="22"/>
      <c r="DD601" s="22"/>
      <c r="DE601" s="22"/>
      <c r="DF601" s="22"/>
      <c r="DG601" s="22"/>
      <c r="DH601" s="22"/>
      <c r="DI601" s="22"/>
      <c r="DJ601" s="22"/>
      <c r="DK601" s="22"/>
      <c r="DL601" s="22"/>
      <c r="DM601" s="22"/>
      <c r="DN601" s="22"/>
      <c r="DO601" s="22"/>
      <c r="DP601" s="22"/>
      <c r="DQ601" s="22"/>
      <c r="DR601" s="22"/>
      <c r="DS601" s="22"/>
      <c r="DT601" s="22"/>
      <c r="DU601" s="22"/>
      <c r="DV601" s="22"/>
      <c r="DW601" s="22"/>
      <c r="DX601" s="22"/>
      <c r="DY601" s="22"/>
      <c r="DZ601" s="22"/>
      <c r="EA601" s="22"/>
      <c r="EB601" s="22"/>
      <c r="EC601" s="22"/>
      <c r="ED601" s="22"/>
      <c r="EE601" s="22"/>
      <c r="EF601" s="22"/>
      <c r="EG601" s="22"/>
      <c r="EH601" s="22"/>
      <c r="EI601" s="22"/>
      <c r="EJ601" s="22"/>
      <c r="EK601" s="22"/>
      <c r="EL601" s="22"/>
      <c r="EM601" s="22"/>
      <c r="EN601" s="22"/>
      <c r="EO601" s="22"/>
      <c r="EP601" s="22"/>
      <c r="EQ601" s="22"/>
      <c r="ER601" s="22"/>
      <c r="ES601" s="22"/>
      <c r="ET601" s="22"/>
      <c r="EU601" s="22"/>
      <c r="EV601" s="22"/>
      <c r="EW601" s="22"/>
      <c r="EX601" s="22"/>
      <c r="EY601" s="22"/>
      <c r="EZ601" s="22"/>
      <c r="FA601" s="22"/>
      <c r="FB601" s="22"/>
      <c r="FC601" s="22"/>
      <c r="FD601" s="22"/>
      <c r="FE601" s="22"/>
      <c r="FF601" s="22"/>
      <c r="FG601" s="22"/>
      <c r="FH601" s="22"/>
      <c r="FI601" s="22"/>
      <c r="FJ601" s="22"/>
      <c r="FK601" s="22"/>
      <c r="FL601" s="22"/>
      <c r="FM601" s="22"/>
      <c r="FN601" s="22"/>
      <c r="FO601" s="22"/>
      <c r="FP601" s="22"/>
      <c r="FQ601" s="22"/>
      <c r="FR601" s="22"/>
      <c r="FS601" s="22"/>
      <c r="FT601" s="22"/>
      <c r="FU601" s="22"/>
      <c r="FV601" s="22"/>
      <c r="FW601" s="22"/>
      <c r="FX601" s="22"/>
      <c r="FY601" s="22"/>
      <c r="FZ601" s="22"/>
      <c r="GA601" s="22"/>
      <c r="GB601" s="22"/>
      <c r="GC601" s="22"/>
      <c r="GD601" s="22"/>
      <c r="GE601" s="22"/>
      <c r="GF601" s="22"/>
      <c r="GG601" s="22"/>
      <c r="GH601" s="22"/>
      <c r="GI601" s="22"/>
      <c r="GJ601" s="22"/>
      <c r="GK601" s="22"/>
      <c r="GL601" s="22"/>
      <c r="GM601" s="22"/>
      <c r="GN601" s="22"/>
      <c r="GO601" s="22"/>
      <c r="GP601" s="22"/>
      <c r="GQ601" s="22"/>
      <c r="GR601" s="22"/>
      <c r="GS601" s="22"/>
      <c r="GT601" s="22"/>
      <c r="GU601" s="22"/>
      <c r="GV601" s="22"/>
      <c r="GW601" s="22"/>
      <c r="GX601" s="22"/>
      <c r="GY601" s="22"/>
      <c r="GZ601" s="22"/>
      <c r="HA601" s="22"/>
      <c r="HB601" s="22"/>
      <c r="HC601" s="22"/>
      <c r="HD601" s="22"/>
      <c r="HE601" s="22"/>
      <c r="HF601" s="22"/>
      <c r="HG601" s="22"/>
      <c r="HH601" s="22"/>
      <c r="HI601" s="22"/>
      <c r="HJ601" s="22"/>
      <c r="HK601" s="22"/>
      <c r="HL601" s="22"/>
      <c r="HM601" s="22"/>
      <c r="HN601" s="22"/>
      <c r="HO601" s="22">
        <v>1</v>
      </c>
      <c r="HP601" s="22"/>
      <c r="HQ601" s="22"/>
      <c r="HR601" s="22"/>
      <c r="HS601" s="22"/>
      <c r="HT601" s="22"/>
      <c r="HU601" s="22"/>
      <c r="HV601" s="22"/>
      <c r="HW601" s="22"/>
      <c r="HX601" s="22"/>
      <c r="HY601" s="22"/>
      <c r="HZ601" s="22"/>
      <c r="IA601" s="22"/>
      <c r="IB601" s="22"/>
      <c r="IC601" s="22"/>
      <c r="ID601" s="22"/>
      <c r="IE601" s="22"/>
      <c r="IF601" s="22"/>
      <c r="IG601" s="22"/>
      <c r="IH601" s="22"/>
      <c r="II601" s="22"/>
      <c r="IJ601" s="22"/>
      <c r="IK601" s="22"/>
      <c r="IL601" s="22"/>
      <c r="IM601" s="22"/>
      <c r="IN601" s="22"/>
      <c r="IO601" s="22"/>
      <c r="IP601" s="22"/>
      <c r="IQ601" s="22"/>
      <c r="IR601" s="22"/>
      <c r="IS601" s="22"/>
      <c r="IT601" s="22"/>
      <c r="IU601" s="22"/>
      <c r="IV601" s="22"/>
      <c r="IW601" s="22"/>
      <c r="IX601" s="22"/>
      <c r="IY601" s="26">
        <f t="shared" si="32"/>
        <v>1</v>
      </c>
      <c r="IZ601" s="56" t="s">
        <v>78</v>
      </c>
      <c r="JA601" s="80">
        <v>22.3</v>
      </c>
      <c r="JB601" s="81">
        <f>JE601+JF601+JG601+JH601+JI601</f>
        <v>22.3</v>
      </c>
      <c r="JC601" s="81">
        <v>14.81</v>
      </c>
      <c r="JD601" s="82">
        <f t="shared" si="33"/>
        <v>0</v>
      </c>
      <c r="JE601" s="83"/>
      <c r="JF601" s="83"/>
      <c r="JG601" s="83"/>
      <c r="JH601" s="83"/>
      <c r="JI601" s="83">
        <v>22.3</v>
      </c>
      <c r="JJ601" s="83"/>
      <c r="JK601" s="83"/>
      <c r="JL601" s="83"/>
      <c r="JM601" s="83"/>
      <c r="JN601" s="83"/>
      <c r="JO601" s="83"/>
      <c r="JP601" s="83"/>
      <c r="JQ601" s="40">
        <f t="shared" si="31"/>
        <v>1.5057393652937205</v>
      </c>
    </row>
    <row r="602" spans="1:278" s="5" customFormat="1" ht="12.75" customHeight="1" x14ac:dyDescent="0.25">
      <c r="A602" s="64">
        <v>43279</v>
      </c>
      <c r="B602" s="108" t="s">
        <v>206</v>
      </c>
      <c r="C602" s="52"/>
      <c r="D602" s="52"/>
      <c r="E602" s="53"/>
      <c r="F602" s="53"/>
      <c r="G602" s="53"/>
      <c r="H602" s="53"/>
      <c r="I602" s="53"/>
      <c r="J602" s="53"/>
      <c r="K602" s="53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  <c r="BK602" s="22"/>
      <c r="BL602" s="22"/>
      <c r="BM602" s="22"/>
      <c r="BN602" s="22"/>
      <c r="BO602" s="22"/>
      <c r="BP602" s="22"/>
      <c r="BQ602" s="22"/>
      <c r="BR602" s="22"/>
      <c r="BS602" s="22"/>
      <c r="BT602" s="22"/>
      <c r="BU602" s="22"/>
      <c r="BV602" s="22"/>
      <c r="BW602" s="22"/>
      <c r="BX602" s="22"/>
      <c r="BY602" s="22"/>
      <c r="BZ602" s="22"/>
      <c r="CA602" s="22"/>
      <c r="CB602" s="22"/>
      <c r="CC602" s="22"/>
      <c r="CD602" s="22"/>
      <c r="CE602" s="22"/>
      <c r="CF602" s="22"/>
      <c r="CG602" s="22"/>
      <c r="CH602" s="22"/>
      <c r="CI602" s="22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2"/>
      <c r="DA602" s="22"/>
      <c r="DB602" s="22"/>
      <c r="DC602" s="22"/>
      <c r="DD602" s="22"/>
      <c r="DE602" s="22"/>
      <c r="DF602" s="22"/>
      <c r="DG602" s="22"/>
      <c r="DH602" s="22"/>
      <c r="DI602" s="22"/>
      <c r="DJ602" s="22"/>
      <c r="DK602" s="22"/>
      <c r="DL602" s="22"/>
      <c r="DM602" s="22"/>
      <c r="DN602" s="22"/>
      <c r="DO602" s="22"/>
      <c r="DP602" s="22"/>
      <c r="DQ602" s="22"/>
      <c r="DR602" s="22"/>
      <c r="DS602" s="22"/>
      <c r="DT602" s="22"/>
      <c r="DU602" s="22"/>
      <c r="DV602" s="22"/>
      <c r="DW602" s="22"/>
      <c r="DX602" s="22"/>
      <c r="DY602" s="22"/>
      <c r="DZ602" s="22"/>
      <c r="EA602" s="22"/>
      <c r="EB602" s="22"/>
      <c r="EC602" s="22"/>
      <c r="ED602" s="22"/>
      <c r="EE602" s="22"/>
      <c r="EF602" s="22"/>
      <c r="EG602" s="22"/>
      <c r="EH602" s="22"/>
      <c r="EI602" s="22"/>
      <c r="EJ602" s="22"/>
      <c r="EK602" s="22"/>
      <c r="EL602" s="22"/>
      <c r="EM602" s="22"/>
      <c r="EN602" s="22"/>
      <c r="EO602" s="22"/>
      <c r="EP602" s="22"/>
      <c r="EQ602" s="22"/>
      <c r="ER602" s="22"/>
      <c r="ES602" s="22"/>
      <c r="ET602" s="22"/>
      <c r="EU602" s="22"/>
      <c r="EV602" s="22"/>
      <c r="EW602" s="22"/>
      <c r="EX602" s="22"/>
      <c r="EY602" s="22"/>
      <c r="EZ602" s="22"/>
      <c r="FA602" s="22"/>
      <c r="FB602" s="22"/>
      <c r="FC602" s="22"/>
      <c r="FD602" s="22"/>
      <c r="FE602" s="22"/>
      <c r="FF602" s="22"/>
      <c r="FG602" s="22"/>
      <c r="FH602" s="22"/>
      <c r="FI602" s="22"/>
      <c r="FJ602" s="22"/>
      <c r="FK602" s="22"/>
      <c r="FL602" s="22"/>
      <c r="FM602" s="22"/>
      <c r="FN602" s="22"/>
      <c r="FO602" s="22"/>
      <c r="FP602" s="22"/>
      <c r="FQ602" s="22"/>
      <c r="FR602" s="22"/>
      <c r="FS602" s="22"/>
      <c r="FT602" s="22"/>
      <c r="FU602" s="22"/>
      <c r="FV602" s="22"/>
      <c r="FW602" s="22"/>
      <c r="FX602" s="22"/>
      <c r="FY602" s="22"/>
      <c r="FZ602" s="22"/>
      <c r="GA602" s="22"/>
      <c r="GB602" s="22">
        <v>8</v>
      </c>
      <c r="GC602" s="22"/>
      <c r="GD602" s="22"/>
      <c r="GE602" s="22"/>
      <c r="GF602" s="22"/>
      <c r="GG602" s="22"/>
      <c r="GH602" s="22"/>
      <c r="GI602" s="22"/>
      <c r="GJ602" s="22"/>
      <c r="GK602" s="22"/>
      <c r="GL602" s="22"/>
      <c r="GM602" s="22"/>
      <c r="GN602" s="22"/>
      <c r="GO602" s="22"/>
      <c r="GP602" s="22"/>
      <c r="GQ602" s="22"/>
      <c r="GR602" s="22"/>
      <c r="GS602" s="22"/>
      <c r="GT602" s="22"/>
      <c r="GU602" s="22"/>
      <c r="GV602" s="22"/>
      <c r="GW602" s="22"/>
      <c r="GX602" s="22"/>
      <c r="GY602" s="22"/>
      <c r="GZ602" s="22"/>
      <c r="HA602" s="22"/>
      <c r="HB602" s="22"/>
      <c r="HC602" s="22"/>
      <c r="HD602" s="22"/>
      <c r="HE602" s="22"/>
      <c r="HF602" s="22"/>
      <c r="HG602" s="22"/>
      <c r="HH602" s="22"/>
      <c r="HI602" s="22"/>
      <c r="HJ602" s="22"/>
      <c r="HK602" s="22"/>
      <c r="HL602" s="22"/>
      <c r="HM602" s="22"/>
      <c r="HN602" s="22"/>
      <c r="HO602" s="22"/>
      <c r="HP602" s="22"/>
      <c r="HQ602" s="22"/>
      <c r="HR602" s="22"/>
      <c r="HS602" s="22"/>
      <c r="HT602" s="22"/>
      <c r="HU602" s="22"/>
      <c r="HV602" s="22"/>
      <c r="HW602" s="22"/>
      <c r="HX602" s="22"/>
      <c r="HY602" s="22"/>
      <c r="HZ602" s="22"/>
      <c r="IA602" s="22"/>
      <c r="IB602" s="22"/>
      <c r="IC602" s="22"/>
      <c r="ID602" s="22"/>
      <c r="IE602" s="22"/>
      <c r="IF602" s="22"/>
      <c r="IG602" s="22"/>
      <c r="IH602" s="22"/>
      <c r="II602" s="22"/>
      <c r="IJ602" s="22"/>
      <c r="IK602" s="22"/>
      <c r="IL602" s="22"/>
      <c r="IM602" s="22"/>
      <c r="IN602" s="22"/>
      <c r="IO602" s="22"/>
      <c r="IP602" s="22"/>
      <c r="IQ602" s="22"/>
      <c r="IR602" s="22"/>
      <c r="IS602" s="22"/>
      <c r="IT602" s="22"/>
      <c r="IU602" s="22"/>
      <c r="IV602" s="22"/>
      <c r="IW602" s="22"/>
      <c r="IX602" s="22"/>
      <c r="IY602" s="26">
        <f t="shared" si="32"/>
        <v>8</v>
      </c>
      <c r="IZ602" s="56" t="s">
        <v>37</v>
      </c>
      <c r="JA602" s="80">
        <v>287.70999999999998</v>
      </c>
      <c r="JB602" s="81">
        <f>JE602+JF602+JG602+JH602+JI602+JJ602+JK602</f>
        <v>287.70999999999998</v>
      </c>
      <c r="JC602" s="81">
        <v>119.44</v>
      </c>
      <c r="JD602" s="82">
        <f t="shared" si="33"/>
        <v>0</v>
      </c>
      <c r="JE602" s="83"/>
      <c r="JF602" s="83"/>
      <c r="JG602" s="83"/>
      <c r="JH602" s="83"/>
      <c r="JI602" s="83"/>
      <c r="JJ602" s="83"/>
      <c r="JK602" s="83">
        <v>287.70999999999998</v>
      </c>
      <c r="JL602" s="83"/>
      <c r="JM602" s="83"/>
      <c r="JN602" s="83"/>
      <c r="JO602" s="83"/>
      <c r="JP602" s="83"/>
      <c r="JQ602" s="40">
        <f t="shared" si="31"/>
        <v>2.4088245144005356</v>
      </c>
    </row>
    <row r="603" spans="1:278" s="5" customFormat="1" ht="12.75" customHeight="1" x14ac:dyDescent="0.25">
      <c r="A603" s="64">
        <v>43306</v>
      </c>
      <c r="B603" s="108" t="s">
        <v>206</v>
      </c>
      <c r="C603" s="52"/>
      <c r="D603" s="52"/>
      <c r="E603" s="53"/>
      <c r="F603" s="53"/>
      <c r="G603" s="53"/>
      <c r="H603" s="53"/>
      <c r="I603" s="53"/>
      <c r="J603" s="53"/>
      <c r="K603" s="53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  <c r="BK603" s="22"/>
      <c r="BL603" s="22"/>
      <c r="BM603" s="22"/>
      <c r="BN603" s="22"/>
      <c r="BO603" s="22"/>
      <c r="BP603" s="22"/>
      <c r="BQ603" s="22"/>
      <c r="BR603" s="22"/>
      <c r="BS603" s="22"/>
      <c r="BT603" s="22"/>
      <c r="BU603" s="22"/>
      <c r="BV603" s="22"/>
      <c r="BW603" s="22"/>
      <c r="BX603" s="22"/>
      <c r="BY603" s="22"/>
      <c r="BZ603" s="22"/>
      <c r="CA603" s="22"/>
      <c r="CB603" s="22"/>
      <c r="CC603" s="22"/>
      <c r="CD603" s="22"/>
      <c r="CE603" s="22"/>
      <c r="CF603" s="22"/>
      <c r="CG603" s="22"/>
      <c r="CH603" s="22"/>
      <c r="CI603" s="22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2"/>
      <c r="DA603" s="22"/>
      <c r="DB603" s="22"/>
      <c r="DC603" s="22"/>
      <c r="DD603" s="22"/>
      <c r="DE603" s="22"/>
      <c r="DF603" s="22"/>
      <c r="DG603" s="22"/>
      <c r="DH603" s="22"/>
      <c r="DI603" s="22"/>
      <c r="DJ603" s="22"/>
      <c r="DK603" s="22"/>
      <c r="DL603" s="22"/>
      <c r="DM603" s="22"/>
      <c r="DN603" s="22"/>
      <c r="DO603" s="22"/>
      <c r="DP603" s="22"/>
      <c r="DQ603" s="22"/>
      <c r="DR603" s="22"/>
      <c r="DS603" s="22"/>
      <c r="DT603" s="22"/>
      <c r="DU603" s="22"/>
      <c r="DV603" s="22"/>
      <c r="DW603" s="22"/>
      <c r="DX603" s="22"/>
      <c r="DY603" s="22"/>
      <c r="DZ603" s="22"/>
      <c r="EA603" s="22"/>
      <c r="EB603" s="22"/>
      <c r="EC603" s="22"/>
      <c r="ED603" s="22"/>
      <c r="EE603" s="22"/>
      <c r="EF603" s="22"/>
      <c r="EG603" s="22"/>
      <c r="EH603" s="22"/>
      <c r="EI603" s="22"/>
      <c r="EJ603" s="22"/>
      <c r="EK603" s="22"/>
      <c r="EL603" s="22"/>
      <c r="EM603" s="22"/>
      <c r="EN603" s="22"/>
      <c r="EO603" s="22"/>
      <c r="EP603" s="22"/>
      <c r="EQ603" s="22"/>
      <c r="ER603" s="22"/>
      <c r="ES603" s="22"/>
      <c r="ET603" s="22"/>
      <c r="EU603" s="22"/>
      <c r="EV603" s="22"/>
      <c r="EW603" s="22"/>
      <c r="EX603" s="22"/>
      <c r="EY603" s="22"/>
      <c r="EZ603" s="22"/>
      <c r="FA603" s="22"/>
      <c r="FB603" s="22"/>
      <c r="FC603" s="22"/>
      <c r="FD603" s="22"/>
      <c r="FE603" s="22"/>
      <c r="FF603" s="22"/>
      <c r="FG603" s="22"/>
      <c r="FH603" s="22"/>
      <c r="FI603" s="22"/>
      <c r="FJ603" s="22"/>
      <c r="FK603" s="22"/>
      <c r="FL603" s="22"/>
      <c r="FM603" s="22"/>
      <c r="FN603" s="22"/>
      <c r="FO603" s="22"/>
      <c r="FP603" s="22"/>
      <c r="FQ603" s="22"/>
      <c r="FR603" s="22"/>
      <c r="FS603" s="22"/>
      <c r="FT603" s="22"/>
      <c r="FU603" s="22"/>
      <c r="FV603" s="22"/>
      <c r="FW603" s="22"/>
      <c r="FX603" s="22"/>
      <c r="FY603" s="22"/>
      <c r="FZ603" s="22"/>
      <c r="GA603" s="22"/>
      <c r="GB603" s="22">
        <v>5.6</v>
      </c>
      <c r="GC603" s="22"/>
      <c r="GD603" s="22"/>
      <c r="GE603" s="22"/>
      <c r="GF603" s="22"/>
      <c r="GG603" s="22"/>
      <c r="GH603" s="22"/>
      <c r="GI603" s="22"/>
      <c r="GJ603" s="22"/>
      <c r="GK603" s="22"/>
      <c r="GL603" s="22"/>
      <c r="GM603" s="22"/>
      <c r="GN603" s="22"/>
      <c r="GO603" s="22"/>
      <c r="GP603" s="22"/>
      <c r="GQ603" s="22"/>
      <c r="GR603" s="22"/>
      <c r="GS603" s="22"/>
      <c r="GT603" s="22"/>
      <c r="GU603" s="22"/>
      <c r="GV603" s="22"/>
      <c r="GW603" s="22"/>
      <c r="GX603" s="22"/>
      <c r="GY603" s="22"/>
      <c r="GZ603" s="22"/>
      <c r="HA603" s="22"/>
      <c r="HB603" s="22"/>
      <c r="HC603" s="22"/>
      <c r="HD603" s="22"/>
      <c r="HE603" s="22"/>
      <c r="HF603" s="22"/>
      <c r="HG603" s="22"/>
      <c r="HH603" s="22"/>
      <c r="HI603" s="22"/>
      <c r="HJ603" s="22"/>
      <c r="HK603" s="22"/>
      <c r="HL603" s="22"/>
      <c r="HM603" s="22"/>
      <c r="HN603" s="22"/>
      <c r="HO603" s="22"/>
      <c r="HP603" s="22"/>
      <c r="HQ603" s="22"/>
      <c r="HR603" s="22"/>
      <c r="HS603" s="22"/>
      <c r="HT603" s="22"/>
      <c r="HU603" s="22"/>
      <c r="HV603" s="22"/>
      <c r="HW603" s="22"/>
      <c r="HX603" s="22"/>
      <c r="HY603" s="22"/>
      <c r="HZ603" s="22"/>
      <c r="IA603" s="22"/>
      <c r="IB603" s="22"/>
      <c r="IC603" s="22"/>
      <c r="ID603" s="22"/>
      <c r="IE603" s="22"/>
      <c r="IF603" s="22"/>
      <c r="IG603" s="22"/>
      <c r="IH603" s="22"/>
      <c r="II603" s="22"/>
      <c r="IJ603" s="22"/>
      <c r="IK603" s="22"/>
      <c r="IL603" s="22"/>
      <c r="IM603" s="22"/>
      <c r="IN603" s="22"/>
      <c r="IO603" s="22"/>
      <c r="IP603" s="22"/>
      <c r="IQ603" s="22"/>
      <c r="IR603" s="22"/>
      <c r="IS603" s="22"/>
      <c r="IT603" s="22"/>
      <c r="IU603" s="22"/>
      <c r="IV603" s="22"/>
      <c r="IW603" s="22"/>
      <c r="IX603" s="22"/>
      <c r="IY603" s="26">
        <f t="shared" si="32"/>
        <v>5.6</v>
      </c>
      <c r="IZ603" s="56" t="s">
        <v>37</v>
      </c>
      <c r="JA603" s="80">
        <v>200.39</v>
      </c>
      <c r="JB603" s="81">
        <f>JE603+JF603+JG603+JH603+JI603+JJ603+JK603</f>
        <v>200.39</v>
      </c>
      <c r="JC603" s="81">
        <v>82.152000000000001</v>
      </c>
      <c r="JD603" s="82">
        <f t="shared" si="33"/>
        <v>0</v>
      </c>
      <c r="JE603" s="83"/>
      <c r="JF603" s="83"/>
      <c r="JG603" s="83"/>
      <c r="JH603" s="83"/>
      <c r="JI603" s="83"/>
      <c r="JJ603" s="83"/>
      <c r="JK603" s="83">
        <v>200.39</v>
      </c>
      <c r="JL603" s="83"/>
      <c r="JM603" s="83"/>
      <c r="JN603" s="83"/>
      <c r="JO603" s="83"/>
      <c r="JP603" s="83"/>
      <c r="JQ603" s="40">
        <f t="shared" si="31"/>
        <v>2.4392589346577074</v>
      </c>
    </row>
    <row r="604" spans="1:278" s="5" customFormat="1" ht="12.75" customHeight="1" x14ac:dyDescent="0.25">
      <c r="A604" s="64">
        <v>43334</v>
      </c>
      <c r="B604" s="108" t="s">
        <v>206</v>
      </c>
      <c r="C604" s="52"/>
      <c r="D604" s="52"/>
      <c r="E604" s="53"/>
      <c r="F604" s="53"/>
      <c r="G604" s="53"/>
      <c r="H604" s="53"/>
      <c r="I604" s="53"/>
      <c r="J604" s="53"/>
      <c r="K604" s="53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  <c r="BK604" s="22"/>
      <c r="BL604" s="22"/>
      <c r="BM604" s="22"/>
      <c r="BN604" s="22"/>
      <c r="BO604" s="22"/>
      <c r="BP604" s="22"/>
      <c r="BQ604" s="22"/>
      <c r="BR604" s="22"/>
      <c r="BS604" s="22"/>
      <c r="BT604" s="22"/>
      <c r="BU604" s="22"/>
      <c r="BV604" s="22"/>
      <c r="BW604" s="22"/>
      <c r="BX604" s="22"/>
      <c r="BY604" s="22"/>
      <c r="BZ604" s="22"/>
      <c r="CA604" s="22"/>
      <c r="CB604" s="22"/>
      <c r="CC604" s="22"/>
      <c r="CD604" s="22"/>
      <c r="CE604" s="22"/>
      <c r="CF604" s="22"/>
      <c r="CG604" s="22"/>
      <c r="CH604" s="22"/>
      <c r="CI604" s="22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2"/>
      <c r="DA604" s="22"/>
      <c r="DB604" s="22"/>
      <c r="DC604" s="22"/>
      <c r="DD604" s="22"/>
      <c r="DE604" s="22"/>
      <c r="DF604" s="22"/>
      <c r="DG604" s="22"/>
      <c r="DH604" s="22"/>
      <c r="DI604" s="22"/>
      <c r="DJ604" s="22"/>
      <c r="DK604" s="22"/>
      <c r="DL604" s="22"/>
      <c r="DM604" s="22"/>
      <c r="DN604" s="22"/>
      <c r="DO604" s="22"/>
      <c r="DP604" s="22"/>
      <c r="DQ604" s="22"/>
      <c r="DR604" s="22"/>
      <c r="DS604" s="22"/>
      <c r="DT604" s="22"/>
      <c r="DU604" s="22"/>
      <c r="DV604" s="22"/>
      <c r="DW604" s="22"/>
      <c r="DX604" s="22"/>
      <c r="DY604" s="22"/>
      <c r="DZ604" s="22"/>
      <c r="EA604" s="22"/>
      <c r="EB604" s="22"/>
      <c r="EC604" s="22"/>
      <c r="ED604" s="22"/>
      <c r="EE604" s="22"/>
      <c r="EF604" s="22"/>
      <c r="EG604" s="22"/>
      <c r="EH604" s="22"/>
      <c r="EI604" s="22"/>
      <c r="EJ604" s="22"/>
      <c r="EK604" s="22"/>
      <c r="EL604" s="22"/>
      <c r="EM604" s="22"/>
      <c r="EN604" s="22"/>
      <c r="EO604" s="22"/>
      <c r="EP604" s="22"/>
      <c r="EQ604" s="22"/>
      <c r="ER604" s="22">
        <v>9</v>
      </c>
      <c r="ES604" s="22"/>
      <c r="ET604" s="22"/>
      <c r="EU604" s="22"/>
      <c r="EV604" s="22"/>
      <c r="EW604" s="22"/>
      <c r="EX604" s="22"/>
      <c r="EY604" s="22"/>
      <c r="EZ604" s="22"/>
      <c r="FA604" s="22"/>
      <c r="FB604" s="22"/>
      <c r="FC604" s="22"/>
      <c r="FD604" s="22"/>
      <c r="FE604" s="22"/>
      <c r="FF604" s="22"/>
      <c r="FG604" s="22"/>
      <c r="FH604" s="22"/>
      <c r="FI604" s="22"/>
      <c r="FJ604" s="22"/>
      <c r="FK604" s="22"/>
      <c r="FL604" s="22"/>
      <c r="FM604" s="22"/>
      <c r="FN604" s="22"/>
      <c r="FO604" s="22"/>
      <c r="FP604" s="22"/>
      <c r="FQ604" s="22"/>
      <c r="FR604" s="22"/>
      <c r="FS604" s="22"/>
      <c r="FT604" s="22"/>
      <c r="FU604" s="22"/>
      <c r="FV604" s="22"/>
      <c r="FW604" s="22"/>
      <c r="FX604" s="22"/>
      <c r="FY604" s="22"/>
      <c r="FZ604" s="22"/>
      <c r="GA604" s="22"/>
      <c r="GB604" s="22">
        <v>8</v>
      </c>
      <c r="GC604" s="22"/>
      <c r="GD604" s="22"/>
      <c r="GE604" s="22"/>
      <c r="GF604" s="22"/>
      <c r="GG604" s="22"/>
      <c r="GH604" s="22"/>
      <c r="GI604" s="22"/>
      <c r="GJ604" s="22"/>
      <c r="GK604" s="22"/>
      <c r="GL604" s="22"/>
      <c r="GM604" s="22"/>
      <c r="GN604" s="22"/>
      <c r="GO604" s="22"/>
      <c r="GP604" s="22"/>
      <c r="GQ604" s="22"/>
      <c r="GR604" s="22"/>
      <c r="GS604" s="22"/>
      <c r="GT604" s="22"/>
      <c r="GU604" s="22"/>
      <c r="GV604" s="22"/>
      <c r="GW604" s="22"/>
      <c r="GX604" s="22"/>
      <c r="GY604" s="22"/>
      <c r="GZ604" s="22"/>
      <c r="HA604" s="22"/>
      <c r="HB604" s="22"/>
      <c r="HC604" s="22"/>
      <c r="HD604" s="22"/>
      <c r="HE604" s="22"/>
      <c r="HF604" s="22"/>
      <c r="HG604" s="22"/>
      <c r="HH604" s="22"/>
      <c r="HI604" s="22"/>
      <c r="HJ604" s="22"/>
      <c r="HK604" s="22"/>
      <c r="HL604" s="22"/>
      <c r="HM604" s="22"/>
      <c r="HN604" s="22"/>
      <c r="HO604" s="22"/>
      <c r="HP604" s="22"/>
      <c r="HQ604" s="22"/>
      <c r="HR604" s="22"/>
      <c r="HS604" s="22"/>
      <c r="HT604" s="22"/>
      <c r="HU604" s="22"/>
      <c r="HV604" s="22"/>
      <c r="HW604" s="22"/>
      <c r="HX604" s="22"/>
      <c r="HY604" s="22"/>
      <c r="HZ604" s="22"/>
      <c r="IA604" s="22"/>
      <c r="IB604" s="22"/>
      <c r="IC604" s="22"/>
      <c r="ID604" s="22"/>
      <c r="IE604" s="22"/>
      <c r="IF604" s="22"/>
      <c r="IG604" s="22"/>
      <c r="IH604" s="22"/>
      <c r="II604" s="22"/>
      <c r="IJ604" s="22"/>
      <c r="IK604" s="22"/>
      <c r="IL604" s="22"/>
      <c r="IM604" s="22"/>
      <c r="IN604" s="22"/>
      <c r="IO604" s="22"/>
      <c r="IP604" s="22"/>
      <c r="IQ604" s="22"/>
      <c r="IR604" s="22"/>
      <c r="IS604" s="22"/>
      <c r="IT604" s="22"/>
      <c r="IU604" s="22"/>
      <c r="IV604" s="22"/>
      <c r="IW604" s="22"/>
      <c r="IX604" s="22"/>
      <c r="IY604" s="26">
        <f t="shared" si="32"/>
        <v>17</v>
      </c>
      <c r="IZ604" s="56" t="s">
        <v>37</v>
      </c>
      <c r="JA604" s="80">
        <v>580.58000000000004</v>
      </c>
      <c r="JB604" s="81">
        <f>JE604+JF604+JG604+JH604+JI604+JJ604+JK604+JL604+JM604</f>
        <v>580.58000000000004</v>
      </c>
      <c r="JC604" s="81">
        <v>430.38</v>
      </c>
      <c r="JD604" s="82">
        <f t="shared" si="33"/>
        <v>0</v>
      </c>
      <c r="JE604" s="83"/>
      <c r="JF604" s="83"/>
      <c r="JG604" s="83"/>
      <c r="JH604" s="83"/>
      <c r="JI604" s="83"/>
      <c r="JJ604" s="83"/>
      <c r="JK604" s="83"/>
      <c r="JL604" s="83"/>
      <c r="JM604" s="83">
        <v>580.58000000000004</v>
      </c>
      <c r="JN604" s="83"/>
      <c r="JO604" s="83"/>
      <c r="JP604" s="83"/>
      <c r="JQ604" s="40">
        <f t="shared" si="31"/>
        <v>1.3489939123565222</v>
      </c>
      <c r="JR604" s="5" t="s">
        <v>549</v>
      </c>
    </row>
    <row r="605" spans="1:278" s="5" customFormat="1" ht="12.75" customHeight="1" x14ac:dyDescent="0.25">
      <c r="A605" s="64">
        <v>43375</v>
      </c>
      <c r="B605" s="108" t="s">
        <v>206</v>
      </c>
      <c r="C605" s="52"/>
      <c r="D605" s="52"/>
      <c r="E605" s="53"/>
      <c r="F605" s="53"/>
      <c r="G605" s="53"/>
      <c r="H605" s="53"/>
      <c r="I605" s="53"/>
      <c r="J605" s="53"/>
      <c r="K605" s="53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  <c r="BK605" s="22"/>
      <c r="BL605" s="22"/>
      <c r="BM605" s="22"/>
      <c r="BN605" s="22"/>
      <c r="BO605" s="22"/>
      <c r="BP605" s="22"/>
      <c r="BQ605" s="22"/>
      <c r="BR605" s="22"/>
      <c r="BS605" s="22"/>
      <c r="BT605" s="22"/>
      <c r="BU605" s="22"/>
      <c r="BV605" s="22"/>
      <c r="BW605" s="22"/>
      <c r="BX605" s="22"/>
      <c r="BY605" s="22"/>
      <c r="BZ605" s="22"/>
      <c r="CA605" s="22"/>
      <c r="CB605" s="22"/>
      <c r="CC605" s="22"/>
      <c r="CD605" s="22"/>
      <c r="CE605" s="22"/>
      <c r="CF605" s="22"/>
      <c r="CG605" s="22"/>
      <c r="CH605" s="22"/>
      <c r="CI605" s="22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2"/>
      <c r="DA605" s="22"/>
      <c r="DB605" s="22"/>
      <c r="DC605" s="22"/>
      <c r="DD605" s="22"/>
      <c r="DE605" s="22"/>
      <c r="DF605" s="22"/>
      <c r="DG605" s="22"/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/>
      <c r="DS605" s="22"/>
      <c r="DT605" s="22"/>
      <c r="DU605" s="22"/>
      <c r="DV605" s="22"/>
      <c r="DW605" s="22"/>
      <c r="DX605" s="22"/>
      <c r="DY605" s="22"/>
      <c r="DZ605" s="22"/>
      <c r="EA605" s="22"/>
      <c r="EB605" s="22"/>
      <c r="EC605" s="22"/>
      <c r="ED605" s="22"/>
      <c r="EE605" s="22"/>
      <c r="EF605" s="22"/>
      <c r="EG605" s="22"/>
      <c r="EH605" s="22"/>
      <c r="EI605" s="22"/>
      <c r="EJ605" s="22"/>
      <c r="EK605" s="22"/>
      <c r="EL605" s="22"/>
      <c r="EM605" s="22"/>
      <c r="EN605" s="22"/>
      <c r="EO605" s="22"/>
      <c r="EP605" s="22"/>
      <c r="EQ605" s="22"/>
      <c r="ER605" s="22"/>
      <c r="ES605" s="22"/>
      <c r="ET605" s="22"/>
      <c r="EU605" s="22"/>
      <c r="EV605" s="22"/>
      <c r="EW605" s="22"/>
      <c r="EX605" s="22"/>
      <c r="EY605" s="22"/>
      <c r="EZ605" s="22"/>
      <c r="FA605" s="22"/>
      <c r="FB605" s="22"/>
      <c r="FC605" s="22"/>
      <c r="FD605" s="22"/>
      <c r="FE605" s="22"/>
      <c r="FF605" s="22"/>
      <c r="FG605" s="22"/>
      <c r="FH605" s="22"/>
      <c r="FI605" s="22"/>
      <c r="FJ605" s="22"/>
      <c r="FK605" s="22"/>
      <c r="FL605" s="22"/>
      <c r="FM605" s="22"/>
      <c r="FN605" s="22"/>
      <c r="FO605" s="22"/>
      <c r="FP605" s="22"/>
      <c r="FQ605" s="22"/>
      <c r="FR605" s="22"/>
      <c r="FS605" s="22"/>
      <c r="FT605" s="22"/>
      <c r="FU605" s="22"/>
      <c r="FV605" s="22"/>
      <c r="FW605" s="22"/>
      <c r="FX605" s="22"/>
      <c r="FY605" s="22"/>
      <c r="FZ605" s="22"/>
      <c r="GA605" s="22"/>
      <c r="GB605" s="22"/>
      <c r="GC605" s="22"/>
      <c r="GD605" s="22"/>
      <c r="GE605" s="22"/>
      <c r="GF605" s="22"/>
      <c r="GG605" s="22"/>
      <c r="GH605" s="22"/>
      <c r="GI605" s="22"/>
      <c r="GJ605" s="22"/>
      <c r="GK605" s="22"/>
      <c r="GL605" s="22"/>
      <c r="GM605" s="22"/>
      <c r="GN605" s="22"/>
      <c r="GO605" s="22"/>
      <c r="GP605" s="22"/>
      <c r="GQ605" s="22"/>
      <c r="GR605" s="22"/>
      <c r="GS605" s="22"/>
      <c r="GT605" s="22"/>
      <c r="GU605" s="22"/>
      <c r="GV605" s="22"/>
      <c r="GW605" s="22"/>
      <c r="GX605" s="22"/>
      <c r="GY605" s="22"/>
      <c r="GZ605" s="22"/>
      <c r="HA605" s="22"/>
      <c r="HB605" s="22"/>
      <c r="HC605" s="22"/>
      <c r="HD605" s="22"/>
      <c r="HE605" s="22"/>
      <c r="HF605" s="22"/>
      <c r="HG605" s="22">
        <v>1</v>
      </c>
      <c r="HH605" s="22"/>
      <c r="HI605" s="22"/>
      <c r="HJ605" s="22"/>
      <c r="HK605" s="22"/>
      <c r="HL605" s="22"/>
      <c r="HM605" s="22"/>
      <c r="HN605" s="22"/>
      <c r="HO605" s="22">
        <v>1</v>
      </c>
      <c r="HP605" s="22"/>
      <c r="HQ605" s="22"/>
      <c r="HR605" s="22"/>
      <c r="HS605" s="22"/>
      <c r="HT605" s="22"/>
      <c r="HU605" s="22"/>
      <c r="HV605" s="22"/>
      <c r="HW605" s="22"/>
      <c r="HX605" s="22"/>
      <c r="HY605" s="22"/>
      <c r="HZ605" s="22"/>
      <c r="IA605" s="22"/>
      <c r="IB605" s="22"/>
      <c r="IC605" s="22"/>
      <c r="ID605" s="22"/>
      <c r="IE605" s="22"/>
      <c r="IF605" s="22"/>
      <c r="IG605" s="22"/>
      <c r="IH605" s="22"/>
      <c r="II605" s="22"/>
      <c r="IJ605" s="22"/>
      <c r="IK605" s="22"/>
      <c r="IL605" s="22"/>
      <c r="IM605" s="22"/>
      <c r="IN605" s="22"/>
      <c r="IO605" s="22"/>
      <c r="IP605" s="22"/>
      <c r="IQ605" s="22"/>
      <c r="IR605" s="22"/>
      <c r="IS605" s="22"/>
      <c r="IT605" s="22"/>
      <c r="IU605" s="22"/>
      <c r="IV605" s="22"/>
      <c r="IW605" s="22"/>
      <c r="IX605" s="22"/>
      <c r="IY605" s="26">
        <f t="shared" si="32"/>
        <v>2</v>
      </c>
      <c r="IZ605" s="56" t="s">
        <v>78</v>
      </c>
      <c r="JA605" s="80">
        <v>61.93</v>
      </c>
      <c r="JB605" s="81">
        <f>JE605+JF605+JG605+JH605+JI605+JJ605+JK605+JL605+JM605+JN605</f>
        <v>61.93</v>
      </c>
      <c r="JC605" s="81">
        <v>39.269999999999996</v>
      </c>
      <c r="JD605" s="82">
        <f t="shared" si="33"/>
        <v>0</v>
      </c>
      <c r="JE605" s="83"/>
      <c r="JF605" s="83"/>
      <c r="JG605" s="83"/>
      <c r="JH605" s="83"/>
      <c r="JI605" s="83"/>
      <c r="JJ605" s="83"/>
      <c r="JK605" s="83"/>
      <c r="JL605" s="83"/>
      <c r="JM605" s="83"/>
      <c r="JN605" s="83">
        <v>61.93</v>
      </c>
      <c r="JO605" s="83"/>
      <c r="JP605" s="83"/>
      <c r="JQ605" s="117">
        <f t="shared" si="31"/>
        <v>1.5770308123249301</v>
      </c>
      <c r="JR605" s="5" t="s">
        <v>618</v>
      </c>
    </row>
    <row r="606" spans="1:278" s="5" customFormat="1" ht="12.75" customHeight="1" x14ac:dyDescent="0.25">
      <c r="A606" s="64">
        <v>43395</v>
      </c>
      <c r="B606" s="108" t="s">
        <v>206</v>
      </c>
      <c r="C606" s="52"/>
      <c r="D606" s="52"/>
      <c r="E606" s="53"/>
      <c r="F606" s="53"/>
      <c r="G606" s="53"/>
      <c r="H606" s="53"/>
      <c r="I606" s="53"/>
      <c r="J606" s="53"/>
      <c r="K606" s="53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  <c r="BK606" s="22"/>
      <c r="BL606" s="22"/>
      <c r="BM606" s="22"/>
      <c r="BN606" s="22"/>
      <c r="BO606" s="22"/>
      <c r="BP606" s="22"/>
      <c r="BQ606" s="22"/>
      <c r="BR606" s="22"/>
      <c r="BS606" s="22"/>
      <c r="BT606" s="22"/>
      <c r="BU606" s="22"/>
      <c r="BV606" s="22"/>
      <c r="BW606" s="22"/>
      <c r="BX606" s="22"/>
      <c r="BY606" s="22"/>
      <c r="BZ606" s="22"/>
      <c r="CA606" s="22"/>
      <c r="CB606" s="22"/>
      <c r="CC606" s="22"/>
      <c r="CD606" s="22"/>
      <c r="CE606" s="22"/>
      <c r="CF606" s="22"/>
      <c r="CG606" s="22"/>
      <c r="CH606" s="22"/>
      <c r="CI606" s="22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2"/>
      <c r="DA606" s="22"/>
      <c r="DB606" s="22"/>
      <c r="DC606" s="22"/>
      <c r="DD606" s="22"/>
      <c r="DE606" s="22"/>
      <c r="DF606" s="22"/>
      <c r="DG606" s="22"/>
      <c r="DH606" s="22"/>
      <c r="DI606" s="22"/>
      <c r="DJ606" s="22"/>
      <c r="DK606" s="22"/>
      <c r="DL606" s="22"/>
      <c r="DM606" s="22"/>
      <c r="DN606" s="22"/>
      <c r="DO606" s="22"/>
      <c r="DP606" s="22"/>
      <c r="DQ606" s="22"/>
      <c r="DR606" s="22"/>
      <c r="DS606" s="22"/>
      <c r="DT606" s="22"/>
      <c r="DU606" s="22"/>
      <c r="DV606" s="22"/>
      <c r="DW606" s="22"/>
      <c r="DX606" s="22"/>
      <c r="DY606" s="22"/>
      <c r="DZ606" s="22"/>
      <c r="EA606" s="22"/>
      <c r="EB606" s="22"/>
      <c r="EC606" s="22"/>
      <c r="ED606" s="22"/>
      <c r="EE606" s="22"/>
      <c r="EF606" s="22"/>
      <c r="EG606" s="22"/>
      <c r="EH606" s="22"/>
      <c r="EI606" s="22"/>
      <c r="EJ606" s="22"/>
      <c r="EK606" s="22"/>
      <c r="EL606" s="22"/>
      <c r="EM606" s="22"/>
      <c r="EN606" s="22"/>
      <c r="EO606" s="22"/>
      <c r="EP606" s="22"/>
      <c r="EQ606" s="22"/>
      <c r="ER606" s="22"/>
      <c r="ES606" s="22"/>
      <c r="ET606" s="22"/>
      <c r="EU606" s="22"/>
      <c r="EV606" s="22"/>
      <c r="EW606" s="22"/>
      <c r="EX606" s="22"/>
      <c r="EY606" s="22"/>
      <c r="EZ606" s="22"/>
      <c r="FA606" s="22"/>
      <c r="FB606" s="22"/>
      <c r="FC606" s="22"/>
      <c r="FD606" s="22"/>
      <c r="FE606" s="22"/>
      <c r="FF606" s="22"/>
      <c r="FG606" s="22"/>
      <c r="FH606" s="22"/>
      <c r="FI606" s="22"/>
      <c r="FJ606" s="22"/>
      <c r="FK606" s="22"/>
      <c r="FL606" s="22"/>
      <c r="FM606" s="22"/>
      <c r="FN606" s="22"/>
      <c r="FO606" s="22"/>
      <c r="FP606" s="22"/>
      <c r="FQ606" s="22"/>
      <c r="FR606" s="22"/>
      <c r="FS606" s="22"/>
      <c r="FT606" s="22"/>
      <c r="FU606" s="22"/>
      <c r="FV606" s="22"/>
      <c r="FW606" s="22"/>
      <c r="FX606" s="22"/>
      <c r="FY606" s="22"/>
      <c r="FZ606" s="22"/>
      <c r="GA606" s="22"/>
      <c r="GB606" s="22"/>
      <c r="GC606" s="22"/>
      <c r="GD606" s="22"/>
      <c r="GE606" s="22"/>
      <c r="GF606" s="22"/>
      <c r="GG606" s="22"/>
      <c r="GH606" s="22"/>
      <c r="GI606" s="22"/>
      <c r="GJ606" s="22"/>
      <c r="GK606" s="22"/>
      <c r="GL606" s="22"/>
      <c r="GM606" s="22"/>
      <c r="GN606" s="22"/>
      <c r="GO606" s="22"/>
      <c r="GP606" s="22"/>
      <c r="GQ606" s="22"/>
      <c r="GR606" s="22"/>
      <c r="GS606" s="22"/>
      <c r="GT606" s="22"/>
      <c r="GU606" s="22"/>
      <c r="GV606" s="22"/>
      <c r="GW606" s="22"/>
      <c r="GX606" s="22"/>
      <c r="GY606" s="22"/>
      <c r="GZ606" s="22"/>
      <c r="HA606" s="22"/>
      <c r="HB606" s="22"/>
      <c r="HC606" s="22"/>
      <c r="HD606" s="22"/>
      <c r="HE606" s="22"/>
      <c r="HF606" s="22"/>
      <c r="HG606" s="22"/>
      <c r="HH606" s="22"/>
      <c r="HI606" s="22"/>
      <c r="HJ606" s="22">
        <v>1</v>
      </c>
      <c r="HK606" s="22"/>
      <c r="HL606" s="22"/>
      <c r="HM606" s="22"/>
      <c r="HN606" s="22"/>
      <c r="HO606" s="22"/>
      <c r="HP606" s="22"/>
      <c r="HQ606" s="22"/>
      <c r="HR606" s="22"/>
      <c r="HS606" s="22"/>
      <c r="HT606" s="22"/>
      <c r="HU606" s="22"/>
      <c r="HV606" s="22"/>
      <c r="HW606" s="22"/>
      <c r="HX606" s="22"/>
      <c r="HY606" s="22"/>
      <c r="HZ606" s="22"/>
      <c r="IA606" s="22"/>
      <c r="IB606" s="22"/>
      <c r="IC606" s="22"/>
      <c r="ID606" s="22"/>
      <c r="IE606" s="22"/>
      <c r="IF606" s="22"/>
      <c r="IG606" s="22"/>
      <c r="IH606" s="22"/>
      <c r="II606" s="22"/>
      <c r="IJ606" s="22"/>
      <c r="IK606" s="22"/>
      <c r="IL606" s="22"/>
      <c r="IM606" s="22"/>
      <c r="IN606" s="22"/>
      <c r="IO606" s="22"/>
      <c r="IP606" s="22"/>
      <c r="IQ606" s="22"/>
      <c r="IR606" s="22"/>
      <c r="IS606" s="22"/>
      <c r="IT606" s="22"/>
      <c r="IU606" s="22"/>
      <c r="IV606" s="22"/>
      <c r="IW606" s="22"/>
      <c r="IX606" s="22"/>
      <c r="IY606" s="26">
        <f t="shared" si="32"/>
        <v>1</v>
      </c>
      <c r="IZ606" s="56" t="s">
        <v>78</v>
      </c>
      <c r="JA606" s="80">
        <v>35.47</v>
      </c>
      <c r="JB606" s="81">
        <f>JE606+JF606+JG606+JH606+JI606+JJ606+JK606+JL606+JM606+JN606</f>
        <v>35.47</v>
      </c>
      <c r="JC606" s="81">
        <v>21.47</v>
      </c>
      <c r="JD606" s="82">
        <f t="shared" si="33"/>
        <v>0</v>
      </c>
      <c r="JE606" s="83"/>
      <c r="JF606" s="83"/>
      <c r="JG606" s="83"/>
      <c r="JH606" s="83"/>
      <c r="JI606" s="83"/>
      <c r="JJ606" s="83"/>
      <c r="JK606" s="83"/>
      <c r="JL606" s="83"/>
      <c r="JM606" s="83"/>
      <c r="JN606" s="83">
        <v>35.47</v>
      </c>
      <c r="JO606" s="83"/>
      <c r="JP606" s="83"/>
      <c r="JQ606" s="117">
        <f t="shared" si="31"/>
        <v>1.6520726595249184</v>
      </c>
      <c r="JR606" s="5" t="s">
        <v>633</v>
      </c>
    </row>
    <row r="607" spans="1:278" s="5" customFormat="1" ht="12.75" customHeight="1" x14ac:dyDescent="0.25">
      <c r="A607" s="64">
        <v>43455</v>
      </c>
      <c r="B607" s="108" t="s">
        <v>206</v>
      </c>
      <c r="C607" s="52"/>
      <c r="D607" s="52"/>
      <c r="E607" s="53"/>
      <c r="F607" s="53"/>
      <c r="G607" s="53"/>
      <c r="H607" s="53"/>
      <c r="I607" s="53"/>
      <c r="J607" s="53"/>
      <c r="K607" s="53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  <c r="BK607" s="22"/>
      <c r="BL607" s="22"/>
      <c r="BM607" s="22"/>
      <c r="BN607" s="22"/>
      <c r="BO607" s="22"/>
      <c r="BP607" s="22"/>
      <c r="BQ607" s="22"/>
      <c r="BR607" s="22"/>
      <c r="BS607" s="22"/>
      <c r="BT607" s="22"/>
      <c r="BU607" s="22"/>
      <c r="BV607" s="22"/>
      <c r="BW607" s="22"/>
      <c r="BX607" s="22"/>
      <c r="BY607" s="22"/>
      <c r="BZ607" s="22"/>
      <c r="CA607" s="22"/>
      <c r="CB607" s="22"/>
      <c r="CC607" s="22"/>
      <c r="CD607" s="22"/>
      <c r="CE607" s="22"/>
      <c r="CF607" s="22"/>
      <c r="CG607" s="22"/>
      <c r="CH607" s="22"/>
      <c r="CI607" s="22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2"/>
      <c r="DA607" s="22"/>
      <c r="DB607" s="22"/>
      <c r="DC607" s="22"/>
      <c r="DD607" s="22"/>
      <c r="DE607" s="22">
        <v>10</v>
      </c>
      <c r="DF607" s="22"/>
      <c r="DG607" s="22"/>
      <c r="DH607" s="22"/>
      <c r="DI607" s="22"/>
      <c r="DJ607" s="22"/>
      <c r="DK607" s="22"/>
      <c r="DL607" s="22"/>
      <c r="DM607" s="22"/>
      <c r="DN607" s="22"/>
      <c r="DO607" s="22"/>
      <c r="DP607" s="22"/>
      <c r="DQ607" s="22"/>
      <c r="DR607" s="22"/>
      <c r="DS607" s="22"/>
      <c r="DT607" s="22"/>
      <c r="DU607" s="22"/>
      <c r="DV607" s="22"/>
      <c r="DW607" s="22"/>
      <c r="DX607" s="22"/>
      <c r="DY607" s="22"/>
      <c r="DZ607" s="22"/>
      <c r="EA607" s="22"/>
      <c r="EB607" s="22"/>
      <c r="EC607" s="22"/>
      <c r="ED607" s="22"/>
      <c r="EE607" s="22"/>
      <c r="EF607" s="22"/>
      <c r="EG607" s="22"/>
      <c r="EH607" s="22"/>
      <c r="EI607" s="22"/>
      <c r="EJ607" s="22"/>
      <c r="EK607" s="22"/>
      <c r="EL607" s="22"/>
      <c r="EM607" s="22"/>
      <c r="EN607" s="22"/>
      <c r="EO607" s="22"/>
      <c r="EP607" s="22"/>
      <c r="EQ607" s="22"/>
      <c r="ER607" s="22">
        <v>9.9</v>
      </c>
      <c r="ES607" s="22"/>
      <c r="ET607" s="22"/>
      <c r="EU607" s="22"/>
      <c r="EV607" s="22"/>
      <c r="EW607" s="22"/>
      <c r="EX607" s="22"/>
      <c r="EY607" s="22"/>
      <c r="EZ607" s="22"/>
      <c r="FA607" s="22"/>
      <c r="FB607" s="22"/>
      <c r="FC607" s="22"/>
      <c r="FD607" s="22"/>
      <c r="FE607" s="22"/>
      <c r="FF607" s="22"/>
      <c r="FG607" s="22"/>
      <c r="FH607" s="22"/>
      <c r="FI607" s="22"/>
      <c r="FJ607" s="22"/>
      <c r="FK607" s="22"/>
      <c r="FL607" s="22"/>
      <c r="FM607" s="22"/>
      <c r="FN607" s="22"/>
      <c r="FO607" s="22"/>
      <c r="FP607" s="22"/>
      <c r="FQ607" s="22"/>
      <c r="FR607" s="22"/>
      <c r="FS607" s="22"/>
      <c r="FT607" s="22"/>
      <c r="FU607" s="22"/>
      <c r="FV607" s="22"/>
      <c r="FW607" s="22"/>
      <c r="FX607" s="22"/>
      <c r="FY607" s="22"/>
      <c r="FZ607" s="22"/>
      <c r="GA607" s="22"/>
      <c r="GB607" s="22"/>
      <c r="GC607" s="22"/>
      <c r="GD607" s="22"/>
      <c r="GE607" s="22"/>
      <c r="GF607" s="22"/>
      <c r="GG607" s="22"/>
      <c r="GH607" s="22"/>
      <c r="GI607" s="22"/>
      <c r="GJ607" s="22"/>
      <c r="GK607" s="22"/>
      <c r="GL607" s="22"/>
      <c r="GM607" s="22"/>
      <c r="GN607" s="22"/>
      <c r="GO607" s="22"/>
      <c r="GP607" s="22"/>
      <c r="GQ607" s="22"/>
      <c r="GR607" s="22"/>
      <c r="GS607" s="22"/>
      <c r="GT607" s="22"/>
      <c r="GU607" s="22"/>
      <c r="GV607" s="22"/>
      <c r="GW607" s="22"/>
      <c r="GX607" s="22"/>
      <c r="GY607" s="22"/>
      <c r="GZ607" s="22"/>
      <c r="HA607" s="22"/>
      <c r="HB607" s="22"/>
      <c r="HC607" s="22"/>
      <c r="HD607" s="22"/>
      <c r="HE607" s="22"/>
      <c r="HF607" s="22"/>
      <c r="HG607" s="22"/>
      <c r="HH607" s="22"/>
      <c r="HI607" s="22"/>
      <c r="HJ607" s="22"/>
      <c r="HK607" s="22"/>
      <c r="HL607" s="22"/>
      <c r="HM607" s="22"/>
      <c r="HN607" s="22"/>
      <c r="HO607" s="22"/>
      <c r="HP607" s="22"/>
      <c r="HQ607" s="22"/>
      <c r="HR607" s="22"/>
      <c r="HS607" s="22"/>
      <c r="HT607" s="22"/>
      <c r="HU607" s="22"/>
      <c r="HV607" s="22"/>
      <c r="HW607" s="22"/>
      <c r="HX607" s="22"/>
      <c r="HY607" s="22"/>
      <c r="HZ607" s="22"/>
      <c r="IA607" s="22"/>
      <c r="IB607" s="22"/>
      <c r="IC607" s="22"/>
      <c r="ID607" s="22"/>
      <c r="IE607" s="22"/>
      <c r="IF607" s="22"/>
      <c r="IG607" s="22"/>
      <c r="IH607" s="22"/>
      <c r="II607" s="22"/>
      <c r="IJ607" s="22"/>
      <c r="IK607" s="22"/>
      <c r="IL607" s="22"/>
      <c r="IM607" s="22"/>
      <c r="IN607" s="22"/>
      <c r="IO607" s="22"/>
      <c r="IP607" s="22"/>
      <c r="IQ607" s="22"/>
      <c r="IR607" s="22"/>
      <c r="IS607" s="22"/>
      <c r="IT607" s="22"/>
      <c r="IU607" s="22"/>
      <c r="IV607" s="22"/>
      <c r="IW607" s="22"/>
      <c r="IX607" s="22"/>
      <c r="IY607" s="26">
        <f t="shared" si="32"/>
        <v>19.899999999999999</v>
      </c>
      <c r="IZ607" s="56" t="s">
        <v>37</v>
      </c>
      <c r="JA607" s="80">
        <v>685.25</v>
      </c>
      <c r="JB607" s="81">
        <f>JE607+JF607+JG607+JH607+JI607+JJ607+JK607+JL607+JM607+JN607+JO607+JP607</f>
        <v>685.25</v>
      </c>
      <c r="JC607" s="81">
        <v>292.608</v>
      </c>
      <c r="JD607" s="82">
        <f t="shared" si="33"/>
        <v>0</v>
      </c>
      <c r="JE607" s="83"/>
      <c r="JF607" s="83"/>
      <c r="JG607" s="83"/>
      <c r="JH607" s="83"/>
      <c r="JI607" s="83"/>
      <c r="JJ607" s="83"/>
      <c r="JK607" s="83"/>
      <c r="JL607" s="83"/>
      <c r="JM607" s="83"/>
      <c r="JN607" s="83"/>
      <c r="JO607" s="83"/>
      <c r="JP607" s="83">
        <v>685.25</v>
      </c>
      <c r="JQ607" s="117">
        <f t="shared" si="31"/>
        <v>2.341870352143482</v>
      </c>
    </row>
    <row r="608" spans="1:278" s="5" customFormat="1" ht="12.75" customHeight="1" x14ac:dyDescent="0.25">
      <c r="A608" s="64">
        <v>43287</v>
      </c>
      <c r="B608" s="109" t="s">
        <v>495</v>
      </c>
      <c r="C608" s="52"/>
      <c r="D608" s="52"/>
      <c r="E608" s="53"/>
      <c r="F608" s="53"/>
      <c r="G608" s="53"/>
      <c r="H608" s="53"/>
      <c r="I608" s="53"/>
      <c r="J608" s="53"/>
      <c r="K608" s="53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  <c r="BK608" s="22"/>
      <c r="BL608" s="22"/>
      <c r="BM608" s="22"/>
      <c r="BN608" s="22"/>
      <c r="BO608" s="22"/>
      <c r="BP608" s="22"/>
      <c r="BQ608" s="22"/>
      <c r="BR608" s="22"/>
      <c r="BS608" s="22"/>
      <c r="BT608" s="22"/>
      <c r="BU608" s="22"/>
      <c r="BV608" s="22"/>
      <c r="BW608" s="22"/>
      <c r="BX608" s="22"/>
      <c r="BY608" s="22"/>
      <c r="BZ608" s="22"/>
      <c r="CA608" s="22"/>
      <c r="CB608" s="22"/>
      <c r="CC608" s="22"/>
      <c r="CD608" s="22"/>
      <c r="CE608" s="22"/>
      <c r="CF608" s="22"/>
      <c r="CG608" s="22"/>
      <c r="CH608" s="22"/>
      <c r="CI608" s="22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2"/>
      <c r="DA608" s="22"/>
      <c r="DB608" s="22"/>
      <c r="DC608" s="22"/>
      <c r="DD608" s="22"/>
      <c r="DE608" s="22"/>
      <c r="DF608" s="22"/>
      <c r="DG608" s="22"/>
      <c r="DH608" s="22"/>
      <c r="DI608" s="22"/>
      <c r="DJ608" s="22"/>
      <c r="DK608" s="22"/>
      <c r="DL608" s="22"/>
      <c r="DM608" s="22"/>
      <c r="DN608" s="22"/>
      <c r="DO608" s="22"/>
      <c r="DP608" s="22"/>
      <c r="DQ608" s="22"/>
      <c r="DR608" s="22"/>
      <c r="DS608" s="22"/>
      <c r="DT608" s="22"/>
      <c r="DU608" s="22"/>
      <c r="DV608" s="22"/>
      <c r="DW608" s="22"/>
      <c r="DX608" s="22"/>
      <c r="DY608" s="22"/>
      <c r="DZ608" s="22"/>
      <c r="EA608" s="22"/>
      <c r="EB608" s="22"/>
      <c r="EC608" s="22"/>
      <c r="ED608" s="22"/>
      <c r="EE608" s="22"/>
      <c r="EF608" s="22"/>
      <c r="EG608" s="22"/>
      <c r="EH608" s="22"/>
      <c r="EI608" s="22"/>
      <c r="EJ608" s="22"/>
      <c r="EK608" s="22"/>
      <c r="EL608" s="22"/>
      <c r="EM608" s="22"/>
      <c r="EN608" s="22"/>
      <c r="EO608" s="22"/>
      <c r="EP608" s="22"/>
      <c r="EQ608" s="22"/>
      <c r="ER608" s="22"/>
      <c r="ES608" s="22"/>
      <c r="ET608" s="22"/>
      <c r="EU608" s="22"/>
      <c r="EV608" s="22"/>
      <c r="EW608" s="22"/>
      <c r="EX608" s="22"/>
      <c r="EY608" s="22"/>
      <c r="EZ608" s="22">
        <v>3</v>
      </c>
      <c r="FA608" s="22"/>
      <c r="FB608" s="22"/>
      <c r="FC608" s="22"/>
      <c r="FD608" s="22"/>
      <c r="FE608" s="22"/>
      <c r="FF608" s="22"/>
      <c r="FG608" s="22"/>
      <c r="FH608" s="22"/>
      <c r="FI608" s="22"/>
      <c r="FJ608" s="22"/>
      <c r="FK608" s="22"/>
      <c r="FL608" s="22"/>
      <c r="FM608" s="22"/>
      <c r="FN608" s="22"/>
      <c r="FO608" s="22"/>
      <c r="FP608" s="22"/>
      <c r="FQ608" s="22"/>
      <c r="FR608" s="22"/>
      <c r="FS608" s="22"/>
      <c r="FT608" s="22"/>
      <c r="FU608" s="22"/>
      <c r="FV608" s="22"/>
      <c r="FW608" s="22"/>
      <c r="FX608" s="22"/>
      <c r="FY608" s="22"/>
      <c r="FZ608" s="22"/>
      <c r="GA608" s="22"/>
      <c r="GB608" s="22"/>
      <c r="GC608" s="22"/>
      <c r="GD608" s="22"/>
      <c r="GE608" s="22"/>
      <c r="GF608" s="22"/>
      <c r="GG608" s="22"/>
      <c r="GH608" s="22"/>
      <c r="GI608" s="22"/>
      <c r="GJ608" s="22"/>
      <c r="GK608" s="22"/>
      <c r="GL608" s="22"/>
      <c r="GM608" s="22"/>
      <c r="GN608" s="22"/>
      <c r="GO608" s="22"/>
      <c r="GP608" s="22"/>
      <c r="GQ608" s="22"/>
      <c r="GR608" s="22"/>
      <c r="GS608" s="22"/>
      <c r="GT608" s="22"/>
      <c r="GU608" s="22"/>
      <c r="GV608" s="22"/>
      <c r="GW608" s="22"/>
      <c r="GX608" s="22"/>
      <c r="GY608" s="22"/>
      <c r="GZ608" s="22"/>
      <c r="HA608" s="22"/>
      <c r="HB608" s="22"/>
      <c r="HC608" s="22"/>
      <c r="HD608" s="22"/>
      <c r="HE608" s="22"/>
      <c r="HF608" s="22"/>
      <c r="HG608" s="22"/>
      <c r="HH608" s="22"/>
      <c r="HI608" s="22"/>
      <c r="HJ608" s="22"/>
      <c r="HK608" s="22"/>
      <c r="HL608" s="22"/>
      <c r="HM608" s="22"/>
      <c r="HN608" s="22"/>
      <c r="HO608" s="22"/>
      <c r="HP608" s="22"/>
      <c r="HQ608" s="22"/>
      <c r="HR608" s="22"/>
      <c r="HS608" s="22"/>
      <c r="HT608" s="22"/>
      <c r="HU608" s="22"/>
      <c r="HV608" s="22"/>
      <c r="HW608" s="22"/>
      <c r="HX608" s="22"/>
      <c r="HY608" s="22"/>
      <c r="HZ608" s="22"/>
      <c r="IA608" s="22"/>
      <c r="IB608" s="22"/>
      <c r="IC608" s="22"/>
      <c r="ID608" s="22">
        <v>11</v>
      </c>
      <c r="IE608" s="22"/>
      <c r="IF608" s="22"/>
      <c r="IG608" s="22"/>
      <c r="IH608" s="22"/>
      <c r="II608" s="22"/>
      <c r="IJ608" s="22"/>
      <c r="IK608" s="22"/>
      <c r="IL608" s="22"/>
      <c r="IM608" s="22"/>
      <c r="IN608" s="22"/>
      <c r="IO608" s="22"/>
      <c r="IP608" s="22"/>
      <c r="IQ608" s="22"/>
      <c r="IR608" s="22"/>
      <c r="IS608" s="22"/>
      <c r="IT608" s="22"/>
      <c r="IU608" s="22"/>
      <c r="IV608" s="22"/>
      <c r="IW608" s="22"/>
      <c r="IX608" s="22"/>
      <c r="IY608" s="26">
        <f t="shared" si="32"/>
        <v>14</v>
      </c>
      <c r="IZ608" s="56" t="s">
        <v>37</v>
      </c>
      <c r="JA608" s="80">
        <v>163.19999999999999</v>
      </c>
      <c r="JB608" s="81">
        <f>JE608+JF608+JG608+JH608+JI608+JJ608+JK608</f>
        <v>163.19999999999999</v>
      </c>
      <c r="JC608" s="81">
        <v>126.82</v>
      </c>
      <c r="JD608" s="82">
        <f t="shared" si="33"/>
        <v>0</v>
      </c>
      <c r="JE608" s="83"/>
      <c r="JF608" s="83"/>
      <c r="JG608" s="83"/>
      <c r="JH608" s="83"/>
      <c r="JI608" s="83"/>
      <c r="JJ608" s="83"/>
      <c r="JK608" s="83">
        <v>163.19999999999999</v>
      </c>
      <c r="JL608" s="83"/>
      <c r="JM608" s="83"/>
      <c r="JN608" s="83"/>
      <c r="JO608" s="83"/>
      <c r="JP608" s="83"/>
      <c r="JQ608" s="40">
        <f t="shared" si="31"/>
        <v>1.2868632707774799</v>
      </c>
    </row>
    <row r="609" spans="1:278" s="5" customFormat="1" ht="12.75" customHeight="1" x14ac:dyDescent="0.25">
      <c r="A609" s="64">
        <v>43374</v>
      </c>
      <c r="B609" s="109" t="s">
        <v>495</v>
      </c>
      <c r="C609" s="52"/>
      <c r="D609" s="52"/>
      <c r="E609" s="53"/>
      <c r="F609" s="53"/>
      <c r="G609" s="53"/>
      <c r="H609" s="53"/>
      <c r="I609" s="53"/>
      <c r="J609" s="53"/>
      <c r="K609" s="53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  <c r="BK609" s="22"/>
      <c r="BL609" s="22"/>
      <c r="BM609" s="22"/>
      <c r="BN609" s="22"/>
      <c r="BO609" s="22"/>
      <c r="BP609" s="22"/>
      <c r="BQ609" s="22"/>
      <c r="BR609" s="22"/>
      <c r="BS609" s="22"/>
      <c r="BT609" s="22"/>
      <c r="BU609" s="22"/>
      <c r="BV609" s="22"/>
      <c r="BW609" s="22"/>
      <c r="BX609" s="22"/>
      <c r="BY609" s="22"/>
      <c r="BZ609" s="22"/>
      <c r="CA609" s="22"/>
      <c r="CB609" s="22"/>
      <c r="CC609" s="22"/>
      <c r="CD609" s="22"/>
      <c r="CE609" s="22"/>
      <c r="CF609" s="22"/>
      <c r="CG609" s="22"/>
      <c r="CH609" s="22"/>
      <c r="CI609" s="22"/>
      <c r="CJ609" s="22"/>
      <c r="CK609" s="22"/>
      <c r="CL609" s="22"/>
      <c r="CM609" s="22"/>
      <c r="CN609" s="22">
        <v>3</v>
      </c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2"/>
      <c r="DA609" s="22"/>
      <c r="DB609" s="22"/>
      <c r="DC609" s="22"/>
      <c r="DD609" s="22"/>
      <c r="DE609" s="22"/>
      <c r="DF609" s="22"/>
      <c r="DG609" s="22"/>
      <c r="DH609" s="22"/>
      <c r="DI609" s="22"/>
      <c r="DJ609" s="22"/>
      <c r="DK609" s="22"/>
      <c r="DL609" s="22"/>
      <c r="DM609" s="22"/>
      <c r="DN609" s="22"/>
      <c r="DO609" s="22"/>
      <c r="DP609" s="22"/>
      <c r="DQ609" s="22"/>
      <c r="DR609" s="22"/>
      <c r="DS609" s="22"/>
      <c r="DT609" s="22"/>
      <c r="DU609" s="22"/>
      <c r="DV609" s="22"/>
      <c r="DW609" s="22"/>
      <c r="DX609" s="22"/>
      <c r="DY609" s="22"/>
      <c r="DZ609" s="22"/>
      <c r="EA609" s="22"/>
      <c r="EB609" s="22"/>
      <c r="EC609" s="22"/>
      <c r="ED609" s="22"/>
      <c r="EE609" s="22"/>
      <c r="EF609" s="22"/>
      <c r="EG609" s="22"/>
      <c r="EH609" s="22"/>
      <c r="EI609" s="22"/>
      <c r="EJ609" s="22"/>
      <c r="EK609" s="22"/>
      <c r="EL609" s="22"/>
      <c r="EM609" s="22"/>
      <c r="EN609" s="22"/>
      <c r="EO609" s="22"/>
      <c r="EP609" s="22"/>
      <c r="EQ609" s="22"/>
      <c r="ER609" s="22"/>
      <c r="ES609" s="22"/>
      <c r="ET609" s="22"/>
      <c r="EU609" s="22"/>
      <c r="EV609" s="22"/>
      <c r="EW609" s="22"/>
      <c r="EX609" s="22"/>
      <c r="EY609" s="22"/>
      <c r="EZ609" s="22"/>
      <c r="FA609" s="22"/>
      <c r="FB609" s="22"/>
      <c r="FC609" s="22"/>
      <c r="FD609" s="22"/>
      <c r="FE609" s="22"/>
      <c r="FF609" s="22"/>
      <c r="FG609" s="22"/>
      <c r="FH609" s="22"/>
      <c r="FI609" s="22"/>
      <c r="FJ609" s="22"/>
      <c r="FK609" s="22"/>
      <c r="FL609" s="22"/>
      <c r="FM609" s="22"/>
      <c r="FN609" s="22"/>
      <c r="FO609" s="22"/>
      <c r="FP609" s="22"/>
      <c r="FQ609" s="22"/>
      <c r="FR609" s="22"/>
      <c r="FS609" s="22"/>
      <c r="FT609" s="22"/>
      <c r="FU609" s="22"/>
      <c r="FV609" s="22"/>
      <c r="FW609" s="22"/>
      <c r="FX609" s="22"/>
      <c r="FY609" s="22"/>
      <c r="FZ609" s="22"/>
      <c r="GA609" s="22"/>
      <c r="GB609" s="22"/>
      <c r="GC609" s="22"/>
      <c r="GD609" s="22"/>
      <c r="GE609" s="22"/>
      <c r="GF609" s="22"/>
      <c r="GG609" s="22"/>
      <c r="GH609" s="22"/>
      <c r="GI609" s="22"/>
      <c r="GJ609" s="22"/>
      <c r="GK609" s="22"/>
      <c r="GL609" s="22"/>
      <c r="GM609" s="22"/>
      <c r="GN609" s="22"/>
      <c r="GO609" s="22"/>
      <c r="GP609" s="22"/>
      <c r="GQ609" s="22"/>
      <c r="GR609" s="22"/>
      <c r="GS609" s="22"/>
      <c r="GT609" s="22"/>
      <c r="GU609" s="22"/>
      <c r="GV609" s="22"/>
      <c r="GW609" s="22"/>
      <c r="GX609" s="22"/>
      <c r="GY609" s="22"/>
      <c r="GZ609" s="22"/>
      <c r="HA609" s="22"/>
      <c r="HB609" s="22"/>
      <c r="HC609" s="22"/>
      <c r="HD609" s="22"/>
      <c r="HE609" s="22">
        <v>7</v>
      </c>
      <c r="HF609" s="22"/>
      <c r="HG609" s="22"/>
      <c r="HH609" s="22"/>
      <c r="HI609" s="22"/>
      <c r="HJ609" s="22"/>
      <c r="HK609" s="22"/>
      <c r="HL609" s="22"/>
      <c r="HM609" s="22"/>
      <c r="HN609" s="22"/>
      <c r="HO609" s="22"/>
      <c r="HP609" s="22"/>
      <c r="HQ609" s="22"/>
      <c r="HR609" s="22"/>
      <c r="HS609" s="22"/>
      <c r="HT609" s="22"/>
      <c r="HU609" s="22"/>
      <c r="HV609" s="22"/>
      <c r="HW609" s="22"/>
      <c r="HX609" s="22"/>
      <c r="HY609" s="22"/>
      <c r="HZ609" s="22"/>
      <c r="IA609" s="22"/>
      <c r="IB609" s="22"/>
      <c r="IC609" s="22"/>
      <c r="ID609" s="22">
        <v>25</v>
      </c>
      <c r="IE609" s="22"/>
      <c r="IF609" s="22"/>
      <c r="IG609" s="22"/>
      <c r="IH609" s="22"/>
      <c r="II609" s="22"/>
      <c r="IJ609" s="22"/>
      <c r="IK609" s="22"/>
      <c r="IL609" s="22"/>
      <c r="IM609" s="22"/>
      <c r="IN609" s="22"/>
      <c r="IO609" s="22"/>
      <c r="IP609" s="22"/>
      <c r="IQ609" s="22"/>
      <c r="IR609" s="22"/>
      <c r="IS609" s="22"/>
      <c r="IT609" s="22"/>
      <c r="IU609" s="22"/>
      <c r="IV609" s="22"/>
      <c r="IW609" s="22"/>
      <c r="IX609" s="22"/>
      <c r="IY609" s="26">
        <f t="shared" si="32"/>
        <v>35</v>
      </c>
      <c r="IZ609" s="56" t="s">
        <v>78</v>
      </c>
      <c r="JA609" s="80">
        <v>840.95</v>
      </c>
      <c r="JB609" s="81">
        <f>JE609+JF609+JG609+JH609+JI609+JJ609+JK609+JL609+JM609+JN609</f>
        <v>840.95</v>
      </c>
      <c r="JC609" s="81">
        <v>611.30999999999995</v>
      </c>
      <c r="JD609" s="82">
        <f t="shared" si="33"/>
        <v>0</v>
      </c>
      <c r="JE609" s="83"/>
      <c r="JF609" s="83"/>
      <c r="JG609" s="83"/>
      <c r="JH609" s="83"/>
      <c r="JI609" s="83"/>
      <c r="JJ609" s="83"/>
      <c r="JK609" s="83"/>
      <c r="JL609" s="83"/>
      <c r="JM609" s="83">
        <v>840.95</v>
      </c>
      <c r="JN609" s="83"/>
      <c r="JO609" s="83"/>
      <c r="JP609" s="83"/>
      <c r="JQ609" s="117">
        <f t="shared" si="31"/>
        <v>1.3756522877100001</v>
      </c>
    </row>
    <row r="610" spans="1:278" s="33" customFormat="1" ht="12" customHeight="1" x14ac:dyDescent="0.25">
      <c r="A610" s="49" t="s">
        <v>164</v>
      </c>
      <c r="B610" s="30"/>
      <c r="C610" s="66">
        <f t="shared" ref="C610:BN610" si="34">SUBTOTAL(9,C2:C604)</f>
        <v>0</v>
      </c>
      <c r="D610" s="66">
        <f t="shared" si="34"/>
        <v>310</v>
      </c>
      <c r="E610" s="66">
        <f t="shared" si="34"/>
        <v>628</v>
      </c>
      <c r="F610" s="66">
        <f t="shared" si="34"/>
        <v>4</v>
      </c>
      <c r="G610" s="66">
        <f t="shared" si="34"/>
        <v>13.2</v>
      </c>
      <c r="H610" s="66">
        <f t="shared" si="34"/>
        <v>44</v>
      </c>
      <c r="I610" s="66">
        <f t="shared" si="34"/>
        <v>160.69999999999999</v>
      </c>
      <c r="J610" s="66">
        <f t="shared" si="34"/>
        <v>80</v>
      </c>
      <c r="K610" s="66">
        <f t="shared" si="34"/>
        <v>1710</v>
      </c>
      <c r="L610" s="66">
        <f t="shared" si="34"/>
        <v>126.4</v>
      </c>
      <c r="M610" s="66">
        <f t="shared" si="34"/>
        <v>166.5</v>
      </c>
      <c r="N610" s="66">
        <f t="shared" si="34"/>
        <v>74</v>
      </c>
      <c r="O610" s="66">
        <f t="shared" si="34"/>
        <v>20</v>
      </c>
      <c r="P610" s="66">
        <f t="shared" si="34"/>
        <v>8</v>
      </c>
      <c r="Q610" s="66">
        <f t="shared" si="34"/>
        <v>52.8</v>
      </c>
      <c r="R610" s="66">
        <f t="shared" si="34"/>
        <v>314</v>
      </c>
      <c r="S610" s="66">
        <f t="shared" si="34"/>
        <v>216</v>
      </c>
      <c r="T610" s="66">
        <f t="shared" si="34"/>
        <v>36</v>
      </c>
      <c r="U610" s="66">
        <f t="shared" si="34"/>
        <v>39.599999999999994</v>
      </c>
      <c r="V610" s="66">
        <f t="shared" si="34"/>
        <v>70</v>
      </c>
      <c r="W610" s="66">
        <f t="shared" si="34"/>
        <v>12</v>
      </c>
      <c r="X610" s="66">
        <f t="shared" si="34"/>
        <v>309</v>
      </c>
      <c r="Y610" s="66">
        <f t="shared" si="34"/>
        <v>125</v>
      </c>
      <c r="Z610" s="66">
        <f t="shared" si="34"/>
        <v>60</v>
      </c>
      <c r="AA610" s="66">
        <f t="shared" si="34"/>
        <v>1</v>
      </c>
      <c r="AB610" s="66">
        <f t="shared" si="34"/>
        <v>2</v>
      </c>
      <c r="AC610" s="66">
        <f t="shared" si="34"/>
        <v>5</v>
      </c>
      <c r="AD610" s="66">
        <f t="shared" si="34"/>
        <v>12</v>
      </c>
      <c r="AE610" s="66">
        <f t="shared" si="34"/>
        <v>1</v>
      </c>
      <c r="AF610" s="66">
        <f t="shared" si="34"/>
        <v>262</v>
      </c>
      <c r="AG610" s="66">
        <f t="shared" si="34"/>
        <v>380</v>
      </c>
      <c r="AH610" s="66">
        <f t="shared" si="34"/>
        <v>334</v>
      </c>
      <c r="AI610" s="66">
        <f t="shared" si="34"/>
        <v>1</v>
      </c>
      <c r="AJ610" s="66">
        <f t="shared" si="34"/>
        <v>11</v>
      </c>
      <c r="AK610" s="66">
        <f t="shared" si="34"/>
        <v>15</v>
      </c>
      <c r="AL610" s="66">
        <f t="shared" si="34"/>
        <v>0</v>
      </c>
      <c r="AM610" s="66">
        <f t="shared" si="34"/>
        <v>271</v>
      </c>
      <c r="AN610" s="66">
        <f t="shared" si="34"/>
        <v>40</v>
      </c>
      <c r="AO610" s="66">
        <f t="shared" si="34"/>
        <v>1</v>
      </c>
      <c r="AP610" s="66">
        <f t="shared" si="34"/>
        <v>10</v>
      </c>
      <c r="AQ610" s="66">
        <f t="shared" si="34"/>
        <v>1</v>
      </c>
      <c r="AR610" s="66">
        <f t="shared" si="34"/>
        <v>189.00000000000003</v>
      </c>
      <c r="AS610" s="66">
        <f t="shared" si="34"/>
        <v>45</v>
      </c>
      <c r="AT610" s="66">
        <f t="shared" si="34"/>
        <v>1532</v>
      </c>
      <c r="AU610" s="66">
        <f t="shared" si="34"/>
        <v>5</v>
      </c>
      <c r="AV610" s="66">
        <f t="shared" si="34"/>
        <v>297.89999999999998</v>
      </c>
      <c r="AW610" s="66">
        <f t="shared" si="34"/>
        <v>0.9</v>
      </c>
      <c r="AX610" s="66">
        <f t="shared" si="34"/>
        <v>19</v>
      </c>
      <c r="AY610" s="66">
        <f t="shared" si="34"/>
        <v>1</v>
      </c>
      <c r="AZ610" s="66">
        <f t="shared" si="34"/>
        <v>20</v>
      </c>
      <c r="BA610" s="66">
        <f t="shared" si="34"/>
        <v>1</v>
      </c>
      <c r="BB610" s="66">
        <f t="shared" si="34"/>
        <v>60</v>
      </c>
      <c r="BC610" s="66">
        <f t="shared" si="34"/>
        <v>30</v>
      </c>
      <c r="BD610" s="66">
        <f t="shared" si="34"/>
        <v>0</v>
      </c>
      <c r="BE610" s="66">
        <f t="shared" si="34"/>
        <v>24.300000000000004</v>
      </c>
      <c r="BF610" s="66">
        <f t="shared" si="34"/>
        <v>303</v>
      </c>
      <c r="BG610" s="66">
        <f t="shared" si="34"/>
        <v>11</v>
      </c>
      <c r="BH610" s="66">
        <f t="shared" si="34"/>
        <v>2</v>
      </c>
      <c r="BI610" s="66">
        <f t="shared" si="34"/>
        <v>3</v>
      </c>
      <c r="BJ610" s="66">
        <f t="shared" si="34"/>
        <v>18</v>
      </c>
      <c r="BK610" s="66">
        <f t="shared" si="34"/>
        <v>1</v>
      </c>
      <c r="BL610" s="66">
        <f t="shared" si="34"/>
        <v>50</v>
      </c>
      <c r="BM610" s="66">
        <f t="shared" si="34"/>
        <v>13</v>
      </c>
      <c r="BN610" s="66">
        <f t="shared" si="34"/>
        <v>96</v>
      </c>
      <c r="BO610" s="66">
        <f t="shared" ref="BO610:DZ610" si="35">SUBTOTAL(9,BO2:BO604)</f>
        <v>8</v>
      </c>
      <c r="BP610" s="66">
        <f t="shared" si="35"/>
        <v>0</v>
      </c>
      <c r="BQ610" s="66">
        <f t="shared" si="35"/>
        <v>141</v>
      </c>
      <c r="BR610" s="66">
        <f t="shared" si="35"/>
        <v>64</v>
      </c>
      <c r="BS610" s="66">
        <f t="shared" si="35"/>
        <v>1</v>
      </c>
      <c r="BT610" s="66">
        <f t="shared" si="35"/>
        <v>20</v>
      </c>
      <c r="BU610" s="66">
        <f t="shared" si="35"/>
        <v>111</v>
      </c>
      <c r="BV610" s="66">
        <f t="shared" si="35"/>
        <v>5</v>
      </c>
      <c r="BW610" s="66">
        <f t="shared" si="35"/>
        <v>70</v>
      </c>
      <c r="BX610" s="66">
        <f t="shared" si="35"/>
        <v>27</v>
      </c>
      <c r="BY610" s="66">
        <f t="shared" si="35"/>
        <v>280</v>
      </c>
      <c r="BZ610" s="66">
        <f t="shared" si="35"/>
        <v>1100</v>
      </c>
      <c r="CA610" s="66">
        <f t="shared" si="35"/>
        <v>2</v>
      </c>
      <c r="CB610" s="66">
        <f t="shared" si="35"/>
        <v>2</v>
      </c>
      <c r="CC610" s="66">
        <f t="shared" si="35"/>
        <v>1.1000000000000001</v>
      </c>
      <c r="CD610" s="66">
        <f t="shared" si="35"/>
        <v>3</v>
      </c>
      <c r="CE610" s="66">
        <f t="shared" si="35"/>
        <v>2</v>
      </c>
      <c r="CF610" s="66">
        <f t="shared" si="35"/>
        <v>2</v>
      </c>
      <c r="CG610" s="66">
        <f t="shared" si="35"/>
        <v>111</v>
      </c>
      <c r="CH610" s="66">
        <f t="shared" si="35"/>
        <v>10</v>
      </c>
      <c r="CI610" s="66">
        <f t="shared" si="35"/>
        <v>10</v>
      </c>
      <c r="CJ610" s="66">
        <f t="shared" si="35"/>
        <v>111.6</v>
      </c>
      <c r="CK610" s="66">
        <f t="shared" si="35"/>
        <v>0</v>
      </c>
      <c r="CL610" s="66">
        <f t="shared" si="35"/>
        <v>0.9</v>
      </c>
      <c r="CM610" s="66">
        <f t="shared" si="35"/>
        <v>2068</v>
      </c>
      <c r="CN610" s="66">
        <f t="shared" si="35"/>
        <v>0</v>
      </c>
      <c r="CO610" s="66">
        <f t="shared" si="35"/>
        <v>4</v>
      </c>
      <c r="CP610" s="66">
        <f t="shared" si="35"/>
        <v>3905</v>
      </c>
      <c r="CQ610" s="66">
        <f t="shared" si="35"/>
        <v>80</v>
      </c>
      <c r="CR610" s="66">
        <f t="shared" si="35"/>
        <v>9</v>
      </c>
      <c r="CS610" s="66">
        <f t="shared" si="35"/>
        <v>5</v>
      </c>
      <c r="CT610" s="66">
        <f t="shared" si="35"/>
        <v>2</v>
      </c>
      <c r="CU610" s="66">
        <f t="shared" si="35"/>
        <v>1</v>
      </c>
      <c r="CV610" s="66">
        <f t="shared" si="35"/>
        <v>11</v>
      </c>
      <c r="CW610" s="66">
        <f t="shared" si="35"/>
        <v>283</v>
      </c>
      <c r="CX610" s="66">
        <f t="shared" si="35"/>
        <v>234.9</v>
      </c>
      <c r="CY610" s="66">
        <f t="shared" si="35"/>
        <v>56.8</v>
      </c>
      <c r="CZ610" s="66">
        <f t="shared" si="35"/>
        <v>64</v>
      </c>
      <c r="DA610" s="66">
        <f t="shared" si="35"/>
        <v>59</v>
      </c>
      <c r="DB610" s="66">
        <f t="shared" si="35"/>
        <v>32</v>
      </c>
      <c r="DC610" s="66">
        <f t="shared" si="35"/>
        <v>0</v>
      </c>
      <c r="DD610" s="66">
        <f t="shared" si="35"/>
        <v>0</v>
      </c>
      <c r="DE610" s="66">
        <f t="shared" si="35"/>
        <v>51</v>
      </c>
      <c r="DF610" s="66">
        <f t="shared" si="35"/>
        <v>16</v>
      </c>
      <c r="DG610" s="66">
        <f t="shared" si="35"/>
        <v>105</v>
      </c>
      <c r="DH610" s="66">
        <f t="shared" si="35"/>
        <v>0.9</v>
      </c>
      <c r="DI610" s="66">
        <f t="shared" si="35"/>
        <v>30</v>
      </c>
      <c r="DJ610" s="66">
        <f t="shared" si="35"/>
        <v>70</v>
      </c>
      <c r="DK610" s="66">
        <f t="shared" si="35"/>
        <v>15</v>
      </c>
      <c r="DL610" s="66">
        <f t="shared" si="35"/>
        <v>50</v>
      </c>
      <c r="DM610" s="66">
        <f t="shared" si="35"/>
        <v>9</v>
      </c>
      <c r="DN610" s="66">
        <f t="shared" si="35"/>
        <v>4</v>
      </c>
      <c r="DO610" s="66">
        <f t="shared" si="35"/>
        <v>60</v>
      </c>
      <c r="DP610" s="66">
        <f t="shared" si="35"/>
        <v>261</v>
      </c>
      <c r="DQ610" s="66">
        <f t="shared" si="35"/>
        <v>108</v>
      </c>
      <c r="DR610" s="66">
        <f t="shared" si="35"/>
        <v>96</v>
      </c>
      <c r="DS610" s="66">
        <f t="shared" si="35"/>
        <v>60</v>
      </c>
      <c r="DT610" s="66">
        <f t="shared" si="35"/>
        <v>290</v>
      </c>
      <c r="DU610" s="66">
        <f t="shared" si="35"/>
        <v>5</v>
      </c>
      <c r="DV610" s="66">
        <f t="shared" si="35"/>
        <v>620</v>
      </c>
      <c r="DW610" s="66">
        <f t="shared" si="35"/>
        <v>79</v>
      </c>
      <c r="DX610" s="66">
        <f t="shared" si="35"/>
        <v>1</v>
      </c>
      <c r="DY610" s="66">
        <f t="shared" si="35"/>
        <v>8</v>
      </c>
      <c r="DZ610" s="66">
        <f t="shared" si="35"/>
        <v>101</v>
      </c>
      <c r="EA610" s="66">
        <f t="shared" ref="EA610:GL610" si="36">SUBTOTAL(9,EA2:EA604)</f>
        <v>2863</v>
      </c>
      <c r="EB610" s="66">
        <f t="shared" si="36"/>
        <v>5</v>
      </c>
      <c r="EC610" s="66">
        <f t="shared" si="36"/>
        <v>5</v>
      </c>
      <c r="ED610" s="66">
        <f t="shared" si="36"/>
        <v>0</v>
      </c>
      <c r="EE610" s="66">
        <f t="shared" si="36"/>
        <v>5.4</v>
      </c>
      <c r="EF610" s="66">
        <f t="shared" si="36"/>
        <v>0.9</v>
      </c>
      <c r="EG610" s="66">
        <f t="shared" si="36"/>
        <v>0</v>
      </c>
      <c r="EH610" s="66">
        <f t="shared" si="36"/>
        <v>1.1000000000000001</v>
      </c>
      <c r="EI610" s="66">
        <f t="shared" si="36"/>
        <v>22.5</v>
      </c>
      <c r="EJ610" s="66">
        <f t="shared" si="36"/>
        <v>51</v>
      </c>
      <c r="EK610" s="66">
        <f t="shared" si="36"/>
        <v>1</v>
      </c>
      <c r="EL610" s="66">
        <f t="shared" si="36"/>
        <v>1</v>
      </c>
      <c r="EM610" s="66">
        <f t="shared" si="36"/>
        <v>4</v>
      </c>
      <c r="EN610" s="66">
        <f t="shared" si="36"/>
        <v>12</v>
      </c>
      <c r="EO610" s="66">
        <f t="shared" si="36"/>
        <v>53</v>
      </c>
      <c r="EP610" s="66">
        <f t="shared" si="36"/>
        <v>8</v>
      </c>
      <c r="EQ610" s="66">
        <f t="shared" si="36"/>
        <v>270</v>
      </c>
      <c r="ER610" s="66">
        <f t="shared" si="36"/>
        <v>294.3</v>
      </c>
      <c r="ES610" s="66">
        <f t="shared" si="36"/>
        <v>0.9</v>
      </c>
      <c r="ET610" s="66">
        <f t="shared" si="36"/>
        <v>2</v>
      </c>
      <c r="EU610" s="66">
        <f t="shared" si="36"/>
        <v>180</v>
      </c>
      <c r="EV610" s="66">
        <f t="shared" si="36"/>
        <v>0</v>
      </c>
      <c r="EW610" s="66">
        <f t="shared" si="36"/>
        <v>14</v>
      </c>
      <c r="EX610" s="66">
        <f t="shared" si="36"/>
        <v>1</v>
      </c>
      <c r="EY610" s="66">
        <f t="shared" si="36"/>
        <v>117</v>
      </c>
      <c r="EZ610" s="66">
        <f t="shared" si="36"/>
        <v>233</v>
      </c>
      <c r="FA610" s="66">
        <f t="shared" si="36"/>
        <v>231</v>
      </c>
      <c r="FB610" s="66">
        <f t="shared" si="36"/>
        <v>41.8</v>
      </c>
      <c r="FC610" s="66">
        <f t="shared" si="36"/>
        <v>30</v>
      </c>
      <c r="FD610" s="66">
        <f t="shared" si="36"/>
        <v>0</v>
      </c>
      <c r="FE610" s="66">
        <f t="shared" si="36"/>
        <v>3.3</v>
      </c>
      <c r="FF610" s="66">
        <f t="shared" si="36"/>
        <v>16</v>
      </c>
      <c r="FG610" s="66">
        <f t="shared" si="36"/>
        <v>9.8999999999999986</v>
      </c>
      <c r="FH610" s="66">
        <f t="shared" si="36"/>
        <v>150</v>
      </c>
      <c r="FI610" s="66">
        <f t="shared" si="36"/>
        <v>40</v>
      </c>
      <c r="FJ610" s="66">
        <f t="shared" si="36"/>
        <v>42</v>
      </c>
      <c r="FK610" s="66">
        <f t="shared" si="36"/>
        <v>19</v>
      </c>
      <c r="FL610" s="66">
        <f t="shared" si="36"/>
        <v>976</v>
      </c>
      <c r="FM610" s="66">
        <f t="shared" si="36"/>
        <v>13</v>
      </c>
      <c r="FN610" s="66">
        <f t="shared" si="36"/>
        <v>1</v>
      </c>
      <c r="FO610" s="66">
        <f t="shared" si="36"/>
        <v>1</v>
      </c>
      <c r="FP610" s="66">
        <f t="shared" si="36"/>
        <v>3.2</v>
      </c>
      <c r="FQ610" s="66">
        <f t="shared" si="36"/>
        <v>1</v>
      </c>
      <c r="FR610" s="66">
        <f t="shared" si="36"/>
        <v>50</v>
      </c>
      <c r="FS610" s="66">
        <f t="shared" si="36"/>
        <v>243</v>
      </c>
      <c r="FT610" s="66">
        <f t="shared" si="36"/>
        <v>197</v>
      </c>
      <c r="FU610" s="66">
        <f t="shared" si="36"/>
        <v>40</v>
      </c>
      <c r="FV610" s="66">
        <f t="shared" si="36"/>
        <v>28.6</v>
      </c>
      <c r="FW610" s="66">
        <f t="shared" si="36"/>
        <v>220</v>
      </c>
      <c r="FX610" s="66">
        <f t="shared" si="36"/>
        <v>1.1000000000000001</v>
      </c>
      <c r="FY610" s="66">
        <f t="shared" si="36"/>
        <v>100</v>
      </c>
      <c r="FZ610" s="66">
        <f t="shared" si="36"/>
        <v>0</v>
      </c>
      <c r="GA610" s="66">
        <f t="shared" si="36"/>
        <v>4</v>
      </c>
      <c r="GB610" s="66">
        <f t="shared" si="36"/>
        <v>29.6</v>
      </c>
      <c r="GC610" s="66">
        <f t="shared" si="36"/>
        <v>11</v>
      </c>
      <c r="GD610" s="66">
        <f t="shared" si="36"/>
        <v>20</v>
      </c>
      <c r="GE610" s="66">
        <f t="shared" si="36"/>
        <v>33</v>
      </c>
      <c r="GF610" s="66">
        <f t="shared" si="36"/>
        <v>49</v>
      </c>
      <c r="GG610" s="66">
        <f t="shared" si="36"/>
        <v>1</v>
      </c>
      <c r="GH610" s="66">
        <f t="shared" si="36"/>
        <v>19.800000000000004</v>
      </c>
      <c r="GI610" s="66">
        <f t="shared" si="36"/>
        <v>0</v>
      </c>
      <c r="GJ610" s="66">
        <f t="shared" si="36"/>
        <v>1</v>
      </c>
      <c r="GK610" s="66">
        <f t="shared" si="36"/>
        <v>0</v>
      </c>
      <c r="GL610" s="66">
        <f t="shared" si="36"/>
        <v>0</v>
      </c>
      <c r="GM610" s="66">
        <f t="shared" ref="GM610:IX610" si="37">SUBTOTAL(9,GM2:GM604)</f>
        <v>5</v>
      </c>
      <c r="GN610" s="66">
        <f t="shared" si="37"/>
        <v>0</v>
      </c>
      <c r="GO610" s="66">
        <f t="shared" si="37"/>
        <v>175</v>
      </c>
      <c r="GP610" s="66">
        <f t="shared" si="37"/>
        <v>1</v>
      </c>
      <c r="GQ610" s="66">
        <f t="shared" si="37"/>
        <v>659</v>
      </c>
      <c r="GR610" s="66">
        <f t="shared" si="37"/>
        <v>75</v>
      </c>
      <c r="GS610" s="66">
        <f t="shared" si="37"/>
        <v>1</v>
      </c>
      <c r="GT610" s="66">
        <f t="shared" si="37"/>
        <v>740</v>
      </c>
      <c r="GU610" s="66">
        <f t="shared" si="37"/>
        <v>96</v>
      </c>
      <c r="GV610" s="66">
        <f t="shared" si="37"/>
        <v>3</v>
      </c>
      <c r="GW610" s="66">
        <f t="shared" si="37"/>
        <v>79.2</v>
      </c>
      <c r="GX610" s="66">
        <f t="shared" si="37"/>
        <v>40</v>
      </c>
      <c r="GY610" s="66">
        <f t="shared" si="37"/>
        <v>0</v>
      </c>
      <c r="GZ610" s="66">
        <f t="shared" si="37"/>
        <v>22</v>
      </c>
      <c r="HA610" s="66">
        <f t="shared" si="37"/>
        <v>2</v>
      </c>
      <c r="HB610" s="66">
        <f t="shared" si="37"/>
        <v>0</v>
      </c>
      <c r="HC610" s="66">
        <f t="shared" si="37"/>
        <v>1</v>
      </c>
      <c r="HD610" s="66">
        <f t="shared" si="37"/>
        <v>5</v>
      </c>
      <c r="HE610" s="66">
        <f t="shared" si="37"/>
        <v>0</v>
      </c>
      <c r="HF610" s="66">
        <f t="shared" si="37"/>
        <v>2</v>
      </c>
      <c r="HG610" s="66">
        <f t="shared" si="37"/>
        <v>3</v>
      </c>
      <c r="HH610" s="66">
        <f t="shared" si="37"/>
        <v>1</v>
      </c>
      <c r="HI610" s="66">
        <f t="shared" si="37"/>
        <v>0</v>
      </c>
      <c r="HJ610" s="66">
        <f t="shared" si="37"/>
        <v>3</v>
      </c>
      <c r="HK610" s="66">
        <f t="shared" si="37"/>
        <v>1</v>
      </c>
      <c r="HL610" s="66">
        <f t="shared" si="37"/>
        <v>1</v>
      </c>
      <c r="HM610" s="66">
        <f t="shared" si="37"/>
        <v>7</v>
      </c>
      <c r="HN610" s="66">
        <f t="shared" si="37"/>
        <v>2</v>
      </c>
      <c r="HO610" s="66">
        <f t="shared" si="37"/>
        <v>27</v>
      </c>
      <c r="HP610" s="66">
        <f t="shared" si="37"/>
        <v>1</v>
      </c>
      <c r="HQ610" s="66">
        <f t="shared" si="37"/>
        <v>26</v>
      </c>
      <c r="HR610" s="66">
        <f t="shared" si="37"/>
        <v>1</v>
      </c>
      <c r="HS610" s="66">
        <f t="shared" si="37"/>
        <v>18</v>
      </c>
      <c r="HT610" s="66">
        <f t="shared" si="37"/>
        <v>1</v>
      </c>
      <c r="HU610" s="66">
        <f t="shared" si="37"/>
        <v>1</v>
      </c>
      <c r="HV610" s="66">
        <f t="shared" si="37"/>
        <v>0</v>
      </c>
      <c r="HW610" s="66">
        <f t="shared" si="37"/>
        <v>0</v>
      </c>
      <c r="HX610" s="66">
        <f t="shared" si="37"/>
        <v>1</v>
      </c>
      <c r="HY610" s="66">
        <f t="shared" si="37"/>
        <v>3</v>
      </c>
      <c r="HZ610" s="66">
        <f t="shared" si="37"/>
        <v>1</v>
      </c>
      <c r="IA610" s="66">
        <f t="shared" si="37"/>
        <v>0</v>
      </c>
      <c r="IB610" s="66">
        <f t="shared" si="37"/>
        <v>1</v>
      </c>
      <c r="IC610" s="66">
        <f t="shared" si="37"/>
        <v>1</v>
      </c>
      <c r="ID610" s="66">
        <f t="shared" si="37"/>
        <v>235.3</v>
      </c>
      <c r="IE610" s="66">
        <f t="shared" si="37"/>
        <v>25</v>
      </c>
      <c r="IF610" s="66">
        <f t="shared" si="37"/>
        <v>285</v>
      </c>
      <c r="IG610" s="66">
        <f t="shared" si="37"/>
        <v>1</v>
      </c>
      <c r="IH610" s="66">
        <f t="shared" si="37"/>
        <v>24</v>
      </c>
      <c r="II610" s="66">
        <f t="shared" si="37"/>
        <v>29</v>
      </c>
      <c r="IJ610" s="66">
        <f t="shared" si="37"/>
        <v>6</v>
      </c>
      <c r="IK610" s="66">
        <f t="shared" si="37"/>
        <v>5</v>
      </c>
      <c r="IL610" s="66">
        <f t="shared" si="37"/>
        <v>60</v>
      </c>
      <c r="IM610" s="66">
        <f t="shared" si="37"/>
        <v>158.30000000000001</v>
      </c>
      <c r="IN610" s="66">
        <f t="shared" si="37"/>
        <v>2</v>
      </c>
      <c r="IO610" s="66">
        <f t="shared" si="37"/>
        <v>3</v>
      </c>
      <c r="IP610" s="66">
        <f t="shared" si="37"/>
        <v>9</v>
      </c>
      <c r="IQ610" s="66">
        <f t="shared" si="37"/>
        <v>35</v>
      </c>
      <c r="IR610" s="66">
        <f t="shared" si="37"/>
        <v>125</v>
      </c>
      <c r="IS610" s="66">
        <f t="shared" si="37"/>
        <v>220</v>
      </c>
      <c r="IT610" s="66">
        <f t="shared" si="37"/>
        <v>1425</v>
      </c>
      <c r="IU610" s="66">
        <f t="shared" si="37"/>
        <v>300</v>
      </c>
      <c r="IV610" s="66">
        <f t="shared" si="37"/>
        <v>850</v>
      </c>
      <c r="IW610" s="66">
        <f t="shared" si="37"/>
        <v>40</v>
      </c>
      <c r="IX610" s="66">
        <f t="shared" si="37"/>
        <v>3</v>
      </c>
      <c r="IY610" s="50"/>
      <c r="IZ610" s="51"/>
      <c r="JA610" s="112">
        <f>SUBTOTAL(9,JA2:JA609)</f>
        <v>1078672.5199999996</v>
      </c>
      <c r="JB610" s="112"/>
      <c r="JC610" s="112"/>
      <c r="JD610" s="112">
        <f>SUBTOTAL(9,JD2:JD609)</f>
        <v>192156.82000000004</v>
      </c>
      <c r="JE610" s="112">
        <f>SUM(JE2:JE369)</f>
        <v>4754.9799999999996</v>
      </c>
      <c r="JF610" s="112">
        <f>SUM(JF2:JF369)</f>
        <v>15086.179999999998</v>
      </c>
      <c r="JG610" s="112">
        <f>SUM(JG2:JG369)</f>
        <v>40390.740000000013</v>
      </c>
      <c r="JH610" s="112">
        <f>SUM(JH2:JH369)</f>
        <v>48643.729999999996</v>
      </c>
      <c r="JI610" s="112">
        <f>SUM(JI2:JI378)</f>
        <v>71074.399999999994</v>
      </c>
      <c r="JJ610" s="112">
        <f>SUM(JJ2:JJ527)</f>
        <v>85411.620000000039</v>
      </c>
      <c r="JK610" s="112">
        <f>SUM(JK2:JK532)</f>
        <v>104877.63999999997</v>
      </c>
      <c r="JL610" s="112">
        <f>SUM(JL2:JL546)</f>
        <v>135157.96000000002</v>
      </c>
      <c r="JM610" s="112">
        <f>SUM(JM2:JM567)</f>
        <v>57768.799999999988</v>
      </c>
      <c r="JN610" s="112">
        <f>SUM(JN2:JN607)</f>
        <v>74232.329999999973</v>
      </c>
      <c r="JO610" s="112">
        <f>SUM(JO2:JO607)</f>
        <v>83738.19</v>
      </c>
      <c r="JP610" s="112">
        <f>SUM(JP2:JP609)</f>
        <v>78421.489999999976</v>
      </c>
      <c r="JQ610" s="40"/>
      <c r="JR610" s="5"/>
    </row>
    <row r="611" spans="1:278" ht="12.75" customHeight="1" x14ac:dyDescent="0.25">
      <c r="A611" s="47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IY611" s="6"/>
      <c r="IZ611" s="6"/>
      <c r="JA611" s="39"/>
      <c r="JD611" s="45"/>
      <c r="JE611" s="44"/>
      <c r="JF611" s="44"/>
      <c r="JG611" s="44"/>
      <c r="JH611" s="44"/>
      <c r="JI611" s="44"/>
      <c r="JJ611" s="44"/>
      <c r="JK611" s="44"/>
      <c r="JL611" s="44"/>
      <c r="JM611" s="44"/>
      <c r="JN611" s="44"/>
      <c r="JO611" s="44"/>
      <c r="JP611" s="44"/>
      <c r="JQ611" s="6"/>
    </row>
    <row r="612" spans="1:278" ht="12.75" customHeight="1" x14ac:dyDescent="0.25">
      <c r="A612" s="47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IY612" s="6"/>
      <c r="IZ612" s="6"/>
      <c r="JA612" s="39"/>
      <c r="JD612" s="45"/>
      <c r="JE612" s="44"/>
      <c r="JF612" s="44"/>
      <c r="JG612" s="44"/>
      <c r="JH612" s="44"/>
      <c r="JI612" s="44"/>
      <c r="JJ612" s="44"/>
      <c r="JK612" s="44"/>
      <c r="JL612" s="44"/>
      <c r="JM612" s="44"/>
      <c r="JN612" s="44"/>
      <c r="JO612" s="44"/>
      <c r="JP612" s="44"/>
      <c r="JQ612" s="6"/>
    </row>
    <row r="613" spans="1:278" ht="12.75" customHeight="1" x14ac:dyDescent="0.25">
      <c r="A613" s="47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IY613" s="6"/>
      <c r="IZ613" s="6"/>
      <c r="JA613" s="39"/>
      <c r="JD613" s="45"/>
      <c r="JE613" s="44"/>
      <c r="JF613" s="6"/>
      <c r="JG613" s="6"/>
      <c r="JH613" s="6"/>
      <c r="JI613" s="6"/>
      <c r="JJ613" s="6"/>
      <c r="JK613" s="6"/>
      <c r="JL613" s="6"/>
      <c r="JM613" s="6"/>
      <c r="JN613" s="6"/>
      <c r="JO613" s="6"/>
      <c r="JP613" s="6"/>
      <c r="JQ613" s="6"/>
    </row>
    <row r="614" spans="1:278" x14ac:dyDescent="0.25">
      <c r="A614" s="47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IY614" s="6"/>
      <c r="IZ614" s="6"/>
      <c r="JA614" s="6"/>
      <c r="JB614" s="54"/>
      <c r="JC614" s="54"/>
      <c r="JD614" s="104"/>
      <c r="JE614" s="44"/>
      <c r="JF614" s="6"/>
      <c r="JG614" s="6"/>
      <c r="JH614" s="6"/>
      <c r="JI614" s="6"/>
      <c r="JJ614" s="6"/>
      <c r="JK614" s="6"/>
      <c r="JL614" s="6"/>
      <c r="JM614" s="6"/>
      <c r="JN614" s="6"/>
      <c r="JO614" s="6"/>
      <c r="JP614" s="6"/>
      <c r="JQ614" s="6"/>
    </row>
    <row r="615" spans="1:278" x14ac:dyDescent="0.25">
      <c r="A615" s="47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IY615" s="6"/>
      <c r="IZ615" s="6"/>
      <c r="JA615" s="61"/>
      <c r="JB615" s="54"/>
      <c r="JC615" s="54"/>
      <c r="JD615" s="55"/>
      <c r="JE615" s="5"/>
      <c r="JF615" s="107"/>
      <c r="JG615" s="5"/>
      <c r="JH615" s="94"/>
      <c r="JI615" s="5"/>
      <c r="JJ615" s="5"/>
      <c r="JK615" s="5"/>
      <c r="JL615" s="5"/>
      <c r="JM615" s="5"/>
      <c r="JN615" s="5"/>
      <c r="JO615" s="5"/>
      <c r="JP615" s="5"/>
      <c r="JQ615" s="6"/>
    </row>
    <row r="616" spans="1:278" x14ac:dyDescent="0.25">
      <c r="A616" s="47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IY616" s="6"/>
      <c r="IZ616" s="6"/>
      <c r="JA616" s="61"/>
      <c r="JB616" s="54"/>
      <c r="JC616" s="54"/>
      <c r="JD616" s="55"/>
      <c r="JE616" s="5"/>
      <c r="JF616" s="5"/>
      <c r="JG616" s="5"/>
      <c r="JH616" s="5"/>
      <c r="JI616" s="94"/>
      <c r="JJ616" s="5"/>
      <c r="JK616" s="5"/>
      <c r="JL616" s="5"/>
      <c r="JM616" s="5"/>
      <c r="JN616" s="5"/>
      <c r="JO616" s="5"/>
      <c r="JP616" s="5"/>
      <c r="JQ616" s="6"/>
    </row>
    <row r="617" spans="1:278" x14ac:dyDescent="0.25">
      <c r="A617" s="47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IY617" s="6"/>
      <c r="IZ617" s="6"/>
      <c r="JA617" s="4"/>
      <c r="JB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6"/>
    </row>
    <row r="618" spans="1:278" x14ac:dyDescent="0.25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IY618" s="6"/>
      <c r="IZ618" s="6"/>
      <c r="JA618" s="6"/>
      <c r="JB618" s="6"/>
      <c r="JE618" s="4"/>
      <c r="JF618" s="4"/>
      <c r="JG618" s="4"/>
      <c r="JH618" s="4"/>
      <c r="JI618" s="4"/>
      <c r="JJ618" s="4"/>
      <c r="JK618" s="4"/>
      <c r="JL618" s="4"/>
      <c r="JM618" s="4"/>
      <c r="JN618" s="4"/>
      <c r="JO618" s="4"/>
      <c r="JP618" s="4"/>
      <c r="JQ618" s="6"/>
    </row>
    <row r="619" spans="1:278" x14ac:dyDescent="0.25">
      <c r="A619" s="47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IY619" s="6"/>
      <c r="IZ619" s="6"/>
      <c r="JC619" s="6"/>
      <c r="JD619" s="46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6"/>
    </row>
    <row r="620" spans="1:278" x14ac:dyDescent="0.25">
      <c r="A620" s="47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IY620" s="6"/>
      <c r="IZ620" s="6"/>
      <c r="JC620" s="6"/>
      <c r="JD620" s="46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6"/>
    </row>
    <row r="621" spans="1:278" x14ac:dyDescent="0.25">
      <c r="A621" s="47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IY621" s="6"/>
      <c r="IZ621" s="6"/>
      <c r="JC621" s="6"/>
      <c r="JD621" s="46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6"/>
    </row>
    <row r="622" spans="1:278" x14ac:dyDescent="0.25">
      <c r="A622" s="47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IY622" s="6"/>
      <c r="IZ622" s="6"/>
      <c r="JC622" s="6"/>
      <c r="JD622" s="46"/>
      <c r="JE622" s="4"/>
      <c r="JF622" s="4"/>
      <c r="JG622" s="4"/>
      <c r="JH622" s="4"/>
      <c r="JI622" s="4"/>
      <c r="JJ622" s="4"/>
      <c r="JK622" s="4"/>
      <c r="JL622" s="4"/>
      <c r="JM622" s="4"/>
      <c r="JN622" s="4"/>
      <c r="JO622" s="4"/>
      <c r="JP622" s="4"/>
      <c r="JQ622" s="6"/>
    </row>
    <row r="623" spans="1:278" x14ac:dyDescent="0.25">
      <c r="A623" s="47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IY623" s="6"/>
      <c r="IZ623" s="6"/>
      <c r="JC623" s="6"/>
      <c r="JD623" s="46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6"/>
    </row>
    <row r="624" spans="1:278" x14ac:dyDescent="0.25">
      <c r="A624" s="47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IY624" s="6"/>
      <c r="IZ624" s="6"/>
      <c r="JC624" s="6"/>
      <c r="JD624" s="46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6"/>
    </row>
    <row r="625" spans="1:277" x14ac:dyDescent="0.25">
      <c r="A625" s="47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IY625" s="6"/>
      <c r="IZ625" s="6"/>
      <c r="JA625" s="6"/>
      <c r="JB625" s="6"/>
      <c r="JC625" s="6"/>
      <c r="JD625" s="46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6"/>
    </row>
    <row r="626" spans="1:277" x14ac:dyDescent="0.25">
      <c r="A626" s="47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IY626" s="6"/>
      <c r="IZ626" s="6"/>
      <c r="JA626" s="6"/>
      <c r="JB626" s="6"/>
      <c r="JC626" s="6"/>
      <c r="JD626" s="46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6"/>
    </row>
    <row r="627" spans="1:277" x14ac:dyDescent="0.25">
      <c r="A627" s="47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IY627" s="6"/>
      <c r="IZ627" s="6"/>
      <c r="JA627" s="6"/>
      <c r="JB627" s="6"/>
      <c r="JC627" s="6"/>
      <c r="JD627" s="46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6"/>
    </row>
    <row r="628" spans="1:277" x14ac:dyDescent="0.25">
      <c r="A628" s="47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IY628" s="6"/>
      <c r="IZ628" s="6"/>
      <c r="JA628" s="6"/>
      <c r="JB628" s="6"/>
      <c r="JC628" s="6"/>
      <c r="JD628" s="46"/>
      <c r="JE628" s="4"/>
      <c r="JF628" s="4"/>
      <c r="JG628" s="4"/>
      <c r="JH628" s="4"/>
      <c r="JI628" s="4"/>
      <c r="JJ628" s="4"/>
      <c r="JK628" s="4"/>
      <c r="JL628" s="4"/>
      <c r="JM628" s="4"/>
      <c r="JN628" s="4"/>
      <c r="JO628" s="4"/>
      <c r="JP628" s="4"/>
      <c r="JQ628" s="6"/>
    </row>
    <row r="629" spans="1:277" x14ac:dyDescent="0.25">
      <c r="A629" s="47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IY629" s="6"/>
      <c r="IZ629" s="6"/>
      <c r="JA629" s="6"/>
      <c r="JB629" s="6"/>
      <c r="JC629" s="6"/>
      <c r="JD629" s="46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6"/>
    </row>
    <row r="630" spans="1:277" x14ac:dyDescent="0.25">
      <c r="A630" s="47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IY630" s="6"/>
      <c r="IZ630" s="6"/>
      <c r="JA630" s="6"/>
      <c r="JB630" s="6"/>
      <c r="JC630" s="6"/>
      <c r="JD630" s="46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6"/>
    </row>
    <row r="631" spans="1:277" x14ac:dyDescent="0.25">
      <c r="A631" s="47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IY631" s="6"/>
      <c r="IZ631" s="6"/>
      <c r="JA631" s="6"/>
      <c r="JB631" s="6"/>
      <c r="JC631" s="6"/>
      <c r="JD631" s="46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6"/>
    </row>
    <row r="632" spans="1:277" x14ac:dyDescent="0.25">
      <c r="A632" s="47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IY632" s="6"/>
      <c r="IZ632" s="6"/>
      <c r="JA632" s="6"/>
      <c r="JB632" s="6"/>
      <c r="JC632" s="6"/>
      <c r="JD632" s="46"/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6"/>
    </row>
    <row r="633" spans="1:277" x14ac:dyDescent="0.25">
      <c r="A633" s="47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IY633" s="6"/>
      <c r="IZ633" s="6"/>
      <c r="JA633" s="6"/>
      <c r="JB633" s="6"/>
      <c r="JC633" s="6"/>
      <c r="JD633" s="46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6"/>
    </row>
    <row r="634" spans="1:277" x14ac:dyDescent="0.25">
      <c r="A634" s="47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IY634" s="6"/>
      <c r="IZ634" s="6"/>
      <c r="JA634" s="6"/>
      <c r="JB634" s="6"/>
      <c r="JC634" s="6"/>
      <c r="JD634" s="46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6"/>
    </row>
    <row r="635" spans="1:277" x14ac:dyDescent="0.25">
      <c r="A635" s="47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IY635" s="6"/>
      <c r="IZ635" s="6"/>
      <c r="JA635" s="6"/>
      <c r="JB635" s="6"/>
      <c r="JC635" s="6"/>
      <c r="JD635" s="46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6"/>
    </row>
    <row r="636" spans="1:277" x14ac:dyDescent="0.25">
      <c r="A636" s="47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IY636" s="6"/>
      <c r="IZ636" s="6"/>
      <c r="JA636" s="6"/>
      <c r="JB636" s="6"/>
      <c r="JC636" s="6"/>
      <c r="JD636" s="46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6"/>
    </row>
    <row r="637" spans="1:277" x14ac:dyDescent="0.25">
      <c r="A637" s="47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IY637" s="6"/>
      <c r="IZ637" s="6"/>
      <c r="JA637" s="6"/>
      <c r="JB637" s="6"/>
      <c r="JC637" s="6"/>
      <c r="JD637" s="46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6"/>
    </row>
    <row r="638" spans="1:277" x14ac:dyDescent="0.25">
      <c r="A638" s="47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IY638" s="6"/>
      <c r="IZ638" s="6"/>
      <c r="JA638" s="6"/>
      <c r="JB638" s="6"/>
      <c r="JC638" s="6"/>
      <c r="JD638" s="46"/>
      <c r="JE638" s="4"/>
      <c r="JF638" s="4"/>
      <c r="JG638" s="4"/>
      <c r="JH638" s="4"/>
      <c r="JI638" s="4"/>
      <c r="JJ638" s="4"/>
      <c r="JK638" s="4"/>
      <c r="JL638" s="4"/>
      <c r="JM638" s="4"/>
      <c r="JN638" s="4"/>
      <c r="JO638" s="4"/>
      <c r="JP638" s="4"/>
      <c r="JQ638" s="6"/>
    </row>
    <row r="639" spans="1:277" x14ac:dyDescent="0.25">
      <c r="A639" s="47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IY639" s="6"/>
      <c r="IZ639" s="6"/>
      <c r="JA639" s="6"/>
      <c r="JB639" s="6"/>
      <c r="JC639" s="6"/>
      <c r="JD639" s="46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6"/>
    </row>
    <row r="640" spans="1:277" x14ac:dyDescent="0.25">
      <c r="A640" s="47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IY640" s="6"/>
      <c r="IZ640" s="6"/>
      <c r="JA640" s="6"/>
      <c r="JB640" s="6"/>
      <c r="JC640" s="6"/>
      <c r="JD640" s="46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6"/>
    </row>
    <row r="641" spans="1:277" x14ac:dyDescent="0.25">
      <c r="A641" s="47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IY641" s="6"/>
      <c r="IZ641" s="6"/>
      <c r="JA641" s="6"/>
      <c r="JB641" s="6"/>
      <c r="JC641" s="6"/>
      <c r="JD641" s="46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6"/>
    </row>
    <row r="642" spans="1:277" x14ac:dyDescent="0.25">
      <c r="A642" s="47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IY642" s="6"/>
      <c r="IZ642" s="6"/>
      <c r="JA642" s="6"/>
      <c r="JB642" s="6"/>
      <c r="JC642" s="6"/>
      <c r="JD642" s="46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6"/>
    </row>
    <row r="643" spans="1:277" x14ac:dyDescent="0.25">
      <c r="A643" s="47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IY643" s="6"/>
      <c r="IZ643" s="6"/>
      <c r="JA643" s="6"/>
      <c r="JB643" s="6"/>
      <c r="JC643" s="6"/>
      <c r="JD643" s="46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6"/>
    </row>
    <row r="644" spans="1:277" x14ac:dyDescent="0.25">
      <c r="A644" s="47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IY644" s="6"/>
      <c r="IZ644" s="6"/>
      <c r="JA644" s="6"/>
      <c r="JB644" s="6"/>
      <c r="JC644" s="6"/>
      <c r="JD644" s="46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6"/>
    </row>
    <row r="645" spans="1:277" x14ac:dyDescent="0.25">
      <c r="A645" s="47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IY645" s="6"/>
      <c r="IZ645" s="6"/>
      <c r="JA645" s="6"/>
      <c r="JB645" s="6"/>
      <c r="JC645" s="6"/>
      <c r="JD645" s="46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6"/>
    </row>
    <row r="646" spans="1:277" x14ac:dyDescent="0.25">
      <c r="A646" s="47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IY646" s="6"/>
      <c r="IZ646" s="6"/>
      <c r="JA646" s="6"/>
      <c r="JB646" s="6"/>
      <c r="JC646" s="6"/>
      <c r="JD646" s="46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6"/>
    </row>
    <row r="647" spans="1:277" x14ac:dyDescent="0.25">
      <c r="A647" s="47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IY647" s="6"/>
      <c r="IZ647" s="6"/>
      <c r="JA647" s="6"/>
      <c r="JB647" s="6"/>
      <c r="JC647" s="6"/>
      <c r="JD647" s="46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6"/>
    </row>
    <row r="648" spans="1:277" x14ac:dyDescent="0.25">
      <c r="A648" s="47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IY648" s="6"/>
      <c r="IZ648" s="6"/>
      <c r="JA648" s="6"/>
      <c r="JB648" s="6"/>
      <c r="JC648" s="6"/>
      <c r="JD648" s="46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6"/>
    </row>
    <row r="649" spans="1:277" x14ac:dyDescent="0.25">
      <c r="A649" s="47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IY649" s="6"/>
      <c r="IZ649" s="6"/>
      <c r="JA649" s="6"/>
      <c r="JB649" s="6"/>
      <c r="JC649" s="6"/>
      <c r="JD649" s="46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6"/>
    </row>
    <row r="650" spans="1:277" x14ac:dyDescent="0.25">
      <c r="A650" s="47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IY650" s="6"/>
      <c r="IZ650" s="6"/>
      <c r="JA650" s="6"/>
      <c r="JB650" s="6"/>
      <c r="JC650" s="6"/>
      <c r="JD650" s="46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6"/>
    </row>
    <row r="651" spans="1:277" x14ac:dyDescent="0.25">
      <c r="A651" s="47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IY651" s="6"/>
      <c r="IZ651" s="6"/>
      <c r="JA651" s="6"/>
      <c r="JB651" s="6"/>
      <c r="JC651" s="6"/>
      <c r="JD651" s="46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6"/>
    </row>
    <row r="652" spans="1:277" x14ac:dyDescent="0.25">
      <c r="A652" s="47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IY652" s="6"/>
      <c r="IZ652" s="6"/>
      <c r="JA652" s="6"/>
      <c r="JB652" s="6"/>
      <c r="JC652" s="6"/>
      <c r="JD652" s="46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6"/>
    </row>
    <row r="653" spans="1:277" x14ac:dyDescent="0.25">
      <c r="A653" s="47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IY653" s="6"/>
      <c r="IZ653" s="6"/>
      <c r="JA653" s="6"/>
      <c r="JB653" s="6"/>
      <c r="JC653" s="6"/>
      <c r="JD653" s="46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6"/>
    </row>
    <row r="654" spans="1:277" x14ac:dyDescent="0.25">
      <c r="A654" s="47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IY654" s="6"/>
      <c r="IZ654" s="6"/>
      <c r="JA654" s="6"/>
      <c r="JB654" s="6"/>
      <c r="JC654" s="6"/>
      <c r="JD654" s="46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6"/>
    </row>
    <row r="655" spans="1:277" x14ac:dyDescent="0.25">
      <c r="A655" s="47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IY655" s="6"/>
      <c r="IZ655" s="6"/>
      <c r="JA655" s="6"/>
      <c r="JB655" s="6"/>
      <c r="JC655" s="6"/>
      <c r="JD655" s="46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6"/>
    </row>
    <row r="656" spans="1:277" x14ac:dyDescent="0.25">
      <c r="A656" s="47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IY656" s="6"/>
      <c r="IZ656" s="6"/>
      <c r="JA656" s="6"/>
      <c r="JB656" s="6"/>
      <c r="JC656" s="6"/>
      <c r="JD656" s="46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6"/>
    </row>
    <row r="657" spans="1:277" x14ac:dyDescent="0.25">
      <c r="A657" s="47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IY657" s="6"/>
      <c r="IZ657" s="6"/>
      <c r="JA657" s="6"/>
      <c r="JB657" s="6"/>
      <c r="JC657" s="6"/>
      <c r="JD657" s="46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6"/>
    </row>
    <row r="658" spans="1:277" x14ac:dyDescent="0.25">
      <c r="A658" s="47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IY658" s="6"/>
      <c r="IZ658" s="6"/>
      <c r="JA658" s="6"/>
      <c r="JB658" s="6"/>
      <c r="JC658" s="6"/>
      <c r="JD658" s="46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6"/>
    </row>
    <row r="659" spans="1:277" x14ac:dyDescent="0.25">
      <c r="A659" s="47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IY659" s="6"/>
      <c r="IZ659" s="6"/>
      <c r="JA659" s="6"/>
      <c r="JB659" s="6"/>
      <c r="JC659" s="6"/>
      <c r="JD659" s="46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6"/>
    </row>
    <row r="660" spans="1:277" x14ac:dyDescent="0.25">
      <c r="A660" s="47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IY660" s="6"/>
      <c r="IZ660" s="6"/>
      <c r="JA660" s="6"/>
      <c r="JB660" s="6"/>
      <c r="JC660" s="6"/>
      <c r="JD660" s="46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6"/>
    </row>
    <row r="661" spans="1:277" x14ac:dyDescent="0.25">
      <c r="A661" s="47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IY661" s="6"/>
      <c r="IZ661" s="6"/>
      <c r="JA661" s="6"/>
      <c r="JB661" s="6"/>
      <c r="JC661" s="6"/>
      <c r="JD661" s="46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6"/>
    </row>
    <row r="662" spans="1:277" x14ac:dyDescent="0.25">
      <c r="A662" s="47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IY662" s="6"/>
      <c r="IZ662" s="6"/>
      <c r="JA662" s="6"/>
      <c r="JB662" s="6"/>
      <c r="JC662" s="6"/>
      <c r="JD662" s="46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6"/>
    </row>
    <row r="663" spans="1:277" x14ac:dyDescent="0.25">
      <c r="A663" s="47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IY663" s="6"/>
      <c r="IZ663" s="6"/>
      <c r="JA663" s="6"/>
      <c r="JB663" s="6"/>
      <c r="JC663" s="6"/>
      <c r="JD663" s="46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6"/>
    </row>
    <row r="664" spans="1:277" x14ac:dyDescent="0.25">
      <c r="A664" s="47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IY664" s="6"/>
      <c r="IZ664" s="6"/>
      <c r="JA664" s="6"/>
      <c r="JB664" s="6"/>
      <c r="JC664" s="6"/>
      <c r="JD664" s="46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6"/>
    </row>
    <row r="665" spans="1:277" x14ac:dyDescent="0.25">
      <c r="A665" s="47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IY665" s="6"/>
      <c r="IZ665" s="6"/>
      <c r="JA665" s="6"/>
      <c r="JB665" s="6"/>
      <c r="JC665" s="6"/>
      <c r="JD665" s="46"/>
      <c r="JE665" s="4"/>
      <c r="JF665" s="4"/>
      <c r="JG665" s="4"/>
      <c r="JH665" s="4"/>
      <c r="JI665" s="4"/>
      <c r="JJ665" s="4"/>
      <c r="JK665" s="4"/>
      <c r="JL665" s="4"/>
      <c r="JM665" s="4"/>
      <c r="JN665" s="4"/>
      <c r="JO665" s="4"/>
      <c r="JP665" s="4"/>
      <c r="JQ665" s="6"/>
    </row>
    <row r="666" spans="1:277" x14ac:dyDescent="0.25">
      <c r="A666" s="47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IY666" s="6"/>
      <c r="IZ666" s="6"/>
      <c r="JA666" s="6"/>
      <c r="JB666" s="6"/>
      <c r="JC666" s="6"/>
      <c r="JD666" s="46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6"/>
    </row>
    <row r="667" spans="1:277" x14ac:dyDescent="0.25">
      <c r="A667" s="47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IY667" s="6"/>
      <c r="IZ667" s="6"/>
      <c r="JA667" s="6"/>
      <c r="JB667" s="6"/>
      <c r="JC667" s="6"/>
      <c r="JD667" s="46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6"/>
    </row>
    <row r="668" spans="1:277" x14ac:dyDescent="0.25">
      <c r="A668" s="47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IY668" s="6"/>
      <c r="IZ668" s="6"/>
      <c r="JA668" s="6"/>
      <c r="JB668" s="6"/>
      <c r="JC668" s="6"/>
      <c r="JD668" s="46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6"/>
    </row>
    <row r="669" spans="1:277" x14ac:dyDescent="0.25">
      <c r="A669" s="47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IY669" s="6"/>
      <c r="IZ669" s="6"/>
      <c r="JA669" s="6"/>
      <c r="JB669" s="6"/>
      <c r="JC669" s="6"/>
      <c r="JD669" s="46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6"/>
    </row>
    <row r="670" spans="1:277" x14ac:dyDescent="0.25">
      <c r="A670" s="47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IY670" s="6"/>
      <c r="IZ670" s="6"/>
      <c r="JA670" s="6"/>
      <c r="JB670" s="6"/>
      <c r="JC670" s="6"/>
      <c r="JD670" s="46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6"/>
    </row>
    <row r="671" spans="1:277" x14ac:dyDescent="0.25">
      <c r="A671" s="47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IY671" s="6"/>
      <c r="IZ671" s="6"/>
      <c r="JA671" s="6"/>
      <c r="JB671" s="6"/>
      <c r="JC671" s="6"/>
      <c r="JD671" s="46"/>
      <c r="JE671" s="4"/>
      <c r="JF671" s="4"/>
      <c r="JG671" s="4"/>
      <c r="JH671" s="4"/>
      <c r="JI671" s="4"/>
      <c r="JJ671" s="4"/>
      <c r="JK671" s="4"/>
      <c r="JL671" s="4"/>
      <c r="JM671" s="4"/>
      <c r="JN671" s="4"/>
      <c r="JO671" s="4"/>
      <c r="JP671" s="4"/>
      <c r="JQ671" s="6"/>
    </row>
    <row r="672" spans="1:277" x14ac:dyDescent="0.25">
      <c r="A672" s="47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IY672" s="6"/>
      <c r="IZ672" s="6"/>
      <c r="JA672" s="6"/>
      <c r="JB672" s="6"/>
      <c r="JC672" s="6"/>
      <c r="JD672" s="46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6"/>
    </row>
    <row r="673" spans="1:277" x14ac:dyDescent="0.25">
      <c r="A673" s="47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IY673" s="6"/>
      <c r="IZ673" s="6"/>
      <c r="JA673" s="6"/>
      <c r="JB673" s="6"/>
      <c r="JC673" s="6"/>
      <c r="JD673" s="46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6"/>
    </row>
    <row r="674" spans="1:277" x14ac:dyDescent="0.25">
      <c r="A674" s="47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IY674" s="6"/>
      <c r="IZ674" s="6"/>
      <c r="JA674" s="6"/>
      <c r="JB674" s="6"/>
      <c r="JC674" s="6"/>
      <c r="JD674" s="46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6"/>
    </row>
    <row r="675" spans="1:277" x14ac:dyDescent="0.25">
      <c r="A675" s="47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IY675" s="6"/>
      <c r="IZ675" s="6"/>
      <c r="JA675" s="6"/>
      <c r="JB675" s="6"/>
      <c r="JC675" s="6"/>
      <c r="JD675" s="46"/>
      <c r="JE675" s="4"/>
      <c r="JF675" s="4"/>
      <c r="JG675" s="4"/>
      <c r="JH675" s="4"/>
      <c r="JI675" s="4"/>
      <c r="JJ675" s="4"/>
      <c r="JK675" s="4"/>
      <c r="JL675" s="4"/>
      <c r="JM675" s="4"/>
      <c r="JN675" s="4"/>
      <c r="JO675" s="4"/>
      <c r="JP675" s="4"/>
      <c r="JQ675" s="6"/>
    </row>
    <row r="676" spans="1:277" x14ac:dyDescent="0.25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IY676" s="6"/>
      <c r="IZ676" s="6"/>
      <c r="JA676" s="6"/>
      <c r="JB676" s="6"/>
      <c r="JC676" s="6"/>
      <c r="JD676" s="46"/>
      <c r="JE676" s="4"/>
      <c r="JF676" s="4"/>
      <c r="JG676" s="4"/>
      <c r="JH676" s="4"/>
      <c r="JI676" s="4"/>
      <c r="JJ676" s="4"/>
      <c r="JK676" s="4"/>
      <c r="JL676" s="4"/>
      <c r="JM676" s="4"/>
      <c r="JN676" s="4"/>
      <c r="JO676" s="4"/>
      <c r="JP676" s="4"/>
      <c r="JQ676" s="6"/>
    </row>
    <row r="677" spans="1:277" x14ac:dyDescent="0.25">
      <c r="A677" s="47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IY677" s="6"/>
      <c r="IZ677" s="6"/>
      <c r="JA677" s="6"/>
      <c r="JB677" s="6"/>
      <c r="JC677" s="6"/>
      <c r="JD677" s="46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6"/>
    </row>
    <row r="678" spans="1:277" x14ac:dyDescent="0.25">
      <c r="A678" s="47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IY678" s="6"/>
      <c r="IZ678" s="6"/>
      <c r="JA678" s="6"/>
      <c r="JB678" s="6"/>
      <c r="JC678" s="6"/>
      <c r="JD678" s="46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6"/>
    </row>
    <row r="679" spans="1:277" x14ac:dyDescent="0.25">
      <c r="A679" s="47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IY679" s="6"/>
      <c r="IZ679" s="6"/>
      <c r="JA679" s="6"/>
      <c r="JB679" s="6"/>
      <c r="JC679" s="6"/>
      <c r="JD679" s="46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6"/>
    </row>
    <row r="680" spans="1:277" x14ac:dyDescent="0.25">
      <c r="A680" s="47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IY680" s="6"/>
      <c r="IZ680" s="6"/>
      <c r="JA680" s="6"/>
      <c r="JB680" s="6"/>
      <c r="JC680" s="6"/>
      <c r="JD680" s="46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6"/>
    </row>
    <row r="681" spans="1:277" x14ac:dyDescent="0.25">
      <c r="A681" s="47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IY681" s="6"/>
      <c r="IZ681" s="6"/>
      <c r="JA681" s="6"/>
      <c r="JB681" s="6"/>
      <c r="JC681" s="6"/>
      <c r="JD681" s="46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6"/>
    </row>
    <row r="682" spans="1:277" x14ac:dyDescent="0.25">
      <c r="A682" s="47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IY682" s="6"/>
      <c r="IZ682" s="6"/>
      <c r="JA682" s="6"/>
      <c r="JB682" s="6"/>
      <c r="JC682" s="6"/>
      <c r="JD682" s="46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6"/>
    </row>
    <row r="683" spans="1:277" x14ac:dyDescent="0.25">
      <c r="A683" s="47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IY683" s="6"/>
      <c r="IZ683" s="6"/>
      <c r="JA683" s="6"/>
      <c r="JB683" s="6"/>
      <c r="JC683" s="6"/>
      <c r="JD683" s="46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6"/>
    </row>
    <row r="684" spans="1:277" x14ac:dyDescent="0.25">
      <c r="A684" s="47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IY684" s="6"/>
      <c r="IZ684" s="6"/>
      <c r="JA684" s="6"/>
      <c r="JB684" s="6"/>
      <c r="JC684" s="6"/>
      <c r="JD684" s="46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6"/>
    </row>
    <row r="685" spans="1:277" x14ac:dyDescent="0.25">
      <c r="A685" s="47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IY685" s="6"/>
      <c r="IZ685" s="6"/>
      <c r="JA685" s="6"/>
      <c r="JB685" s="6"/>
      <c r="JC685" s="6"/>
      <c r="JD685" s="46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6"/>
    </row>
    <row r="686" spans="1:277" x14ac:dyDescent="0.25">
      <c r="A686" s="47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IY686" s="6"/>
      <c r="IZ686" s="6"/>
      <c r="JA686" s="6"/>
      <c r="JB686" s="6"/>
      <c r="JC686" s="6"/>
      <c r="JD686" s="46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6"/>
    </row>
    <row r="687" spans="1:277" x14ac:dyDescent="0.25">
      <c r="A687" s="47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IY687" s="6"/>
      <c r="IZ687" s="6"/>
      <c r="JA687" s="6"/>
      <c r="JB687" s="6"/>
      <c r="JC687" s="6"/>
      <c r="JD687" s="46"/>
      <c r="JE687" s="4"/>
      <c r="JF687" s="4"/>
      <c r="JG687" s="4"/>
      <c r="JH687" s="4"/>
      <c r="JI687" s="4"/>
      <c r="JJ687" s="4"/>
      <c r="JK687" s="4"/>
      <c r="JL687" s="4"/>
      <c r="JM687" s="4"/>
      <c r="JN687" s="4"/>
      <c r="JO687" s="4"/>
      <c r="JP687" s="4"/>
      <c r="JQ687" s="6"/>
    </row>
    <row r="688" spans="1:277" x14ac:dyDescent="0.25">
      <c r="A688" s="47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IY688" s="6"/>
      <c r="IZ688" s="6"/>
      <c r="JA688" s="6"/>
      <c r="JB688" s="6"/>
      <c r="JC688" s="6"/>
      <c r="JD688" s="46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6"/>
    </row>
    <row r="689" spans="1:277" x14ac:dyDescent="0.25">
      <c r="A689" s="47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IY689" s="6"/>
      <c r="IZ689" s="6"/>
      <c r="JA689" s="6"/>
      <c r="JB689" s="6"/>
      <c r="JC689" s="6"/>
      <c r="JD689" s="46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6"/>
    </row>
    <row r="690" spans="1:277" x14ac:dyDescent="0.25">
      <c r="A690" s="47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IY690" s="6"/>
      <c r="IZ690" s="6"/>
      <c r="JA690" s="6"/>
      <c r="JB690" s="6"/>
      <c r="JC690" s="6"/>
      <c r="JD690" s="46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6"/>
    </row>
    <row r="691" spans="1:277" x14ac:dyDescent="0.25">
      <c r="A691" s="47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IY691" s="6"/>
      <c r="IZ691" s="6"/>
      <c r="JA691" s="6"/>
      <c r="JB691" s="6"/>
      <c r="JC691" s="6"/>
      <c r="JD691" s="46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6"/>
    </row>
    <row r="692" spans="1:277" x14ac:dyDescent="0.25">
      <c r="A692" s="47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IY692" s="6"/>
      <c r="IZ692" s="6"/>
      <c r="JA692" s="6"/>
      <c r="JB692" s="6"/>
      <c r="JC692" s="6"/>
      <c r="JD692" s="46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6"/>
    </row>
    <row r="693" spans="1:277" x14ac:dyDescent="0.25">
      <c r="A693" s="47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IY693" s="6"/>
      <c r="IZ693" s="6"/>
      <c r="JA693" s="6"/>
      <c r="JB693" s="6"/>
      <c r="JC693" s="6"/>
      <c r="JD693" s="46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6"/>
    </row>
    <row r="694" spans="1:277" x14ac:dyDescent="0.25">
      <c r="A694" s="47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IY694" s="6"/>
      <c r="IZ694" s="6"/>
      <c r="JA694" s="6"/>
      <c r="JB694" s="6"/>
      <c r="JC694" s="6"/>
      <c r="JD694" s="46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6"/>
    </row>
    <row r="695" spans="1:277" x14ac:dyDescent="0.25">
      <c r="A695" s="47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IY695" s="6"/>
      <c r="IZ695" s="6"/>
      <c r="JA695" s="6"/>
      <c r="JB695" s="6"/>
      <c r="JC695" s="6"/>
      <c r="JD695" s="46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6"/>
    </row>
    <row r="696" spans="1:277" x14ac:dyDescent="0.25">
      <c r="A696" s="47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IY696" s="6"/>
      <c r="IZ696" s="6"/>
      <c r="JA696" s="6"/>
      <c r="JB696" s="6"/>
      <c r="JC696" s="6"/>
      <c r="JD696" s="46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6"/>
    </row>
    <row r="697" spans="1:277" x14ac:dyDescent="0.25">
      <c r="A697" s="47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IY697" s="6"/>
      <c r="IZ697" s="6"/>
      <c r="JA697" s="6"/>
      <c r="JB697" s="6"/>
      <c r="JC697" s="6"/>
      <c r="JD697" s="46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6"/>
    </row>
    <row r="698" spans="1:277" x14ac:dyDescent="0.25">
      <c r="A698" s="47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IY698" s="6"/>
      <c r="IZ698" s="6"/>
      <c r="JA698" s="6"/>
      <c r="JB698" s="6"/>
      <c r="JC698" s="6"/>
      <c r="JD698" s="46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6"/>
    </row>
    <row r="699" spans="1:277" x14ac:dyDescent="0.25">
      <c r="A699" s="47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IY699" s="6"/>
      <c r="IZ699" s="6"/>
      <c r="JA699" s="6"/>
      <c r="JB699" s="6"/>
      <c r="JC699" s="6"/>
      <c r="JD699" s="46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6"/>
    </row>
    <row r="700" spans="1:277" x14ac:dyDescent="0.25">
      <c r="A700" s="47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IY700" s="6"/>
      <c r="IZ700" s="6"/>
      <c r="JA700" s="6"/>
      <c r="JB700" s="6"/>
      <c r="JC700" s="6"/>
      <c r="JD700" s="46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6"/>
    </row>
    <row r="701" spans="1:277" x14ac:dyDescent="0.25">
      <c r="A701" s="47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IY701" s="6"/>
      <c r="IZ701" s="6"/>
      <c r="JA701" s="6"/>
      <c r="JB701" s="6"/>
      <c r="JC701" s="6"/>
      <c r="JD701" s="46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6"/>
    </row>
    <row r="702" spans="1:277" x14ac:dyDescent="0.25">
      <c r="A702" s="47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IY702" s="6"/>
      <c r="IZ702" s="6"/>
      <c r="JA702" s="6"/>
      <c r="JB702" s="6"/>
      <c r="JC702" s="6"/>
      <c r="JD702" s="46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6"/>
    </row>
    <row r="703" spans="1:277" x14ac:dyDescent="0.25">
      <c r="A703" s="47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IY703" s="6"/>
      <c r="IZ703" s="6"/>
      <c r="JA703" s="6"/>
      <c r="JB703" s="6"/>
      <c r="JC703" s="6"/>
      <c r="JD703" s="46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6"/>
    </row>
    <row r="704" spans="1:277" x14ac:dyDescent="0.25">
      <c r="A704" s="47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IY704" s="6"/>
      <c r="IZ704" s="6"/>
      <c r="JA704" s="6"/>
      <c r="JB704" s="6"/>
      <c r="JC704" s="6"/>
      <c r="JD704" s="46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6"/>
    </row>
    <row r="705" spans="1:277" x14ac:dyDescent="0.25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IY705" s="6"/>
      <c r="IZ705" s="6"/>
      <c r="JA705" s="6"/>
      <c r="JB705" s="6"/>
      <c r="JC705" s="6"/>
      <c r="JD705" s="46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6"/>
    </row>
    <row r="706" spans="1:277" x14ac:dyDescent="0.25">
      <c r="A706" s="47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IY706" s="6"/>
      <c r="IZ706" s="6"/>
      <c r="JA706" s="6"/>
      <c r="JB706" s="6"/>
      <c r="JC706" s="6"/>
      <c r="JD706" s="46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6"/>
    </row>
    <row r="707" spans="1:277" x14ac:dyDescent="0.25">
      <c r="A707" s="47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IY707" s="6"/>
      <c r="IZ707" s="6"/>
      <c r="JA707" s="6"/>
      <c r="JB707" s="6"/>
      <c r="JC707" s="6"/>
      <c r="JD707" s="46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6"/>
    </row>
    <row r="708" spans="1:277" x14ac:dyDescent="0.25">
      <c r="A708" s="47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IY708" s="6"/>
      <c r="IZ708" s="6"/>
      <c r="JA708" s="6"/>
      <c r="JB708" s="6"/>
      <c r="JC708" s="6"/>
      <c r="JD708" s="46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6"/>
    </row>
    <row r="709" spans="1:277" x14ac:dyDescent="0.25">
      <c r="A709" s="47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IY709" s="6"/>
      <c r="IZ709" s="6"/>
      <c r="JA709" s="6"/>
      <c r="JB709" s="6"/>
      <c r="JC709" s="6"/>
      <c r="JD709" s="46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6"/>
    </row>
    <row r="710" spans="1:277" x14ac:dyDescent="0.25">
      <c r="A710" s="47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IY710" s="6"/>
      <c r="IZ710" s="6"/>
      <c r="JA710" s="6"/>
      <c r="JB710" s="6"/>
      <c r="JC710" s="6"/>
      <c r="JD710" s="46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6"/>
    </row>
    <row r="711" spans="1:277" x14ac:dyDescent="0.25">
      <c r="A711" s="47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IY711" s="6"/>
      <c r="IZ711" s="6"/>
      <c r="JA711" s="6"/>
      <c r="JB711" s="6"/>
      <c r="JC711" s="6"/>
      <c r="JD711" s="46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6"/>
    </row>
    <row r="712" spans="1:277" x14ac:dyDescent="0.25">
      <c r="A712" s="47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IY712" s="6"/>
      <c r="IZ712" s="6"/>
      <c r="JA712" s="6"/>
      <c r="JB712" s="6"/>
      <c r="JC712" s="6"/>
      <c r="JD712" s="46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6"/>
    </row>
    <row r="713" spans="1:277" x14ac:dyDescent="0.25">
      <c r="A713" s="47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IY713" s="6"/>
      <c r="IZ713" s="6"/>
      <c r="JA713" s="6"/>
      <c r="JB713" s="6"/>
      <c r="JC713" s="6"/>
      <c r="JD713" s="46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6"/>
    </row>
    <row r="714" spans="1:277" x14ac:dyDescent="0.25">
      <c r="A714" s="47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IY714" s="6"/>
      <c r="IZ714" s="6"/>
      <c r="JA714" s="6"/>
      <c r="JB714" s="6"/>
      <c r="JC714" s="6"/>
      <c r="JD714" s="46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6"/>
    </row>
    <row r="715" spans="1:277" x14ac:dyDescent="0.25">
      <c r="A715" s="47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IY715" s="6"/>
      <c r="IZ715" s="6"/>
      <c r="JA715" s="6"/>
      <c r="JB715" s="6"/>
      <c r="JC715" s="6"/>
      <c r="JD715" s="46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6"/>
    </row>
    <row r="716" spans="1:277" x14ac:dyDescent="0.25">
      <c r="A716" s="47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IY716" s="6"/>
      <c r="IZ716" s="6"/>
      <c r="JA716" s="6"/>
      <c r="JB716" s="6"/>
      <c r="JC716" s="6"/>
      <c r="JD716" s="46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6"/>
    </row>
    <row r="717" spans="1:277" x14ac:dyDescent="0.25">
      <c r="A717" s="47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IY717" s="6"/>
      <c r="IZ717" s="6"/>
      <c r="JA717" s="6"/>
      <c r="JB717" s="6"/>
      <c r="JC717" s="6"/>
      <c r="JD717" s="46"/>
      <c r="JE717" s="4"/>
      <c r="JF717" s="4"/>
      <c r="JG717" s="4"/>
      <c r="JH717" s="4"/>
      <c r="JI717" s="4"/>
      <c r="JJ717" s="4"/>
      <c r="JK717" s="4"/>
      <c r="JL717" s="4"/>
      <c r="JM717" s="4"/>
      <c r="JN717" s="4"/>
      <c r="JO717" s="4"/>
      <c r="JP717" s="4"/>
      <c r="JQ717" s="6"/>
    </row>
    <row r="718" spans="1:277" x14ac:dyDescent="0.25">
      <c r="A718" s="47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IY718" s="6"/>
      <c r="IZ718" s="6"/>
      <c r="JA718" s="6"/>
      <c r="JB718" s="6"/>
      <c r="JC718" s="6"/>
      <c r="JD718" s="46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6"/>
    </row>
    <row r="719" spans="1:277" x14ac:dyDescent="0.25">
      <c r="A719" s="47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IY719" s="6"/>
      <c r="IZ719" s="6"/>
      <c r="JA719" s="6"/>
      <c r="JB719" s="6"/>
      <c r="JC719" s="6"/>
      <c r="JD719" s="46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6"/>
    </row>
    <row r="720" spans="1:277" x14ac:dyDescent="0.25">
      <c r="A720" s="47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IY720" s="6"/>
      <c r="IZ720" s="6"/>
      <c r="JA720" s="6"/>
      <c r="JB720" s="6"/>
      <c r="JC720" s="6"/>
      <c r="JD720" s="46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6"/>
    </row>
    <row r="721" spans="1:277" x14ac:dyDescent="0.25">
      <c r="A721" s="47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IY721" s="6"/>
      <c r="IZ721" s="6"/>
      <c r="JA721" s="6"/>
      <c r="JB721" s="6"/>
      <c r="JC721" s="6"/>
      <c r="JD721" s="46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6"/>
    </row>
    <row r="722" spans="1:277" x14ac:dyDescent="0.25">
      <c r="A722" s="47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IY722" s="6"/>
      <c r="IZ722" s="6"/>
      <c r="JA722" s="6"/>
      <c r="JB722" s="6"/>
      <c r="JC722" s="6"/>
      <c r="JD722" s="46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6"/>
    </row>
    <row r="723" spans="1:277" x14ac:dyDescent="0.25">
      <c r="A723" s="47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IY723" s="6"/>
      <c r="IZ723" s="6"/>
      <c r="JA723" s="6"/>
      <c r="JB723" s="6"/>
      <c r="JC723" s="6"/>
      <c r="JD723" s="46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6"/>
    </row>
    <row r="724" spans="1:277" x14ac:dyDescent="0.25">
      <c r="A724" s="47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IY724" s="6"/>
      <c r="IZ724" s="6"/>
      <c r="JA724" s="6"/>
      <c r="JB724" s="6"/>
      <c r="JC724" s="6"/>
      <c r="JD724" s="46"/>
      <c r="JE724" s="4"/>
      <c r="JF724" s="4"/>
      <c r="JG724" s="4"/>
      <c r="JH724" s="4"/>
      <c r="JI724" s="4"/>
      <c r="JJ724" s="4"/>
      <c r="JK724" s="4"/>
      <c r="JL724" s="4"/>
      <c r="JM724" s="4"/>
      <c r="JN724" s="4"/>
      <c r="JO724" s="4"/>
      <c r="JP724" s="4"/>
      <c r="JQ724" s="6"/>
    </row>
    <row r="725" spans="1:277" x14ac:dyDescent="0.25">
      <c r="A725" s="47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IY725" s="6"/>
      <c r="IZ725" s="6"/>
      <c r="JA725" s="6"/>
      <c r="JB725" s="6"/>
      <c r="JC725" s="6"/>
      <c r="JD725" s="46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6"/>
    </row>
    <row r="726" spans="1:277" x14ac:dyDescent="0.25">
      <c r="A726" s="47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IY726" s="6"/>
      <c r="IZ726" s="6"/>
      <c r="JA726" s="6"/>
      <c r="JB726" s="6"/>
      <c r="JC726" s="6"/>
      <c r="JD726" s="46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6"/>
    </row>
    <row r="727" spans="1:277" x14ac:dyDescent="0.25">
      <c r="A727" s="47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IY727" s="6"/>
      <c r="IZ727" s="6"/>
      <c r="JA727" s="6"/>
      <c r="JB727" s="6"/>
      <c r="JC727" s="6"/>
      <c r="JD727" s="46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6"/>
    </row>
    <row r="728" spans="1:277" x14ac:dyDescent="0.25">
      <c r="A728" s="47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IY728" s="6"/>
      <c r="IZ728" s="6"/>
      <c r="JA728" s="6"/>
      <c r="JB728" s="6"/>
      <c r="JC728" s="6"/>
      <c r="JD728" s="46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6"/>
    </row>
    <row r="729" spans="1:277" x14ac:dyDescent="0.25">
      <c r="A729" s="47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IY729" s="6"/>
      <c r="IZ729" s="6"/>
      <c r="JA729" s="6"/>
      <c r="JB729" s="6"/>
      <c r="JC729" s="6"/>
      <c r="JD729" s="46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6"/>
    </row>
    <row r="730" spans="1:277" x14ac:dyDescent="0.25">
      <c r="A730" s="47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IY730" s="6"/>
      <c r="IZ730" s="6"/>
      <c r="JA730" s="6"/>
      <c r="JB730" s="6"/>
      <c r="JC730" s="6"/>
      <c r="JD730" s="46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6"/>
    </row>
    <row r="731" spans="1:277" x14ac:dyDescent="0.25">
      <c r="A731" s="47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IY731" s="6"/>
      <c r="IZ731" s="6"/>
      <c r="JA731" s="6"/>
      <c r="JB731" s="6"/>
      <c r="JC731" s="6"/>
      <c r="JD731" s="46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6"/>
    </row>
    <row r="732" spans="1:277" x14ac:dyDescent="0.25">
      <c r="A732" s="47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IY732" s="6"/>
      <c r="IZ732" s="6"/>
      <c r="JA732" s="6"/>
      <c r="JB732" s="6"/>
      <c r="JC732" s="6"/>
      <c r="JD732" s="46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6"/>
    </row>
    <row r="733" spans="1:277" x14ac:dyDescent="0.25">
      <c r="A733" s="47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IY733" s="6"/>
      <c r="IZ733" s="6"/>
      <c r="JA733" s="6"/>
      <c r="JB733" s="6"/>
      <c r="JC733" s="6"/>
      <c r="JD733" s="46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6"/>
    </row>
    <row r="734" spans="1:277" x14ac:dyDescent="0.25">
      <c r="A734" s="47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IY734" s="6"/>
      <c r="IZ734" s="6"/>
      <c r="JA734" s="6"/>
      <c r="JB734" s="6"/>
      <c r="JC734" s="6"/>
      <c r="JD734" s="46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6"/>
    </row>
    <row r="735" spans="1:277" x14ac:dyDescent="0.25">
      <c r="A735" s="47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IY735" s="6"/>
      <c r="IZ735" s="6"/>
      <c r="JA735" s="6"/>
      <c r="JB735" s="6"/>
      <c r="JC735" s="6"/>
      <c r="JD735" s="46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6"/>
    </row>
    <row r="736" spans="1:277" x14ac:dyDescent="0.25">
      <c r="A736" s="47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IY736" s="6"/>
      <c r="IZ736" s="6"/>
      <c r="JA736" s="6"/>
      <c r="JB736" s="6"/>
      <c r="JC736" s="6"/>
      <c r="JD736" s="46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6"/>
    </row>
    <row r="737" spans="1:277" x14ac:dyDescent="0.25">
      <c r="A737" s="47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IY737" s="6"/>
      <c r="IZ737" s="6"/>
      <c r="JA737" s="6"/>
      <c r="JB737" s="6"/>
      <c r="JC737" s="6"/>
      <c r="JD737" s="46"/>
      <c r="JE737" s="4"/>
      <c r="JF737" s="4"/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6"/>
    </row>
    <row r="738" spans="1:277" x14ac:dyDescent="0.25">
      <c r="A738" s="47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IY738" s="6"/>
      <c r="IZ738" s="6"/>
      <c r="JA738" s="6"/>
      <c r="JB738" s="6"/>
      <c r="JC738" s="6"/>
      <c r="JD738" s="46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6"/>
    </row>
    <row r="739" spans="1:277" x14ac:dyDescent="0.25">
      <c r="A739" s="47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IY739" s="6"/>
      <c r="IZ739" s="6"/>
      <c r="JA739" s="6"/>
      <c r="JB739" s="6"/>
      <c r="JC739" s="6"/>
      <c r="JD739" s="46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6"/>
    </row>
    <row r="740" spans="1:277" x14ac:dyDescent="0.25">
      <c r="A740" s="47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IY740" s="6"/>
      <c r="IZ740" s="6"/>
      <c r="JA740" s="6"/>
      <c r="JB740" s="6"/>
      <c r="JC740" s="6"/>
      <c r="JD740" s="46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6"/>
    </row>
    <row r="741" spans="1:277" x14ac:dyDescent="0.25">
      <c r="A741" s="47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IY741" s="6"/>
      <c r="IZ741" s="6"/>
      <c r="JA741" s="6"/>
      <c r="JB741" s="6"/>
      <c r="JC741" s="6"/>
      <c r="JD741" s="46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6"/>
    </row>
    <row r="742" spans="1:277" x14ac:dyDescent="0.25">
      <c r="A742" s="47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IY742" s="6"/>
      <c r="IZ742" s="6"/>
      <c r="JA742" s="6"/>
      <c r="JB742" s="6"/>
      <c r="JC742" s="6"/>
      <c r="JD742" s="46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6"/>
    </row>
    <row r="743" spans="1:277" x14ac:dyDescent="0.25">
      <c r="A743" s="47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IY743" s="6"/>
      <c r="IZ743" s="6"/>
      <c r="JA743" s="6"/>
      <c r="JB743" s="6"/>
      <c r="JC743" s="6"/>
      <c r="JD743" s="46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6"/>
    </row>
    <row r="744" spans="1:277" x14ac:dyDescent="0.25">
      <c r="A744" s="47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IY744" s="6"/>
      <c r="IZ744" s="6"/>
      <c r="JA744" s="6"/>
      <c r="JB744" s="6"/>
      <c r="JC744" s="6"/>
      <c r="JD744" s="46"/>
      <c r="JE744" s="4"/>
      <c r="JF744" s="4"/>
      <c r="JG744" s="4"/>
      <c r="JH744" s="4"/>
      <c r="JI744" s="4"/>
      <c r="JJ744" s="4"/>
      <c r="JK744" s="4"/>
      <c r="JL744" s="4"/>
      <c r="JM744" s="4"/>
      <c r="JN744" s="4"/>
      <c r="JO744" s="4"/>
      <c r="JP744" s="4"/>
      <c r="JQ744" s="6"/>
    </row>
    <row r="745" spans="1:277" x14ac:dyDescent="0.25">
      <c r="A745" s="47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IY745" s="6"/>
      <c r="IZ745" s="6"/>
      <c r="JA745" s="6"/>
      <c r="JB745" s="6"/>
      <c r="JC745" s="6"/>
      <c r="JD745" s="46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6"/>
    </row>
    <row r="746" spans="1:277" x14ac:dyDescent="0.25">
      <c r="A746" s="47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IY746" s="6"/>
      <c r="IZ746" s="6"/>
      <c r="JA746" s="6"/>
      <c r="JB746" s="6"/>
      <c r="JC746" s="6"/>
      <c r="JD746" s="46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6"/>
    </row>
    <row r="747" spans="1:277" x14ac:dyDescent="0.25">
      <c r="A747" s="47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IY747" s="6"/>
      <c r="IZ747" s="6"/>
      <c r="JA747" s="6"/>
      <c r="JB747" s="6"/>
      <c r="JC747" s="6"/>
      <c r="JD747" s="46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6"/>
    </row>
    <row r="748" spans="1:277" x14ac:dyDescent="0.25">
      <c r="A748" s="47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IY748" s="6"/>
      <c r="IZ748" s="6"/>
      <c r="JA748" s="6"/>
      <c r="JB748" s="6"/>
      <c r="JC748" s="6"/>
      <c r="JD748" s="46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6"/>
    </row>
    <row r="749" spans="1:277" x14ac:dyDescent="0.25">
      <c r="A749" s="47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IY749" s="6"/>
      <c r="IZ749" s="6"/>
      <c r="JA749" s="6"/>
      <c r="JB749" s="6"/>
      <c r="JC749" s="6"/>
      <c r="JD749" s="46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6"/>
    </row>
    <row r="750" spans="1:277" x14ac:dyDescent="0.25">
      <c r="A750" s="47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IY750" s="6"/>
      <c r="IZ750" s="6"/>
      <c r="JA750" s="6"/>
      <c r="JB750" s="6"/>
      <c r="JC750" s="6"/>
      <c r="JD750" s="46"/>
      <c r="JE750" s="4"/>
      <c r="JF750" s="4"/>
      <c r="JG750" s="4"/>
      <c r="JH750" s="4"/>
      <c r="JI750" s="4"/>
      <c r="JJ750" s="4"/>
      <c r="JK750" s="4"/>
      <c r="JL750" s="4"/>
      <c r="JM750" s="4"/>
      <c r="JN750" s="4"/>
      <c r="JO750" s="4"/>
      <c r="JP750" s="4"/>
      <c r="JQ750" s="6"/>
    </row>
    <row r="751" spans="1:277" x14ac:dyDescent="0.25">
      <c r="A751" s="47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IY751" s="6"/>
      <c r="IZ751" s="6"/>
      <c r="JA751" s="6"/>
      <c r="JB751" s="6"/>
      <c r="JC751" s="6"/>
      <c r="JD751" s="46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6"/>
    </row>
    <row r="752" spans="1:277" x14ac:dyDescent="0.25">
      <c r="A752" s="47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IY752" s="6"/>
      <c r="IZ752" s="6"/>
      <c r="JA752" s="6"/>
      <c r="JB752" s="6"/>
      <c r="JC752" s="6"/>
      <c r="JD752" s="46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6"/>
    </row>
    <row r="753" spans="1:277" x14ac:dyDescent="0.25">
      <c r="A753" s="47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IY753" s="6"/>
      <c r="IZ753" s="6"/>
      <c r="JA753" s="6"/>
      <c r="JB753" s="6"/>
      <c r="JC753" s="6"/>
      <c r="JD753" s="46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6"/>
    </row>
    <row r="754" spans="1:277" x14ac:dyDescent="0.25">
      <c r="A754" s="47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IY754" s="6"/>
      <c r="IZ754" s="6"/>
      <c r="JA754" s="6"/>
      <c r="JB754" s="6"/>
      <c r="JC754" s="6"/>
      <c r="JD754" s="46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6"/>
    </row>
    <row r="755" spans="1:277" x14ac:dyDescent="0.25">
      <c r="A755" s="47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IY755" s="6"/>
      <c r="IZ755" s="6"/>
      <c r="JA755" s="6"/>
      <c r="JB755" s="6"/>
      <c r="JC755" s="6"/>
      <c r="JD755" s="46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6"/>
    </row>
    <row r="756" spans="1:277" x14ac:dyDescent="0.25">
      <c r="A756" s="47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IY756" s="6"/>
      <c r="IZ756" s="6"/>
      <c r="JA756" s="6"/>
      <c r="JB756" s="6"/>
      <c r="JC756" s="6"/>
      <c r="JD756" s="46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6"/>
    </row>
    <row r="757" spans="1:277" x14ac:dyDescent="0.25">
      <c r="A757" s="47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IY757" s="6"/>
      <c r="IZ757" s="6"/>
      <c r="JA757" s="6"/>
      <c r="JB757" s="6"/>
      <c r="JC757" s="6"/>
      <c r="JD757" s="46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6"/>
    </row>
    <row r="758" spans="1:277" x14ac:dyDescent="0.25">
      <c r="A758" s="47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IY758" s="6"/>
      <c r="IZ758" s="6"/>
      <c r="JA758" s="6"/>
      <c r="JB758" s="6"/>
      <c r="JC758" s="6"/>
      <c r="JD758" s="46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6"/>
    </row>
    <row r="759" spans="1:277" x14ac:dyDescent="0.25">
      <c r="A759" s="47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IY759" s="6"/>
      <c r="IZ759" s="6"/>
      <c r="JA759" s="6"/>
      <c r="JB759" s="6"/>
      <c r="JC759" s="6"/>
      <c r="JD759" s="46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6"/>
    </row>
    <row r="760" spans="1:277" x14ac:dyDescent="0.25">
      <c r="A760" s="47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IY760" s="6"/>
      <c r="IZ760" s="6"/>
      <c r="JA760" s="6"/>
      <c r="JB760" s="6"/>
      <c r="JC760" s="6"/>
      <c r="JD760" s="46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6"/>
    </row>
    <row r="761" spans="1:277" x14ac:dyDescent="0.25">
      <c r="A761" s="47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IY761" s="6"/>
      <c r="IZ761" s="6"/>
      <c r="JA761" s="6"/>
      <c r="JB761" s="6"/>
      <c r="JC761" s="6"/>
      <c r="JD761" s="46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6"/>
    </row>
    <row r="762" spans="1:277" x14ac:dyDescent="0.25">
      <c r="A762" s="47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IY762" s="6"/>
      <c r="IZ762" s="6"/>
      <c r="JA762" s="6"/>
      <c r="JB762" s="6"/>
      <c r="JC762" s="6"/>
      <c r="JD762" s="46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6"/>
    </row>
    <row r="763" spans="1:277" x14ac:dyDescent="0.25">
      <c r="A763" s="47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IY763" s="6"/>
      <c r="IZ763" s="6"/>
      <c r="JA763" s="6"/>
      <c r="JB763" s="6"/>
      <c r="JC763" s="6"/>
      <c r="JD763" s="46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6"/>
    </row>
    <row r="764" spans="1:277" x14ac:dyDescent="0.25">
      <c r="A764" s="47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IY764" s="6"/>
      <c r="IZ764" s="6"/>
      <c r="JA764" s="6"/>
      <c r="JB764" s="6"/>
      <c r="JC764" s="6"/>
      <c r="JD764" s="46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6"/>
    </row>
    <row r="765" spans="1:277" x14ac:dyDescent="0.25">
      <c r="A765" s="47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IY765" s="6"/>
      <c r="IZ765" s="6"/>
      <c r="JA765" s="6"/>
      <c r="JB765" s="6"/>
      <c r="JC765" s="6"/>
      <c r="JD765" s="46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6"/>
    </row>
    <row r="766" spans="1:277" x14ac:dyDescent="0.25">
      <c r="A766" s="47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IY766" s="6"/>
      <c r="IZ766" s="6"/>
      <c r="JA766" s="6"/>
      <c r="JB766" s="6"/>
      <c r="JC766" s="6"/>
      <c r="JD766" s="46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6"/>
    </row>
    <row r="767" spans="1:277" x14ac:dyDescent="0.25">
      <c r="A767" s="47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IY767" s="6"/>
      <c r="IZ767" s="6"/>
      <c r="JA767" s="6"/>
      <c r="JB767" s="6"/>
      <c r="JC767" s="6"/>
      <c r="JD767" s="46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6"/>
    </row>
    <row r="768" spans="1:277" x14ac:dyDescent="0.25">
      <c r="A768" s="47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IY768" s="6"/>
      <c r="IZ768" s="6"/>
      <c r="JA768" s="6"/>
      <c r="JB768" s="6"/>
      <c r="JC768" s="6"/>
      <c r="JD768" s="46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6"/>
    </row>
    <row r="769" spans="1:277" x14ac:dyDescent="0.25">
      <c r="A769" s="47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IY769" s="6"/>
      <c r="IZ769" s="6"/>
      <c r="JA769" s="6"/>
      <c r="JB769" s="6"/>
      <c r="JC769" s="6"/>
      <c r="JD769" s="46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6"/>
    </row>
    <row r="770" spans="1:277" x14ac:dyDescent="0.25">
      <c r="A770" s="47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IY770" s="6"/>
      <c r="IZ770" s="6"/>
      <c r="JA770" s="6"/>
      <c r="JB770" s="6"/>
      <c r="JC770" s="6"/>
      <c r="JD770" s="46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6"/>
    </row>
    <row r="771" spans="1:277" x14ac:dyDescent="0.25">
      <c r="A771" s="47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IY771" s="6"/>
      <c r="IZ771" s="6"/>
      <c r="JA771" s="6"/>
      <c r="JB771" s="6"/>
      <c r="JC771" s="6"/>
      <c r="JD771" s="46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6"/>
    </row>
    <row r="772" spans="1:277" x14ac:dyDescent="0.25">
      <c r="A772" s="47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IY772" s="6"/>
      <c r="IZ772" s="6"/>
      <c r="JA772" s="6"/>
      <c r="JB772" s="6"/>
      <c r="JC772" s="6"/>
      <c r="JD772" s="46"/>
      <c r="JE772" s="4"/>
      <c r="JF772" s="4"/>
      <c r="JG772" s="4"/>
      <c r="JH772" s="4"/>
      <c r="JI772" s="4"/>
      <c r="JJ772" s="4"/>
      <c r="JK772" s="4"/>
      <c r="JL772" s="4"/>
      <c r="JM772" s="4"/>
      <c r="JN772" s="4"/>
      <c r="JO772" s="4"/>
      <c r="JP772" s="4"/>
      <c r="JQ772" s="6"/>
    </row>
    <row r="773" spans="1:277" x14ac:dyDescent="0.25">
      <c r="A773" s="47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IY773" s="6"/>
      <c r="IZ773" s="6"/>
      <c r="JA773" s="6"/>
      <c r="JB773" s="6"/>
      <c r="JC773" s="6"/>
      <c r="JD773" s="46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6"/>
    </row>
    <row r="774" spans="1:277" x14ac:dyDescent="0.25">
      <c r="A774" s="47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IY774" s="6"/>
      <c r="IZ774" s="6"/>
      <c r="JA774" s="6"/>
      <c r="JB774" s="6"/>
      <c r="JC774" s="6"/>
      <c r="JD774" s="46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6"/>
    </row>
    <row r="775" spans="1:277" x14ac:dyDescent="0.25">
      <c r="A775" s="47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IY775" s="6"/>
      <c r="IZ775" s="6"/>
      <c r="JA775" s="6"/>
      <c r="JB775" s="6"/>
      <c r="JC775" s="6"/>
      <c r="JD775" s="46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6"/>
    </row>
    <row r="776" spans="1:277" x14ac:dyDescent="0.25">
      <c r="A776" s="47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IY776" s="6"/>
      <c r="IZ776" s="6"/>
      <c r="JA776" s="6"/>
      <c r="JB776" s="6"/>
      <c r="JC776" s="6"/>
      <c r="JD776" s="46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6"/>
    </row>
    <row r="777" spans="1:277" x14ac:dyDescent="0.25">
      <c r="A777" s="47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IY777" s="6"/>
      <c r="IZ777" s="6"/>
      <c r="JA777" s="6"/>
      <c r="JB777" s="6"/>
      <c r="JC777" s="6"/>
      <c r="JD777" s="46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6"/>
    </row>
    <row r="778" spans="1:277" x14ac:dyDescent="0.25">
      <c r="A778" s="47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IY778" s="6"/>
      <c r="IZ778" s="6"/>
      <c r="JA778" s="6"/>
      <c r="JB778" s="6"/>
      <c r="JC778" s="6"/>
      <c r="JD778" s="46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6"/>
    </row>
    <row r="779" spans="1:277" x14ac:dyDescent="0.25">
      <c r="A779" s="47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IY779" s="6"/>
      <c r="IZ779" s="6"/>
      <c r="JA779" s="6"/>
      <c r="JB779" s="6"/>
      <c r="JC779" s="6"/>
      <c r="JD779" s="46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6"/>
    </row>
    <row r="780" spans="1:277" x14ac:dyDescent="0.25">
      <c r="A780" s="47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IY780" s="6"/>
      <c r="IZ780" s="6"/>
      <c r="JA780" s="6"/>
      <c r="JB780" s="6"/>
      <c r="JC780" s="6"/>
      <c r="JD780" s="46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6"/>
    </row>
    <row r="781" spans="1:277" x14ac:dyDescent="0.25">
      <c r="A781" s="47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IY781" s="6"/>
      <c r="IZ781" s="6"/>
      <c r="JA781" s="6"/>
      <c r="JB781" s="6"/>
      <c r="JC781" s="6"/>
      <c r="JD781" s="46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6"/>
    </row>
    <row r="782" spans="1:277" x14ac:dyDescent="0.25">
      <c r="A782" s="47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IY782" s="6"/>
      <c r="IZ782" s="6"/>
      <c r="JA782" s="6"/>
      <c r="JB782" s="6"/>
      <c r="JC782" s="6"/>
      <c r="JD782" s="46"/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6"/>
    </row>
    <row r="783" spans="1:277" x14ac:dyDescent="0.25">
      <c r="A783" s="47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IY783" s="6"/>
      <c r="IZ783" s="6"/>
      <c r="JA783" s="6"/>
      <c r="JB783" s="6"/>
      <c r="JC783" s="6"/>
      <c r="JD783" s="46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6"/>
    </row>
    <row r="784" spans="1:277" x14ac:dyDescent="0.25">
      <c r="A784" s="47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IY784" s="6"/>
      <c r="IZ784" s="6"/>
      <c r="JA784" s="6"/>
      <c r="JB784" s="6"/>
      <c r="JC784" s="6"/>
      <c r="JD784" s="46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6"/>
    </row>
    <row r="785" spans="1:277" x14ac:dyDescent="0.25">
      <c r="A785" s="47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IY785" s="6"/>
      <c r="IZ785" s="6"/>
      <c r="JA785" s="6"/>
      <c r="JB785" s="6"/>
      <c r="JC785" s="6"/>
      <c r="JD785" s="46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6"/>
    </row>
    <row r="786" spans="1:277" x14ac:dyDescent="0.25">
      <c r="A786" s="47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IY786" s="6"/>
      <c r="IZ786" s="6"/>
      <c r="JA786" s="6"/>
      <c r="JB786" s="6"/>
      <c r="JC786" s="6"/>
      <c r="JD786" s="46"/>
      <c r="JE786" s="4"/>
      <c r="JF786" s="4"/>
      <c r="JG786" s="4"/>
      <c r="JH786" s="4"/>
      <c r="JI786" s="4"/>
      <c r="JJ786" s="4"/>
      <c r="JK786" s="4"/>
      <c r="JL786" s="4"/>
      <c r="JM786" s="4"/>
      <c r="JN786" s="4"/>
      <c r="JO786" s="4"/>
      <c r="JP786" s="4"/>
      <c r="JQ786" s="6"/>
    </row>
    <row r="787" spans="1:277" x14ac:dyDescent="0.25">
      <c r="A787" s="47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IY787" s="6"/>
      <c r="IZ787" s="6"/>
      <c r="JA787" s="6"/>
      <c r="JB787" s="6"/>
      <c r="JC787" s="6"/>
      <c r="JD787" s="46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6"/>
    </row>
    <row r="788" spans="1:277" x14ac:dyDescent="0.25">
      <c r="A788" s="47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IY788" s="6"/>
      <c r="IZ788" s="6"/>
      <c r="JA788" s="6"/>
      <c r="JB788" s="6"/>
      <c r="JC788" s="6"/>
      <c r="JD788" s="46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6"/>
    </row>
    <row r="789" spans="1:277" x14ac:dyDescent="0.25">
      <c r="A789" s="47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IY789" s="6"/>
      <c r="IZ789" s="6"/>
      <c r="JA789" s="6"/>
      <c r="JB789" s="6"/>
      <c r="JC789" s="6"/>
      <c r="JD789" s="46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6"/>
    </row>
    <row r="790" spans="1:277" x14ac:dyDescent="0.25">
      <c r="A790" s="47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IY790" s="6"/>
      <c r="IZ790" s="6"/>
      <c r="JA790" s="6"/>
      <c r="JB790" s="6"/>
      <c r="JC790" s="6"/>
      <c r="JD790" s="46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6"/>
    </row>
    <row r="791" spans="1:277" x14ac:dyDescent="0.25">
      <c r="A791" s="47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IY791" s="6"/>
      <c r="IZ791" s="6"/>
      <c r="JA791" s="6"/>
      <c r="JB791" s="6"/>
      <c r="JC791" s="6"/>
      <c r="JD791" s="46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6"/>
    </row>
    <row r="792" spans="1:277" x14ac:dyDescent="0.25">
      <c r="A792" s="47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IY792" s="6"/>
      <c r="IZ792" s="6"/>
      <c r="JA792" s="6"/>
      <c r="JB792" s="6"/>
      <c r="JC792" s="6"/>
      <c r="JD792" s="46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6"/>
    </row>
    <row r="793" spans="1:277" x14ac:dyDescent="0.25">
      <c r="A793" s="47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IY793" s="6"/>
      <c r="IZ793" s="6"/>
      <c r="JA793" s="6"/>
      <c r="JB793" s="6"/>
      <c r="JC793" s="6"/>
      <c r="JD793" s="46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6"/>
    </row>
    <row r="794" spans="1:277" x14ac:dyDescent="0.25">
      <c r="A794" s="47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IY794" s="6"/>
      <c r="IZ794" s="6"/>
      <c r="JA794" s="6"/>
      <c r="JB794" s="6"/>
      <c r="JC794" s="6"/>
      <c r="JD794" s="46"/>
      <c r="JE794" s="4"/>
      <c r="JF794" s="4"/>
      <c r="JG794" s="4"/>
      <c r="JH794" s="4"/>
      <c r="JI794" s="4"/>
      <c r="JJ794" s="4"/>
      <c r="JK794" s="4"/>
      <c r="JL794" s="4"/>
      <c r="JM794" s="4"/>
      <c r="JN794" s="4"/>
      <c r="JO794" s="4"/>
      <c r="JP794" s="4"/>
      <c r="JQ794" s="6"/>
    </row>
    <row r="795" spans="1:277" x14ac:dyDescent="0.25">
      <c r="A795" s="47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IY795" s="6"/>
      <c r="IZ795" s="6"/>
      <c r="JA795" s="6"/>
      <c r="JB795" s="6"/>
      <c r="JC795" s="6"/>
      <c r="JD795" s="46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6"/>
    </row>
    <row r="796" spans="1:277" x14ac:dyDescent="0.25">
      <c r="A796" s="47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IY796" s="6"/>
      <c r="IZ796" s="6"/>
      <c r="JA796" s="6"/>
      <c r="JB796" s="6"/>
      <c r="JC796" s="6"/>
      <c r="JD796" s="46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6"/>
    </row>
    <row r="797" spans="1:277" x14ac:dyDescent="0.25">
      <c r="A797" s="47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IY797" s="6"/>
      <c r="IZ797" s="6"/>
      <c r="JA797" s="6"/>
      <c r="JB797" s="6"/>
      <c r="JC797" s="6"/>
      <c r="JD797" s="46"/>
      <c r="JE797" s="4"/>
      <c r="JF797" s="4"/>
      <c r="JG797" s="4"/>
      <c r="JH797" s="4"/>
      <c r="JI797" s="4"/>
      <c r="JJ797" s="4"/>
      <c r="JK797" s="4"/>
      <c r="JL797" s="4"/>
      <c r="JM797" s="4"/>
      <c r="JN797" s="4"/>
      <c r="JO797" s="4"/>
      <c r="JP797" s="4"/>
      <c r="JQ797" s="6"/>
    </row>
    <row r="798" spans="1:277" x14ac:dyDescent="0.25">
      <c r="A798" s="47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IY798" s="6"/>
      <c r="IZ798" s="6"/>
      <c r="JA798" s="6"/>
      <c r="JB798" s="6"/>
      <c r="JC798" s="6"/>
      <c r="JD798" s="46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6"/>
    </row>
    <row r="799" spans="1:277" x14ac:dyDescent="0.25">
      <c r="A799" s="47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IY799" s="6"/>
      <c r="IZ799" s="6"/>
      <c r="JA799" s="6"/>
      <c r="JB799" s="6"/>
      <c r="JC799" s="6"/>
      <c r="JD799" s="46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6"/>
    </row>
    <row r="800" spans="1:277" x14ac:dyDescent="0.25">
      <c r="A800" s="47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IY800" s="6"/>
      <c r="IZ800" s="6"/>
      <c r="JA800" s="6"/>
      <c r="JB800" s="6"/>
      <c r="JC800" s="6"/>
      <c r="JD800" s="46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6"/>
    </row>
    <row r="801" spans="1:277" x14ac:dyDescent="0.25">
      <c r="A801" s="47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IY801" s="6"/>
      <c r="IZ801" s="6"/>
      <c r="JA801" s="6"/>
      <c r="JB801" s="6"/>
      <c r="JC801" s="6"/>
      <c r="JD801" s="46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6"/>
    </row>
    <row r="802" spans="1:277" x14ac:dyDescent="0.25">
      <c r="A802" s="47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IY802" s="6"/>
      <c r="IZ802" s="6"/>
      <c r="JA802" s="6"/>
      <c r="JB802" s="6"/>
      <c r="JC802" s="6"/>
      <c r="JD802" s="46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6"/>
    </row>
    <row r="803" spans="1:277" x14ac:dyDescent="0.25">
      <c r="A803" s="47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IY803" s="6"/>
      <c r="IZ803" s="6"/>
      <c r="JA803" s="6"/>
      <c r="JB803" s="6"/>
      <c r="JC803" s="6"/>
      <c r="JD803" s="46"/>
      <c r="JE803" s="4"/>
      <c r="JF803" s="4"/>
      <c r="JG803" s="4"/>
      <c r="JH803" s="4"/>
      <c r="JI803" s="4"/>
      <c r="JJ803" s="4"/>
      <c r="JK803" s="4"/>
      <c r="JL803" s="4"/>
      <c r="JM803" s="4"/>
      <c r="JN803" s="4"/>
      <c r="JO803" s="4"/>
      <c r="JP803" s="4"/>
      <c r="JQ803" s="6"/>
    </row>
    <row r="804" spans="1:277" x14ac:dyDescent="0.25">
      <c r="A804" s="47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IY804" s="6"/>
      <c r="IZ804" s="6"/>
      <c r="JA804" s="6"/>
      <c r="JB804" s="6"/>
      <c r="JC804" s="6"/>
      <c r="JD804" s="46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6"/>
    </row>
    <row r="805" spans="1:277" x14ac:dyDescent="0.25">
      <c r="A805" s="47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IY805" s="6"/>
      <c r="IZ805" s="6"/>
      <c r="JA805" s="6"/>
      <c r="JB805" s="6"/>
      <c r="JC805" s="6"/>
      <c r="JD805" s="46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6"/>
    </row>
    <row r="806" spans="1:277" x14ac:dyDescent="0.25">
      <c r="A806" s="47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IY806" s="6"/>
      <c r="IZ806" s="6"/>
      <c r="JA806" s="6"/>
      <c r="JB806" s="6"/>
      <c r="JC806" s="6"/>
      <c r="JD806" s="46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6"/>
    </row>
    <row r="807" spans="1:277" x14ac:dyDescent="0.25">
      <c r="A807" s="47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IY807" s="6"/>
      <c r="IZ807" s="6"/>
      <c r="JA807" s="6"/>
      <c r="JB807" s="6"/>
      <c r="JC807" s="6"/>
      <c r="JD807" s="46"/>
      <c r="JE807" s="4"/>
      <c r="JF807" s="4"/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6"/>
    </row>
    <row r="808" spans="1:277" x14ac:dyDescent="0.25">
      <c r="A808" s="47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IY808" s="6"/>
      <c r="IZ808" s="6"/>
      <c r="JA808" s="6"/>
      <c r="JB808" s="6"/>
      <c r="JC808" s="6"/>
      <c r="JD808" s="46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6"/>
    </row>
    <row r="809" spans="1:277" x14ac:dyDescent="0.25">
      <c r="A809" s="47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IY809" s="6"/>
      <c r="IZ809" s="6"/>
      <c r="JA809" s="6"/>
      <c r="JB809" s="6"/>
      <c r="JC809" s="6"/>
      <c r="JD809" s="46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6"/>
    </row>
    <row r="810" spans="1:277" x14ac:dyDescent="0.25">
      <c r="A810" s="47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IY810" s="6"/>
      <c r="IZ810" s="6"/>
      <c r="JA810" s="6"/>
      <c r="JB810" s="6"/>
      <c r="JC810" s="6"/>
      <c r="JD810" s="46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6"/>
    </row>
    <row r="811" spans="1:277" x14ac:dyDescent="0.25">
      <c r="A811" s="47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IY811" s="6"/>
      <c r="IZ811" s="6"/>
      <c r="JA811" s="6"/>
      <c r="JB811" s="6"/>
      <c r="JC811" s="6"/>
      <c r="JD811" s="46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6"/>
    </row>
    <row r="812" spans="1:277" x14ac:dyDescent="0.25">
      <c r="A812" s="47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IY812" s="6"/>
      <c r="IZ812" s="6"/>
      <c r="JA812" s="6"/>
      <c r="JB812" s="6"/>
      <c r="JC812" s="6"/>
      <c r="JD812" s="46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6"/>
    </row>
    <row r="813" spans="1:277" x14ac:dyDescent="0.25">
      <c r="A813" s="47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IY813" s="6"/>
      <c r="IZ813" s="6"/>
      <c r="JA813" s="6"/>
      <c r="JB813" s="6"/>
      <c r="JC813" s="6"/>
      <c r="JD813" s="46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6"/>
    </row>
    <row r="814" spans="1:277" x14ac:dyDescent="0.25">
      <c r="A814" s="47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IY814" s="6"/>
      <c r="IZ814" s="6"/>
      <c r="JA814" s="6"/>
      <c r="JB814" s="6"/>
      <c r="JC814" s="6"/>
      <c r="JD814" s="46"/>
      <c r="JE814" s="4"/>
      <c r="JF814" s="4"/>
      <c r="JG814" s="4"/>
      <c r="JH814" s="4"/>
      <c r="JI814" s="4"/>
      <c r="JJ814" s="4"/>
      <c r="JK814" s="4"/>
      <c r="JL814" s="4"/>
      <c r="JM814" s="4"/>
      <c r="JN814" s="4"/>
      <c r="JO814" s="4"/>
      <c r="JP814" s="4"/>
      <c r="JQ814" s="6"/>
    </row>
    <row r="815" spans="1:277" x14ac:dyDescent="0.25">
      <c r="A815" s="47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IY815" s="6"/>
      <c r="IZ815" s="6"/>
      <c r="JA815" s="6"/>
      <c r="JB815" s="6"/>
      <c r="JC815" s="6"/>
      <c r="JD815" s="46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6"/>
    </row>
    <row r="816" spans="1:277" x14ac:dyDescent="0.25">
      <c r="A816" s="47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IY816" s="6"/>
      <c r="IZ816" s="6"/>
      <c r="JA816" s="6"/>
      <c r="JB816" s="6"/>
      <c r="JC816" s="6"/>
      <c r="JD816" s="46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6"/>
    </row>
    <row r="817" spans="1:277" x14ac:dyDescent="0.25">
      <c r="A817" s="47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IY817" s="6"/>
      <c r="IZ817" s="6"/>
      <c r="JA817" s="6"/>
      <c r="JB817" s="6"/>
      <c r="JC817" s="6"/>
      <c r="JD817" s="46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6"/>
    </row>
    <row r="818" spans="1:277" x14ac:dyDescent="0.25">
      <c r="A818" s="47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IY818" s="6"/>
      <c r="IZ818" s="6"/>
      <c r="JA818" s="6"/>
      <c r="JB818" s="6"/>
      <c r="JC818" s="6"/>
      <c r="JD818" s="46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6"/>
    </row>
    <row r="819" spans="1:277" x14ac:dyDescent="0.25">
      <c r="A819" s="47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IY819" s="6"/>
      <c r="IZ819" s="6"/>
      <c r="JA819" s="6"/>
      <c r="JB819" s="6"/>
      <c r="JC819" s="6"/>
      <c r="JD819" s="46"/>
      <c r="JE819" s="4"/>
      <c r="JF819" s="4"/>
      <c r="JG819" s="4"/>
      <c r="JH819" s="4"/>
      <c r="JI819" s="4"/>
      <c r="JJ819" s="4"/>
      <c r="JK819" s="4"/>
      <c r="JL819" s="4"/>
      <c r="JM819" s="4"/>
      <c r="JN819" s="4"/>
      <c r="JO819" s="4"/>
      <c r="JP819" s="4"/>
      <c r="JQ819" s="6"/>
    </row>
    <row r="820" spans="1:277" x14ac:dyDescent="0.25">
      <c r="A820" s="47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IY820" s="6"/>
      <c r="IZ820" s="6"/>
      <c r="JA820" s="6"/>
      <c r="JB820" s="6"/>
      <c r="JC820" s="6"/>
      <c r="JD820" s="46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6"/>
    </row>
    <row r="821" spans="1:277" x14ac:dyDescent="0.25">
      <c r="A821" s="47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IY821" s="6"/>
      <c r="IZ821" s="6"/>
      <c r="JA821" s="6"/>
      <c r="JB821" s="6"/>
      <c r="JC821" s="6"/>
      <c r="JD821" s="46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6"/>
    </row>
    <row r="822" spans="1:277" x14ac:dyDescent="0.25">
      <c r="A822" s="47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IY822" s="6"/>
      <c r="IZ822" s="6"/>
      <c r="JA822" s="6"/>
      <c r="JB822" s="6"/>
      <c r="JC822" s="6"/>
      <c r="JD822" s="46"/>
      <c r="JE822" s="4"/>
      <c r="JF822" s="4"/>
      <c r="JG822" s="4"/>
      <c r="JH822" s="4"/>
      <c r="JI822" s="4"/>
      <c r="JJ822" s="4"/>
      <c r="JK822" s="4"/>
      <c r="JL822" s="4"/>
      <c r="JM822" s="4"/>
      <c r="JN822" s="4"/>
      <c r="JO822" s="4"/>
      <c r="JP822" s="4"/>
      <c r="JQ822" s="6"/>
    </row>
    <row r="823" spans="1:277" x14ac:dyDescent="0.25">
      <c r="A823" s="47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IY823" s="6"/>
      <c r="IZ823" s="6"/>
      <c r="JA823" s="6"/>
      <c r="JB823" s="6"/>
      <c r="JC823" s="6"/>
      <c r="JD823" s="46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6"/>
    </row>
    <row r="824" spans="1:277" x14ac:dyDescent="0.25">
      <c r="A824" s="47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IY824" s="6"/>
      <c r="IZ824" s="6"/>
      <c r="JA824" s="6"/>
      <c r="JB824" s="6"/>
      <c r="JC824" s="6"/>
      <c r="JD824" s="46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6"/>
    </row>
    <row r="825" spans="1:277" x14ac:dyDescent="0.25">
      <c r="A825" s="47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IY825" s="6"/>
      <c r="IZ825" s="6"/>
      <c r="JA825" s="6"/>
      <c r="JB825" s="6"/>
      <c r="JC825" s="6"/>
      <c r="JD825" s="46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6"/>
    </row>
    <row r="826" spans="1:277" x14ac:dyDescent="0.25">
      <c r="A826" s="47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IY826" s="6"/>
      <c r="IZ826" s="6"/>
      <c r="JA826" s="6"/>
      <c r="JB826" s="6"/>
      <c r="JC826" s="6"/>
      <c r="JD826" s="46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6"/>
    </row>
    <row r="827" spans="1:277" x14ac:dyDescent="0.25">
      <c r="A827" s="47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IY827" s="6"/>
      <c r="IZ827" s="6"/>
      <c r="JA827" s="6"/>
      <c r="JB827" s="6"/>
      <c r="JC827" s="6"/>
      <c r="JD827" s="46"/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6"/>
    </row>
    <row r="828" spans="1:277" x14ac:dyDescent="0.25">
      <c r="A828" s="47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IY828" s="6"/>
      <c r="IZ828" s="6"/>
      <c r="JA828" s="6"/>
      <c r="JB828" s="6"/>
      <c r="JC828" s="6"/>
      <c r="JD828" s="46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6"/>
    </row>
    <row r="829" spans="1:277" x14ac:dyDescent="0.25">
      <c r="A829" s="47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IY829" s="6"/>
      <c r="IZ829" s="6"/>
      <c r="JA829" s="6"/>
      <c r="JB829" s="6"/>
      <c r="JC829" s="6"/>
      <c r="JD829" s="46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6"/>
    </row>
    <row r="830" spans="1:277" x14ac:dyDescent="0.25">
      <c r="A830" s="47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IY830" s="6"/>
      <c r="IZ830" s="6"/>
      <c r="JA830" s="6"/>
      <c r="JB830" s="6"/>
      <c r="JC830" s="6"/>
      <c r="JD830" s="46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6"/>
    </row>
    <row r="831" spans="1:277" x14ac:dyDescent="0.25">
      <c r="A831" s="47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IY831" s="6"/>
      <c r="IZ831" s="6"/>
      <c r="JA831" s="6"/>
      <c r="JB831" s="6"/>
      <c r="JC831" s="6"/>
      <c r="JD831" s="46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6"/>
    </row>
    <row r="832" spans="1:277" x14ac:dyDescent="0.25">
      <c r="A832" s="47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IY832" s="6"/>
      <c r="IZ832" s="6"/>
      <c r="JA832" s="6"/>
      <c r="JB832" s="6"/>
      <c r="JC832" s="6"/>
      <c r="JD832" s="46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6"/>
    </row>
    <row r="833" spans="1:277" x14ac:dyDescent="0.25">
      <c r="A833" s="47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IY833" s="6"/>
      <c r="IZ833" s="6"/>
      <c r="JA833" s="6"/>
      <c r="JB833" s="6"/>
      <c r="JC833" s="6"/>
      <c r="JD833" s="46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6"/>
    </row>
    <row r="834" spans="1:277" x14ac:dyDescent="0.25">
      <c r="A834" s="47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IY834" s="6"/>
      <c r="IZ834" s="6"/>
      <c r="JA834" s="6"/>
      <c r="JB834" s="6"/>
      <c r="JC834" s="6"/>
      <c r="JD834" s="46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6"/>
    </row>
    <row r="835" spans="1:277" x14ac:dyDescent="0.25">
      <c r="A835" s="47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IY835" s="6"/>
      <c r="IZ835" s="6"/>
      <c r="JA835" s="6"/>
      <c r="JB835" s="6"/>
      <c r="JC835" s="6"/>
      <c r="JD835" s="46"/>
      <c r="JE835" s="4"/>
      <c r="JF835" s="4"/>
      <c r="JG835" s="4"/>
      <c r="JH835" s="4"/>
      <c r="JI835" s="4"/>
      <c r="JJ835" s="4"/>
      <c r="JK835" s="4"/>
      <c r="JL835" s="4"/>
      <c r="JM835" s="4"/>
      <c r="JN835" s="4"/>
      <c r="JO835" s="4"/>
      <c r="JP835" s="4"/>
      <c r="JQ835" s="6"/>
    </row>
    <row r="836" spans="1:277" x14ac:dyDescent="0.25">
      <c r="A836" s="47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IY836" s="6"/>
      <c r="IZ836" s="6"/>
      <c r="JA836" s="6"/>
      <c r="JB836" s="6"/>
      <c r="JC836" s="6"/>
      <c r="JD836" s="46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6"/>
    </row>
    <row r="837" spans="1:277" x14ac:dyDescent="0.25">
      <c r="A837" s="47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IY837" s="6"/>
      <c r="IZ837" s="6"/>
      <c r="JA837" s="6"/>
      <c r="JB837" s="6"/>
      <c r="JC837" s="6"/>
      <c r="JD837" s="46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6"/>
    </row>
    <row r="838" spans="1:277" x14ac:dyDescent="0.25">
      <c r="A838" s="47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IY838" s="6"/>
      <c r="IZ838" s="6"/>
      <c r="JA838" s="6"/>
      <c r="JB838" s="6"/>
      <c r="JC838" s="6"/>
      <c r="JD838" s="46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6"/>
    </row>
    <row r="839" spans="1:277" x14ac:dyDescent="0.25">
      <c r="A839" s="47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IY839" s="6"/>
      <c r="IZ839" s="6"/>
      <c r="JA839" s="6"/>
      <c r="JB839" s="6"/>
      <c r="JC839" s="6"/>
      <c r="JD839" s="46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6"/>
    </row>
    <row r="840" spans="1:277" x14ac:dyDescent="0.25">
      <c r="A840" s="47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IY840" s="6"/>
      <c r="IZ840" s="6"/>
      <c r="JA840" s="6"/>
      <c r="JB840" s="6"/>
      <c r="JC840" s="6"/>
      <c r="JD840" s="46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6"/>
    </row>
    <row r="841" spans="1:277" x14ac:dyDescent="0.25">
      <c r="A841" s="47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IY841" s="6"/>
      <c r="IZ841" s="6"/>
      <c r="JA841" s="6"/>
      <c r="JB841" s="6"/>
      <c r="JC841" s="6"/>
      <c r="JD841" s="46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6"/>
    </row>
    <row r="842" spans="1:277" x14ac:dyDescent="0.25">
      <c r="A842" s="47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IY842" s="6"/>
      <c r="IZ842" s="6"/>
      <c r="JA842" s="6"/>
      <c r="JB842" s="6"/>
      <c r="JC842" s="6"/>
      <c r="JD842" s="46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6"/>
    </row>
    <row r="843" spans="1:277" x14ac:dyDescent="0.25">
      <c r="A843" s="47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IY843" s="6"/>
      <c r="IZ843" s="6"/>
      <c r="JA843" s="6"/>
      <c r="JB843" s="6"/>
      <c r="JC843" s="6"/>
      <c r="JD843" s="46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6"/>
    </row>
    <row r="844" spans="1:277" x14ac:dyDescent="0.25">
      <c r="A844" s="47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IY844" s="6"/>
      <c r="IZ844" s="6"/>
      <c r="JA844" s="6"/>
      <c r="JB844" s="6"/>
      <c r="JC844" s="6"/>
      <c r="JD844" s="46"/>
      <c r="JE844" s="4"/>
      <c r="JF844" s="4"/>
      <c r="JG844" s="4"/>
      <c r="JH844" s="4"/>
      <c r="JI844" s="4"/>
      <c r="JJ844" s="4"/>
      <c r="JK844" s="4"/>
      <c r="JL844" s="4"/>
      <c r="JM844" s="4"/>
      <c r="JN844" s="4"/>
      <c r="JO844" s="4"/>
      <c r="JP844" s="4"/>
      <c r="JQ844" s="6"/>
    </row>
    <row r="845" spans="1:277" x14ac:dyDescent="0.25">
      <c r="A845" s="47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IY845" s="6"/>
      <c r="IZ845" s="6"/>
      <c r="JA845" s="6"/>
      <c r="JB845" s="6"/>
      <c r="JC845" s="6"/>
      <c r="JD845" s="46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6"/>
    </row>
    <row r="846" spans="1:277" x14ac:dyDescent="0.25">
      <c r="A846" s="47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IY846" s="6"/>
      <c r="IZ846" s="6"/>
      <c r="JA846" s="6"/>
      <c r="JB846" s="6"/>
      <c r="JC846" s="6"/>
      <c r="JD846" s="46"/>
      <c r="JE846" s="4"/>
      <c r="JF846" s="4"/>
      <c r="JG846" s="4"/>
      <c r="JH846" s="4"/>
      <c r="JI846" s="4"/>
      <c r="JJ846" s="4"/>
      <c r="JK846" s="4"/>
      <c r="JL846" s="4"/>
      <c r="JM846" s="4"/>
      <c r="JN846" s="4"/>
      <c r="JO846" s="4"/>
      <c r="JP846" s="4"/>
      <c r="JQ846" s="6"/>
    </row>
    <row r="847" spans="1:277" x14ac:dyDescent="0.25">
      <c r="A847" s="47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IY847" s="6"/>
      <c r="IZ847" s="6"/>
      <c r="JA847" s="6"/>
      <c r="JB847" s="6"/>
      <c r="JC847" s="6"/>
      <c r="JD847" s="46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6"/>
    </row>
    <row r="848" spans="1:277" x14ac:dyDescent="0.25">
      <c r="A848" s="47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IY848" s="6"/>
      <c r="IZ848" s="6"/>
      <c r="JA848" s="6"/>
      <c r="JB848" s="6"/>
      <c r="JC848" s="6"/>
      <c r="JD848" s="46"/>
      <c r="JE848" s="4"/>
      <c r="JF848" s="4"/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6"/>
    </row>
    <row r="849" spans="1:277" x14ac:dyDescent="0.25">
      <c r="A849" s="47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IY849" s="6"/>
      <c r="IZ849" s="6"/>
      <c r="JA849" s="6"/>
      <c r="JB849" s="6"/>
      <c r="JC849" s="6"/>
      <c r="JD849" s="46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6"/>
    </row>
    <row r="850" spans="1:277" x14ac:dyDescent="0.25">
      <c r="A850" s="47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IY850" s="6"/>
      <c r="IZ850" s="6"/>
      <c r="JA850" s="6"/>
      <c r="JB850" s="6"/>
      <c r="JC850" s="6"/>
      <c r="JD850" s="46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6"/>
    </row>
    <row r="851" spans="1:277" x14ac:dyDescent="0.25">
      <c r="A851" s="47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IY851" s="6"/>
      <c r="IZ851" s="6"/>
      <c r="JA851" s="6"/>
      <c r="JB851" s="6"/>
      <c r="JC851" s="6"/>
      <c r="JD851" s="46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6"/>
    </row>
    <row r="852" spans="1:277" x14ac:dyDescent="0.25">
      <c r="A852" s="47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IY852" s="6"/>
      <c r="IZ852" s="6"/>
      <c r="JA852" s="6"/>
      <c r="JB852" s="6"/>
      <c r="JC852" s="6"/>
      <c r="JD852" s="46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6"/>
    </row>
    <row r="853" spans="1:277" x14ac:dyDescent="0.25">
      <c r="A853" s="47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IY853" s="6"/>
      <c r="IZ853" s="6"/>
      <c r="JA853" s="6"/>
      <c r="JB853" s="6"/>
      <c r="JC853" s="6"/>
      <c r="JD853" s="46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6"/>
    </row>
    <row r="854" spans="1:277" x14ac:dyDescent="0.25">
      <c r="A854" s="47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IY854" s="6"/>
      <c r="IZ854" s="6"/>
      <c r="JA854" s="6"/>
      <c r="JB854" s="6"/>
      <c r="JC854" s="6"/>
      <c r="JD854" s="46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6"/>
    </row>
    <row r="855" spans="1:277" x14ac:dyDescent="0.25">
      <c r="A855" s="47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IY855" s="6"/>
      <c r="IZ855" s="6"/>
      <c r="JA855" s="6"/>
      <c r="JB855" s="6"/>
      <c r="JC855" s="6"/>
      <c r="JD855" s="46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6"/>
    </row>
    <row r="856" spans="1:277" x14ac:dyDescent="0.25">
      <c r="A856" s="47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IY856" s="6"/>
      <c r="IZ856" s="6"/>
      <c r="JA856" s="6"/>
      <c r="JB856" s="6"/>
      <c r="JC856" s="6"/>
      <c r="JD856" s="46"/>
      <c r="JE856" s="4"/>
      <c r="JF856" s="4"/>
      <c r="JG856" s="4"/>
      <c r="JH856" s="4"/>
      <c r="JI856" s="4"/>
      <c r="JJ856" s="4"/>
      <c r="JK856" s="4"/>
      <c r="JL856" s="4"/>
      <c r="JM856" s="4"/>
      <c r="JN856" s="4"/>
      <c r="JO856" s="4"/>
      <c r="JP856" s="4"/>
      <c r="JQ856" s="6"/>
    </row>
    <row r="857" spans="1:277" x14ac:dyDescent="0.25">
      <c r="A857" s="47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IY857" s="6"/>
      <c r="IZ857" s="6"/>
      <c r="JA857" s="6"/>
      <c r="JB857" s="6"/>
      <c r="JC857" s="6"/>
      <c r="JD857" s="46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6"/>
    </row>
    <row r="858" spans="1:277" x14ac:dyDescent="0.25">
      <c r="A858" s="47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IY858" s="6"/>
      <c r="IZ858" s="6"/>
      <c r="JA858" s="6"/>
      <c r="JB858" s="6"/>
      <c r="JC858" s="6"/>
      <c r="JD858" s="46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6"/>
    </row>
    <row r="859" spans="1:277" x14ac:dyDescent="0.25">
      <c r="A859" s="47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IY859" s="6"/>
      <c r="IZ859" s="6"/>
      <c r="JA859" s="6"/>
      <c r="JB859" s="6"/>
      <c r="JC859" s="6"/>
      <c r="JD859" s="46"/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6"/>
    </row>
    <row r="860" spans="1:277" x14ac:dyDescent="0.25">
      <c r="A860" s="47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IY860" s="6"/>
      <c r="IZ860" s="6"/>
      <c r="JA860" s="6"/>
      <c r="JB860" s="6"/>
      <c r="JC860" s="6"/>
      <c r="JD860" s="46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6"/>
    </row>
    <row r="861" spans="1:277" x14ac:dyDescent="0.25">
      <c r="A861" s="47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IY861" s="6"/>
      <c r="IZ861" s="6"/>
      <c r="JA861" s="6"/>
      <c r="JB861" s="6"/>
      <c r="JC861" s="6"/>
      <c r="JD861" s="46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6"/>
    </row>
    <row r="862" spans="1:277" x14ac:dyDescent="0.25">
      <c r="A862" s="47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IY862" s="6"/>
      <c r="IZ862" s="6"/>
      <c r="JA862" s="6"/>
      <c r="JB862" s="6"/>
      <c r="JC862" s="6"/>
      <c r="JD862" s="46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6"/>
    </row>
    <row r="863" spans="1:277" x14ac:dyDescent="0.25">
      <c r="A863" s="47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IY863" s="6"/>
      <c r="IZ863" s="6"/>
      <c r="JA863" s="6"/>
      <c r="JB863" s="6"/>
      <c r="JC863" s="6"/>
      <c r="JD863" s="46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6"/>
    </row>
    <row r="864" spans="1:277" x14ac:dyDescent="0.25">
      <c r="A864" s="47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IY864" s="6"/>
      <c r="IZ864" s="6"/>
      <c r="JA864" s="6"/>
      <c r="JB864" s="6"/>
      <c r="JC864" s="6"/>
      <c r="JD864" s="46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6"/>
    </row>
    <row r="865" spans="1:277" x14ac:dyDescent="0.25">
      <c r="A865" s="47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IY865" s="6"/>
      <c r="IZ865" s="6"/>
      <c r="JA865" s="6"/>
      <c r="JB865" s="6"/>
      <c r="JC865" s="6"/>
      <c r="JD865" s="46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6"/>
    </row>
    <row r="866" spans="1:277" x14ac:dyDescent="0.25">
      <c r="A866" s="47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IY866" s="6"/>
      <c r="IZ866" s="6"/>
      <c r="JA866" s="6"/>
      <c r="JB866" s="6"/>
      <c r="JC866" s="6"/>
      <c r="JD866" s="46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6"/>
    </row>
    <row r="867" spans="1:277" x14ac:dyDescent="0.25">
      <c r="A867" s="47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IY867" s="6"/>
      <c r="IZ867" s="6"/>
      <c r="JA867" s="6"/>
      <c r="JB867" s="6"/>
      <c r="JC867" s="6"/>
      <c r="JD867" s="46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6"/>
    </row>
    <row r="868" spans="1:277" x14ac:dyDescent="0.25">
      <c r="A868" s="47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IY868" s="6"/>
      <c r="IZ868" s="6"/>
      <c r="JA868" s="6"/>
      <c r="JB868" s="6"/>
      <c r="JC868" s="6"/>
      <c r="JD868" s="46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6"/>
    </row>
    <row r="869" spans="1:277" x14ac:dyDescent="0.25">
      <c r="A869" s="47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IY869" s="6"/>
      <c r="IZ869" s="6"/>
      <c r="JA869" s="6"/>
      <c r="JB869" s="6"/>
      <c r="JC869" s="6"/>
      <c r="JD869" s="46"/>
      <c r="JE869" s="4"/>
      <c r="JF869" s="4"/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6"/>
    </row>
    <row r="870" spans="1:277" x14ac:dyDescent="0.25">
      <c r="A870" s="47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IY870" s="6"/>
      <c r="IZ870" s="6"/>
      <c r="JA870" s="6"/>
      <c r="JB870" s="6"/>
      <c r="JC870" s="6"/>
      <c r="JD870" s="46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6"/>
    </row>
    <row r="871" spans="1:277" x14ac:dyDescent="0.25">
      <c r="A871" s="47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IY871" s="6"/>
      <c r="IZ871" s="6"/>
      <c r="JA871" s="6"/>
      <c r="JB871" s="6"/>
      <c r="JC871" s="6"/>
      <c r="JD871" s="46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6"/>
    </row>
    <row r="872" spans="1:277" x14ac:dyDescent="0.25">
      <c r="A872" s="47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IY872" s="6"/>
      <c r="IZ872" s="6"/>
      <c r="JA872" s="6"/>
      <c r="JB872" s="6"/>
      <c r="JC872" s="6"/>
      <c r="JD872" s="46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6"/>
    </row>
    <row r="873" spans="1:277" x14ac:dyDescent="0.25">
      <c r="A873" s="47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IY873" s="6"/>
      <c r="IZ873" s="6"/>
      <c r="JA873" s="6"/>
      <c r="JB873" s="6"/>
      <c r="JC873" s="6"/>
      <c r="JD873" s="46"/>
      <c r="JE873" s="4"/>
      <c r="JF873" s="4"/>
      <c r="JG873" s="4"/>
      <c r="JH873" s="4"/>
      <c r="JI873" s="4"/>
      <c r="JJ873" s="4"/>
      <c r="JK873" s="4"/>
      <c r="JL873" s="4"/>
      <c r="JM873" s="4"/>
      <c r="JN873" s="4"/>
      <c r="JO873" s="4"/>
      <c r="JP873" s="4"/>
      <c r="JQ873" s="6"/>
    </row>
    <row r="874" spans="1:277" x14ac:dyDescent="0.25">
      <c r="A874" s="47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IY874" s="6"/>
      <c r="IZ874" s="6"/>
      <c r="JA874" s="6"/>
      <c r="JB874" s="6"/>
      <c r="JC874" s="6"/>
      <c r="JD874" s="46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6"/>
    </row>
    <row r="875" spans="1:277" x14ac:dyDescent="0.25">
      <c r="A875" s="47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IY875" s="6"/>
      <c r="IZ875" s="6"/>
      <c r="JA875" s="6"/>
      <c r="JB875" s="6"/>
      <c r="JC875" s="6"/>
      <c r="JD875" s="46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6"/>
    </row>
    <row r="876" spans="1:277" x14ac:dyDescent="0.25">
      <c r="A876" s="47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IY876" s="6"/>
      <c r="IZ876" s="6"/>
      <c r="JA876" s="6"/>
      <c r="JB876" s="6"/>
      <c r="JC876" s="6"/>
      <c r="JD876" s="46"/>
      <c r="JE876" s="4"/>
      <c r="JF876" s="4"/>
      <c r="JG876" s="4"/>
      <c r="JH876" s="4"/>
      <c r="JI876" s="4"/>
      <c r="JJ876" s="4"/>
      <c r="JK876" s="4"/>
      <c r="JL876" s="4"/>
      <c r="JM876" s="4"/>
      <c r="JN876" s="4"/>
      <c r="JO876" s="4"/>
      <c r="JP876" s="4"/>
      <c r="JQ876" s="6"/>
    </row>
    <row r="877" spans="1:277" x14ac:dyDescent="0.25">
      <c r="A877" s="47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IY877" s="6"/>
      <c r="IZ877" s="6"/>
      <c r="JA877" s="6"/>
      <c r="JB877" s="6"/>
      <c r="JC877" s="6"/>
      <c r="JD877" s="46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6"/>
    </row>
    <row r="878" spans="1:277" x14ac:dyDescent="0.25">
      <c r="A878" s="47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IY878" s="6"/>
      <c r="IZ878" s="6"/>
      <c r="JA878" s="6"/>
      <c r="JB878" s="6"/>
      <c r="JC878" s="6"/>
      <c r="JD878" s="46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6"/>
    </row>
    <row r="879" spans="1:277" x14ac:dyDescent="0.25">
      <c r="A879" s="47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IY879" s="6"/>
      <c r="IZ879" s="6"/>
      <c r="JA879" s="6"/>
      <c r="JB879" s="6"/>
      <c r="JC879" s="6"/>
      <c r="JD879" s="46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6"/>
    </row>
    <row r="880" spans="1:277" x14ac:dyDescent="0.25">
      <c r="A880" s="47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IY880" s="6"/>
      <c r="IZ880" s="6"/>
      <c r="JA880" s="6"/>
      <c r="JB880" s="6"/>
      <c r="JC880" s="6"/>
      <c r="JD880" s="46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6"/>
    </row>
    <row r="881" spans="1:277" x14ac:dyDescent="0.25">
      <c r="A881" s="47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IY881" s="6"/>
      <c r="IZ881" s="6"/>
      <c r="JA881" s="6"/>
      <c r="JB881" s="6"/>
      <c r="JC881" s="6"/>
      <c r="JD881" s="46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6"/>
    </row>
    <row r="882" spans="1:277" x14ac:dyDescent="0.25">
      <c r="A882" s="47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IY882" s="6"/>
      <c r="IZ882" s="6"/>
      <c r="JA882" s="6"/>
      <c r="JB882" s="6"/>
      <c r="JC882" s="6"/>
      <c r="JD882" s="46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6"/>
    </row>
    <row r="883" spans="1:277" x14ac:dyDescent="0.25">
      <c r="A883" s="47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IY883" s="6"/>
      <c r="IZ883" s="6"/>
      <c r="JA883" s="6"/>
      <c r="JB883" s="6"/>
      <c r="JC883" s="6"/>
      <c r="JD883" s="46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6"/>
    </row>
    <row r="884" spans="1:277" x14ac:dyDescent="0.25">
      <c r="A884" s="47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IY884" s="6"/>
      <c r="IZ884" s="6"/>
      <c r="JA884" s="6"/>
      <c r="JB884" s="6"/>
      <c r="JC884" s="6"/>
      <c r="JD884" s="46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6"/>
    </row>
    <row r="885" spans="1:277" x14ac:dyDescent="0.25">
      <c r="A885" s="47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IY885" s="6"/>
      <c r="IZ885" s="6"/>
      <c r="JA885" s="6"/>
      <c r="JB885" s="6"/>
      <c r="JC885" s="6"/>
      <c r="JD885" s="46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6"/>
    </row>
    <row r="886" spans="1:277" x14ac:dyDescent="0.25">
      <c r="A886" s="47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IY886" s="6"/>
      <c r="IZ886" s="6"/>
      <c r="JA886" s="6"/>
      <c r="JB886" s="6"/>
      <c r="JC886" s="6"/>
      <c r="JD886" s="46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6"/>
    </row>
    <row r="887" spans="1:277" x14ac:dyDescent="0.25">
      <c r="A887" s="47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IY887" s="6"/>
      <c r="IZ887" s="6"/>
      <c r="JA887" s="6"/>
      <c r="JB887" s="6"/>
      <c r="JC887" s="6"/>
      <c r="JD887" s="46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6"/>
    </row>
    <row r="888" spans="1:277" x14ac:dyDescent="0.25">
      <c r="A888" s="47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IY888" s="6"/>
      <c r="IZ888" s="6"/>
      <c r="JA888" s="6"/>
      <c r="JB888" s="6"/>
      <c r="JC888" s="6"/>
      <c r="JD888" s="46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6"/>
    </row>
    <row r="889" spans="1:277" x14ac:dyDescent="0.25">
      <c r="A889" s="47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IY889" s="6"/>
      <c r="IZ889" s="6"/>
      <c r="JA889" s="6"/>
      <c r="JB889" s="6"/>
      <c r="JC889" s="6"/>
      <c r="JD889" s="46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6"/>
    </row>
    <row r="890" spans="1:277" x14ac:dyDescent="0.25">
      <c r="A890" s="47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IY890" s="6"/>
      <c r="IZ890" s="6"/>
      <c r="JA890" s="6"/>
      <c r="JB890" s="6"/>
      <c r="JC890" s="6"/>
      <c r="JD890" s="46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6"/>
    </row>
    <row r="891" spans="1:277" x14ac:dyDescent="0.25">
      <c r="A891" s="47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IY891" s="6"/>
      <c r="IZ891" s="6"/>
      <c r="JA891" s="6"/>
      <c r="JB891" s="6"/>
      <c r="JC891" s="6"/>
      <c r="JD891" s="46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6"/>
    </row>
    <row r="892" spans="1:277" x14ac:dyDescent="0.25">
      <c r="A892" s="47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IY892" s="6"/>
      <c r="IZ892" s="6"/>
      <c r="JA892" s="6"/>
      <c r="JB892" s="6"/>
      <c r="JC892" s="6"/>
      <c r="JD892" s="46"/>
      <c r="JE892" s="4"/>
      <c r="JF892" s="4"/>
      <c r="JG892" s="4"/>
      <c r="JH892" s="4"/>
      <c r="JI892" s="4"/>
      <c r="JJ892" s="4"/>
      <c r="JK892" s="4"/>
      <c r="JL892" s="4"/>
      <c r="JM892" s="4"/>
      <c r="JN892" s="4"/>
      <c r="JO892" s="4"/>
      <c r="JP892" s="4"/>
      <c r="JQ892" s="6"/>
    </row>
    <row r="893" spans="1:277" x14ac:dyDescent="0.25">
      <c r="A893" s="47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IY893" s="6"/>
      <c r="IZ893" s="6"/>
      <c r="JA893" s="6"/>
      <c r="JB893" s="6"/>
      <c r="JC893" s="6"/>
      <c r="JD893" s="46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6"/>
    </row>
    <row r="894" spans="1:277" x14ac:dyDescent="0.25">
      <c r="A894" s="47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IY894" s="6"/>
      <c r="IZ894" s="6"/>
      <c r="JA894" s="6"/>
      <c r="JB894" s="6"/>
      <c r="JC894" s="6"/>
      <c r="JD894" s="46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6"/>
    </row>
    <row r="895" spans="1:277" x14ac:dyDescent="0.25">
      <c r="A895" s="47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IY895" s="6"/>
      <c r="IZ895" s="6"/>
      <c r="JA895" s="6"/>
      <c r="JB895" s="6"/>
      <c r="JC895" s="6"/>
      <c r="JD895" s="46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6"/>
    </row>
    <row r="896" spans="1:277" x14ac:dyDescent="0.25">
      <c r="A896" s="47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IY896" s="6"/>
      <c r="IZ896" s="6"/>
      <c r="JA896" s="6"/>
      <c r="JB896" s="6"/>
      <c r="JC896" s="6"/>
      <c r="JD896" s="46"/>
      <c r="JE896" s="4"/>
      <c r="JF896" s="4"/>
      <c r="JG896" s="4"/>
      <c r="JH896" s="4"/>
      <c r="JI896" s="4"/>
      <c r="JJ896" s="4"/>
      <c r="JK896" s="4"/>
      <c r="JL896" s="4"/>
      <c r="JM896" s="4"/>
      <c r="JN896" s="4"/>
      <c r="JO896" s="4"/>
      <c r="JP896" s="4"/>
      <c r="JQ896" s="6"/>
    </row>
    <row r="897" spans="1:277" x14ac:dyDescent="0.25">
      <c r="A897" s="47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IY897" s="6"/>
      <c r="IZ897" s="6"/>
      <c r="JA897" s="6"/>
      <c r="JB897" s="6"/>
      <c r="JC897" s="6"/>
      <c r="JD897" s="46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6"/>
    </row>
    <row r="898" spans="1:277" x14ac:dyDescent="0.25">
      <c r="A898" s="47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IY898" s="6"/>
      <c r="IZ898" s="6"/>
      <c r="JA898" s="6"/>
      <c r="JB898" s="6"/>
      <c r="JC898" s="6"/>
      <c r="JD898" s="46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6"/>
    </row>
    <row r="899" spans="1:277" x14ac:dyDescent="0.25">
      <c r="A899" s="47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IY899" s="6"/>
      <c r="IZ899" s="6"/>
      <c r="JA899" s="6"/>
      <c r="JB899" s="6"/>
      <c r="JC899" s="6"/>
      <c r="JD899" s="46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6"/>
    </row>
    <row r="900" spans="1:277" x14ac:dyDescent="0.25">
      <c r="A900" s="47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IY900" s="6"/>
      <c r="IZ900" s="6"/>
      <c r="JA900" s="6"/>
      <c r="JB900" s="6"/>
      <c r="JC900" s="6"/>
      <c r="JD900" s="46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6"/>
    </row>
    <row r="901" spans="1:277" x14ac:dyDescent="0.25">
      <c r="A901" s="47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IY901" s="6"/>
      <c r="IZ901" s="6"/>
      <c r="JA901" s="6"/>
      <c r="JB901" s="6"/>
      <c r="JC901" s="6"/>
      <c r="JD901" s="46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6"/>
    </row>
    <row r="902" spans="1:277" x14ac:dyDescent="0.25">
      <c r="A902" s="47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IY902" s="6"/>
      <c r="IZ902" s="6"/>
      <c r="JA902" s="6"/>
      <c r="JB902" s="6"/>
      <c r="JC902" s="6"/>
      <c r="JD902" s="46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6"/>
    </row>
    <row r="903" spans="1:277" x14ac:dyDescent="0.25">
      <c r="A903" s="47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IY903" s="6"/>
      <c r="IZ903" s="6"/>
      <c r="JA903" s="6"/>
      <c r="JB903" s="6"/>
      <c r="JC903" s="6"/>
      <c r="JD903" s="46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6"/>
    </row>
    <row r="904" spans="1:277" x14ac:dyDescent="0.25">
      <c r="A904" s="47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IY904" s="6"/>
      <c r="IZ904" s="6"/>
      <c r="JA904" s="6"/>
      <c r="JB904" s="6"/>
      <c r="JC904" s="6"/>
      <c r="JD904" s="46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6"/>
    </row>
    <row r="905" spans="1:277" x14ac:dyDescent="0.25">
      <c r="A905" s="47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IY905" s="6"/>
      <c r="IZ905" s="6"/>
      <c r="JA905" s="6"/>
      <c r="JB905" s="6"/>
      <c r="JC905" s="6"/>
      <c r="JD905" s="46"/>
      <c r="JE905" s="4"/>
      <c r="JF905" s="4"/>
      <c r="JG905" s="4"/>
      <c r="JH905" s="4"/>
      <c r="JI905" s="4"/>
      <c r="JJ905" s="4"/>
      <c r="JK905" s="4"/>
      <c r="JL905" s="4"/>
      <c r="JM905" s="4"/>
      <c r="JN905" s="4"/>
      <c r="JO905" s="4"/>
      <c r="JP905" s="4"/>
      <c r="JQ905" s="6"/>
    </row>
    <row r="906" spans="1:277" x14ac:dyDescent="0.25">
      <c r="A906" s="47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IY906" s="6"/>
      <c r="IZ906" s="6"/>
      <c r="JA906" s="6"/>
      <c r="JB906" s="6"/>
      <c r="JC906" s="6"/>
      <c r="JD906" s="46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6"/>
    </row>
    <row r="907" spans="1:277" x14ac:dyDescent="0.25">
      <c r="A907" s="47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IY907" s="6"/>
      <c r="IZ907" s="6"/>
      <c r="JA907" s="6"/>
      <c r="JB907" s="6"/>
      <c r="JC907" s="6"/>
      <c r="JD907" s="46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6"/>
    </row>
    <row r="908" spans="1:277" x14ac:dyDescent="0.25">
      <c r="A908" s="47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IY908" s="6"/>
      <c r="IZ908" s="6"/>
      <c r="JA908" s="6"/>
      <c r="JB908" s="6"/>
      <c r="JC908" s="6"/>
      <c r="JD908" s="46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6"/>
    </row>
    <row r="909" spans="1:277" x14ac:dyDescent="0.25">
      <c r="A909" s="47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IY909" s="6"/>
      <c r="IZ909" s="6"/>
      <c r="JA909" s="6"/>
      <c r="JB909" s="6"/>
      <c r="JC909" s="6"/>
      <c r="JD909" s="46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6"/>
    </row>
    <row r="910" spans="1:277" x14ac:dyDescent="0.25">
      <c r="A910" s="47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IY910" s="6"/>
      <c r="IZ910" s="6"/>
      <c r="JA910" s="6"/>
      <c r="JB910" s="6"/>
      <c r="JC910" s="6"/>
      <c r="JD910" s="46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6"/>
    </row>
    <row r="911" spans="1:277" x14ac:dyDescent="0.25">
      <c r="A911" s="47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IY911" s="6"/>
      <c r="IZ911" s="6"/>
      <c r="JA911" s="6"/>
      <c r="JB911" s="6"/>
      <c r="JC911" s="6"/>
      <c r="JD911" s="46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6"/>
    </row>
    <row r="912" spans="1:277" x14ac:dyDescent="0.25">
      <c r="A912" s="47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IY912" s="6"/>
      <c r="IZ912" s="6"/>
      <c r="JA912" s="6"/>
      <c r="JB912" s="6"/>
      <c r="JC912" s="6"/>
      <c r="JD912" s="46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6"/>
    </row>
    <row r="913" spans="1:277" x14ac:dyDescent="0.25">
      <c r="A913" s="47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IY913" s="6"/>
      <c r="IZ913" s="6"/>
      <c r="JA913" s="6"/>
      <c r="JB913" s="6"/>
      <c r="JC913" s="6"/>
      <c r="JD913" s="46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6"/>
    </row>
    <row r="914" spans="1:277" x14ac:dyDescent="0.25">
      <c r="A914" s="47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IY914" s="6"/>
      <c r="IZ914" s="6"/>
      <c r="JA914" s="6"/>
      <c r="JB914" s="6"/>
      <c r="JC914" s="6"/>
      <c r="JD914" s="46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6"/>
    </row>
    <row r="915" spans="1:277" x14ac:dyDescent="0.25">
      <c r="A915" s="47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IY915" s="6"/>
      <c r="IZ915" s="6"/>
      <c r="JA915" s="6"/>
      <c r="JB915" s="6"/>
      <c r="JC915" s="6"/>
      <c r="JD915" s="46"/>
      <c r="JE915" s="4"/>
      <c r="JF915" s="4"/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6"/>
    </row>
    <row r="916" spans="1:277" x14ac:dyDescent="0.25">
      <c r="A916" s="47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IY916" s="6"/>
      <c r="IZ916" s="6"/>
      <c r="JA916" s="6"/>
      <c r="JB916" s="6"/>
      <c r="JC916" s="6"/>
      <c r="JD916" s="46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6"/>
    </row>
    <row r="917" spans="1:277" x14ac:dyDescent="0.25">
      <c r="A917" s="47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IY917" s="6"/>
      <c r="IZ917" s="6"/>
      <c r="JA917" s="6"/>
      <c r="JB917" s="6"/>
      <c r="JC917" s="6"/>
      <c r="JD917" s="46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6"/>
    </row>
    <row r="918" spans="1:277" x14ac:dyDescent="0.25">
      <c r="A918" s="47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IY918" s="6"/>
      <c r="IZ918" s="6"/>
      <c r="JA918" s="6"/>
      <c r="JB918" s="6"/>
      <c r="JC918" s="6"/>
      <c r="JD918" s="46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6"/>
    </row>
    <row r="919" spans="1:277" x14ac:dyDescent="0.25">
      <c r="A919" s="47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IY919" s="6"/>
      <c r="IZ919" s="6"/>
      <c r="JA919" s="6"/>
      <c r="JB919" s="6"/>
      <c r="JC919" s="6"/>
      <c r="JD919" s="46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6"/>
    </row>
    <row r="920" spans="1:277" x14ac:dyDescent="0.25">
      <c r="A920" s="47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IY920" s="6"/>
      <c r="IZ920" s="6"/>
      <c r="JA920" s="6"/>
      <c r="JB920" s="6"/>
      <c r="JC920" s="6"/>
      <c r="JD920" s="46"/>
      <c r="JE920" s="4"/>
      <c r="JF920" s="4"/>
      <c r="JG920" s="4"/>
      <c r="JH920" s="4"/>
      <c r="JI920" s="4"/>
      <c r="JJ920" s="4"/>
      <c r="JK920" s="4"/>
      <c r="JL920" s="4"/>
      <c r="JM920" s="4"/>
      <c r="JN920" s="4"/>
      <c r="JO920" s="4"/>
      <c r="JP920" s="4"/>
      <c r="JQ920" s="6"/>
    </row>
    <row r="921" spans="1:277" x14ac:dyDescent="0.25">
      <c r="A921" s="47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IY921" s="6"/>
      <c r="IZ921" s="6"/>
      <c r="JA921" s="6"/>
      <c r="JB921" s="6"/>
      <c r="JC921" s="6"/>
      <c r="JD921" s="46"/>
      <c r="JE921" s="4"/>
      <c r="JF921" s="4"/>
      <c r="JG921" s="4"/>
      <c r="JH921" s="4"/>
      <c r="JI921" s="4"/>
      <c r="JJ921" s="4"/>
      <c r="JK921" s="4"/>
      <c r="JL921" s="4"/>
      <c r="JM921" s="4"/>
      <c r="JN921" s="4"/>
      <c r="JO921" s="4"/>
      <c r="JP921" s="4"/>
      <c r="JQ921" s="6"/>
    </row>
    <row r="922" spans="1:277" x14ac:dyDescent="0.25">
      <c r="A922" s="47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IY922" s="6"/>
      <c r="IZ922" s="6"/>
      <c r="JA922" s="6"/>
      <c r="JB922" s="6"/>
      <c r="JC922" s="6"/>
      <c r="JD922" s="46"/>
      <c r="JE922" s="4"/>
      <c r="JF922" s="4"/>
      <c r="JG922" s="4"/>
      <c r="JH922" s="4"/>
      <c r="JI922" s="4"/>
      <c r="JJ922" s="4"/>
      <c r="JK922" s="4"/>
      <c r="JL922" s="4"/>
      <c r="JM922" s="4"/>
      <c r="JN922" s="4"/>
      <c r="JO922" s="4"/>
      <c r="JP922" s="4"/>
      <c r="JQ922" s="6"/>
    </row>
    <row r="923" spans="1:277" x14ac:dyDescent="0.25">
      <c r="A923" s="47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IY923" s="6"/>
      <c r="IZ923" s="6"/>
      <c r="JA923" s="6"/>
      <c r="JB923" s="6"/>
      <c r="JC923" s="6"/>
      <c r="JD923" s="46"/>
      <c r="JE923" s="4"/>
      <c r="JF923" s="4"/>
      <c r="JG923" s="4"/>
      <c r="JH923" s="4"/>
      <c r="JI923" s="4"/>
      <c r="JJ923" s="4"/>
      <c r="JK923" s="4"/>
      <c r="JL923" s="4"/>
      <c r="JM923" s="4"/>
      <c r="JN923" s="4"/>
      <c r="JO923" s="4"/>
      <c r="JP923" s="4"/>
      <c r="JQ923" s="6"/>
    </row>
    <row r="924" spans="1:277" x14ac:dyDescent="0.25">
      <c r="A924" s="47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IY924" s="6"/>
      <c r="IZ924" s="6"/>
      <c r="JA924" s="6"/>
      <c r="JB924" s="6"/>
      <c r="JC924" s="6"/>
      <c r="JD924" s="46"/>
      <c r="JE924" s="4"/>
      <c r="JF924" s="4"/>
      <c r="JG924" s="4"/>
      <c r="JH924" s="4"/>
      <c r="JI924" s="4"/>
      <c r="JJ924" s="4"/>
      <c r="JK924" s="4"/>
      <c r="JL924" s="4"/>
      <c r="JM924" s="4"/>
      <c r="JN924" s="4"/>
      <c r="JO924" s="4"/>
      <c r="JP924" s="4"/>
      <c r="JQ924" s="6"/>
    </row>
    <row r="925" spans="1:277" x14ac:dyDescent="0.25">
      <c r="A925" s="47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IY925" s="6"/>
      <c r="IZ925" s="6"/>
      <c r="JA925" s="6"/>
      <c r="JB925" s="6"/>
      <c r="JC925" s="6"/>
      <c r="JD925" s="46"/>
      <c r="JE925" s="4"/>
      <c r="JF925" s="4"/>
      <c r="JG925" s="4"/>
      <c r="JH925" s="4"/>
      <c r="JI925" s="4"/>
      <c r="JJ925" s="4"/>
      <c r="JK925" s="4"/>
      <c r="JL925" s="4"/>
      <c r="JM925" s="4"/>
      <c r="JN925" s="4"/>
      <c r="JO925" s="4"/>
      <c r="JP925" s="4"/>
      <c r="JQ925" s="6"/>
    </row>
    <row r="926" spans="1:277" x14ac:dyDescent="0.25">
      <c r="A926" s="47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IY926" s="6"/>
      <c r="IZ926" s="6"/>
      <c r="JA926" s="6"/>
      <c r="JB926" s="6"/>
      <c r="JC926" s="6"/>
      <c r="JD926" s="46"/>
      <c r="JE926" s="4"/>
      <c r="JF926" s="4"/>
      <c r="JG926" s="4"/>
      <c r="JH926" s="4"/>
      <c r="JI926" s="4"/>
      <c r="JJ926" s="4"/>
      <c r="JK926" s="4"/>
      <c r="JL926" s="4"/>
      <c r="JM926" s="4"/>
      <c r="JN926" s="4"/>
      <c r="JO926" s="4"/>
      <c r="JP926" s="4"/>
      <c r="JQ926" s="6"/>
    </row>
    <row r="927" spans="1:277" x14ac:dyDescent="0.25">
      <c r="A927" s="47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IY927" s="6"/>
      <c r="IZ927" s="6"/>
      <c r="JA927" s="6"/>
      <c r="JB927" s="6"/>
      <c r="JC927" s="6"/>
      <c r="JD927" s="46"/>
      <c r="JE927" s="4"/>
      <c r="JF927" s="4"/>
      <c r="JG927" s="4"/>
      <c r="JH927" s="4"/>
      <c r="JI927" s="4"/>
      <c r="JJ927" s="4"/>
      <c r="JK927" s="4"/>
      <c r="JL927" s="4"/>
      <c r="JM927" s="4"/>
      <c r="JN927" s="4"/>
      <c r="JO927" s="4"/>
      <c r="JP927" s="4"/>
      <c r="JQ927" s="6"/>
    </row>
    <row r="928" spans="1:277" x14ac:dyDescent="0.25">
      <c r="A928" s="47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IY928" s="6"/>
      <c r="IZ928" s="6"/>
      <c r="JA928" s="6"/>
      <c r="JB928" s="6"/>
      <c r="JC928" s="6"/>
      <c r="JD928" s="46"/>
      <c r="JE928" s="4"/>
      <c r="JF928" s="4"/>
      <c r="JG928" s="4"/>
      <c r="JH928" s="4"/>
      <c r="JI928" s="4"/>
      <c r="JJ928" s="4"/>
      <c r="JK928" s="4"/>
      <c r="JL928" s="4"/>
      <c r="JM928" s="4"/>
      <c r="JN928" s="4"/>
      <c r="JO928" s="4"/>
      <c r="JP928" s="4"/>
      <c r="JQ928" s="6"/>
    </row>
    <row r="929" spans="1:277" x14ac:dyDescent="0.25">
      <c r="A929" s="47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IY929" s="6"/>
      <c r="IZ929" s="6"/>
      <c r="JA929" s="6"/>
      <c r="JB929" s="6"/>
      <c r="JC929" s="6"/>
      <c r="JD929" s="46"/>
      <c r="JE929" s="4"/>
      <c r="JF929" s="4"/>
      <c r="JG929" s="4"/>
      <c r="JH929" s="4"/>
      <c r="JI929" s="4"/>
      <c r="JJ929" s="4"/>
      <c r="JK929" s="4"/>
      <c r="JL929" s="4"/>
      <c r="JM929" s="4"/>
      <c r="JN929" s="4"/>
      <c r="JO929" s="4"/>
      <c r="JP929" s="4"/>
      <c r="JQ929" s="6"/>
    </row>
    <row r="930" spans="1:277" x14ac:dyDescent="0.25">
      <c r="A930" s="47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IY930" s="6"/>
      <c r="IZ930" s="6"/>
      <c r="JA930" s="6"/>
      <c r="JB930" s="6"/>
      <c r="JC930" s="6"/>
      <c r="JD930" s="46"/>
      <c r="JE930" s="4"/>
      <c r="JF930" s="4"/>
      <c r="JG930" s="4"/>
      <c r="JH930" s="4"/>
      <c r="JI930" s="4"/>
      <c r="JJ930" s="4"/>
      <c r="JK930" s="4"/>
      <c r="JL930" s="4"/>
      <c r="JM930" s="4"/>
      <c r="JN930" s="4"/>
      <c r="JO930" s="4"/>
      <c r="JP930" s="4"/>
      <c r="JQ930" s="6"/>
    </row>
    <row r="931" spans="1:277" x14ac:dyDescent="0.25">
      <c r="A931" s="47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IY931" s="6"/>
      <c r="IZ931" s="6"/>
      <c r="JA931" s="6"/>
      <c r="JB931" s="6"/>
      <c r="JC931" s="6"/>
      <c r="JD931" s="46"/>
      <c r="JE931" s="4"/>
      <c r="JF931" s="4"/>
      <c r="JG931" s="4"/>
      <c r="JH931" s="4"/>
      <c r="JI931" s="4"/>
      <c r="JJ931" s="4"/>
      <c r="JK931" s="4"/>
      <c r="JL931" s="4"/>
      <c r="JM931" s="4"/>
      <c r="JN931" s="4"/>
      <c r="JO931" s="4"/>
      <c r="JP931" s="4"/>
      <c r="JQ931" s="6"/>
    </row>
    <row r="932" spans="1:277" x14ac:dyDescent="0.25">
      <c r="A932" s="47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IY932" s="6"/>
      <c r="IZ932" s="6"/>
      <c r="JA932" s="6"/>
      <c r="JB932" s="6"/>
      <c r="JC932" s="6"/>
      <c r="JD932" s="46"/>
      <c r="JE932" s="4"/>
      <c r="JF932" s="4"/>
      <c r="JG932" s="4"/>
      <c r="JH932" s="4"/>
      <c r="JI932" s="4"/>
      <c r="JJ932" s="4"/>
      <c r="JK932" s="4"/>
      <c r="JL932" s="4"/>
      <c r="JM932" s="4"/>
      <c r="JN932" s="4"/>
      <c r="JO932" s="4"/>
      <c r="JP932" s="4"/>
      <c r="JQ932" s="6"/>
    </row>
    <row r="933" spans="1:277" x14ac:dyDescent="0.25">
      <c r="A933" s="47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IY933" s="6"/>
      <c r="IZ933" s="6"/>
      <c r="JA933" s="6"/>
      <c r="JB933" s="6"/>
      <c r="JC933" s="6"/>
      <c r="JD933" s="46"/>
      <c r="JE933" s="4"/>
      <c r="JF933" s="4"/>
      <c r="JG933" s="4"/>
      <c r="JH933" s="4"/>
      <c r="JI933" s="4"/>
      <c r="JJ933" s="4"/>
      <c r="JK933" s="4"/>
      <c r="JL933" s="4"/>
      <c r="JM933" s="4"/>
      <c r="JN933" s="4"/>
      <c r="JO933" s="4"/>
      <c r="JP933" s="4"/>
      <c r="JQ933" s="6"/>
    </row>
    <row r="934" spans="1:277" x14ac:dyDescent="0.25">
      <c r="A934" s="47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IY934" s="6"/>
      <c r="IZ934" s="6"/>
      <c r="JA934" s="6"/>
      <c r="JB934" s="6"/>
      <c r="JC934" s="6"/>
      <c r="JD934" s="46"/>
      <c r="JE934" s="4"/>
      <c r="JF934" s="4"/>
      <c r="JG934" s="4"/>
      <c r="JH934" s="4"/>
      <c r="JI934" s="4"/>
      <c r="JJ934" s="4"/>
      <c r="JK934" s="4"/>
      <c r="JL934" s="4"/>
      <c r="JM934" s="4"/>
      <c r="JN934" s="4"/>
      <c r="JO934" s="4"/>
      <c r="JP934" s="4"/>
      <c r="JQ934" s="6"/>
    </row>
    <row r="935" spans="1:277" x14ac:dyDescent="0.25">
      <c r="A935" s="47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IY935" s="6"/>
      <c r="IZ935" s="6"/>
      <c r="JA935" s="6"/>
      <c r="JB935" s="6"/>
      <c r="JC935" s="6"/>
      <c r="JD935" s="46"/>
      <c r="JE935" s="4"/>
      <c r="JF935" s="4"/>
      <c r="JG935" s="4"/>
      <c r="JH935" s="4"/>
      <c r="JI935" s="4"/>
      <c r="JJ935" s="4"/>
      <c r="JK935" s="4"/>
      <c r="JL935" s="4"/>
      <c r="JM935" s="4"/>
      <c r="JN935" s="4"/>
      <c r="JO935" s="4"/>
      <c r="JP935" s="4"/>
      <c r="JQ935" s="6"/>
    </row>
    <row r="936" spans="1:277" x14ac:dyDescent="0.25">
      <c r="A936" s="47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IY936" s="6"/>
      <c r="IZ936" s="6"/>
      <c r="JA936" s="6"/>
      <c r="JB936" s="6"/>
      <c r="JC936" s="6"/>
      <c r="JD936" s="46"/>
      <c r="JE936" s="4"/>
      <c r="JF936" s="4"/>
      <c r="JG936" s="4"/>
      <c r="JH936" s="4"/>
      <c r="JI936" s="4"/>
      <c r="JJ936" s="4"/>
      <c r="JK936" s="4"/>
      <c r="JL936" s="4"/>
      <c r="JM936" s="4"/>
      <c r="JN936" s="4"/>
      <c r="JO936" s="4"/>
      <c r="JP936" s="4"/>
      <c r="JQ936" s="6"/>
    </row>
    <row r="937" spans="1:277" x14ac:dyDescent="0.25">
      <c r="A937" s="47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IY937" s="6"/>
      <c r="IZ937" s="6"/>
      <c r="JA937" s="6"/>
      <c r="JB937" s="6"/>
      <c r="JC937" s="6"/>
      <c r="JD937" s="46"/>
      <c r="JE937" s="4"/>
      <c r="JF937" s="4"/>
      <c r="JG937" s="4"/>
      <c r="JH937" s="4"/>
      <c r="JI937" s="4"/>
      <c r="JJ937" s="4"/>
      <c r="JK937" s="4"/>
      <c r="JL937" s="4"/>
      <c r="JM937" s="4"/>
      <c r="JN937" s="4"/>
      <c r="JO937" s="4"/>
      <c r="JP937" s="4"/>
      <c r="JQ937" s="6"/>
    </row>
    <row r="938" spans="1:277" x14ac:dyDescent="0.25">
      <c r="A938" s="47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IY938" s="6"/>
      <c r="IZ938" s="6"/>
      <c r="JA938" s="6"/>
      <c r="JB938" s="6"/>
      <c r="JC938" s="6"/>
      <c r="JD938" s="46"/>
      <c r="JE938" s="4"/>
      <c r="JF938" s="4"/>
      <c r="JG938" s="4"/>
      <c r="JH938" s="4"/>
      <c r="JI938" s="4"/>
      <c r="JJ938" s="4"/>
      <c r="JK938" s="4"/>
      <c r="JL938" s="4"/>
      <c r="JM938" s="4"/>
      <c r="JN938" s="4"/>
      <c r="JO938" s="4"/>
      <c r="JP938" s="4"/>
      <c r="JQ938" s="6"/>
    </row>
    <row r="939" spans="1:277" x14ac:dyDescent="0.25">
      <c r="A939" s="47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IY939" s="6"/>
      <c r="IZ939" s="6"/>
      <c r="JA939" s="6"/>
      <c r="JB939" s="6"/>
      <c r="JC939" s="6"/>
      <c r="JD939" s="46"/>
      <c r="JE939" s="4"/>
      <c r="JF939" s="4"/>
      <c r="JG939" s="4"/>
      <c r="JH939" s="4"/>
      <c r="JI939" s="4"/>
      <c r="JJ939" s="4"/>
      <c r="JK939" s="4"/>
      <c r="JL939" s="4"/>
      <c r="JM939" s="4"/>
      <c r="JN939" s="4"/>
      <c r="JO939" s="4"/>
      <c r="JP939" s="4"/>
      <c r="JQ939" s="6"/>
    </row>
    <row r="940" spans="1:277" x14ac:dyDescent="0.25">
      <c r="A940" s="47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IY940" s="6"/>
      <c r="IZ940" s="6"/>
      <c r="JA940" s="6"/>
      <c r="JB940" s="6"/>
      <c r="JC940" s="6"/>
      <c r="JD940" s="46"/>
      <c r="JE940" s="4"/>
      <c r="JF940" s="4"/>
      <c r="JG940" s="4"/>
      <c r="JH940" s="4"/>
      <c r="JI940" s="4"/>
      <c r="JJ940" s="4"/>
      <c r="JK940" s="4"/>
      <c r="JL940" s="4"/>
      <c r="JM940" s="4"/>
      <c r="JN940" s="4"/>
      <c r="JO940" s="4"/>
      <c r="JP940" s="4"/>
      <c r="JQ940" s="6"/>
    </row>
    <row r="941" spans="1:277" x14ac:dyDescent="0.25">
      <c r="A941" s="47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IY941" s="6"/>
      <c r="IZ941" s="6"/>
      <c r="JA941" s="6"/>
      <c r="JB941" s="6"/>
      <c r="JC941" s="6"/>
      <c r="JD941" s="46"/>
      <c r="JE941" s="4"/>
      <c r="JF941" s="4"/>
      <c r="JG941" s="4"/>
      <c r="JH941" s="4"/>
      <c r="JI941" s="4"/>
      <c r="JJ941" s="4"/>
      <c r="JK941" s="4"/>
      <c r="JL941" s="4"/>
      <c r="JM941" s="4"/>
      <c r="JN941" s="4"/>
      <c r="JO941" s="4"/>
      <c r="JP941" s="4"/>
      <c r="JQ941" s="6"/>
    </row>
    <row r="942" spans="1:277" x14ac:dyDescent="0.25">
      <c r="A942" s="47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IY942" s="6"/>
      <c r="IZ942" s="6"/>
      <c r="JA942" s="6"/>
      <c r="JB942" s="6"/>
      <c r="JC942" s="6"/>
      <c r="JD942" s="46"/>
      <c r="JE942" s="4"/>
      <c r="JF942" s="4"/>
      <c r="JG942" s="4"/>
      <c r="JH942" s="4"/>
      <c r="JI942" s="4"/>
      <c r="JJ942" s="4"/>
      <c r="JK942" s="4"/>
      <c r="JL942" s="4"/>
      <c r="JM942" s="4"/>
      <c r="JN942" s="4"/>
      <c r="JO942" s="4"/>
      <c r="JP942" s="4"/>
      <c r="JQ942" s="6"/>
    </row>
    <row r="943" spans="1:277" x14ac:dyDescent="0.25">
      <c r="A943" s="47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IY943" s="6"/>
      <c r="IZ943" s="6"/>
      <c r="JA943" s="6"/>
      <c r="JB943" s="6"/>
      <c r="JC943" s="6"/>
      <c r="JD943" s="46"/>
      <c r="JE943" s="4"/>
      <c r="JF943" s="4"/>
      <c r="JG943" s="4"/>
      <c r="JH943" s="4"/>
      <c r="JI943" s="4"/>
      <c r="JJ943" s="4"/>
      <c r="JK943" s="4"/>
      <c r="JL943" s="4"/>
      <c r="JM943" s="4"/>
      <c r="JN943" s="4"/>
      <c r="JO943" s="4"/>
      <c r="JP943" s="4"/>
      <c r="JQ943" s="6"/>
    </row>
    <row r="944" spans="1:277" x14ac:dyDescent="0.25">
      <c r="A944" s="47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IY944" s="6"/>
      <c r="IZ944" s="6"/>
      <c r="JA944" s="6"/>
      <c r="JB944" s="6"/>
      <c r="JC944" s="6"/>
      <c r="JD944" s="46"/>
      <c r="JE944" s="4"/>
      <c r="JF944" s="4"/>
      <c r="JG944" s="4"/>
      <c r="JH944" s="4"/>
      <c r="JI944" s="4"/>
      <c r="JJ944" s="4"/>
      <c r="JK944" s="4"/>
      <c r="JL944" s="4"/>
      <c r="JM944" s="4"/>
      <c r="JN944" s="4"/>
      <c r="JO944" s="4"/>
      <c r="JP944" s="4"/>
      <c r="JQ944" s="6"/>
    </row>
    <row r="945" spans="1:277" x14ac:dyDescent="0.25">
      <c r="A945" s="47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IY945" s="6"/>
      <c r="IZ945" s="6"/>
      <c r="JA945" s="6"/>
      <c r="JB945" s="6"/>
      <c r="JC945" s="6"/>
      <c r="JD945" s="46"/>
      <c r="JE945" s="4"/>
      <c r="JF945" s="4"/>
      <c r="JG945" s="4"/>
      <c r="JH945" s="4"/>
      <c r="JI945" s="4"/>
      <c r="JJ945" s="4"/>
      <c r="JK945" s="4"/>
      <c r="JL945" s="4"/>
      <c r="JM945" s="4"/>
      <c r="JN945" s="4"/>
      <c r="JO945" s="4"/>
      <c r="JP945" s="4"/>
      <c r="JQ945" s="6"/>
    </row>
    <row r="946" spans="1:277" x14ac:dyDescent="0.25">
      <c r="A946" s="47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IY946" s="6"/>
      <c r="IZ946" s="6"/>
      <c r="JA946" s="6"/>
      <c r="JB946" s="6"/>
      <c r="JC946" s="6"/>
      <c r="JD946" s="46"/>
      <c r="JE946" s="4"/>
      <c r="JF946" s="4"/>
      <c r="JG946" s="4"/>
      <c r="JH946" s="4"/>
      <c r="JI946" s="4"/>
      <c r="JJ946" s="4"/>
      <c r="JK946" s="4"/>
      <c r="JL946" s="4"/>
      <c r="JM946" s="4"/>
      <c r="JN946" s="4"/>
      <c r="JO946" s="4"/>
      <c r="JP946" s="4"/>
      <c r="JQ946" s="6"/>
    </row>
    <row r="947" spans="1:277" x14ac:dyDescent="0.25">
      <c r="A947" s="47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IY947" s="6"/>
      <c r="IZ947" s="6"/>
      <c r="JA947" s="6"/>
      <c r="JB947" s="6"/>
      <c r="JC947" s="6"/>
      <c r="JD947" s="46"/>
      <c r="JE947" s="4"/>
      <c r="JF947" s="4"/>
      <c r="JG947" s="4"/>
      <c r="JH947" s="4"/>
      <c r="JI947" s="4"/>
      <c r="JJ947" s="4"/>
      <c r="JK947" s="4"/>
      <c r="JL947" s="4"/>
      <c r="JM947" s="4"/>
      <c r="JN947" s="4"/>
      <c r="JO947" s="4"/>
      <c r="JP947" s="4"/>
      <c r="JQ947" s="6"/>
    </row>
    <row r="948" spans="1:277" x14ac:dyDescent="0.25">
      <c r="A948" s="47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IY948" s="6"/>
      <c r="IZ948" s="6"/>
      <c r="JA948" s="6"/>
      <c r="JB948" s="6"/>
      <c r="JC948" s="6"/>
      <c r="JD948" s="46"/>
      <c r="JE948" s="4"/>
      <c r="JF948" s="4"/>
      <c r="JG948" s="4"/>
      <c r="JH948" s="4"/>
      <c r="JI948" s="4"/>
      <c r="JJ948" s="4"/>
      <c r="JK948" s="4"/>
      <c r="JL948" s="4"/>
      <c r="JM948" s="4"/>
      <c r="JN948" s="4"/>
      <c r="JO948" s="4"/>
      <c r="JP948" s="4"/>
      <c r="JQ948" s="6"/>
    </row>
    <row r="949" spans="1:277" x14ac:dyDescent="0.25">
      <c r="A949" s="47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IY949" s="6"/>
      <c r="IZ949" s="6"/>
      <c r="JA949" s="6"/>
      <c r="JB949" s="6"/>
      <c r="JC949" s="6"/>
      <c r="JD949" s="46"/>
      <c r="JE949" s="4"/>
      <c r="JF949" s="4"/>
      <c r="JG949" s="4"/>
      <c r="JH949" s="4"/>
      <c r="JI949" s="4"/>
      <c r="JJ949" s="4"/>
      <c r="JK949" s="4"/>
      <c r="JL949" s="4"/>
      <c r="JM949" s="4"/>
      <c r="JN949" s="4"/>
      <c r="JO949" s="4"/>
      <c r="JP949" s="4"/>
      <c r="JQ949" s="6"/>
    </row>
    <row r="950" spans="1:277" x14ac:dyDescent="0.25">
      <c r="A950" s="47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IY950" s="6"/>
      <c r="IZ950" s="6"/>
      <c r="JA950" s="6"/>
      <c r="JB950" s="6"/>
      <c r="JC950" s="6"/>
      <c r="JD950" s="46"/>
      <c r="JE950" s="4"/>
      <c r="JF950" s="4"/>
      <c r="JG950" s="4"/>
      <c r="JH950" s="4"/>
      <c r="JI950" s="4"/>
      <c r="JJ950" s="4"/>
      <c r="JK950" s="4"/>
      <c r="JL950" s="4"/>
      <c r="JM950" s="4"/>
      <c r="JN950" s="4"/>
      <c r="JO950" s="4"/>
      <c r="JP950" s="4"/>
      <c r="JQ950" s="6"/>
    </row>
    <row r="951" spans="1:277" x14ac:dyDescent="0.25">
      <c r="A951" s="47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IY951" s="6"/>
      <c r="IZ951" s="6"/>
      <c r="JA951" s="6"/>
      <c r="JB951" s="6"/>
      <c r="JC951" s="6"/>
      <c r="JD951" s="46"/>
      <c r="JE951" s="4"/>
      <c r="JF951" s="4"/>
      <c r="JG951" s="4"/>
      <c r="JH951" s="4"/>
      <c r="JI951" s="4"/>
      <c r="JJ951" s="4"/>
      <c r="JK951" s="4"/>
      <c r="JL951" s="4"/>
      <c r="JM951" s="4"/>
      <c r="JN951" s="4"/>
      <c r="JO951" s="4"/>
      <c r="JP951" s="4"/>
      <c r="JQ951" s="6"/>
    </row>
    <row r="952" spans="1:277" x14ac:dyDescent="0.25">
      <c r="A952" s="47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IY952" s="6"/>
      <c r="IZ952" s="6"/>
      <c r="JA952" s="6"/>
      <c r="JB952" s="6"/>
      <c r="JC952" s="6"/>
      <c r="JD952" s="46"/>
      <c r="JE952" s="4"/>
      <c r="JF952" s="4"/>
      <c r="JG952" s="4"/>
      <c r="JH952" s="4"/>
      <c r="JI952" s="4"/>
      <c r="JJ952" s="4"/>
      <c r="JK952" s="4"/>
      <c r="JL952" s="4"/>
      <c r="JM952" s="4"/>
      <c r="JN952" s="4"/>
      <c r="JO952" s="4"/>
      <c r="JP952" s="4"/>
      <c r="JQ952" s="6"/>
    </row>
    <row r="953" spans="1:277" x14ac:dyDescent="0.25">
      <c r="A953" s="47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IY953" s="6"/>
      <c r="IZ953" s="6"/>
      <c r="JA953" s="6"/>
      <c r="JB953" s="6"/>
      <c r="JC953" s="6"/>
      <c r="JD953" s="46"/>
      <c r="JE953" s="4"/>
      <c r="JF953" s="4"/>
      <c r="JG953" s="4"/>
      <c r="JH953" s="4"/>
      <c r="JI953" s="4"/>
      <c r="JJ953" s="4"/>
      <c r="JK953" s="4"/>
      <c r="JL953" s="4"/>
      <c r="JM953" s="4"/>
      <c r="JN953" s="4"/>
      <c r="JO953" s="4"/>
      <c r="JP953" s="4"/>
      <c r="JQ953" s="6"/>
    </row>
    <row r="954" spans="1:277" x14ac:dyDescent="0.25">
      <c r="A954" s="47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IY954" s="6"/>
      <c r="IZ954" s="6"/>
      <c r="JA954" s="6"/>
      <c r="JB954" s="6"/>
      <c r="JC954" s="6"/>
      <c r="JD954" s="46"/>
      <c r="JE954" s="4"/>
      <c r="JF954" s="4"/>
      <c r="JG954" s="4"/>
      <c r="JH954" s="4"/>
      <c r="JI954" s="4"/>
      <c r="JJ954" s="4"/>
      <c r="JK954" s="4"/>
      <c r="JL954" s="4"/>
      <c r="JM954" s="4"/>
      <c r="JN954" s="4"/>
      <c r="JO954" s="4"/>
      <c r="JP954" s="4"/>
      <c r="JQ954" s="6"/>
    </row>
    <row r="955" spans="1:277" x14ac:dyDescent="0.25">
      <c r="A955" s="47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IY955" s="6"/>
      <c r="IZ955" s="6"/>
      <c r="JA955" s="6"/>
      <c r="JB955" s="6"/>
      <c r="JC955" s="6"/>
      <c r="JD955" s="46"/>
      <c r="JE955" s="4"/>
      <c r="JF955" s="4"/>
      <c r="JG955" s="4"/>
      <c r="JH955" s="4"/>
      <c r="JI955" s="4"/>
      <c r="JJ955" s="4"/>
      <c r="JK955" s="4"/>
      <c r="JL955" s="4"/>
      <c r="JM955" s="4"/>
      <c r="JN955" s="4"/>
      <c r="JO955" s="4"/>
      <c r="JP955" s="4"/>
      <c r="JQ955" s="6"/>
    </row>
    <row r="956" spans="1:277" x14ac:dyDescent="0.25">
      <c r="A956" s="47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IY956" s="6"/>
      <c r="IZ956" s="6"/>
      <c r="JA956" s="6"/>
      <c r="JB956" s="6"/>
      <c r="JC956" s="6"/>
      <c r="JD956" s="46"/>
      <c r="JE956" s="4"/>
      <c r="JF956" s="4"/>
      <c r="JG956" s="4"/>
      <c r="JH956" s="4"/>
      <c r="JI956" s="4"/>
      <c r="JJ956" s="4"/>
      <c r="JK956" s="4"/>
      <c r="JL956" s="4"/>
      <c r="JM956" s="4"/>
      <c r="JN956" s="4"/>
      <c r="JO956" s="4"/>
      <c r="JP956" s="4"/>
      <c r="JQ956" s="6"/>
    </row>
    <row r="957" spans="1:277" x14ac:dyDescent="0.25">
      <c r="A957" s="47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IY957" s="6"/>
      <c r="IZ957" s="6"/>
      <c r="JA957" s="6"/>
      <c r="JB957" s="6"/>
      <c r="JC957" s="6"/>
      <c r="JD957" s="46"/>
      <c r="JE957" s="4"/>
      <c r="JF957" s="4"/>
      <c r="JG957" s="4"/>
      <c r="JH957" s="4"/>
      <c r="JI957" s="4"/>
      <c r="JJ957" s="4"/>
      <c r="JK957" s="4"/>
      <c r="JL957" s="4"/>
      <c r="JM957" s="4"/>
      <c r="JN957" s="4"/>
      <c r="JO957" s="4"/>
      <c r="JP957" s="4"/>
      <c r="JQ957" s="6"/>
    </row>
    <row r="958" spans="1:277" x14ac:dyDescent="0.25">
      <c r="A958" s="47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IY958" s="6"/>
      <c r="IZ958" s="6"/>
      <c r="JA958" s="6"/>
      <c r="JB958" s="6"/>
      <c r="JC958" s="6"/>
      <c r="JD958" s="46"/>
      <c r="JE958" s="4"/>
      <c r="JF958" s="4"/>
      <c r="JG958" s="4"/>
      <c r="JH958" s="4"/>
      <c r="JI958" s="4"/>
      <c r="JJ958" s="4"/>
      <c r="JK958" s="4"/>
      <c r="JL958" s="4"/>
      <c r="JM958" s="4"/>
      <c r="JN958" s="4"/>
      <c r="JO958" s="4"/>
      <c r="JP958" s="4"/>
      <c r="JQ958" s="6"/>
    </row>
    <row r="959" spans="1:277" x14ac:dyDescent="0.25">
      <c r="A959" s="47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IY959" s="6"/>
      <c r="IZ959" s="6"/>
      <c r="JA959" s="6"/>
      <c r="JB959" s="6"/>
      <c r="JC959" s="6"/>
      <c r="JD959" s="46"/>
      <c r="JE959" s="4"/>
      <c r="JF959" s="4"/>
      <c r="JG959" s="4"/>
      <c r="JH959" s="4"/>
      <c r="JI959" s="4"/>
      <c r="JJ959" s="4"/>
      <c r="JK959" s="4"/>
      <c r="JL959" s="4"/>
      <c r="JM959" s="4"/>
      <c r="JN959" s="4"/>
      <c r="JO959" s="4"/>
      <c r="JP959" s="4"/>
      <c r="JQ959" s="6"/>
    </row>
    <row r="960" spans="1:277" x14ac:dyDescent="0.25">
      <c r="A960" s="47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IY960" s="6"/>
      <c r="IZ960" s="6"/>
      <c r="JA960" s="6"/>
      <c r="JB960" s="6"/>
      <c r="JC960" s="6"/>
      <c r="JD960" s="46"/>
      <c r="JE960" s="4"/>
      <c r="JF960" s="4"/>
      <c r="JG960" s="4"/>
      <c r="JH960" s="4"/>
      <c r="JI960" s="4"/>
      <c r="JJ960" s="4"/>
      <c r="JK960" s="4"/>
      <c r="JL960" s="4"/>
      <c r="JM960" s="4"/>
      <c r="JN960" s="4"/>
      <c r="JO960" s="4"/>
      <c r="JP960" s="4"/>
      <c r="JQ960" s="6"/>
    </row>
    <row r="961" spans="1:277" x14ac:dyDescent="0.25">
      <c r="A961" s="47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IY961" s="6"/>
      <c r="IZ961" s="6"/>
      <c r="JA961" s="6"/>
      <c r="JB961" s="6"/>
      <c r="JC961" s="6"/>
      <c r="JD961" s="46"/>
      <c r="JE961" s="4"/>
      <c r="JF961" s="4"/>
      <c r="JG961" s="4"/>
      <c r="JH961" s="4"/>
      <c r="JI961" s="4"/>
      <c r="JJ961" s="4"/>
      <c r="JK961" s="4"/>
      <c r="JL961" s="4"/>
      <c r="JM961" s="4"/>
      <c r="JN961" s="4"/>
      <c r="JO961" s="4"/>
      <c r="JP961" s="4"/>
      <c r="JQ961" s="6"/>
    </row>
    <row r="962" spans="1:277" x14ac:dyDescent="0.25">
      <c r="A962" s="47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IY962" s="6"/>
      <c r="IZ962" s="6"/>
      <c r="JA962" s="6"/>
      <c r="JB962" s="6"/>
      <c r="JC962" s="6"/>
      <c r="JD962" s="46"/>
      <c r="JE962" s="4"/>
      <c r="JF962" s="4"/>
      <c r="JG962" s="4"/>
      <c r="JH962" s="4"/>
      <c r="JI962" s="4"/>
      <c r="JJ962" s="4"/>
      <c r="JK962" s="4"/>
      <c r="JL962" s="4"/>
      <c r="JM962" s="4"/>
      <c r="JN962" s="4"/>
      <c r="JO962" s="4"/>
      <c r="JP962" s="4"/>
      <c r="JQ962" s="6"/>
    </row>
    <row r="963" spans="1:277" x14ac:dyDescent="0.25">
      <c r="A963" s="47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IY963" s="6"/>
      <c r="IZ963" s="6"/>
      <c r="JA963" s="6"/>
      <c r="JB963" s="6"/>
      <c r="JC963" s="6"/>
      <c r="JD963" s="46"/>
      <c r="JE963" s="4"/>
      <c r="JF963" s="4"/>
      <c r="JG963" s="4"/>
      <c r="JH963" s="4"/>
      <c r="JI963" s="4"/>
      <c r="JJ963" s="4"/>
      <c r="JK963" s="4"/>
      <c r="JL963" s="4"/>
      <c r="JM963" s="4"/>
      <c r="JN963" s="4"/>
      <c r="JO963" s="4"/>
      <c r="JP963" s="4"/>
      <c r="JQ963" s="6"/>
    </row>
    <row r="964" spans="1:277" x14ac:dyDescent="0.25">
      <c r="A964" s="47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IY964" s="6"/>
      <c r="IZ964" s="6"/>
      <c r="JA964" s="6"/>
      <c r="JB964" s="6"/>
      <c r="JC964" s="6"/>
      <c r="JD964" s="46"/>
      <c r="JE964" s="4"/>
      <c r="JF964" s="4"/>
      <c r="JG964" s="4"/>
      <c r="JH964" s="4"/>
      <c r="JI964" s="4"/>
      <c r="JJ964" s="4"/>
      <c r="JK964" s="4"/>
      <c r="JL964" s="4"/>
      <c r="JM964" s="4"/>
      <c r="JN964" s="4"/>
      <c r="JO964" s="4"/>
      <c r="JP964" s="4"/>
      <c r="JQ964" s="6"/>
    </row>
    <row r="965" spans="1:277" x14ac:dyDescent="0.25">
      <c r="A965" s="47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IY965" s="6"/>
      <c r="IZ965" s="6"/>
      <c r="JA965" s="6"/>
      <c r="JB965" s="6"/>
      <c r="JC965" s="6"/>
      <c r="JD965" s="46"/>
      <c r="JE965" s="4"/>
      <c r="JF965" s="4"/>
      <c r="JG965" s="4"/>
      <c r="JH965" s="4"/>
      <c r="JI965" s="4"/>
      <c r="JJ965" s="4"/>
      <c r="JK965" s="4"/>
      <c r="JL965" s="4"/>
      <c r="JM965" s="4"/>
      <c r="JN965" s="4"/>
      <c r="JO965" s="4"/>
      <c r="JP965" s="4"/>
      <c r="JQ965" s="6"/>
    </row>
    <row r="966" spans="1:277" x14ac:dyDescent="0.25">
      <c r="A966" s="47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IY966" s="6"/>
      <c r="IZ966" s="6"/>
      <c r="JA966" s="6"/>
      <c r="JB966" s="6"/>
      <c r="JC966" s="6"/>
      <c r="JD966" s="46"/>
      <c r="JE966" s="4"/>
      <c r="JF966" s="4"/>
      <c r="JG966" s="4"/>
      <c r="JH966" s="4"/>
      <c r="JI966" s="4"/>
      <c r="JJ966" s="4"/>
      <c r="JK966" s="4"/>
      <c r="JL966" s="4"/>
      <c r="JM966" s="4"/>
      <c r="JN966" s="4"/>
      <c r="JO966" s="4"/>
      <c r="JP966" s="4"/>
      <c r="JQ966" s="6"/>
    </row>
    <row r="967" spans="1:277" x14ac:dyDescent="0.25">
      <c r="A967" s="47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IY967" s="6"/>
      <c r="IZ967" s="6"/>
      <c r="JA967" s="6"/>
      <c r="JB967" s="6"/>
      <c r="JC967" s="6"/>
      <c r="JD967" s="46"/>
      <c r="JE967" s="4"/>
      <c r="JF967" s="4"/>
      <c r="JG967" s="4"/>
      <c r="JH967" s="4"/>
      <c r="JI967" s="4"/>
      <c r="JJ967" s="4"/>
      <c r="JK967" s="4"/>
      <c r="JL967" s="4"/>
      <c r="JM967" s="4"/>
      <c r="JN967" s="4"/>
      <c r="JO967" s="4"/>
      <c r="JP967" s="4"/>
      <c r="JQ967" s="6"/>
    </row>
    <row r="968" spans="1:277" x14ac:dyDescent="0.25">
      <c r="A968" s="47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IY968" s="6"/>
      <c r="IZ968" s="6"/>
      <c r="JA968" s="6"/>
      <c r="JB968" s="6"/>
      <c r="JC968" s="6"/>
      <c r="JD968" s="46"/>
      <c r="JE968" s="4"/>
      <c r="JF968" s="4"/>
      <c r="JG968" s="4"/>
      <c r="JH968" s="4"/>
      <c r="JI968" s="4"/>
      <c r="JJ968" s="4"/>
      <c r="JK968" s="4"/>
      <c r="JL968" s="4"/>
      <c r="JM968" s="4"/>
      <c r="JN968" s="4"/>
      <c r="JO968" s="4"/>
      <c r="JP968" s="4"/>
      <c r="JQ968" s="6"/>
    </row>
    <row r="969" spans="1:277" x14ac:dyDescent="0.25">
      <c r="A969" s="47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IY969" s="6"/>
      <c r="IZ969" s="6"/>
      <c r="JA969" s="6"/>
      <c r="JB969" s="6"/>
      <c r="JC969" s="6"/>
      <c r="JD969" s="46"/>
      <c r="JE969" s="4"/>
      <c r="JF969" s="4"/>
      <c r="JG969" s="4"/>
      <c r="JH969" s="4"/>
      <c r="JI969" s="4"/>
      <c r="JJ969" s="4"/>
      <c r="JK969" s="4"/>
      <c r="JL969" s="4"/>
      <c r="JM969" s="4"/>
      <c r="JN969" s="4"/>
      <c r="JO969" s="4"/>
      <c r="JP969" s="4"/>
      <c r="JQ969" s="6"/>
    </row>
    <row r="970" spans="1:277" x14ac:dyDescent="0.25">
      <c r="A970" s="47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IY970" s="6"/>
      <c r="IZ970" s="6"/>
      <c r="JA970" s="6"/>
      <c r="JB970" s="6"/>
      <c r="JC970" s="6"/>
      <c r="JD970" s="46"/>
      <c r="JE970" s="4"/>
      <c r="JF970" s="4"/>
      <c r="JG970" s="4"/>
      <c r="JH970" s="4"/>
      <c r="JI970" s="4"/>
      <c r="JJ970" s="4"/>
      <c r="JK970" s="4"/>
      <c r="JL970" s="4"/>
      <c r="JM970" s="4"/>
      <c r="JN970" s="4"/>
      <c r="JO970" s="4"/>
      <c r="JP970" s="4"/>
      <c r="JQ970" s="6"/>
    </row>
    <row r="971" spans="1:277" x14ac:dyDescent="0.25">
      <c r="A971" s="47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IY971" s="6"/>
      <c r="IZ971" s="6"/>
      <c r="JA971" s="6"/>
      <c r="JB971" s="6"/>
      <c r="JC971" s="6"/>
      <c r="JD971" s="46"/>
      <c r="JE971" s="4"/>
      <c r="JF971" s="4"/>
      <c r="JG971" s="4"/>
      <c r="JH971" s="4"/>
      <c r="JI971" s="4"/>
      <c r="JJ971" s="4"/>
      <c r="JK971" s="4"/>
      <c r="JL971" s="4"/>
      <c r="JM971" s="4"/>
      <c r="JN971" s="4"/>
      <c r="JO971" s="4"/>
      <c r="JP971" s="4"/>
      <c r="JQ971" s="6"/>
    </row>
    <row r="972" spans="1:277" x14ac:dyDescent="0.25">
      <c r="A972" s="47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IY972" s="6"/>
      <c r="IZ972" s="6"/>
      <c r="JA972" s="6"/>
      <c r="JB972" s="6"/>
      <c r="JC972" s="6"/>
      <c r="JD972" s="46"/>
      <c r="JE972" s="4"/>
      <c r="JF972" s="4"/>
      <c r="JG972" s="4"/>
      <c r="JH972" s="4"/>
      <c r="JI972" s="4"/>
      <c r="JJ972" s="4"/>
      <c r="JK972" s="4"/>
      <c r="JL972" s="4"/>
      <c r="JM972" s="4"/>
      <c r="JN972" s="4"/>
      <c r="JO972" s="4"/>
      <c r="JP972" s="4"/>
      <c r="JQ972" s="6"/>
    </row>
    <row r="973" spans="1:277" x14ac:dyDescent="0.25">
      <c r="A973" s="47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IY973" s="6"/>
      <c r="IZ973" s="6"/>
      <c r="JA973" s="6"/>
      <c r="JB973" s="6"/>
      <c r="JC973" s="6"/>
      <c r="JD973" s="46"/>
      <c r="JE973" s="4"/>
      <c r="JF973" s="4"/>
      <c r="JG973" s="4"/>
      <c r="JH973" s="4"/>
      <c r="JI973" s="4"/>
      <c r="JJ973" s="4"/>
      <c r="JK973" s="4"/>
      <c r="JL973" s="4"/>
      <c r="JM973" s="4"/>
      <c r="JN973" s="4"/>
      <c r="JO973" s="4"/>
      <c r="JP973" s="4"/>
      <c r="JQ973" s="6"/>
    </row>
    <row r="974" spans="1:277" x14ac:dyDescent="0.25">
      <c r="A974" s="47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IY974" s="6"/>
      <c r="IZ974" s="6"/>
      <c r="JA974" s="6"/>
      <c r="JB974" s="6"/>
      <c r="JC974" s="6"/>
      <c r="JD974" s="46"/>
      <c r="JE974" s="4"/>
      <c r="JF974" s="4"/>
      <c r="JG974" s="4"/>
      <c r="JH974" s="4"/>
      <c r="JI974" s="4"/>
      <c r="JJ974" s="4"/>
      <c r="JK974" s="4"/>
      <c r="JL974" s="4"/>
      <c r="JM974" s="4"/>
      <c r="JN974" s="4"/>
      <c r="JO974" s="4"/>
      <c r="JP974" s="4"/>
      <c r="JQ974" s="6"/>
    </row>
    <row r="975" spans="1:277" x14ac:dyDescent="0.25">
      <c r="A975" s="47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IY975" s="6"/>
      <c r="IZ975" s="6"/>
      <c r="JA975" s="6"/>
      <c r="JB975" s="6"/>
      <c r="JC975" s="6"/>
      <c r="JD975" s="46"/>
      <c r="JE975" s="4"/>
      <c r="JF975" s="4"/>
      <c r="JG975" s="4"/>
      <c r="JH975" s="4"/>
      <c r="JI975" s="4"/>
      <c r="JJ975" s="4"/>
      <c r="JK975" s="4"/>
      <c r="JL975" s="4"/>
      <c r="JM975" s="4"/>
      <c r="JN975" s="4"/>
      <c r="JO975" s="4"/>
      <c r="JP975" s="4"/>
      <c r="JQ975" s="6"/>
    </row>
    <row r="976" spans="1:277" x14ac:dyDescent="0.25">
      <c r="A976" s="47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IY976" s="6"/>
      <c r="IZ976" s="6"/>
      <c r="JA976" s="6"/>
      <c r="JB976" s="6"/>
      <c r="JC976" s="6"/>
      <c r="JD976" s="46"/>
      <c r="JE976" s="4"/>
      <c r="JF976" s="4"/>
      <c r="JG976" s="4"/>
      <c r="JH976" s="4"/>
      <c r="JI976" s="4"/>
      <c r="JJ976" s="4"/>
      <c r="JK976" s="4"/>
      <c r="JL976" s="4"/>
      <c r="JM976" s="4"/>
      <c r="JN976" s="4"/>
      <c r="JO976" s="4"/>
      <c r="JP976" s="4"/>
      <c r="JQ976" s="6"/>
    </row>
    <row r="977" spans="1:277" x14ac:dyDescent="0.25">
      <c r="A977" s="47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IY977" s="6"/>
      <c r="IZ977" s="6"/>
      <c r="JA977" s="6"/>
      <c r="JB977" s="6"/>
      <c r="JC977" s="6"/>
      <c r="JD977" s="46"/>
      <c r="JE977" s="4"/>
      <c r="JF977" s="4"/>
      <c r="JG977" s="4"/>
      <c r="JH977" s="4"/>
      <c r="JI977" s="4"/>
      <c r="JJ977" s="4"/>
      <c r="JK977" s="4"/>
      <c r="JL977" s="4"/>
      <c r="JM977" s="4"/>
      <c r="JN977" s="4"/>
      <c r="JO977" s="4"/>
      <c r="JP977" s="4"/>
      <c r="JQ977" s="6"/>
    </row>
    <row r="978" spans="1:277" x14ac:dyDescent="0.25">
      <c r="A978" s="47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IY978" s="6"/>
      <c r="IZ978" s="6"/>
      <c r="JA978" s="6"/>
      <c r="JB978" s="6"/>
      <c r="JC978" s="6"/>
      <c r="JD978" s="46"/>
      <c r="JE978" s="4"/>
      <c r="JF978" s="4"/>
      <c r="JG978" s="4"/>
      <c r="JH978" s="4"/>
      <c r="JI978" s="4"/>
      <c r="JJ978" s="4"/>
      <c r="JK978" s="4"/>
      <c r="JL978" s="4"/>
      <c r="JM978" s="4"/>
      <c r="JN978" s="4"/>
      <c r="JO978" s="4"/>
      <c r="JP978" s="4"/>
      <c r="JQ978" s="6"/>
    </row>
    <row r="979" spans="1:277" x14ac:dyDescent="0.25">
      <c r="A979" s="47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IY979" s="6"/>
      <c r="IZ979" s="6"/>
      <c r="JA979" s="6"/>
      <c r="JB979" s="6"/>
      <c r="JC979" s="6"/>
      <c r="JD979" s="46"/>
      <c r="JE979" s="4"/>
      <c r="JF979" s="4"/>
      <c r="JG979" s="4"/>
      <c r="JH979" s="4"/>
      <c r="JI979" s="4"/>
      <c r="JJ979" s="4"/>
      <c r="JK979" s="4"/>
      <c r="JL979" s="4"/>
      <c r="JM979" s="4"/>
      <c r="JN979" s="4"/>
      <c r="JO979" s="4"/>
      <c r="JP979" s="4"/>
      <c r="JQ979" s="6"/>
    </row>
    <row r="980" spans="1:277" x14ac:dyDescent="0.25">
      <c r="A980" s="47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IY980" s="6"/>
      <c r="IZ980" s="6"/>
      <c r="JA980" s="6"/>
      <c r="JB980" s="6"/>
      <c r="JC980" s="6"/>
      <c r="JD980" s="46"/>
      <c r="JE980" s="4"/>
      <c r="JF980" s="4"/>
      <c r="JG980" s="4"/>
      <c r="JH980" s="4"/>
      <c r="JI980" s="4"/>
      <c r="JJ980" s="4"/>
      <c r="JK980" s="4"/>
      <c r="JL980" s="4"/>
      <c r="JM980" s="4"/>
      <c r="JN980" s="4"/>
      <c r="JO980" s="4"/>
      <c r="JP980" s="4"/>
      <c r="JQ980" s="6"/>
    </row>
    <row r="981" spans="1:277" x14ac:dyDescent="0.25">
      <c r="A981" s="47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IY981" s="6"/>
      <c r="IZ981" s="6"/>
      <c r="JA981" s="6"/>
      <c r="JB981" s="6"/>
      <c r="JC981" s="6"/>
      <c r="JD981" s="46"/>
      <c r="JE981" s="4"/>
      <c r="JF981" s="4"/>
      <c r="JG981" s="4"/>
      <c r="JH981" s="4"/>
      <c r="JI981" s="4"/>
      <c r="JJ981" s="4"/>
      <c r="JK981" s="4"/>
      <c r="JL981" s="4"/>
      <c r="JM981" s="4"/>
      <c r="JN981" s="4"/>
      <c r="JO981" s="4"/>
      <c r="JP981" s="4"/>
      <c r="JQ981" s="6"/>
    </row>
    <row r="982" spans="1:277" x14ac:dyDescent="0.25">
      <c r="A982" s="47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IY982" s="6"/>
      <c r="IZ982" s="6"/>
      <c r="JA982" s="6"/>
      <c r="JB982" s="6"/>
      <c r="JC982" s="6"/>
      <c r="JD982" s="46"/>
      <c r="JE982" s="4"/>
      <c r="JF982" s="4"/>
      <c r="JG982" s="4"/>
      <c r="JH982" s="4"/>
      <c r="JI982" s="4"/>
      <c r="JJ982" s="4"/>
      <c r="JK982" s="4"/>
      <c r="JL982" s="4"/>
      <c r="JM982" s="4"/>
      <c r="JN982" s="4"/>
      <c r="JO982" s="4"/>
      <c r="JP982" s="4"/>
      <c r="JQ982" s="6"/>
    </row>
    <row r="983" spans="1:277" x14ac:dyDescent="0.25">
      <c r="A983" s="47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IY983" s="6"/>
      <c r="IZ983" s="6"/>
      <c r="JA983" s="6"/>
      <c r="JB983" s="6"/>
      <c r="JC983" s="6"/>
      <c r="JD983" s="46"/>
      <c r="JE983" s="4"/>
      <c r="JF983" s="4"/>
      <c r="JG983" s="4"/>
      <c r="JH983" s="4"/>
      <c r="JI983" s="4"/>
      <c r="JJ983" s="4"/>
      <c r="JK983" s="4"/>
      <c r="JL983" s="4"/>
      <c r="JM983" s="4"/>
      <c r="JN983" s="4"/>
      <c r="JO983" s="4"/>
      <c r="JP983" s="4"/>
      <c r="JQ983" s="6"/>
    </row>
    <row r="984" spans="1:277" x14ac:dyDescent="0.25">
      <c r="A984" s="47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IY984" s="6"/>
      <c r="IZ984" s="6"/>
      <c r="JA984" s="6"/>
      <c r="JB984" s="6"/>
      <c r="JC984" s="6"/>
      <c r="JD984" s="46"/>
      <c r="JE984" s="4"/>
      <c r="JF984" s="4"/>
      <c r="JG984" s="4"/>
      <c r="JH984" s="4"/>
      <c r="JI984" s="4"/>
      <c r="JJ984" s="4"/>
      <c r="JK984" s="4"/>
      <c r="JL984" s="4"/>
      <c r="JM984" s="4"/>
      <c r="JN984" s="4"/>
      <c r="JO984" s="4"/>
      <c r="JP984" s="4"/>
      <c r="JQ984" s="6"/>
    </row>
    <row r="985" spans="1:277" x14ac:dyDescent="0.25">
      <c r="A985" s="47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IY985" s="6"/>
      <c r="IZ985" s="6"/>
      <c r="JA985" s="6"/>
      <c r="JB985" s="6"/>
      <c r="JC985" s="6"/>
      <c r="JD985" s="46"/>
      <c r="JE985" s="4"/>
      <c r="JF985" s="4"/>
      <c r="JG985" s="4"/>
      <c r="JH985" s="4"/>
      <c r="JI985" s="4"/>
      <c r="JJ985" s="4"/>
      <c r="JK985" s="4"/>
      <c r="JL985" s="4"/>
      <c r="JM985" s="4"/>
      <c r="JN985" s="4"/>
      <c r="JO985" s="4"/>
      <c r="JP985" s="4"/>
      <c r="JQ985" s="6"/>
    </row>
    <row r="986" spans="1:277" x14ac:dyDescent="0.25">
      <c r="A986" s="47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IY986" s="6"/>
      <c r="IZ986" s="6"/>
      <c r="JA986" s="6"/>
      <c r="JB986" s="6"/>
      <c r="JC986" s="6"/>
      <c r="JD986" s="46"/>
      <c r="JE986" s="4"/>
      <c r="JF986" s="4"/>
      <c r="JG986" s="4"/>
      <c r="JH986" s="4"/>
      <c r="JI986" s="4"/>
      <c r="JJ986" s="4"/>
      <c r="JK986" s="4"/>
      <c r="JL986" s="4"/>
      <c r="JM986" s="4"/>
      <c r="JN986" s="4"/>
      <c r="JO986" s="4"/>
      <c r="JP986" s="4"/>
      <c r="JQ986" s="6"/>
    </row>
    <row r="987" spans="1:277" x14ac:dyDescent="0.25">
      <c r="A987" s="47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IY987" s="6"/>
      <c r="IZ987" s="6"/>
      <c r="JA987" s="6"/>
      <c r="JB987" s="6"/>
      <c r="JC987" s="6"/>
      <c r="JD987" s="46"/>
      <c r="JE987" s="4"/>
      <c r="JF987" s="4"/>
      <c r="JG987" s="4"/>
      <c r="JH987" s="4"/>
      <c r="JI987" s="4"/>
      <c r="JJ987" s="4"/>
      <c r="JK987" s="4"/>
      <c r="JL987" s="4"/>
      <c r="JM987" s="4"/>
      <c r="JN987" s="4"/>
      <c r="JO987" s="4"/>
      <c r="JP987" s="4"/>
      <c r="JQ987" s="6"/>
    </row>
    <row r="988" spans="1:277" x14ac:dyDescent="0.25">
      <c r="A988" s="47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IY988" s="6"/>
      <c r="IZ988" s="6"/>
      <c r="JA988" s="6"/>
      <c r="JB988" s="6"/>
      <c r="JC988" s="6"/>
      <c r="JD988" s="46"/>
      <c r="JE988" s="4"/>
      <c r="JF988" s="4"/>
      <c r="JG988" s="4"/>
      <c r="JH988" s="4"/>
      <c r="JI988" s="4"/>
      <c r="JJ988" s="4"/>
      <c r="JK988" s="4"/>
      <c r="JL988" s="4"/>
      <c r="JM988" s="4"/>
      <c r="JN988" s="4"/>
      <c r="JO988" s="4"/>
      <c r="JP988" s="4"/>
      <c r="JQ988" s="6"/>
    </row>
    <row r="989" spans="1:277" x14ac:dyDescent="0.25">
      <c r="A989" s="47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IY989" s="6"/>
      <c r="IZ989" s="6"/>
      <c r="JA989" s="6"/>
      <c r="JB989" s="6"/>
      <c r="JC989" s="6"/>
      <c r="JD989" s="46"/>
      <c r="JE989" s="4"/>
      <c r="JF989" s="4"/>
      <c r="JG989" s="4"/>
      <c r="JH989" s="4"/>
      <c r="JI989" s="4"/>
      <c r="JJ989" s="4"/>
      <c r="JK989" s="4"/>
      <c r="JL989" s="4"/>
      <c r="JM989" s="4"/>
      <c r="JN989" s="4"/>
      <c r="JO989" s="4"/>
      <c r="JP989" s="4"/>
      <c r="JQ989" s="6"/>
    </row>
    <row r="990" spans="1:277" x14ac:dyDescent="0.25">
      <c r="A990" s="47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IY990" s="6"/>
      <c r="IZ990" s="6"/>
      <c r="JA990" s="6"/>
      <c r="JB990" s="6"/>
      <c r="JC990" s="6"/>
      <c r="JD990" s="46"/>
      <c r="JE990" s="4"/>
      <c r="JF990" s="4"/>
      <c r="JG990" s="4"/>
      <c r="JH990" s="4"/>
      <c r="JI990" s="4"/>
      <c r="JJ990" s="4"/>
      <c r="JK990" s="4"/>
      <c r="JL990" s="4"/>
      <c r="JM990" s="4"/>
      <c r="JN990" s="4"/>
      <c r="JO990" s="4"/>
      <c r="JP990" s="4"/>
      <c r="JQ990" s="6"/>
    </row>
    <row r="991" spans="1:277" x14ac:dyDescent="0.25">
      <c r="A991" s="47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IY991" s="6"/>
      <c r="IZ991" s="6"/>
      <c r="JA991" s="6"/>
      <c r="JB991" s="6"/>
      <c r="JC991" s="6"/>
      <c r="JD991" s="46"/>
      <c r="JE991" s="4"/>
      <c r="JF991" s="4"/>
      <c r="JG991" s="4"/>
      <c r="JH991" s="4"/>
      <c r="JI991" s="4"/>
      <c r="JJ991" s="4"/>
      <c r="JK991" s="4"/>
      <c r="JL991" s="4"/>
      <c r="JM991" s="4"/>
      <c r="JN991" s="4"/>
      <c r="JO991" s="4"/>
      <c r="JP991" s="4"/>
      <c r="JQ991" s="6"/>
    </row>
    <row r="992" spans="1:277" x14ac:dyDescent="0.25">
      <c r="A992" s="47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IY992" s="6"/>
      <c r="IZ992" s="6"/>
      <c r="JA992" s="6"/>
      <c r="JB992" s="6"/>
      <c r="JC992" s="6"/>
      <c r="JD992" s="46"/>
      <c r="JE992" s="4"/>
      <c r="JF992" s="4"/>
      <c r="JG992" s="4"/>
      <c r="JH992" s="4"/>
      <c r="JI992" s="4"/>
      <c r="JJ992" s="4"/>
      <c r="JK992" s="4"/>
      <c r="JL992" s="4"/>
      <c r="JM992" s="4"/>
      <c r="JN992" s="4"/>
      <c r="JO992" s="4"/>
      <c r="JP992" s="4"/>
      <c r="JQ992" s="6"/>
    </row>
    <row r="993" spans="1:277" x14ac:dyDescent="0.25">
      <c r="A993" s="47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IY993" s="6"/>
      <c r="IZ993" s="6"/>
      <c r="JA993" s="6"/>
      <c r="JB993" s="6"/>
      <c r="JC993" s="6"/>
      <c r="JD993" s="46"/>
      <c r="JE993" s="4"/>
      <c r="JF993" s="4"/>
      <c r="JG993" s="4"/>
      <c r="JH993" s="4"/>
      <c r="JI993" s="4"/>
      <c r="JJ993" s="4"/>
      <c r="JK993" s="4"/>
      <c r="JL993" s="4"/>
      <c r="JM993" s="4"/>
      <c r="JN993" s="4"/>
      <c r="JO993" s="4"/>
      <c r="JP993" s="4"/>
      <c r="JQ993" s="6"/>
    </row>
    <row r="994" spans="1:277" x14ac:dyDescent="0.25">
      <c r="A994" s="47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IY994" s="6"/>
      <c r="IZ994" s="6"/>
      <c r="JA994" s="6"/>
      <c r="JB994" s="6"/>
      <c r="JC994" s="6"/>
      <c r="JD994" s="46"/>
      <c r="JE994" s="4"/>
      <c r="JF994" s="4"/>
      <c r="JG994" s="4"/>
      <c r="JH994" s="4"/>
      <c r="JI994" s="4"/>
      <c r="JJ994" s="4"/>
      <c r="JK994" s="4"/>
      <c r="JL994" s="4"/>
      <c r="JM994" s="4"/>
      <c r="JN994" s="4"/>
      <c r="JO994" s="4"/>
      <c r="JP994" s="4"/>
      <c r="JQ994" s="6"/>
    </row>
    <row r="995" spans="1:277" x14ac:dyDescent="0.25">
      <c r="A995" s="47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IY995" s="6"/>
      <c r="IZ995" s="6"/>
      <c r="JA995" s="6"/>
      <c r="JB995" s="6"/>
      <c r="JC995" s="6"/>
      <c r="JD995" s="46"/>
      <c r="JE995" s="4"/>
      <c r="JF995" s="4"/>
      <c r="JG995" s="4"/>
      <c r="JH995" s="4"/>
      <c r="JI995" s="4"/>
      <c r="JJ995" s="4"/>
      <c r="JK995" s="4"/>
      <c r="JL995" s="4"/>
      <c r="JM995" s="4"/>
      <c r="JN995" s="4"/>
      <c r="JO995" s="4"/>
      <c r="JP995" s="4"/>
      <c r="JQ995" s="6"/>
    </row>
    <row r="996" spans="1:277" x14ac:dyDescent="0.25">
      <c r="A996" s="47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IY996" s="6"/>
      <c r="IZ996" s="6"/>
      <c r="JA996" s="6"/>
      <c r="JB996" s="6"/>
      <c r="JC996" s="6"/>
      <c r="JD996" s="46"/>
      <c r="JE996" s="4"/>
      <c r="JF996" s="4"/>
      <c r="JG996" s="4"/>
      <c r="JH996" s="4"/>
      <c r="JI996" s="4"/>
      <c r="JJ996" s="4"/>
      <c r="JK996" s="4"/>
      <c r="JL996" s="4"/>
      <c r="JM996" s="4"/>
      <c r="JN996" s="4"/>
      <c r="JO996" s="4"/>
      <c r="JP996" s="4"/>
      <c r="JQ996" s="6"/>
    </row>
    <row r="997" spans="1:277" x14ac:dyDescent="0.25">
      <c r="A997" s="47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IY997" s="6"/>
      <c r="IZ997" s="6"/>
      <c r="JA997" s="6"/>
      <c r="JB997" s="6"/>
      <c r="JC997" s="6"/>
      <c r="JD997" s="46"/>
      <c r="JE997" s="4"/>
      <c r="JF997" s="4"/>
      <c r="JG997" s="4"/>
      <c r="JH997" s="4"/>
      <c r="JI997" s="4"/>
      <c r="JJ997" s="4"/>
      <c r="JK997" s="4"/>
      <c r="JL997" s="4"/>
      <c r="JM997" s="4"/>
      <c r="JN997" s="4"/>
      <c r="JO997" s="4"/>
      <c r="JP997" s="4"/>
      <c r="JQ997" s="6"/>
    </row>
    <row r="998" spans="1:277" x14ac:dyDescent="0.25">
      <c r="A998" s="47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IY998" s="6"/>
      <c r="IZ998" s="6"/>
      <c r="JA998" s="6"/>
      <c r="JB998" s="6"/>
      <c r="JC998" s="6"/>
      <c r="JD998" s="46"/>
      <c r="JE998" s="4"/>
      <c r="JF998" s="4"/>
      <c r="JG998" s="4"/>
      <c r="JH998" s="4"/>
      <c r="JI998" s="4"/>
      <c r="JJ998" s="4"/>
      <c r="JK998" s="4"/>
      <c r="JL998" s="4"/>
      <c r="JM998" s="4"/>
      <c r="JN998" s="4"/>
      <c r="JO998" s="4"/>
      <c r="JP998" s="4"/>
      <c r="JQ998" s="6"/>
    </row>
    <row r="999" spans="1:277" x14ac:dyDescent="0.25">
      <c r="A999" s="47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IY999" s="6"/>
      <c r="IZ999" s="6"/>
      <c r="JA999" s="6"/>
      <c r="JB999" s="6"/>
      <c r="JC999" s="6"/>
      <c r="JD999" s="46"/>
      <c r="JE999" s="4"/>
      <c r="JF999" s="4"/>
      <c r="JG999" s="4"/>
      <c r="JH999" s="4"/>
      <c r="JI999" s="4"/>
      <c r="JJ999" s="4"/>
      <c r="JK999" s="4"/>
      <c r="JL999" s="4"/>
      <c r="JM999" s="4"/>
      <c r="JN999" s="4"/>
      <c r="JO999" s="4"/>
      <c r="JP999" s="4"/>
      <c r="JQ999" s="6"/>
    </row>
    <row r="1000" spans="1:277" x14ac:dyDescent="0.25">
      <c r="A1000" s="47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IY1000" s="6"/>
      <c r="IZ1000" s="6"/>
      <c r="JA1000" s="6"/>
      <c r="JB1000" s="6"/>
      <c r="JC1000" s="6"/>
      <c r="JD1000" s="46"/>
      <c r="JE1000" s="4"/>
      <c r="JF1000" s="4"/>
      <c r="JG1000" s="4"/>
      <c r="JH1000" s="4"/>
      <c r="JI1000" s="4"/>
      <c r="JJ1000" s="4"/>
      <c r="JK1000" s="4"/>
      <c r="JL1000" s="4"/>
      <c r="JM1000" s="4"/>
      <c r="JN1000" s="4"/>
      <c r="JO1000" s="4"/>
      <c r="JP1000" s="4"/>
      <c r="JQ1000" s="6"/>
    </row>
    <row r="1001" spans="1:277" x14ac:dyDescent="0.25">
      <c r="A1001" s="47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IY1001" s="6"/>
      <c r="IZ1001" s="6"/>
      <c r="JA1001" s="6"/>
      <c r="JB1001" s="6"/>
      <c r="JC1001" s="6"/>
      <c r="JD1001" s="46"/>
      <c r="JE1001" s="4"/>
      <c r="JF1001" s="4"/>
      <c r="JG1001" s="4"/>
      <c r="JH1001" s="4"/>
      <c r="JI1001" s="4"/>
      <c r="JJ1001" s="4"/>
      <c r="JK1001" s="4"/>
      <c r="JL1001" s="4"/>
      <c r="JM1001" s="4"/>
      <c r="JN1001" s="4"/>
      <c r="JO1001" s="4"/>
      <c r="JP1001" s="4"/>
      <c r="JQ1001" s="6"/>
    </row>
    <row r="1002" spans="1:277" x14ac:dyDescent="0.25">
      <c r="A1002" s="47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IY1002" s="6"/>
      <c r="IZ1002" s="6"/>
      <c r="JA1002" s="6"/>
      <c r="JB1002" s="6"/>
      <c r="JC1002" s="6"/>
      <c r="JD1002" s="46"/>
      <c r="JE1002" s="4"/>
      <c r="JF1002" s="4"/>
      <c r="JG1002" s="4"/>
      <c r="JH1002" s="4"/>
      <c r="JI1002" s="4"/>
      <c r="JJ1002" s="4"/>
      <c r="JK1002" s="4"/>
      <c r="JL1002" s="4"/>
      <c r="JM1002" s="4"/>
      <c r="JN1002" s="4"/>
      <c r="JO1002" s="4"/>
      <c r="JP1002" s="4"/>
      <c r="JQ1002" s="6"/>
    </row>
    <row r="1003" spans="1:277" x14ac:dyDescent="0.25">
      <c r="A1003" s="47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IY1003" s="6"/>
      <c r="IZ1003" s="6"/>
      <c r="JA1003" s="6"/>
      <c r="JB1003" s="6"/>
      <c r="JC1003" s="6"/>
      <c r="JD1003" s="46"/>
      <c r="JE1003" s="4"/>
      <c r="JF1003" s="4"/>
      <c r="JG1003" s="4"/>
      <c r="JH1003" s="4"/>
      <c r="JI1003" s="4"/>
      <c r="JJ1003" s="4"/>
      <c r="JK1003" s="4"/>
      <c r="JL1003" s="4"/>
      <c r="JM1003" s="4"/>
      <c r="JN1003" s="4"/>
      <c r="JO1003" s="4"/>
      <c r="JP1003" s="4"/>
      <c r="JQ1003" s="6"/>
    </row>
    <row r="1004" spans="1:277" x14ac:dyDescent="0.25">
      <c r="A1004" s="47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IY1004" s="6"/>
      <c r="IZ1004" s="6"/>
      <c r="JA1004" s="6"/>
      <c r="JB1004" s="6"/>
      <c r="JC1004" s="6"/>
      <c r="JD1004" s="46"/>
      <c r="JE1004" s="4"/>
      <c r="JF1004" s="4"/>
      <c r="JG1004" s="4"/>
      <c r="JH1004" s="4"/>
      <c r="JI1004" s="4"/>
      <c r="JJ1004" s="4"/>
      <c r="JK1004" s="4"/>
      <c r="JL1004" s="4"/>
      <c r="JM1004" s="4"/>
      <c r="JN1004" s="4"/>
      <c r="JO1004" s="4"/>
      <c r="JP1004" s="4"/>
      <c r="JQ1004" s="6"/>
    </row>
    <row r="1005" spans="1:277" x14ac:dyDescent="0.25">
      <c r="A1005" s="47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IY1005" s="6"/>
      <c r="IZ1005" s="6"/>
      <c r="JA1005" s="6"/>
      <c r="JB1005" s="6"/>
      <c r="JC1005" s="6"/>
      <c r="JD1005" s="46"/>
      <c r="JE1005" s="4"/>
      <c r="JF1005" s="4"/>
      <c r="JG1005" s="4"/>
      <c r="JH1005" s="4"/>
      <c r="JI1005" s="4"/>
      <c r="JJ1005" s="4"/>
      <c r="JK1005" s="4"/>
      <c r="JL1005" s="4"/>
      <c r="JM1005" s="4"/>
      <c r="JN1005" s="4"/>
      <c r="JO1005" s="4"/>
      <c r="JP1005" s="4"/>
      <c r="JQ1005" s="6"/>
    </row>
    <row r="1006" spans="1:277" x14ac:dyDescent="0.25">
      <c r="A1006" s="47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IY1006" s="6"/>
      <c r="IZ1006" s="6"/>
      <c r="JA1006" s="6"/>
      <c r="JB1006" s="6"/>
      <c r="JC1006" s="6"/>
      <c r="JD1006" s="46"/>
      <c r="JE1006" s="4"/>
      <c r="JF1006" s="4"/>
      <c r="JG1006" s="4"/>
      <c r="JH1006" s="4"/>
      <c r="JI1006" s="4"/>
      <c r="JJ1006" s="4"/>
      <c r="JK1006" s="4"/>
      <c r="JL1006" s="4"/>
      <c r="JM1006" s="4"/>
      <c r="JN1006" s="4"/>
      <c r="JO1006" s="4"/>
      <c r="JP1006" s="4"/>
      <c r="JQ1006" s="6"/>
    </row>
    <row r="1007" spans="1:277" x14ac:dyDescent="0.25">
      <c r="A1007" s="47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IY1007" s="6"/>
      <c r="IZ1007" s="6"/>
      <c r="JA1007" s="6"/>
      <c r="JB1007" s="6"/>
      <c r="JC1007" s="6"/>
      <c r="JD1007" s="46"/>
      <c r="JE1007" s="4"/>
      <c r="JF1007" s="4"/>
      <c r="JG1007" s="4"/>
      <c r="JH1007" s="4"/>
      <c r="JI1007" s="4"/>
      <c r="JJ1007" s="4"/>
      <c r="JK1007" s="4"/>
      <c r="JL1007" s="4"/>
      <c r="JM1007" s="4"/>
      <c r="JN1007" s="4"/>
      <c r="JO1007" s="4"/>
      <c r="JP1007" s="4"/>
      <c r="JQ1007" s="6"/>
    </row>
    <row r="1008" spans="1:277" x14ac:dyDescent="0.25">
      <c r="A1008" s="47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IY1008" s="6"/>
      <c r="IZ1008" s="6"/>
      <c r="JA1008" s="6"/>
      <c r="JB1008" s="6"/>
      <c r="JC1008" s="6"/>
      <c r="JD1008" s="46"/>
      <c r="JE1008" s="4"/>
      <c r="JF1008" s="4"/>
      <c r="JG1008" s="4"/>
      <c r="JH1008" s="4"/>
      <c r="JI1008" s="4"/>
      <c r="JJ1008" s="4"/>
      <c r="JK1008" s="4"/>
      <c r="JL1008" s="4"/>
      <c r="JM1008" s="4"/>
      <c r="JN1008" s="4"/>
      <c r="JO1008" s="4"/>
      <c r="JP1008" s="4"/>
      <c r="JQ1008" s="6"/>
    </row>
    <row r="1009" spans="1:277" x14ac:dyDescent="0.25">
      <c r="A1009" s="47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IY1009" s="6"/>
      <c r="IZ1009" s="6"/>
      <c r="JA1009" s="6"/>
      <c r="JB1009" s="6"/>
      <c r="JC1009" s="6"/>
      <c r="JD1009" s="46"/>
      <c r="JE1009" s="4"/>
      <c r="JF1009" s="4"/>
      <c r="JG1009" s="4"/>
      <c r="JH1009" s="4"/>
      <c r="JI1009" s="4"/>
      <c r="JJ1009" s="4"/>
      <c r="JK1009" s="4"/>
      <c r="JL1009" s="4"/>
      <c r="JM1009" s="4"/>
      <c r="JN1009" s="4"/>
      <c r="JO1009" s="4"/>
      <c r="JP1009" s="4"/>
      <c r="JQ1009" s="6"/>
    </row>
    <row r="1010" spans="1:277" x14ac:dyDescent="0.25">
      <c r="A1010" s="47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IY1010" s="6"/>
      <c r="IZ1010" s="6"/>
      <c r="JA1010" s="6"/>
      <c r="JB1010" s="6"/>
      <c r="JC1010" s="6"/>
      <c r="JD1010" s="46"/>
      <c r="JE1010" s="4"/>
      <c r="JF1010" s="4"/>
      <c r="JG1010" s="4"/>
      <c r="JH1010" s="4"/>
      <c r="JI1010" s="4"/>
      <c r="JJ1010" s="4"/>
      <c r="JK1010" s="4"/>
      <c r="JL1010" s="4"/>
      <c r="JM1010" s="4"/>
      <c r="JN1010" s="4"/>
      <c r="JO1010" s="4"/>
      <c r="JP1010" s="4"/>
      <c r="JQ1010" s="6"/>
    </row>
    <row r="1011" spans="1:277" x14ac:dyDescent="0.25">
      <c r="A1011" s="47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IY1011" s="6"/>
      <c r="IZ1011" s="6"/>
      <c r="JA1011" s="6"/>
      <c r="JB1011" s="6"/>
      <c r="JC1011" s="6"/>
      <c r="JD1011" s="46"/>
      <c r="JE1011" s="4"/>
      <c r="JF1011" s="4"/>
      <c r="JG1011" s="4"/>
      <c r="JH1011" s="4"/>
      <c r="JI1011" s="4"/>
      <c r="JJ1011" s="4"/>
      <c r="JK1011" s="4"/>
      <c r="JL1011" s="4"/>
      <c r="JM1011" s="4"/>
      <c r="JN1011" s="4"/>
      <c r="JO1011" s="4"/>
      <c r="JP1011" s="4"/>
      <c r="JQ1011" s="6"/>
    </row>
    <row r="1012" spans="1:277" x14ac:dyDescent="0.25">
      <c r="A1012" s="47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IY1012" s="6"/>
      <c r="IZ1012" s="6"/>
      <c r="JA1012" s="6"/>
      <c r="JB1012" s="6"/>
      <c r="JC1012" s="6"/>
      <c r="JD1012" s="46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6"/>
    </row>
    <row r="1013" spans="1:277" x14ac:dyDescent="0.25">
      <c r="A1013" s="47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IY1013" s="6"/>
      <c r="IZ1013" s="6"/>
      <c r="JA1013" s="6"/>
      <c r="JB1013" s="6"/>
      <c r="JC1013" s="6"/>
      <c r="JD1013" s="46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6"/>
    </row>
    <row r="1014" spans="1:277" x14ac:dyDescent="0.25">
      <c r="A1014" s="47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IY1014" s="6"/>
      <c r="IZ1014" s="6"/>
      <c r="JA1014" s="6"/>
      <c r="JB1014" s="6"/>
      <c r="JC1014" s="6"/>
      <c r="JD1014" s="46"/>
      <c r="JE1014" s="4"/>
      <c r="JF1014" s="4"/>
      <c r="JG1014" s="4"/>
      <c r="JH1014" s="4"/>
      <c r="JI1014" s="4"/>
      <c r="JJ1014" s="4"/>
      <c r="JK1014" s="4"/>
      <c r="JL1014" s="4"/>
      <c r="JM1014" s="4"/>
      <c r="JN1014" s="4"/>
      <c r="JO1014" s="4"/>
      <c r="JP1014" s="4"/>
      <c r="JQ1014" s="6"/>
    </row>
    <row r="1015" spans="1:277" x14ac:dyDescent="0.25">
      <c r="A1015" s="47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IY1015" s="6"/>
      <c r="IZ1015" s="6"/>
      <c r="JA1015" s="6"/>
      <c r="JB1015" s="6"/>
      <c r="JC1015" s="6"/>
      <c r="JD1015" s="46"/>
      <c r="JE1015" s="4"/>
      <c r="JF1015" s="4"/>
      <c r="JG1015" s="4"/>
      <c r="JH1015" s="4"/>
      <c r="JI1015" s="4"/>
      <c r="JJ1015" s="4"/>
      <c r="JK1015" s="4"/>
      <c r="JL1015" s="4"/>
      <c r="JM1015" s="4"/>
      <c r="JN1015" s="4"/>
      <c r="JO1015" s="4"/>
      <c r="JP1015" s="4"/>
      <c r="JQ1015" s="6"/>
    </row>
    <row r="1016" spans="1:277" x14ac:dyDescent="0.25">
      <c r="A1016" s="47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IY1016" s="6"/>
      <c r="IZ1016" s="6"/>
      <c r="JA1016" s="6"/>
      <c r="JB1016" s="6"/>
      <c r="JC1016" s="6"/>
      <c r="JD1016" s="46"/>
      <c r="JE1016" s="4"/>
      <c r="JF1016" s="4"/>
      <c r="JG1016" s="4"/>
      <c r="JH1016" s="4"/>
      <c r="JI1016" s="4"/>
      <c r="JJ1016" s="4"/>
      <c r="JK1016" s="4"/>
      <c r="JL1016" s="4"/>
      <c r="JM1016" s="4"/>
      <c r="JN1016" s="4"/>
      <c r="JO1016" s="4"/>
      <c r="JP1016" s="4"/>
      <c r="JQ1016" s="6"/>
    </row>
    <row r="1017" spans="1:277" x14ac:dyDescent="0.25">
      <c r="A1017" s="47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IY1017" s="6"/>
      <c r="IZ1017" s="6"/>
      <c r="JA1017" s="6"/>
      <c r="JB1017" s="6"/>
      <c r="JC1017" s="6"/>
      <c r="JD1017" s="46"/>
      <c r="JE1017" s="4"/>
      <c r="JF1017" s="4"/>
      <c r="JG1017" s="4"/>
      <c r="JH1017" s="4"/>
      <c r="JI1017" s="4"/>
      <c r="JJ1017" s="4"/>
      <c r="JK1017" s="4"/>
      <c r="JL1017" s="4"/>
      <c r="JM1017" s="4"/>
      <c r="JN1017" s="4"/>
      <c r="JO1017" s="4"/>
      <c r="JP1017" s="4"/>
      <c r="JQ1017" s="6"/>
    </row>
    <row r="1018" spans="1:277" x14ac:dyDescent="0.25">
      <c r="A1018" s="47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IY1018" s="6"/>
      <c r="IZ1018" s="6"/>
      <c r="JA1018" s="6"/>
      <c r="JB1018" s="6"/>
      <c r="JC1018" s="6"/>
      <c r="JD1018" s="46"/>
      <c r="JE1018" s="4"/>
      <c r="JF1018" s="4"/>
      <c r="JG1018" s="4"/>
      <c r="JH1018" s="4"/>
      <c r="JI1018" s="4"/>
      <c r="JJ1018" s="4"/>
      <c r="JK1018" s="4"/>
      <c r="JL1018" s="4"/>
      <c r="JM1018" s="4"/>
      <c r="JN1018" s="4"/>
      <c r="JO1018" s="4"/>
      <c r="JP1018" s="4"/>
      <c r="JQ1018" s="6"/>
    </row>
    <row r="1019" spans="1:277" x14ac:dyDescent="0.25">
      <c r="A1019" s="47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IY1019" s="6"/>
      <c r="IZ1019" s="6"/>
      <c r="JA1019" s="6"/>
      <c r="JB1019" s="6"/>
      <c r="JC1019" s="6"/>
      <c r="JD1019" s="46"/>
      <c r="JE1019" s="4"/>
      <c r="JF1019" s="4"/>
      <c r="JG1019" s="4"/>
      <c r="JH1019" s="4"/>
      <c r="JI1019" s="4"/>
      <c r="JJ1019" s="4"/>
      <c r="JK1019" s="4"/>
      <c r="JL1019" s="4"/>
      <c r="JM1019" s="4"/>
      <c r="JN1019" s="4"/>
      <c r="JO1019" s="4"/>
      <c r="JP1019" s="4"/>
      <c r="JQ1019" s="6"/>
    </row>
    <row r="1020" spans="1:277" x14ac:dyDescent="0.25">
      <c r="A1020" s="47"/>
      <c r="B1020" s="48"/>
      <c r="C1020" s="48"/>
      <c r="D1020" s="48"/>
      <c r="E1020" s="48"/>
      <c r="F1020" s="48"/>
      <c r="G1020" s="48"/>
      <c r="H1020" s="48"/>
      <c r="I1020" s="48"/>
      <c r="J1020" s="48"/>
      <c r="K1020" s="48"/>
      <c r="IY1020" s="6"/>
      <c r="IZ1020" s="6"/>
      <c r="JA1020" s="6"/>
      <c r="JB1020" s="6"/>
      <c r="JC1020" s="6"/>
      <c r="JD1020" s="46"/>
      <c r="JE1020" s="4"/>
      <c r="JF1020" s="4"/>
      <c r="JG1020" s="4"/>
      <c r="JH1020" s="4"/>
      <c r="JI1020" s="4"/>
      <c r="JJ1020" s="4"/>
      <c r="JK1020" s="4"/>
      <c r="JL1020" s="4"/>
      <c r="JM1020" s="4"/>
      <c r="JN1020" s="4"/>
      <c r="JO1020" s="4"/>
      <c r="JP1020" s="4"/>
      <c r="JQ1020" s="6"/>
    </row>
    <row r="1021" spans="1:277" x14ac:dyDescent="0.25">
      <c r="A1021" s="47"/>
      <c r="B1021" s="48"/>
      <c r="C1021" s="48"/>
      <c r="D1021" s="48"/>
      <c r="E1021" s="48"/>
      <c r="F1021" s="48"/>
      <c r="G1021" s="48"/>
      <c r="H1021" s="48"/>
      <c r="I1021" s="48"/>
      <c r="J1021" s="48"/>
      <c r="K1021" s="48"/>
      <c r="IY1021" s="6"/>
      <c r="IZ1021" s="6"/>
      <c r="JA1021" s="6"/>
      <c r="JB1021" s="6"/>
      <c r="JC1021" s="6"/>
      <c r="JD1021" s="46"/>
      <c r="JE1021" s="4"/>
      <c r="JF1021" s="4"/>
      <c r="JG1021" s="4"/>
      <c r="JH1021" s="4"/>
      <c r="JI1021" s="4"/>
      <c r="JJ1021" s="4"/>
      <c r="JK1021" s="4"/>
      <c r="JL1021" s="4"/>
      <c r="JM1021" s="4"/>
      <c r="JN1021" s="4"/>
      <c r="JO1021" s="4"/>
      <c r="JP1021" s="4"/>
      <c r="JQ1021" s="6"/>
    </row>
    <row r="1022" spans="1:277" x14ac:dyDescent="0.25">
      <c r="A1022" s="47"/>
      <c r="B1022" s="48"/>
      <c r="C1022" s="48"/>
      <c r="D1022" s="48"/>
      <c r="E1022" s="48"/>
      <c r="F1022" s="48"/>
      <c r="G1022" s="48"/>
      <c r="H1022" s="48"/>
      <c r="I1022" s="48"/>
      <c r="J1022" s="48"/>
      <c r="K1022" s="48"/>
      <c r="IY1022" s="6"/>
      <c r="IZ1022" s="6"/>
      <c r="JA1022" s="6"/>
      <c r="JB1022" s="6"/>
      <c r="JC1022" s="6"/>
      <c r="JD1022" s="46"/>
      <c r="JE1022" s="4"/>
      <c r="JF1022" s="4"/>
      <c r="JG1022" s="4"/>
      <c r="JH1022" s="4"/>
      <c r="JI1022" s="4"/>
      <c r="JJ1022" s="4"/>
      <c r="JK1022" s="4"/>
      <c r="JL1022" s="4"/>
      <c r="JM1022" s="4"/>
      <c r="JN1022" s="4"/>
      <c r="JO1022" s="4"/>
      <c r="JP1022" s="4"/>
      <c r="JQ1022" s="6"/>
    </row>
    <row r="1023" spans="1:277" x14ac:dyDescent="0.25">
      <c r="A1023" s="47"/>
      <c r="B1023" s="48"/>
      <c r="C1023" s="48"/>
      <c r="D1023" s="48"/>
      <c r="E1023" s="48"/>
      <c r="F1023" s="48"/>
      <c r="G1023" s="48"/>
      <c r="H1023" s="48"/>
      <c r="I1023" s="48"/>
      <c r="J1023" s="48"/>
      <c r="K1023" s="48"/>
      <c r="IY1023" s="6"/>
      <c r="IZ1023" s="6"/>
      <c r="JA1023" s="6"/>
      <c r="JB1023" s="6"/>
      <c r="JC1023" s="6"/>
      <c r="JD1023" s="46"/>
      <c r="JE1023" s="4"/>
      <c r="JF1023" s="4"/>
      <c r="JG1023" s="4"/>
      <c r="JH1023" s="4"/>
      <c r="JI1023" s="4"/>
      <c r="JJ1023" s="4"/>
      <c r="JK1023" s="4"/>
      <c r="JL1023" s="4"/>
      <c r="JM1023" s="4"/>
      <c r="JN1023" s="4"/>
      <c r="JO1023" s="4"/>
      <c r="JP1023" s="4"/>
      <c r="JQ1023" s="6"/>
    </row>
    <row r="1024" spans="1:277" x14ac:dyDescent="0.25">
      <c r="A1024" s="47"/>
      <c r="B1024" s="48"/>
      <c r="C1024" s="48"/>
      <c r="D1024" s="48"/>
      <c r="E1024" s="48"/>
      <c r="F1024" s="48"/>
      <c r="G1024" s="48"/>
      <c r="H1024" s="48"/>
      <c r="I1024" s="48"/>
      <c r="J1024" s="48"/>
      <c r="K1024" s="48"/>
      <c r="IY1024" s="6"/>
      <c r="IZ1024" s="6"/>
      <c r="JA1024" s="6"/>
      <c r="JB1024" s="6"/>
      <c r="JC1024" s="6"/>
      <c r="JD1024" s="46"/>
      <c r="JE1024" s="4"/>
      <c r="JF1024" s="4"/>
      <c r="JG1024" s="4"/>
      <c r="JH1024" s="4"/>
      <c r="JI1024" s="4"/>
      <c r="JJ1024" s="4"/>
      <c r="JK1024" s="4"/>
      <c r="JL1024" s="4"/>
      <c r="JM1024" s="4"/>
      <c r="JN1024" s="4"/>
      <c r="JO1024" s="4"/>
      <c r="JP1024" s="4"/>
      <c r="JQ1024" s="6"/>
    </row>
    <row r="1025" spans="1:277" x14ac:dyDescent="0.25">
      <c r="A1025" s="47"/>
      <c r="B1025" s="48"/>
      <c r="C1025" s="48"/>
      <c r="D1025" s="48"/>
      <c r="E1025" s="48"/>
      <c r="F1025" s="48"/>
      <c r="G1025" s="48"/>
      <c r="H1025" s="48"/>
      <c r="I1025" s="48"/>
      <c r="J1025" s="48"/>
      <c r="K1025" s="48"/>
      <c r="IY1025" s="6"/>
      <c r="IZ1025" s="6"/>
      <c r="JA1025" s="6"/>
      <c r="JB1025" s="6"/>
      <c r="JC1025" s="6"/>
      <c r="JD1025" s="46"/>
      <c r="JE1025" s="4"/>
      <c r="JF1025" s="4"/>
      <c r="JG1025" s="4"/>
      <c r="JH1025" s="4"/>
      <c r="JI1025" s="4"/>
      <c r="JJ1025" s="4"/>
      <c r="JK1025" s="4"/>
      <c r="JL1025" s="4"/>
      <c r="JM1025" s="4"/>
      <c r="JN1025" s="4"/>
      <c r="JO1025" s="4"/>
      <c r="JP1025" s="4"/>
      <c r="JQ1025" s="6"/>
    </row>
    <row r="1026" spans="1:277" x14ac:dyDescent="0.25">
      <c r="A1026" s="47"/>
      <c r="B1026" s="48"/>
      <c r="C1026" s="48"/>
      <c r="D1026" s="48"/>
      <c r="E1026" s="48"/>
      <c r="F1026" s="48"/>
      <c r="G1026" s="48"/>
      <c r="H1026" s="48"/>
      <c r="I1026" s="48"/>
      <c r="J1026" s="48"/>
      <c r="K1026" s="48"/>
      <c r="IY1026" s="6"/>
      <c r="IZ1026" s="6"/>
      <c r="JA1026" s="6"/>
      <c r="JB1026" s="6"/>
      <c r="JC1026" s="6"/>
      <c r="JD1026" s="46"/>
      <c r="JE1026" s="4"/>
      <c r="JF1026" s="4"/>
      <c r="JG1026" s="4"/>
      <c r="JH1026" s="4"/>
      <c r="JI1026" s="4"/>
      <c r="JJ1026" s="4"/>
      <c r="JK1026" s="4"/>
      <c r="JL1026" s="4"/>
      <c r="JM1026" s="4"/>
      <c r="JN1026" s="4"/>
      <c r="JO1026" s="4"/>
      <c r="JP1026" s="4"/>
      <c r="JQ1026" s="6"/>
    </row>
    <row r="1027" spans="1:277" x14ac:dyDescent="0.25">
      <c r="A1027" s="47"/>
      <c r="B1027" s="48"/>
      <c r="C1027" s="48"/>
      <c r="D1027" s="48"/>
      <c r="E1027" s="48"/>
      <c r="F1027" s="48"/>
      <c r="G1027" s="48"/>
      <c r="H1027" s="48"/>
      <c r="I1027" s="48"/>
      <c r="J1027" s="48"/>
      <c r="K1027" s="48"/>
      <c r="IY1027" s="6"/>
      <c r="IZ1027" s="6"/>
      <c r="JA1027" s="6"/>
      <c r="JB1027" s="6"/>
      <c r="JC1027" s="6"/>
      <c r="JD1027" s="46"/>
      <c r="JE1027" s="4"/>
      <c r="JF1027" s="4"/>
      <c r="JG1027" s="4"/>
      <c r="JH1027" s="4"/>
      <c r="JI1027" s="4"/>
      <c r="JJ1027" s="4"/>
      <c r="JK1027" s="4"/>
      <c r="JL1027" s="4"/>
      <c r="JM1027" s="4"/>
      <c r="JN1027" s="4"/>
      <c r="JO1027" s="4"/>
      <c r="JP1027" s="4"/>
      <c r="JQ1027" s="6"/>
    </row>
    <row r="1028" spans="1:277" x14ac:dyDescent="0.25">
      <c r="A1028" s="47"/>
      <c r="B1028" s="48"/>
      <c r="C1028" s="48"/>
      <c r="D1028" s="48"/>
      <c r="E1028" s="48"/>
      <c r="F1028" s="48"/>
      <c r="G1028" s="48"/>
      <c r="H1028" s="48"/>
      <c r="I1028" s="48"/>
      <c r="J1028" s="48"/>
      <c r="K1028" s="48"/>
      <c r="IY1028" s="6"/>
      <c r="IZ1028" s="6"/>
      <c r="JA1028" s="6"/>
      <c r="JB1028" s="6"/>
      <c r="JC1028" s="6"/>
      <c r="JD1028" s="46"/>
      <c r="JE1028" s="4"/>
      <c r="JF1028" s="4"/>
      <c r="JG1028" s="4"/>
      <c r="JH1028" s="4"/>
      <c r="JI1028" s="4"/>
      <c r="JJ1028" s="4"/>
      <c r="JK1028" s="4"/>
      <c r="JL1028" s="4"/>
      <c r="JM1028" s="4"/>
      <c r="JN1028" s="4"/>
      <c r="JO1028" s="4"/>
      <c r="JP1028" s="4"/>
      <c r="JQ1028" s="6"/>
    </row>
    <row r="1029" spans="1:277" x14ac:dyDescent="0.25">
      <c r="A1029" s="47"/>
      <c r="B1029" s="48"/>
      <c r="C1029" s="48"/>
      <c r="D1029" s="48"/>
      <c r="E1029" s="48"/>
      <c r="F1029" s="48"/>
      <c r="G1029" s="48"/>
      <c r="H1029" s="48"/>
      <c r="I1029" s="48"/>
      <c r="J1029" s="48"/>
      <c r="K1029" s="48"/>
      <c r="IY1029" s="6"/>
      <c r="IZ1029" s="6"/>
      <c r="JA1029" s="6"/>
      <c r="JB1029" s="6"/>
      <c r="JC1029" s="6"/>
      <c r="JD1029" s="46"/>
      <c r="JE1029" s="4"/>
      <c r="JF1029" s="4"/>
      <c r="JG1029" s="4"/>
      <c r="JH1029" s="4"/>
      <c r="JI1029" s="4"/>
      <c r="JJ1029" s="4"/>
      <c r="JK1029" s="4"/>
      <c r="JL1029" s="4"/>
      <c r="JM1029" s="4"/>
      <c r="JN1029" s="4"/>
      <c r="JO1029" s="4"/>
      <c r="JP1029" s="4"/>
      <c r="JQ1029" s="6"/>
    </row>
    <row r="1030" spans="1:277" x14ac:dyDescent="0.25">
      <c r="A1030" s="47"/>
      <c r="B1030" s="48"/>
      <c r="C1030" s="48"/>
      <c r="D1030" s="48"/>
      <c r="E1030" s="48"/>
      <c r="F1030" s="48"/>
      <c r="G1030" s="48"/>
      <c r="H1030" s="48"/>
      <c r="I1030" s="48"/>
      <c r="J1030" s="48"/>
      <c r="K1030" s="48"/>
      <c r="IY1030" s="6"/>
      <c r="IZ1030" s="6"/>
      <c r="JA1030" s="6"/>
      <c r="JB1030" s="6"/>
      <c r="JC1030" s="6"/>
      <c r="JD1030" s="46"/>
      <c r="JE1030" s="4"/>
      <c r="JF1030" s="4"/>
      <c r="JG1030" s="4"/>
      <c r="JH1030" s="4"/>
      <c r="JI1030" s="4"/>
      <c r="JJ1030" s="4"/>
      <c r="JK1030" s="4"/>
      <c r="JL1030" s="4"/>
      <c r="JM1030" s="4"/>
      <c r="JN1030" s="4"/>
      <c r="JO1030" s="4"/>
      <c r="JP1030" s="4"/>
      <c r="JQ1030" s="6"/>
    </row>
    <row r="1031" spans="1:277" x14ac:dyDescent="0.25">
      <c r="A1031" s="47"/>
      <c r="B1031" s="48"/>
      <c r="C1031" s="48"/>
      <c r="D1031" s="48"/>
      <c r="E1031" s="48"/>
      <c r="F1031" s="48"/>
      <c r="G1031" s="48"/>
      <c r="H1031" s="48"/>
      <c r="I1031" s="48"/>
      <c r="J1031" s="48"/>
      <c r="K1031" s="48"/>
      <c r="IY1031" s="6"/>
      <c r="IZ1031" s="6"/>
      <c r="JA1031" s="6"/>
      <c r="JB1031" s="6"/>
      <c r="JC1031" s="6"/>
      <c r="JD1031" s="46"/>
      <c r="JE1031" s="4"/>
      <c r="JF1031" s="4"/>
      <c r="JG1031" s="4"/>
      <c r="JH1031" s="4"/>
      <c r="JI1031" s="4"/>
      <c r="JJ1031" s="4"/>
      <c r="JK1031" s="4"/>
      <c r="JL1031" s="4"/>
      <c r="JM1031" s="4"/>
      <c r="JN1031" s="4"/>
      <c r="JO1031" s="4"/>
      <c r="JP1031" s="4"/>
      <c r="JQ1031" s="6"/>
    </row>
    <row r="1032" spans="1:277" x14ac:dyDescent="0.25">
      <c r="A1032" s="47"/>
      <c r="B1032" s="48"/>
      <c r="C1032" s="48"/>
      <c r="D1032" s="48"/>
      <c r="E1032" s="48"/>
      <c r="F1032" s="48"/>
      <c r="G1032" s="48"/>
      <c r="H1032" s="48"/>
      <c r="I1032" s="48"/>
      <c r="J1032" s="48"/>
      <c r="K1032" s="48"/>
      <c r="IY1032" s="6"/>
      <c r="IZ1032" s="6"/>
      <c r="JA1032" s="6"/>
      <c r="JB1032" s="6"/>
      <c r="JC1032" s="6"/>
      <c r="JD1032" s="46"/>
      <c r="JE1032" s="4"/>
      <c r="JF1032" s="4"/>
      <c r="JG1032" s="4"/>
      <c r="JH1032" s="4"/>
      <c r="JI1032" s="4"/>
      <c r="JJ1032" s="4"/>
      <c r="JK1032" s="4"/>
      <c r="JL1032" s="4"/>
      <c r="JM1032" s="4"/>
      <c r="JN1032" s="4"/>
      <c r="JO1032" s="4"/>
      <c r="JP1032" s="4"/>
      <c r="JQ1032" s="6"/>
    </row>
    <row r="1033" spans="1:277" x14ac:dyDescent="0.25">
      <c r="A1033" s="47"/>
      <c r="B1033" s="48"/>
      <c r="C1033" s="48"/>
      <c r="D1033" s="48"/>
      <c r="E1033" s="48"/>
      <c r="F1033" s="48"/>
      <c r="G1033" s="48"/>
      <c r="H1033" s="48"/>
      <c r="I1033" s="48"/>
      <c r="J1033" s="48"/>
      <c r="K1033" s="48"/>
      <c r="IY1033" s="6"/>
      <c r="IZ1033" s="6"/>
      <c r="JA1033" s="6"/>
      <c r="JB1033" s="6"/>
      <c r="JC1033" s="6"/>
      <c r="JD1033" s="46"/>
      <c r="JE1033" s="4"/>
      <c r="JF1033" s="4"/>
      <c r="JG1033" s="4"/>
      <c r="JH1033" s="4"/>
      <c r="JI1033" s="4"/>
      <c r="JJ1033" s="4"/>
      <c r="JK1033" s="4"/>
      <c r="JL1033" s="4"/>
      <c r="JM1033" s="4"/>
      <c r="JN1033" s="4"/>
      <c r="JO1033" s="4"/>
      <c r="JP1033" s="4"/>
      <c r="JQ1033" s="6"/>
    </row>
    <row r="1034" spans="1:277" x14ac:dyDescent="0.25">
      <c r="A1034" s="47"/>
      <c r="B1034" s="48"/>
      <c r="C1034" s="48"/>
      <c r="D1034" s="48"/>
      <c r="E1034" s="48"/>
      <c r="F1034" s="48"/>
      <c r="G1034" s="48"/>
      <c r="H1034" s="48"/>
      <c r="I1034" s="48"/>
      <c r="J1034" s="48"/>
      <c r="K1034" s="48"/>
      <c r="IY1034" s="6"/>
      <c r="IZ1034" s="6"/>
      <c r="JA1034" s="6"/>
      <c r="JB1034" s="6"/>
      <c r="JC1034" s="6"/>
      <c r="JD1034" s="46"/>
      <c r="JE1034" s="4"/>
      <c r="JF1034" s="4"/>
      <c r="JG1034" s="4"/>
      <c r="JH1034" s="4"/>
      <c r="JI1034" s="4"/>
      <c r="JJ1034" s="4"/>
      <c r="JK1034" s="4"/>
      <c r="JL1034" s="4"/>
      <c r="JM1034" s="4"/>
      <c r="JN1034" s="4"/>
      <c r="JO1034" s="4"/>
      <c r="JP1034" s="4"/>
      <c r="JQ1034" s="6"/>
    </row>
    <row r="1035" spans="1:277" x14ac:dyDescent="0.25">
      <c r="A1035" s="47"/>
      <c r="B1035" s="48"/>
      <c r="C1035" s="48"/>
      <c r="D1035" s="48"/>
      <c r="E1035" s="48"/>
      <c r="F1035" s="48"/>
      <c r="G1035" s="48"/>
      <c r="H1035" s="48"/>
      <c r="I1035" s="48"/>
      <c r="J1035" s="48"/>
      <c r="K1035" s="48"/>
      <c r="IY1035" s="6"/>
      <c r="IZ1035" s="6"/>
      <c r="JA1035" s="6"/>
      <c r="JB1035" s="6"/>
      <c r="JC1035" s="6"/>
      <c r="JD1035" s="46"/>
      <c r="JE1035" s="4"/>
      <c r="JF1035" s="4"/>
      <c r="JG1035" s="4"/>
      <c r="JH1035" s="4"/>
      <c r="JI1035" s="4"/>
      <c r="JJ1035" s="4"/>
      <c r="JK1035" s="4"/>
      <c r="JL1035" s="4"/>
      <c r="JM1035" s="4"/>
      <c r="JN1035" s="4"/>
      <c r="JO1035" s="4"/>
      <c r="JP1035" s="4"/>
      <c r="JQ1035" s="6"/>
    </row>
    <row r="1036" spans="1:277" x14ac:dyDescent="0.25">
      <c r="A1036" s="47"/>
      <c r="B1036" s="48"/>
      <c r="C1036" s="48"/>
      <c r="D1036" s="48"/>
      <c r="E1036" s="48"/>
      <c r="F1036" s="48"/>
      <c r="G1036" s="48"/>
      <c r="H1036" s="48"/>
      <c r="I1036" s="48"/>
      <c r="J1036" s="48"/>
      <c r="K1036" s="48"/>
      <c r="IY1036" s="6"/>
      <c r="IZ1036" s="6"/>
      <c r="JA1036" s="6"/>
      <c r="JB1036" s="6"/>
      <c r="JC1036" s="6"/>
      <c r="JD1036" s="46"/>
      <c r="JE1036" s="4"/>
      <c r="JF1036" s="4"/>
      <c r="JG1036" s="4"/>
      <c r="JH1036" s="4"/>
      <c r="JI1036" s="4"/>
      <c r="JJ1036" s="4"/>
      <c r="JK1036" s="4"/>
      <c r="JL1036" s="4"/>
      <c r="JM1036" s="4"/>
      <c r="JN1036" s="4"/>
      <c r="JO1036" s="4"/>
      <c r="JP1036" s="4"/>
      <c r="JQ1036" s="6"/>
    </row>
    <row r="1037" spans="1:277" x14ac:dyDescent="0.25">
      <c r="A1037" s="47"/>
      <c r="B1037" s="48"/>
      <c r="C1037" s="48"/>
      <c r="D1037" s="48"/>
      <c r="E1037" s="48"/>
      <c r="F1037" s="48"/>
      <c r="G1037" s="48"/>
      <c r="H1037" s="48"/>
      <c r="I1037" s="48"/>
      <c r="J1037" s="48"/>
      <c r="K1037" s="48"/>
      <c r="IY1037" s="6"/>
      <c r="IZ1037" s="6"/>
      <c r="JA1037" s="6"/>
      <c r="JB1037" s="6"/>
      <c r="JC1037" s="6"/>
      <c r="JD1037" s="46"/>
      <c r="JE1037" s="4"/>
      <c r="JF1037" s="4"/>
      <c r="JG1037" s="4"/>
      <c r="JH1037" s="4"/>
      <c r="JI1037" s="4"/>
      <c r="JJ1037" s="4"/>
      <c r="JK1037" s="4"/>
      <c r="JL1037" s="4"/>
      <c r="JM1037" s="4"/>
      <c r="JN1037" s="4"/>
      <c r="JO1037" s="4"/>
      <c r="JP1037" s="4"/>
      <c r="JQ1037" s="6"/>
    </row>
    <row r="1038" spans="1:277" x14ac:dyDescent="0.25">
      <c r="A1038" s="47"/>
      <c r="B1038" s="48"/>
      <c r="C1038" s="48"/>
      <c r="D1038" s="48"/>
      <c r="E1038" s="48"/>
      <c r="F1038" s="48"/>
      <c r="G1038" s="48"/>
      <c r="H1038" s="48"/>
      <c r="I1038" s="48"/>
      <c r="J1038" s="48"/>
      <c r="K1038" s="48"/>
      <c r="IY1038" s="6"/>
      <c r="IZ1038" s="6"/>
      <c r="JA1038" s="6"/>
      <c r="JB1038" s="6"/>
      <c r="JC1038" s="6"/>
      <c r="JD1038" s="46"/>
      <c r="JE1038" s="4"/>
      <c r="JF1038" s="4"/>
      <c r="JG1038" s="4"/>
      <c r="JH1038" s="4"/>
      <c r="JI1038" s="4"/>
      <c r="JJ1038" s="4"/>
      <c r="JK1038" s="4"/>
      <c r="JL1038" s="4"/>
      <c r="JM1038" s="4"/>
      <c r="JN1038" s="4"/>
      <c r="JO1038" s="4"/>
      <c r="JP1038" s="4"/>
      <c r="JQ1038" s="6"/>
    </row>
    <row r="1039" spans="1:277" x14ac:dyDescent="0.25">
      <c r="A1039" s="47"/>
      <c r="B1039" s="48"/>
      <c r="C1039" s="48"/>
      <c r="D1039" s="48"/>
      <c r="E1039" s="48"/>
      <c r="F1039" s="48"/>
      <c r="G1039" s="48"/>
      <c r="H1039" s="48"/>
      <c r="I1039" s="48"/>
      <c r="J1039" s="48"/>
      <c r="K1039" s="48"/>
      <c r="IY1039" s="6"/>
      <c r="IZ1039" s="6"/>
      <c r="JA1039" s="6"/>
      <c r="JB1039" s="6"/>
      <c r="JC1039" s="6"/>
      <c r="JD1039" s="46"/>
      <c r="JE1039" s="4"/>
      <c r="JF1039" s="4"/>
      <c r="JG1039" s="4"/>
      <c r="JH1039" s="4"/>
      <c r="JI1039" s="4"/>
      <c r="JJ1039" s="4"/>
      <c r="JK1039" s="4"/>
      <c r="JL1039" s="4"/>
      <c r="JM1039" s="4"/>
      <c r="JN1039" s="4"/>
      <c r="JO1039" s="4"/>
      <c r="JP1039" s="4"/>
      <c r="JQ1039" s="6"/>
    </row>
    <row r="1040" spans="1:277" x14ac:dyDescent="0.25">
      <c r="A1040" s="47"/>
      <c r="B1040" s="48"/>
      <c r="C1040" s="48"/>
      <c r="D1040" s="48"/>
      <c r="E1040" s="48"/>
      <c r="F1040" s="48"/>
      <c r="G1040" s="48"/>
      <c r="H1040" s="48"/>
      <c r="I1040" s="48"/>
      <c r="J1040" s="48"/>
      <c r="K1040" s="48"/>
      <c r="IY1040" s="6"/>
      <c r="IZ1040" s="6"/>
      <c r="JA1040" s="6"/>
      <c r="JB1040" s="6"/>
      <c r="JC1040" s="6"/>
      <c r="JD1040" s="46"/>
      <c r="JE1040" s="4"/>
      <c r="JF1040" s="4"/>
      <c r="JG1040" s="4"/>
      <c r="JH1040" s="4"/>
      <c r="JI1040" s="4"/>
      <c r="JJ1040" s="4"/>
      <c r="JK1040" s="4"/>
      <c r="JL1040" s="4"/>
      <c r="JM1040" s="4"/>
      <c r="JN1040" s="4"/>
      <c r="JO1040" s="4"/>
      <c r="JP1040" s="4"/>
      <c r="JQ1040" s="6"/>
    </row>
    <row r="1041" spans="1:277" x14ac:dyDescent="0.25">
      <c r="A1041" s="47"/>
      <c r="B1041" s="48"/>
      <c r="C1041" s="48"/>
      <c r="D1041" s="48"/>
      <c r="E1041" s="48"/>
      <c r="F1041" s="48"/>
      <c r="G1041" s="48"/>
      <c r="H1041" s="48"/>
      <c r="I1041" s="48"/>
      <c r="J1041" s="48"/>
      <c r="K1041" s="48"/>
      <c r="IY1041" s="6"/>
      <c r="IZ1041" s="6"/>
      <c r="JA1041" s="6"/>
      <c r="JB1041" s="6"/>
      <c r="JC1041" s="6"/>
      <c r="JD1041" s="46"/>
      <c r="JE1041" s="4"/>
      <c r="JF1041" s="4"/>
      <c r="JG1041" s="4"/>
      <c r="JH1041" s="4"/>
      <c r="JI1041" s="4"/>
      <c r="JJ1041" s="4"/>
      <c r="JK1041" s="4"/>
      <c r="JL1041" s="4"/>
      <c r="JM1041" s="4"/>
      <c r="JN1041" s="4"/>
      <c r="JO1041" s="4"/>
      <c r="JP1041" s="4"/>
      <c r="JQ1041" s="6"/>
    </row>
    <row r="1042" spans="1:277" x14ac:dyDescent="0.25">
      <c r="A1042" s="47"/>
      <c r="B1042" s="48"/>
      <c r="C1042" s="48"/>
      <c r="D1042" s="48"/>
      <c r="E1042" s="48"/>
      <c r="F1042" s="48"/>
      <c r="G1042" s="48"/>
      <c r="H1042" s="48"/>
      <c r="I1042" s="48"/>
      <c r="J1042" s="48"/>
      <c r="K1042" s="48"/>
      <c r="IY1042" s="6"/>
      <c r="IZ1042" s="6"/>
      <c r="JA1042" s="6"/>
      <c r="JB1042" s="6"/>
      <c r="JC1042" s="6"/>
      <c r="JD1042" s="46"/>
      <c r="JE1042" s="4"/>
      <c r="JF1042" s="4"/>
      <c r="JG1042" s="4"/>
      <c r="JH1042" s="4"/>
      <c r="JI1042" s="4"/>
      <c r="JJ1042" s="4"/>
      <c r="JK1042" s="4"/>
      <c r="JL1042" s="4"/>
      <c r="JM1042" s="4"/>
      <c r="JN1042" s="4"/>
      <c r="JO1042" s="4"/>
      <c r="JP1042" s="4"/>
      <c r="JQ1042" s="6"/>
    </row>
    <row r="1043" spans="1:277" x14ac:dyDescent="0.25">
      <c r="A1043" s="47"/>
      <c r="B1043" s="48"/>
      <c r="C1043" s="48"/>
      <c r="D1043" s="48"/>
      <c r="E1043" s="48"/>
      <c r="F1043" s="48"/>
      <c r="G1043" s="48"/>
      <c r="H1043" s="48"/>
      <c r="I1043" s="48"/>
      <c r="J1043" s="48"/>
      <c r="K1043" s="48"/>
      <c r="IY1043" s="6"/>
      <c r="IZ1043" s="6"/>
      <c r="JA1043" s="6"/>
      <c r="JB1043" s="6"/>
      <c r="JC1043" s="6"/>
      <c r="JD1043" s="46"/>
      <c r="JE1043" s="4"/>
      <c r="JF1043" s="4"/>
      <c r="JG1043" s="4"/>
      <c r="JH1043" s="4"/>
      <c r="JI1043" s="4"/>
      <c r="JJ1043" s="4"/>
      <c r="JK1043" s="4"/>
      <c r="JL1043" s="4"/>
      <c r="JM1043" s="4"/>
      <c r="JN1043" s="4"/>
      <c r="JO1043" s="4"/>
      <c r="JP1043" s="4"/>
      <c r="JQ1043" s="6"/>
    </row>
    <row r="1044" spans="1:277" x14ac:dyDescent="0.25">
      <c r="A1044" s="47"/>
      <c r="B1044" s="48"/>
      <c r="C1044" s="48"/>
      <c r="D1044" s="48"/>
      <c r="E1044" s="48"/>
      <c r="F1044" s="48"/>
      <c r="G1044" s="48"/>
      <c r="H1044" s="48"/>
      <c r="I1044" s="48"/>
      <c r="J1044" s="48"/>
      <c r="K1044" s="48"/>
      <c r="IY1044" s="6"/>
      <c r="IZ1044" s="6"/>
      <c r="JA1044" s="6"/>
      <c r="JB1044" s="6"/>
      <c r="JC1044" s="6"/>
      <c r="JD1044" s="46"/>
      <c r="JE1044" s="4"/>
      <c r="JF1044" s="4"/>
      <c r="JG1044" s="4"/>
      <c r="JH1044" s="4"/>
      <c r="JI1044" s="4"/>
      <c r="JJ1044" s="4"/>
      <c r="JK1044" s="4"/>
      <c r="JL1044" s="4"/>
      <c r="JM1044" s="4"/>
      <c r="JN1044" s="4"/>
      <c r="JO1044" s="4"/>
      <c r="JP1044" s="4"/>
      <c r="JQ1044" s="6"/>
    </row>
    <row r="1045" spans="1:277" x14ac:dyDescent="0.25">
      <c r="A1045" s="47"/>
      <c r="B1045" s="48"/>
      <c r="C1045" s="48"/>
      <c r="D1045" s="48"/>
      <c r="E1045" s="48"/>
      <c r="F1045" s="48"/>
      <c r="G1045" s="48"/>
      <c r="H1045" s="48"/>
      <c r="I1045" s="48"/>
      <c r="J1045" s="48"/>
      <c r="K1045" s="48"/>
      <c r="IY1045" s="6"/>
      <c r="IZ1045" s="6"/>
      <c r="JA1045" s="6"/>
      <c r="JB1045" s="6"/>
      <c r="JC1045" s="6"/>
      <c r="JD1045" s="46"/>
      <c r="JE1045" s="4"/>
      <c r="JF1045" s="4"/>
      <c r="JG1045" s="4"/>
      <c r="JH1045" s="4"/>
      <c r="JI1045" s="4"/>
      <c r="JJ1045" s="4"/>
      <c r="JK1045" s="4"/>
      <c r="JL1045" s="4"/>
      <c r="JM1045" s="4"/>
      <c r="JN1045" s="4"/>
      <c r="JO1045" s="4"/>
      <c r="JP1045" s="4"/>
      <c r="JQ1045" s="6"/>
    </row>
    <row r="1046" spans="1:277" x14ac:dyDescent="0.25">
      <c r="A1046" s="47"/>
      <c r="B1046" s="48"/>
      <c r="C1046" s="48"/>
      <c r="D1046" s="48"/>
      <c r="E1046" s="48"/>
      <c r="F1046" s="48"/>
      <c r="G1046" s="48"/>
      <c r="H1046" s="48"/>
      <c r="I1046" s="48"/>
      <c r="J1046" s="48"/>
      <c r="K1046" s="48"/>
      <c r="IY1046" s="6"/>
      <c r="IZ1046" s="6"/>
      <c r="JA1046" s="6"/>
      <c r="JB1046" s="6"/>
      <c r="JC1046" s="6"/>
      <c r="JD1046" s="46"/>
      <c r="JE1046" s="4"/>
      <c r="JF1046" s="4"/>
      <c r="JG1046" s="4"/>
      <c r="JH1046" s="4"/>
      <c r="JI1046" s="4"/>
      <c r="JJ1046" s="4"/>
      <c r="JK1046" s="4"/>
      <c r="JL1046" s="4"/>
      <c r="JM1046" s="4"/>
      <c r="JN1046" s="4"/>
      <c r="JO1046" s="4"/>
      <c r="JP1046" s="4"/>
      <c r="JQ1046" s="6"/>
    </row>
    <row r="1047" spans="1:277" x14ac:dyDescent="0.25">
      <c r="A1047" s="47"/>
      <c r="B1047" s="48"/>
      <c r="C1047" s="48"/>
      <c r="D1047" s="48"/>
      <c r="E1047" s="48"/>
      <c r="F1047" s="48"/>
      <c r="G1047" s="48"/>
      <c r="H1047" s="48"/>
      <c r="I1047" s="48"/>
      <c r="J1047" s="48"/>
      <c r="K1047" s="48"/>
      <c r="IY1047" s="6"/>
      <c r="IZ1047" s="6"/>
      <c r="JA1047" s="6"/>
      <c r="JB1047" s="6"/>
      <c r="JC1047" s="6"/>
      <c r="JD1047" s="46"/>
      <c r="JE1047" s="4"/>
      <c r="JF1047" s="4"/>
      <c r="JG1047" s="4"/>
      <c r="JH1047" s="4"/>
      <c r="JI1047" s="4"/>
      <c r="JJ1047" s="4"/>
      <c r="JK1047" s="4"/>
      <c r="JL1047" s="4"/>
      <c r="JM1047" s="4"/>
      <c r="JN1047" s="4"/>
      <c r="JO1047" s="4"/>
      <c r="JP1047" s="4"/>
      <c r="JQ1047" s="6"/>
    </row>
    <row r="1048" spans="1:277" x14ac:dyDescent="0.25">
      <c r="A1048" s="47"/>
      <c r="B1048" s="48"/>
      <c r="C1048" s="48"/>
      <c r="D1048" s="48"/>
      <c r="E1048" s="48"/>
      <c r="F1048" s="48"/>
      <c r="G1048" s="48"/>
      <c r="H1048" s="48"/>
      <c r="I1048" s="48"/>
      <c r="J1048" s="48"/>
      <c r="K1048" s="48"/>
      <c r="IY1048" s="6"/>
      <c r="IZ1048" s="6"/>
      <c r="JA1048" s="6"/>
      <c r="JB1048" s="6"/>
      <c r="JC1048" s="6"/>
      <c r="JD1048" s="46"/>
      <c r="JE1048" s="4"/>
      <c r="JF1048" s="4"/>
      <c r="JG1048" s="4"/>
      <c r="JH1048" s="4"/>
      <c r="JI1048" s="4"/>
      <c r="JJ1048" s="4"/>
      <c r="JK1048" s="4"/>
      <c r="JL1048" s="4"/>
      <c r="JM1048" s="4"/>
      <c r="JN1048" s="4"/>
      <c r="JO1048" s="4"/>
      <c r="JP1048" s="4"/>
      <c r="JQ1048" s="6"/>
    </row>
    <row r="1049" spans="1:277" x14ac:dyDescent="0.25">
      <c r="A1049" s="47"/>
      <c r="B1049" s="48"/>
      <c r="C1049" s="48"/>
      <c r="D1049" s="48"/>
      <c r="E1049" s="48"/>
      <c r="F1049" s="48"/>
      <c r="G1049" s="48"/>
      <c r="H1049" s="48"/>
      <c r="I1049" s="48"/>
      <c r="J1049" s="48"/>
      <c r="K1049" s="48"/>
      <c r="IY1049" s="6"/>
      <c r="IZ1049" s="6"/>
      <c r="JA1049" s="6"/>
      <c r="JB1049" s="6"/>
      <c r="JC1049" s="6"/>
      <c r="JD1049" s="46"/>
      <c r="JE1049" s="4"/>
      <c r="JF1049" s="4"/>
      <c r="JG1049" s="4"/>
      <c r="JH1049" s="4"/>
      <c r="JI1049" s="4"/>
      <c r="JJ1049" s="4"/>
      <c r="JK1049" s="4"/>
      <c r="JL1049" s="4"/>
      <c r="JM1049" s="4"/>
      <c r="JN1049" s="4"/>
      <c r="JO1049" s="4"/>
      <c r="JP1049" s="4"/>
      <c r="JQ1049" s="6"/>
    </row>
    <row r="1050" spans="1:277" x14ac:dyDescent="0.25">
      <c r="A1050" s="47"/>
      <c r="B1050" s="48"/>
      <c r="C1050" s="48"/>
      <c r="D1050" s="48"/>
      <c r="E1050" s="48"/>
      <c r="F1050" s="48"/>
      <c r="G1050" s="48"/>
      <c r="H1050" s="48"/>
      <c r="I1050" s="48"/>
      <c r="J1050" s="48"/>
      <c r="K1050" s="48"/>
      <c r="IY1050" s="6"/>
      <c r="IZ1050" s="6"/>
      <c r="JA1050" s="6"/>
      <c r="JB1050" s="6"/>
      <c r="JC1050" s="6"/>
      <c r="JD1050" s="46"/>
      <c r="JE1050" s="4"/>
      <c r="JF1050" s="4"/>
      <c r="JG1050" s="4"/>
      <c r="JH1050" s="4"/>
      <c r="JI1050" s="4"/>
      <c r="JJ1050" s="4"/>
      <c r="JK1050" s="4"/>
      <c r="JL1050" s="4"/>
      <c r="JM1050" s="4"/>
      <c r="JN1050" s="4"/>
      <c r="JO1050" s="4"/>
      <c r="JP1050" s="4"/>
      <c r="JQ1050" s="6"/>
    </row>
    <row r="1051" spans="1:277" x14ac:dyDescent="0.25">
      <c r="A1051" s="47"/>
      <c r="B1051" s="48"/>
      <c r="C1051" s="48"/>
      <c r="D1051" s="48"/>
      <c r="E1051" s="48"/>
      <c r="F1051" s="48"/>
      <c r="G1051" s="48"/>
      <c r="H1051" s="48"/>
      <c r="I1051" s="48"/>
      <c r="J1051" s="48"/>
      <c r="K1051" s="48"/>
      <c r="IY1051" s="6"/>
      <c r="IZ1051" s="6"/>
      <c r="JA1051" s="6"/>
      <c r="JB1051" s="6"/>
      <c r="JC1051" s="6"/>
      <c r="JD1051" s="46"/>
      <c r="JE1051" s="4"/>
      <c r="JF1051" s="4"/>
      <c r="JG1051" s="4"/>
      <c r="JH1051" s="4"/>
      <c r="JI1051" s="4"/>
      <c r="JJ1051" s="4"/>
      <c r="JK1051" s="4"/>
      <c r="JL1051" s="4"/>
      <c r="JM1051" s="4"/>
      <c r="JN1051" s="4"/>
      <c r="JO1051" s="4"/>
      <c r="JP1051" s="4"/>
      <c r="JQ1051" s="6"/>
    </row>
    <row r="1052" spans="1:277" x14ac:dyDescent="0.25">
      <c r="A1052" s="47"/>
      <c r="B1052" s="48"/>
      <c r="C1052" s="48"/>
      <c r="D1052" s="48"/>
      <c r="E1052" s="48"/>
      <c r="F1052" s="48"/>
      <c r="G1052" s="48"/>
      <c r="H1052" s="48"/>
      <c r="I1052" s="48"/>
      <c r="J1052" s="48"/>
      <c r="K1052" s="48"/>
      <c r="IY1052" s="6"/>
      <c r="IZ1052" s="6"/>
      <c r="JA1052" s="6"/>
      <c r="JB1052" s="6"/>
      <c r="JC1052" s="6"/>
      <c r="JD1052" s="46"/>
      <c r="JE1052" s="4"/>
      <c r="JF1052" s="4"/>
      <c r="JG1052" s="4"/>
      <c r="JH1052" s="4"/>
      <c r="JI1052" s="4"/>
      <c r="JJ1052" s="4"/>
      <c r="JK1052" s="4"/>
      <c r="JL1052" s="4"/>
      <c r="JM1052" s="4"/>
      <c r="JN1052" s="4"/>
      <c r="JO1052" s="4"/>
      <c r="JP1052" s="4"/>
      <c r="JQ1052" s="6"/>
    </row>
    <row r="1053" spans="1:277" x14ac:dyDescent="0.25">
      <c r="A1053" s="47"/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IY1053" s="6"/>
      <c r="IZ1053" s="6"/>
      <c r="JA1053" s="6"/>
      <c r="JB1053" s="6"/>
      <c r="JC1053" s="6"/>
      <c r="JD1053" s="46"/>
      <c r="JE1053" s="4"/>
      <c r="JF1053" s="4"/>
      <c r="JG1053" s="4"/>
      <c r="JH1053" s="4"/>
      <c r="JI1053" s="4"/>
      <c r="JJ1053" s="4"/>
      <c r="JK1053" s="4"/>
      <c r="JL1053" s="4"/>
      <c r="JM1053" s="4"/>
      <c r="JN1053" s="4"/>
      <c r="JO1053" s="4"/>
      <c r="JP1053" s="4"/>
      <c r="JQ1053" s="6"/>
    </row>
    <row r="1054" spans="1:277" x14ac:dyDescent="0.25">
      <c r="A1054" s="47"/>
      <c r="B1054" s="48"/>
      <c r="C1054" s="48"/>
      <c r="D1054" s="48"/>
      <c r="E1054" s="48"/>
      <c r="F1054" s="48"/>
      <c r="G1054" s="48"/>
      <c r="H1054" s="48"/>
      <c r="I1054" s="48"/>
      <c r="J1054" s="48"/>
      <c r="K1054" s="48"/>
      <c r="IY1054" s="6"/>
      <c r="IZ1054" s="6"/>
      <c r="JA1054" s="6"/>
      <c r="JB1054" s="6"/>
      <c r="JC1054" s="6"/>
      <c r="JD1054" s="46"/>
      <c r="JE1054" s="4"/>
      <c r="JF1054" s="4"/>
      <c r="JG1054" s="4"/>
      <c r="JH1054" s="4"/>
      <c r="JI1054" s="4"/>
      <c r="JJ1054" s="4"/>
      <c r="JK1054" s="4"/>
      <c r="JL1054" s="4"/>
      <c r="JM1054" s="4"/>
      <c r="JN1054" s="4"/>
      <c r="JO1054" s="4"/>
      <c r="JP1054" s="4"/>
      <c r="JQ1054" s="6"/>
    </row>
    <row r="1055" spans="1:277" x14ac:dyDescent="0.25">
      <c r="A1055" s="47"/>
      <c r="B1055" s="48"/>
      <c r="C1055" s="48"/>
      <c r="D1055" s="48"/>
      <c r="E1055" s="48"/>
      <c r="F1055" s="48"/>
      <c r="G1055" s="48"/>
      <c r="H1055" s="48"/>
      <c r="I1055" s="48"/>
      <c r="J1055" s="48"/>
      <c r="K1055" s="48"/>
      <c r="IY1055" s="6"/>
      <c r="IZ1055" s="6"/>
      <c r="JA1055" s="6"/>
      <c r="JB1055" s="6"/>
      <c r="JC1055" s="6"/>
      <c r="JD1055" s="46"/>
      <c r="JE1055" s="4"/>
      <c r="JF1055" s="4"/>
      <c r="JG1055" s="4"/>
      <c r="JH1055" s="4"/>
      <c r="JI1055" s="4"/>
      <c r="JJ1055" s="4"/>
      <c r="JK1055" s="4"/>
      <c r="JL1055" s="4"/>
      <c r="JM1055" s="4"/>
      <c r="JN1055" s="4"/>
      <c r="JO1055" s="4"/>
      <c r="JP1055" s="4"/>
      <c r="JQ1055" s="6"/>
    </row>
    <row r="1056" spans="1:277" x14ac:dyDescent="0.25">
      <c r="A1056" s="47"/>
      <c r="B1056" s="48"/>
      <c r="C1056" s="48"/>
      <c r="D1056" s="48"/>
      <c r="E1056" s="48"/>
      <c r="F1056" s="48"/>
      <c r="G1056" s="48"/>
      <c r="H1056" s="48"/>
      <c r="I1056" s="48"/>
      <c r="J1056" s="48"/>
      <c r="K1056" s="48"/>
      <c r="IY1056" s="6"/>
      <c r="IZ1056" s="6"/>
      <c r="JA1056" s="6"/>
      <c r="JB1056" s="6"/>
      <c r="JC1056" s="6"/>
      <c r="JD1056" s="46"/>
      <c r="JE1056" s="4"/>
      <c r="JF1056" s="4"/>
      <c r="JG1056" s="4"/>
      <c r="JH1056" s="4"/>
      <c r="JI1056" s="4"/>
      <c r="JJ1056" s="4"/>
      <c r="JK1056" s="4"/>
      <c r="JL1056" s="4"/>
      <c r="JM1056" s="4"/>
      <c r="JN1056" s="4"/>
      <c r="JO1056" s="4"/>
      <c r="JP1056" s="4"/>
      <c r="JQ1056" s="6"/>
    </row>
    <row r="1057" spans="1:277" x14ac:dyDescent="0.25">
      <c r="A1057" s="47"/>
      <c r="B1057" s="48"/>
      <c r="C1057" s="48"/>
      <c r="D1057" s="48"/>
      <c r="E1057" s="48"/>
      <c r="F1057" s="48"/>
      <c r="G1057" s="48"/>
      <c r="H1057" s="48"/>
      <c r="I1057" s="48"/>
      <c r="J1057" s="48"/>
      <c r="K1057" s="48"/>
      <c r="IY1057" s="6"/>
      <c r="IZ1057" s="6"/>
      <c r="JA1057" s="6"/>
      <c r="JB1057" s="6"/>
      <c r="JC1057" s="6"/>
      <c r="JD1057" s="46"/>
      <c r="JE1057" s="4"/>
      <c r="JF1057" s="4"/>
      <c r="JG1057" s="4"/>
      <c r="JH1057" s="4"/>
      <c r="JI1057" s="4"/>
      <c r="JJ1057" s="4"/>
      <c r="JK1057" s="4"/>
      <c r="JL1057" s="4"/>
      <c r="JM1057" s="4"/>
      <c r="JN1057" s="4"/>
      <c r="JO1057" s="4"/>
      <c r="JP1057" s="4"/>
      <c r="JQ1057" s="6"/>
    </row>
    <row r="1058" spans="1:277" x14ac:dyDescent="0.25">
      <c r="A1058" s="47"/>
      <c r="B1058" s="48"/>
      <c r="C1058" s="48"/>
      <c r="D1058" s="48"/>
      <c r="E1058" s="48"/>
      <c r="F1058" s="48"/>
      <c r="G1058" s="48"/>
      <c r="H1058" s="48"/>
      <c r="I1058" s="48"/>
      <c r="J1058" s="48"/>
      <c r="K1058" s="48"/>
      <c r="IY1058" s="6"/>
      <c r="IZ1058" s="6"/>
      <c r="JA1058" s="6"/>
      <c r="JB1058" s="6"/>
      <c r="JC1058" s="6"/>
      <c r="JD1058" s="46"/>
      <c r="JE1058" s="4"/>
      <c r="JF1058" s="4"/>
      <c r="JG1058" s="4"/>
      <c r="JH1058" s="4"/>
      <c r="JI1058" s="4"/>
      <c r="JJ1058" s="4"/>
      <c r="JK1058" s="4"/>
      <c r="JL1058" s="4"/>
      <c r="JM1058" s="4"/>
      <c r="JN1058" s="4"/>
      <c r="JO1058" s="4"/>
      <c r="JP1058" s="4"/>
      <c r="JQ1058" s="6"/>
    </row>
    <row r="1059" spans="1:277" x14ac:dyDescent="0.25">
      <c r="A1059" s="47"/>
      <c r="B1059" s="48"/>
      <c r="C1059" s="48"/>
      <c r="D1059" s="48"/>
      <c r="E1059" s="48"/>
      <c r="F1059" s="48"/>
      <c r="G1059" s="48"/>
      <c r="H1059" s="48"/>
      <c r="I1059" s="48"/>
      <c r="J1059" s="48"/>
      <c r="K1059" s="48"/>
      <c r="IY1059" s="6"/>
      <c r="IZ1059" s="6"/>
      <c r="JA1059" s="6"/>
      <c r="JB1059" s="6"/>
      <c r="JC1059" s="6"/>
      <c r="JD1059" s="46"/>
      <c r="JE1059" s="4"/>
      <c r="JF1059" s="4"/>
      <c r="JG1059" s="4"/>
      <c r="JH1059" s="4"/>
      <c r="JI1059" s="4"/>
      <c r="JJ1059" s="4"/>
      <c r="JK1059" s="4"/>
      <c r="JL1059" s="4"/>
      <c r="JM1059" s="4"/>
      <c r="JN1059" s="4"/>
      <c r="JO1059" s="4"/>
      <c r="JP1059" s="4"/>
      <c r="JQ1059" s="6"/>
    </row>
    <row r="1060" spans="1:277" x14ac:dyDescent="0.25">
      <c r="A1060" s="47"/>
      <c r="B1060" s="48"/>
      <c r="C1060" s="48"/>
      <c r="D1060" s="48"/>
      <c r="E1060" s="48"/>
      <c r="F1060" s="48"/>
      <c r="G1060" s="48"/>
      <c r="H1060" s="48"/>
      <c r="I1060" s="48"/>
      <c r="J1060" s="48"/>
      <c r="K1060" s="48"/>
      <c r="IY1060" s="6"/>
      <c r="IZ1060" s="6"/>
      <c r="JA1060" s="6"/>
      <c r="JB1060" s="6"/>
      <c r="JC1060" s="6"/>
      <c r="JD1060" s="46"/>
      <c r="JE1060" s="4"/>
      <c r="JF1060" s="4"/>
      <c r="JG1060" s="4"/>
      <c r="JH1060" s="4"/>
      <c r="JI1060" s="4"/>
      <c r="JJ1060" s="4"/>
      <c r="JK1060" s="4"/>
      <c r="JL1060" s="4"/>
      <c r="JM1060" s="4"/>
      <c r="JN1060" s="4"/>
      <c r="JO1060" s="4"/>
      <c r="JP1060" s="4"/>
      <c r="JQ1060" s="6"/>
    </row>
    <row r="1061" spans="1:277" x14ac:dyDescent="0.25">
      <c r="A1061" s="47"/>
      <c r="B1061" s="48"/>
      <c r="C1061" s="48"/>
      <c r="D1061" s="48"/>
      <c r="E1061" s="48"/>
      <c r="F1061" s="48"/>
      <c r="G1061" s="48"/>
      <c r="H1061" s="48"/>
      <c r="I1061" s="48"/>
      <c r="J1061" s="48"/>
      <c r="K1061" s="48"/>
      <c r="IY1061" s="6"/>
      <c r="IZ1061" s="6"/>
      <c r="JA1061" s="6"/>
      <c r="JB1061" s="6"/>
      <c r="JC1061" s="6"/>
      <c r="JD1061" s="46"/>
      <c r="JE1061" s="4"/>
      <c r="JF1061" s="4"/>
      <c r="JG1061" s="4"/>
      <c r="JH1061" s="4"/>
      <c r="JI1061" s="4"/>
      <c r="JJ1061" s="4"/>
      <c r="JK1061" s="4"/>
      <c r="JL1061" s="4"/>
      <c r="JM1061" s="4"/>
      <c r="JN1061" s="4"/>
      <c r="JO1061" s="4"/>
      <c r="JP1061" s="4"/>
      <c r="JQ1061" s="6"/>
    </row>
    <row r="1062" spans="1:277" x14ac:dyDescent="0.25">
      <c r="A1062" s="47"/>
      <c r="B1062" s="48"/>
      <c r="C1062" s="48"/>
      <c r="D1062" s="48"/>
      <c r="E1062" s="48"/>
      <c r="F1062" s="48"/>
      <c r="G1062" s="48"/>
      <c r="H1062" s="48"/>
      <c r="I1062" s="48"/>
      <c r="J1062" s="48"/>
      <c r="K1062" s="48"/>
      <c r="IY1062" s="6"/>
      <c r="IZ1062" s="6"/>
      <c r="JA1062" s="6"/>
      <c r="JB1062" s="6"/>
      <c r="JC1062" s="6"/>
      <c r="JD1062" s="46"/>
      <c r="JE1062" s="4"/>
      <c r="JF1062" s="4"/>
      <c r="JG1062" s="4"/>
      <c r="JH1062" s="4"/>
      <c r="JI1062" s="4"/>
      <c r="JJ1062" s="4"/>
      <c r="JK1062" s="4"/>
      <c r="JL1062" s="4"/>
      <c r="JM1062" s="4"/>
      <c r="JN1062" s="4"/>
      <c r="JO1062" s="4"/>
      <c r="JP1062" s="4"/>
      <c r="JQ1062" s="6"/>
    </row>
    <row r="1063" spans="1:277" x14ac:dyDescent="0.25">
      <c r="A1063" s="47"/>
      <c r="B1063" s="48"/>
      <c r="C1063" s="48"/>
      <c r="D1063" s="48"/>
      <c r="E1063" s="48"/>
      <c r="F1063" s="48"/>
      <c r="G1063" s="48"/>
      <c r="H1063" s="48"/>
      <c r="I1063" s="48"/>
      <c r="J1063" s="48"/>
      <c r="K1063" s="48"/>
      <c r="IY1063" s="6"/>
      <c r="IZ1063" s="6"/>
      <c r="JA1063" s="6"/>
      <c r="JB1063" s="6"/>
      <c r="JC1063" s="6"/>
      <c r="JD1063" s="46"/>
      <c r="JE1063" s="4"/>
      <c r="JF1063" s="4"/>
      <c r="JG1063" s="4"/>
      <c r="JH1063" s="4"/>
      <c r="JI1063" s="4"/>
      <c r="JJ1063" s="4"/>
      <c r="JK1063" s="4"/>
      <c r="JL1063" s="4"/>
      <c r="JM1063" s="4"/>
      <c r="JN1063" s="4"/>
      <c r="JO1063" s="4"/>
      <c r="JP1063" s="4"/>
      <c r="JQ1063" s="6"/>
    </row>
    <row r="1064" spans="1:277" x14ac:dyDescent="0.25">
      <c r="A1064" s="47"/>
      <c r="B1064" s="48"/>
      <c r="C1064" s="48"/>
      <c r="D1064" s="48"/>
      <c r="E1064" s="48"/>
      <c r="F1064" s="48"/>
      <c r="G1064" s="48"/>
      <c r="H1064" s="48"/>
      <c r="I1064" s="48"/>
      <c r="J1064" s="48"/>
      <c r="K1064" s="48"/>
      <c r="IY1064" s="6"/>
      <c r="IZ1064" s="6"/>
      <c r="JA1064" s="6"/>
      <c r="JB1064" s="6"/>
      <c r="JC1064" s="6"/>
      <c r="JD1064" s="46"/>
      <c r="JE1064" s="4"/>
      <c r="JF1064" s="4"/>
      <c r="JG1064" s="4"/>
      <c r="JH1064" s="4"/>
      <c r="JI1064" s="4"/>
      <c r="JJ1064" s="4"/>
      <c r="JK1064" s="4"/>
      <c r="JL1064" s="4"/>
      <c r="JM1064" s="4"/>
      <c r="JN1064" s="4"/>
      <c r="JO1064" s="4"/>
      <c r="JP1064" s="4"/>
      <c r="JQ1064" s="6"/>
    </row>
    <row r="1065" spans="1:277" x14ac:dyDescent="0.25">
      <c r="A1065" s="47"/>
      <c r="B1065" s="48"/>
      <c r="C1065" s="48"/>
      <c r="D1065" s="48"/>
      <c r="E1065" s="48"/>
      <c r="F1065" s="48"/>
      <c r="G1065" s="48"/>
      <c r="H1065" s="48"/>
      <c r="I1065" s="48"/>
      <c r="J1065" s="48"/>
      <c r="K1065" s="48"/>
      <c r="IY1065" s="6"/>
      <c r="IZ1065" s="6"/>
      <c r="JA1065" s="6"/>
      <c r="JB1065" s="6"/>
      <c r="JC1065" s="6"/>
      <c r="JD1065" s="46"/>
      <c r="JE1065" s="4"/>
      <c r="JF1065" s="4"/>
      <c r="JG1065" s="4"/>
      <c r="JH1065" s="4"/>
      <c r="JI1065" s="4"/>
      <c r="JJ1065" s="4"/>
      <c r="JK1065" s="4"/>
      <c r="JL1065" s="4"/>
      <c r="JM1065" s="4"/>
      <c r="JN1065" s="4"/>
      <c r="JO1065" s="4"/>
      <c r="JP1065" s="4"/>
      <c r="JQ1065" s="6"/>
    </row>
    <row r="1066" spans="1:277" x14ac:dyDescent="0.25">
      <c r="A1066" s="47"/>
      <c r="B1066" s="48"/>
      <c r="C1066" s="48"/>
      <c r="D1066" s="48"/>
      <c r="E1066" s="48"/>
      <c r="F1066" s="48"/>
      <c r="G1066" s="48"/>
      <c r="H1066" s="48"/>
      <c r="I1066" s="48"/>
      <c r="J1066" s="48"/>
      <c r="K1066" s="48"/>
      <c r="IY1066" s="6"/>
      <c r="IZ1066" s="6"/>
      <c r="JA1066" s="6"/>
      <c r="JB1066" s="6"/>
      <c r="JC1066" s="6"/>
      <c r="JD1066" s="46"/>
      <c r="JE1066" s="4"/>
      <c r="JF1066" s="4"/>
      <c r="JG1066" s="4"/>
      <c r="JH1066" s="4"/>
      <c r="JI1066" s="4"/>
      <c r="JJ1066" s="4"/>
      <c r="JK1066" s="4"/>
      <c r="JL1066" s="4"/>
      <c r="JM1066" s="4"/>
      <c r="JN1066" s="4"/>
      <c r="JO1066" s="4"/>
      <c r="JP1066" s="4"/>
      <c r="JQ1066" s="6"/>
    </row>
    <row r="1067" spans="1:277" x14ac:dyDescent="0.25">
      <c r="A1067" s="47"/>
      <c r="B1067" s="48"/>
      <c r="C1067" s="48"/>
      <c r="D1067" s="48"/>
      <c r="E1067" s="48"/>
      <c r="F1067" s="48"/>
      <c r="G1067" s="48"/>
      <c r="H1067" s="48"/>
      <c r="I1067" s="48"/>
      <c r="J1067" s="48"/>
      <c r="K1067" s="48"/>
      <c r="IY1067" s="6"/>
      <c r="IZ1067" s="6"/>
      <c r="JA1067" s="6"/>
      <c r="JB1067" s="6"/>
      <c r="JC1067" s="6"/>
      <c r="JD1067" s="46"/>
      <c r="JE1067" s="4"/>
      <c r="JF1067" s="4"/>
      <c r="JG1067" s="4"/>
      <c r="JH1067" s="4"/>
      <c r="JI1067" s="4"/>
      <c r="JJ1067" s="4"/>
      <c r="JK1067" s="4"/>
      <c r="JL1067" s="4"/>
      <c r="JM1067" s="4"/>
      <c r="JN1067" s="4"/>
      <c r="JO1067" s="4"/>
      <c r="JP1067" s="4"/>
      <c r="JQ1067" s="6"/>
    </row>
    <row r="1068" spans="1:277" x14ac:dyDescent="0.25">
      <c r="A1068" s="47"/>
      <c r="B1068" s="48"/>
      <c r="C1068" s="48"/>
      <c r="D1068" s="48"/>
      <c r="E1068" s="48"/>
      <c r="F1068" s="48"/>
      <c r="G1068" s="48"/>
      <c r="H1068" s="48"/>
      <c r="I1068" s="48"/>
      <c r="J1068" s="48"/>
      <c r="K1068" s="48"/>
      <c r="IY1068" s="6"/>
      <c r="IZ1068" s="6"/>
      <c r="JA1068" s="6"/>
      <c r="JB1068" s="6"/>
      <c r="JC1068" s="6"/>
      <c r="JD1068" s="46"/>
      <c r="JE1068" s="4"/>
      <c r="JF1068" s="4"/>
      <c r="JG1068" s="4"/>
      <c r="JH1068" s="4"/>
      <c r="JI1068" s="4"/>
      <c r="JJ1068" s="4"/>
      <c r="JK1068" s="4"/>
      <c r="JL1068" s="4"/>
      <c r="JM1068" s="4"/>
      <c r="JN1068" s="4"/>
      <c r="JO1068" s="4"/>
      <c r="JP1068" s="4"/>
      <c r="JQ1068" s="6"/>
    </row>
    <row r="1069" spans="1:277" x14ac:dyDescent="0.25">
      <c r="A1069" s="47"/>
      <c r="B1069" s="48"/>
      <c r="C1069" s="48"/>
      <c r="D1069" s="48"/>
      <c r="E1069" s="48"/>
      <c r="F1069" s="48"/>
      <c r="G1069" s="48"/>
      <c r="H1069" s="48"/>
      <c r="I1069" s="48"/>
      <c r="J1069" s="48"/>
      <c r="K1069" s="48"/>
      <c r="IY1069" s="6"/>
      <c r="IZ1069" s="6"/>
      <c r="JA1069" s="6"/>
      <c r="JB1069" s="6"/>
      <c r="JC1069" s="6"/>
      <c r="JD1069" s="46"/>
      <c r="JE1069" s="4"/>
      <c r="JF1069" s="4"/>
      <c r="JG1069" s="4"/>
      <c r="JH1069" s="4"/>
      <c r="JI1069" s="4"/>
      <c r="JJ1069" s="4"/>
      <c r="JK1069" s="4"/>
      <c r="JL1069" s="4"/>
      <c r="JM1069" s="4"/>
      <c r="JN1069" s="4"/>
      <c r="JO1069" s="4"/>
      <c r="JP1069" s="4"/>
      <c r="JQ1069" s="6"/>
    </row>
    <row r="1070" spans="1:277" x14ac:dyDescent="0.25">
      <c r="A1070" s="47"/>
      <c r="B1070" s="48"/>
      <c r="C1070" s="48"/>
      <c r="D1070" s="48"/>
      <c r="E1070" s="48"/>
      <c r="F1070" s="48"/>
      <c r="G1070" s="48"/>
      <c r="H1070" s="48"/>
      <c r="I1070" s="48"/>
      <c r="J1070" s="48"/>
      <c r="K1070" s="48"/>
      <c r="IY1070" s="6"/>
      <c r="IZ1070" s="6"/>
      <c r="JA1070" s="6"/>
      <c r="JB1070" s="6"/>
      <c r="JC1070" s="6"/>
      <c r="JD1070" s="46"/>
      <c r="JE1070" s="4"/>
      <c r="JF1070" s="4"/>
      <c r="JG1070" s="4"/>
      <c r="JH1070" s="4"/>
      <c r="JI1070" s="4"/>
      <c r="JJ1070" s="4"/>
      <c r="JK1070" s="4"/>
      <c r="JL1070" s="4"/>
      <c r="JM1070" s="4"/>
      <c r="JN1070" s="4"/>
      <c r="JO1070" s="4"/>
      <c r="JP1070" s="4"/>
      <c r="JQ1070" s="6"/>
    </row>
    <row r="1071" spans="1:277" x14ac:dyDescent="0.25">
      <c r="A1071" s="47"/>
      <c r="B1071" s="48"/>
      <c r="C1071" s="48"/>
      <c r="D1071" s="48"/>
      <c r="E1071" s="48"/>
      <c r="F1071" s="48"/>
      <c r="G1071" s="48"/>
      <c r="H1071" s="48"/>
      <c r="I1071" s="48"/>
      <c r="J1071" s="48"/>
      <c r="K1071" s="48"/>
      <c r="IY1071" s="6"/>
      <c r="IZ1071" s="6"/>
      <c r="JA1071" s="6"/>
      <c r="JB1071" s="6"/>
      <c r="JC1071" s="6"/>
      <c r="JD1071" s="46"/>
      <c r="JE1071" s="4"/>
      <c r="JF1071" s="4"/>
      <c r="JG1071" s="4"/>
      <c r="JH1071" s="4"/>
      <c r="JI1071" s="4"/>
      <c r="JJ1071" s="4"/>
      <c r="JK1071" s="4"/>
      <c r="JL1071" s="4"/>
      <c r="JM1071" s="4"/>
      <c r="JN1071" s="4"/>
      <c r="JO1071" s="4"/>
      <c r="JP1071" s="4"/>
      <c r="JQ1071" s="6"/>
    </row>
    <row r="1072" spans="1:277" x14ac:dyDescent="0.25">
      <c r="A1072" s="47"/>
      <c r="B1072" s="48"/>
      <c r="C1072" s="48"/>
      <c r="D1072" s="48"/>
      <c r="E1072" s="48"/>
      <c r="F1072" s="48"/>
      <c r="G1072" s="48"/>
      <c r="H1072" s="48"/>
      <c r="I1072" s="48"/>
      <c r="J1072" s="48"/>
      <c r="K1072" s="48"/>
      <c r="IY1072" s="6"/>
      <c r="IZ1072" s="6"/>
      <c r="JA1072" s="6"/>
      <c r="JB1072" s="6"/>
      <c r="JC1072" s="6"/>
      <c r="JD1072" s="46"/>
      <c r="JE1072" s="4"/>
      <c r="JF1072" s="4"/>
      <c r="JG1072" s="4"/>
      <c r="JH1072" s="4"/>
      <c r="JI1072" s="4"/>
      <c r="JJ1072" s="4"/>
      <c r="JK1072" s="4"/>
      <c r="JL1072" s="4"/>
      <c r="JM1072" s="4"/>
      <c r="JN1072" s="4"/>
      <c r="JO1072" s="4"/>
      <c r="JP1072" s="4"/>
      <c r="JQ1072" s="6"/>
    </row>
    <row r="1073" spans="1:277" x14ac:dyDescent="0.25">
      <c r="A1073" s="47"/>
      <c r="B1073" s="48"/>
      <c r="C1073" s="48"/>
      <c r="D1073" s="48"/>
      <c r="E1073" s="48"/>
      <c r="F1073" s="48"/>
      <c r="G1073" s="48"/>
      <c r="H1073" s="48"/>
      <c r="I1073" s="48"/>
      <c r="J1073" s="48"/>
      <c r="K1073" s="48"/>
      <c r="IY1073" s="6"/>
      <c r="IZ1073" s="6"/>
      <c r="JA1073" s="6"/>
      <c r="JB1073" s="6"/>
      <c r="JC1073" s="6"/>
      <c r="JD1073" s="46"/>
      <c r="JE1073" s="4"/>
      <c r="JF1073" s="4"/>
      <c r="JG1073" s="4"/>
      <c r="JH1073" s="4"/>
      <c r="JI1073" s="4"/>
      <c r="JJ1073" s="4"/>
      <c r="JK1073" s="4"/>
      <c r="JL1073" s="4"/>
      <c r="JM1073" s="4"/>
      <c r="JN1073" s="4"/>
      <c r="JO1073" s="4"/>
      <c r="JP1073" s="4"/>
      <c r="JQ1073" s="6"/>
    </row>
    <row r="1074" spans="1:277" x14ac:dyDescent="0.25">
      <c r="A1074" s="47"/>
      <c r="B1074" s="48"/>
      <c r="C1074" s="48"/>
      <c r="D1074" s="48"/>
      <c r="E1074" s="48"/>
      <c r="F1074" s="48"/>
      <c r="G1074" s="48"/>
      <c r="H1074" s="48"/>
      <c r="I1074" s="48"/>
      <c r="J1074" s="48"/>
      <c r="K1074" s="48"/>
      <c r="IY1074" s="6"/>
      <c r="IZ1074" s="6"/>
      <c r="JA1074" s="6"/>
      <c r="JB1074" s="6"/>
      <c r="JC1074" s="6"/>
      <c r="JD1074" s="46"/>
      <c r="JE1074" s="4"/>
      <c r="JF1074" s="4"/>
      <c r="JG1074" s="4"/>
      <c r="JH1074" s="4"/>
      <c r="JI1074" s="4"/>
      <c r="JJ1074" s="4"/>
      <c r="JK1074" s="4"/>
      <c r="JL1074" s="4"/>
      <c r="JM1074" s="4"/>
      <c r="JN1074" s="4"/>
      <c r="JO1074" s="4"/>
      <c r="JP1074" s="4"/>
      <c r="JQ1074" s="6"/>
    </row>
    <row r="1075" spans="1:277" x14ac:dyDescent="0.25">
      <c r="A1075" s="47"/>
      <c r="B1075" s="48"/>
      <c r="C1075" s="48"/>
      <c r="D1075" s="48"/>
      <c r="E1075" s="48"/>
      <c r="F1075" s="48"/>
      <c r="G1075" s="48"/>
      <c r="H1075" s="48"/>
      <c r="I1075" s="48"/>
      <c r="J1075" s="48"/>
      <c r="K1075" s="48"/>
      <c r="IY1075" s="6"/>
      <c r="IZ1075" s="6"/>
      <c r="JA1075" s="6"/>
      <c r="JB1075" s="6"/>
      <c r="JC1075" s="6"/>
      <c r="JD1075" s="46"/>
      <c r="JE1075" s="4"/>
      <c r="JF1075" s="4"/>
      <c r="JG1075" s="4"/>
      <c r="JH1075" s="4"/>
      <c r="JI1075" s="4"/>
      <c r="JJ1075" s="4"/>
      <c r="JK1075" s="4"/>
      <c r="JL1075" s="4"/>
      <c r="JM1075" s="4"/>
      <c r="JN1075" s="4"/>
      <c r="JO1075" s="4"/>
      <c r="JP1075" s="4"/>
      <c r="JQ1075" s="6"/>
    </row>
    <row r="1076" spans="1:277" x14ac:dyDescent="0.25">
      <c r="A1076" s="47"/>
      <c r="B1076" s="48"/>
      <c r="C1076" s="48"/>
      <c r="D1076" s="48"/>
      <c r="E1076" s="48"/>
      <c r="F1076" s="48"/>
      <c r="G1076" s="48"/>
      <c r="H1076" s="48"/>
      <c r="I1076" s="48"/>
      <c r="J1076" s="48"/>
      <c r="K1076" s="48"/>
      <c r="IY1076" s="6"/>
      <c r="IZ1076" s="6"/>
      <c r="JA1076" s="6"/>
      <c r="JB1076" s="6"/>
      <c r="JC1076" s="6"/>
      <c r="JD1076" s="46"/>
      <c r="JE1076" s="4"/>
      <c r="JF1076" s="4"/>
      <c r="JG1076" s="4"/>
      <c r="JH1076" s="4"/>
      <c r="JI1076" s="4"/>
      <c r="JJ1076" s="4"/>
      <c r="JK1076" s="4"/>
      <c r="JL1076" s="4"/>
      <c r="JM1076" s="4"/>
      <c r="JN1076" s="4"/>
      <c r="JO1076" s="4"/>
      <c r="JP1076" s="4"/>
      <c r="JQ1076" s="6"/>
    </row>
    <row r="1077" spans="1:277" x14ac:dyDescent="0.25">
      <c r="A1077" s="47"/>
      <c r="B1077" s="48"/>
      <c r="C1077" s="48"/>
      <c r="D1077" s="48"/>
      <c r="E1077" s="48"/>
      <c r="F1077" s="48"/>
      <c r="G1077" s="48"/>
      <c r="H1077" s="48"/>
      <c r="I1077" s="48"/>
      <c r="J1077" s="48"/>
      <c r="K1077" s="48"/>
      <c r="IY1077" s="6"/>
      <c r="IZ1077" s="6"/>
      <c r="JA1077" s="6"/>
      <c r="JB1077" s="6"/>
      <c r="JC1077" s="6"/>
      <c r="JD1077" s="46"/>
      <c r="JE1077" s="4"/>
      <c r="JF1077" s="4"/>
      <c r="JG1077" s="4"/>
      <c r="JH1077" s="4"/>
      <c r="JI1077" s="4"/>
      <c r="JJ1077" s="4"/>
      <c r="JK1077" s="4"/>
      <c r="JL1077" s="4"/>
      <c r="JM1077" s="4"/>
      <c r="JN1077" s="4"/>
      <c r="JO1077" s="4"/>
      <c r="JP1077" s="4"/>
      <c r="JQ1077" s="6"/>
    </row>
    <row r="1078" spans="1:277" x14ac:dyDescent="0.25">
      <c r="A1078" s="47"/>
      <c r="B1078" s="48"/>
      <c r="C1078" s="48"/>
      <c r="D1078" s="48"/>
      <c r="E1078" s="48"/>
      <c r="F1078" s="48"/>
      <c r="G1078" s="48"/>
      <c r="H1078" s="48"/>
      <c r="I1078" s="48"/>
      <c r="J1078" s="48"/>
      <c r="K1078" s="48"/>
      <c r="IY1078" s="6"/>
      <c r="IZ1078" s="6"/>
      <c r="JA1078" s="6"/>
      <c r="JB1078" s="6"/>
      <c r="JC1078" s="6"/>
      <c r="JD1078" s="46"/>
      <c r="JE1078" s="4"/>
      <c r="JF1078" s="4"/>
      <c r="JG1078" s="4"/>
      <c r="JH1078" s="4"/>
      <c r="JI1078" s="4"/>
      <c r="JJ1078" s="4"/>
      <c r="JK1078" s="4"/>
      <c r="JL1078" s="4"/>
      <c r="JM1078" s="4"/>
      <c r="JN1078" s="4"/>
      <c r="JO1078" s="4"/>
      <c r="JP1078" s="4"/>
      <c r="JQ1078" s="6"/>
    </row>
    <row r="1079" spans="1:277" x14ac:dyDescent="0.25">
      <c r="A1079" s="47"/>
      <c r="B1079" s="48"/>
      <c r="C1079" s="48"/>
      <c r="D1079" s="48"/>
      <c r="E1079" s="48"/>
      <c r="F1079" s="48"/>
      <c r="G1079" s="48"/>
      <c r="H1079" s="48"/>
      <c r="I1079" s="48"/>
      <c r="J1079" s="48"/>
      <c r="K1079" s="48"/>
      <c r="IY1079" s="6"/>
      <c r="IZ1079" s="6"/>
      <c r="JA1079" s="6"/>
      <c r="JB1079" s="6"/>
      <c r="JC1079" s="6"/>
      <c r="JD1079" s="46"/>
      <c r="JE1079" s="4"/>
      <c r="JF1079" s="4"/>
      <c r="JG1079" s="4"/>
      <c r="JH1079" s="4"/>
      <c r="JI1079" s="4"/>
      <c r="JJ1079" s="4"/>
      <c r="JK1079" s="4"/>
      <c r="JL1079" s="4"/>
      <c r="JM1079" s="4"/>
      <c r="JN1079" s="4"/>
      <c r="JO1079" s="4"/>
      <c r="JP1079" s="4"/>
      <c r="JQ1079" s="6"/>
    </row>
    <row r="1080" spans="1:277" x14ac:dyDescent="0.25">
      <c r="A1080" s="47"/>
      <c r="B1080" s="48"/>
      <c r="C1080" s="48"/>
      <c r="D1080" s="48"/>
      <c r="E1080" s="48"/>
      <c r="F1080" s="48"/>
      <c r="G1080" s="48"/>
      <c r="H1080" s="48"/>
      <c r="I1080" s="48"/>
      <c r="J1080" s="48"/>
      <c r="K1080" s="48"/>
      <c r="IY1080" s="6"/>
      <c r="IZ1080" s="6"/>
      <c r="JA1080" s="6"/>
      <c r="JB1080" s="6"/>
      <c r="JC1080" s="6"/>
      <c r="JD1080" s="46"/>
      <c r="JE1080" s="4"/>
      <c r="JF1080" s="4"/>
      <c r="JG1080" s="4"/>
      <c r="JH1080" s="4"/>
      <c r="JI1080" s="4"/>
      <c r="JJ1080" s="4"/>
      <c r="JK1080" s="4"/>
      <c r="JL1080" s="4"/>
      <c r="JM1080" s="4"/>
      <c r="JN1080" s="4"/>
      <c r="JO1080" s="4"/>
      <c r="JP1080" s="4"/>
      <c r="JQ1080" s="6"/>
    </row>
    <row r="1081" spans="1:277" x14ac:dyDescent="0.25">
      <c r="A1081" s="47"/>
      <c r="B1081" s="48"/>
      <c r="C1081" s="48"/>
      <c r="D1081" s="48"/>
      <c r="E1081" s="48"/>
      <c r="F1081" s="48"/>
      <c r="G1081" s="48"/>
      <c r="H1081" s="48"/>
      <c r="I1081" s="48"/>
      <c r="J1081" s="48"/>
      <c r="K1081" s="48"/>
      <c r="IY1081" s="6"/>
      <c r="IZ1081" s="6"/>
      <c r="JA1081" s="6"/>
      <c r="JB1081" s="6"/>
      <c r="JC1081" s="6"/>
      <c r="JD1081" s="46"/>
      <c r="JE1081" s="4"/>
      <c r="JF1081" s="4"/>
      <c r="JG1081" s="4"/>
      <c r="JH1081" s="4"/>
      <c r="JI1081" s="4"/>
      <c r="JJ1081" s="4"/>
      <c r="JK1081" s="4"/>
      <c r="JL1081" s="4"/>
      <c r="JM1081" s="4"/>
      <c r="JN1081" s="4"/>
      <c r="JO1081" s="4"/>
      <c r="JP1081" s="4"/>
      <c r="JQ1081" s="6"/>
    </row>
    <row r="1082" spans="1:277" x14ac:dyDescent="0.25">
      <c r="A1082" s="47"/>
      <c r="B1082" s="48"/>
      <c r="C1082" s="48"/>
      <c r="D1082" s="48"/>
      <c r="E1082" s="48"/>
      <c r="F1082" s="48"/>
      <c r="G1082" s="48"/>
      <c r="H1082" s="48"/>
      <c r="I1082" s="48"/>
      <c r="J1082" s="48"/>
      <c r="K1082" s="48"/>
      <c r="IY1082" s="6"/>
      <c r="IZ1082" s="6"/>
      <c r="JA1082" s="6"/>
      <c r="JB1082" s="6"/>
      <c r="JC1082" s="6"/>
      <c r="JD1082" s="46"/>
      <c r="JE1082" s="4"/>
      <c r="JF1082" s="4"/>
      <c r="JG1082" s="4"/>
      <c r="JH1082" s="4"/>
      <c r="JI1082" s="4"/>
      <c r="JJ1082" s="4"/>
      <c r="JK1082" s="4"/>
      <c r="JL1082" s="4"/>
      <c r="JM1082" s="4"/>
      <c r="JN1082" s="4"/>
      <c r="JO1082" s="4"/>
      <c r="JP1082" s="4"/>
      <c r="JQ1082" s="6"/>
    </row>
    <row r="1083" spans="1:277" x14ac:dyDescent="0.25">
      <c r="A1083" s="47"/>
      <c r="B1083" s="48"/>
      <c r="C1083" s="48"/>
      <c r="D1083" s="48"/>
      <c r="E1083" s="48"/>
      <c r="F1083" s="48"/>
      <c r="G1083" s="48"/>
      <c r="H1083" s="48"/>
      <c r="I1083" s="48"/>
      <c r="J1083" s="48"/>
      <c r="K1083" s="48"/>
      <c r="IY1083" s="6"/>
      <c r="IZ1083" s="6"/>
      <c r="JA1083" s="6"/>
      <c r="JB1083" s="6"/>
      <c r="JC1083" s="6"/>
      <c r="JD1083" s="46"/>
      <c r="JE1083" s="4"/>
      <c r="JF1083" s="4"/>
      <c r="JG1083" s="4"/>
      <c r="JH1083" s="4"/>
      <c r="JI1083" s="4"/>
      <c r="JJ1083" s="4"/>
      <c r="JK1083" s="4"/>
      <c r="JL1083" s="4"/>
      <c r="JM1083" s="4"/>
      <c r="JN1083" s="4"/>
      <c r="JO1083" s="4"/>
      <c r="JP1083" s="4"/>
      <c r="JQ1083" s="6"/>
    </row>
    <row r="1084" spans="1:277" x14ac:dyDescent="0.25">
      <c r="A1084" s="47"/>
      <c r="B1084" s="48"/>
      <c r="C1084" s="48"/>
      <c r="D1084" s="48"/>
      <c r="E1084" s="48"/>
      <c r="F1084" s="48"/>
      <c r="G1084" s="48"/>
      <c r="H1084" s="48"/>
      <c r="I1084" s="48"/>
      <c r="J1084" s="48"/>
      <c r="K1084" s="48"/>
      <c r="IY1084" s="6"/>
      <c r="IZ1084" s="6"/>
      <c r="JA1084" s="6"/>
      <c r="JB1084" s="6"/>
      <c r="JC1084" s="6"/>
      <c r="JD1084" s="46"/>
      <c r="JE1084" s="4"/>
      <c r="JF1084" s="4"/>
      <c r="JG1084" s="4"/>
      <c r="JH1084" s="4"/>
      <c r="JI1084" s="4"/>
      <c r="JJ1084" s="4"/>
      <c r="JK1084" s="4"/>
      <c r="JL1084" s="4"/>
      <c r="JM1084" s="4"/>
      <c r="JN1084" s="4"/>
      <c r="JO1084" s="4"/>
      <c r="JP1084" s="4"/>
      <c r="JQ1084" s="6"/>
    </row>
    <row r="1085" spans="1:277" x14ac:dyDescent="0.25">
      <c r="A1085" s="47"/>
      <c r="B1085" s="48"/>
      <c r="C1085" s="48"/>
      <c r="D1085" s="48"/>
      <c r="E1085" s="48"/>
      <c r="F1085" s="48"/>
      <c r="G1085" s="48"/>
      <c r="H1085" s="48"/>
      <c r="I1085" s="48"/>
      <c r="J1085" s="48"/>
      <c r="K1085" s="48"/>
      <c r="IY1085" s="6"/>
      <c r="IZ1085" s="6"/>
      <c r="JA1085" s="6"/>
      <c r="JB1085" s="6"/>
      <c r="JC1085" s="6"/>
      <c r="JD1085" s="46"/>
      <c r="JE1085" s="4"/>
      <c r="JF1085" s="4"/>
      <c r="JG1085" s="4"/>
      <c r="JH1085" s="4"/>
      <c r="JI1085" s="4"/>
      <c r="JJ1085" s="4"/>
      <c r="JK1085" s="4"/>
      <c r="JL1085" s="4"/>
      <c r="JM1085" s="4"/>
      <c r="JN1085" s="4"/>
      <c r="JO1085" s="4"/>
      <c r="JP1085" s="4"/>
      <c r="JQ1085" s="6"/>
    </row>
    <row r="1086" spans="1:277" x14ac:dyDescent="0.25">
      <c r="A1086" s="47"/>
      <c r="B1086" s="48"/>
      <c r="C1086" s="48"/>
      <c r="D1086" s="48"/>
      <c r="E1086" s="48"/>
      <c r="F1086" s="48"/>
      <c r="G1086" s="48"/>
      <c r="H1086" s="48"/>
      <c r="I1086" s="48"/>
      <c r="J1086" s="48"/>
      <c r="K1086" s="48"/>
      <c r="IY1086" s="6"/>
      <c r="IZ1086" s="6"/>
      <c r="JA1086" s="6"/>
      <c r="JB1086" s="6"/>
      <c r="JC1086" s="6"/>
      <c r="JD1086" s="46"/>
      <c r="JE1086" s="4"/>
      <c r="JF1086" s="4"/>
      <c r="JG1086" s="4"/>
      <c r="JH1086" s="4"/>
      <c r="JI1086" s="4"/>
      <c r="JJ1086" s="4"/>
      <c r="JK1086" s="4"/>
      <c r="JL1086" s="4"/>
      <c r="JM1086" s="4"/>
      <c r="JN1086" s="4"/>
      <c r="JO1086" s="4"/>
      <c r="JP1086" s="4"/>
      <c r="JQ1086" s="6"/>
    </row>
    <row r="1087" spans="1:277" x14ac:dyDescent="0.25">
      <c r="A1087" s="47"/>
      <c r="B1087" s="48"/>
      <c r="C1087" s="48"/>
      <c r="D1087" s="48"/>
      <c r="E1087" s="48"/>
      <c r="F1087" s="48"/>
      <c r="G1087" s="48"/>
      <c r="H1087" s="48"/>
      <c r="I1087" s="48"/>
      <c r="J1087" s="48"/>
      <c r="K1087" s="48"/>
      <c r="IY1087" s="6"/>
      <c r="IZ1087" s="6"/>
      <c r="JA1087" s="6"/>
      <c r="JB1087" s="6"/>
      <c r="JC1087" s="6"/>
      <c r="JD1087" s="46"/>
      <c r="JE1087" s="4"/>
      <c r="JF1087" s="4"/>
      <c r="JG1087" s="4"/>
      <c r="JH1087" s="4"/>
      <c r="JI1087" s="4"/>
      <c r="JJ1087" s="4"/>
      <c r="JK1087" s="4"/>
      <c r="JL1087" s="4"/>
      <c r="JM1087" s="4"/>
      <c r="JN1087" s="4"/>
      <c r="JO1087" s="4"/>
      <c r="JP1087" s="4"/>
      <c r="JQ1087" s="6"/>
    </row>
    <row r="1088" spans="1:277" x14ac:dyDescent="0.25">
      <c r="A1088" s="47"/>
      <c r="B1088" s="48"/>
      <c r="C1088" s="48"/>
      <c r="D1088" s="48"/>
      <c r="E1088" s="48"/>
      <c r="F1088" s="48"/>
      <c r="G1088" s="48"/>
      <c r="H1088" s="48"/>
      <c r="I1088" s="48"/>
      <c r="J1088" s="48"/>
      <c r="K1088" s="48"/>
      <c r="IY1088" s="6"/>
      <c r="IZ1088" s="6"/>
      <c r="JA1088" s="6"/>
      <c r="JB1088" s="6"/>
      <c r="JC1088" s="6"/>
      <c r="JD1088" s="46"/>
      <c r="JE1088" s="4"/>
      <c r="JF1088" s="4"/>
      <c r="JG1088" s="4"/>
      <c r="JH1088" s="4"/>
      <c r="JI1088" s="4"/>
      <c r="JJ1088" s="4"/>
      <c r="JK1088" s="4"/>
      <c r="JL1088" s="4"/>
      <c r="JM1088" s="4"/>
      <c r="JN1088" s="4"/>
      <c r="JO1088" s="4"/>
      <c r="JP1088" s="4"/>
      <c r="JQ1088" s="6"/>
    </row>
    <row r="1089" spans="1:277" x14ac:dyDescent="0.25">
      <c r="A1089" s="47"/>
      <c r="B1089" s="48"/>
      <c r="C1089" s="48"/>
      <c r="D1089" s="48"/>
      <c r="E1089" s="48"/>
      <c r="F1089" s="48"/>
      <c r="G1089" s="48"/>
      <c r="H1089" s="48"/>
      <c r="I1089" s="48"/>
      <c r="J1089" s="48"/>
      <c r="K1089" s="48"/>
      <c r="IY1089" s="6"/>
      <c r="IZ1089" s="6"/>
      <c r="JA1089" s="6"/>
      <c r="JB1089" s="6"/>
      <c r="JC1089" s="6"/>
      <c r="JD1089" s="46"/>
      <c r="JE1089" s="4"/>
      <c r="JF1089" s="4"/>
      <c r="JG1089" s="4"/>
      <c r="JH1089" s="4"/>
      <c r="JI1089" s="4"/>
      <c r="JJ1089" s="4"/>
      <c r="JK1089" s="4"/>
      <c r="JL1089" s="4"/>
      <c r="JM1089" s="4"/>
      <c r="JN1089" s="4"/>
      <c r="JO1089" s="4"/>
      <c r="JP1089" s="4"/>
      <c r="JQ1089" s="6"/>
    </row>
    <row r="1090" spans="1:277" x14ac:dyDescent="0.25">
      <c r="A1090" s="47"/>
      <c r="B1090" s="48"/>
      <c r="C1090" s="48"/>
      <c r="D1090" s="48"/>
      <c r="E1090" s="48"/>
      <c r="F1090" s="48"/>
      <c r="G1090" s="48"/>
      <c r="H1090" s="48"/>
      <c r="I1090" s="48"/>
      <c r="J1090" s="48"/>
      <c r="K1090" s="48"/>
      <c r="IY1090" s="6"/>
      <c r="IZ1090" s="6"/>
      <c r="JA1090" s="6"/>
      <c r="JB1090" s="6"/>
      <c r="JC1090" s="6"/>
      <c r="JD1090" s="46"/>
      <c r="JE1090" s="4"/>
      <c r="JF1090" s="4"/>
      <c r="JG1090" s="4"/>
      <c r="JH1090" s="4"/>
      <c r="JI1090" s="4"/>
      <c r="JJ1090" s="4"/>
      <c r="JK1090" s="4"/>
      <c r="JL1090" s="4"/>
      <c r="JM1090" s="4"/>
      <c r="JN1090" s="4"/>
      <c r="JO1090" s="4"/>
      <c r="JP1090" s="4"/>
      <c r="JQ1090" s="6"/>
    </row>
    <row r="1091" spans="1:277" x14ac:dyDescent="0.25">
      <c r="A1091" s="47"/>
      <c r="B1091" s="48"/>
      <c r="C1091" s="48"/>
      <c r="D1091" s="48"/>
      <c r="E1091" s="48"/>
      <c r="F1091" s="48"/>
      <c r="G1091" s="48"/>
      <c r="H1091" s="48"/>
      <c r="I1091" s="48"/>
      <c r="J1091" s="48"/>
      <c r="K1091" s="48"/>
      <c r="IY1091" s="6"/>
      <c r="IZ1091" s="6"/>
      <c r="JA1091" s="6"/>
      <c r="JB1091" s="6"/>
      <c r="JC1091" s="6"/>
      <c r="JD1091" s="46"/>
      <c r="JE1091" s="4"/>
      <c r="JF1091" s="4"/>
      <c r="JG1091" s="4"/>
      <c r="JH1091" s="4"/>
      <c r="JI1091" s="4"/>
      <c r="JJ1091" s="4"/>
      <c r="JK1091" s="4"/>
      <c r="JL1091" s="4"/>
      <c r="JM1091" s="4"/>
      <c r="JN1091" s="4"/>
      <c r="JO1091" s="4"/>
      <c r="JP1091" s="4"/>
      <c r="JQ1091" s="6"/>
    </row>
    <row r="1092" spans="1:277" x14ac:dyDescent="0.25">
      <c r="A1092" s="47"/>
      <c r="B1092" s="48"/>
      <c r="C1092" s="48"/>
      <c r="D1092" s="48"/>
      <c r="E1092" s="48"/>
      <c r="F1092" s="48"/>
      <c r="G1092" s="48"/>
      <c r="H1092" s="48"/>
      <c r="I1092" s="48"/>
      <c r="J1092" s="48"/>
      <c r="K1092" s="48"/>
      <c r="IY1092" s="6"/>
      <c r="IZ1092" s="6"/>
      <c r="JA1092" s="6"/>
      <c r="JB1092" s="6"/>
      <c r="JC1092" s="6"/>
      <c r="JD1092" s="46"/>
      <c r="JE1092" s="4"/>
      <c r="JF1092" s="4"/>
      <c r="JG1092" s="4"/>
      <c r="JH1092" s="4"/>
      <c r="JI1092" s="4"/>
      <c r="JJ1092" s="4"/>
      <c r="JK1092" s="4"/>
      <c r="JL1092" s="4"/>
      <c r="JM1092" s="4"/>
      <c r="JN1092" s="4"/>
      <c r="JO1092" s="4"/>
      <c r="JP1092" s="4"/>
      <c r="JQ1092" s="6"/>
    </row>
    <row r="1093" spans="1:277" x14ac:dyDescent="0.25">
      <c r="A1093" s="47"/>
      <c r="B1093" s="48"/>
      <c r="C1093" s="48"/>
      <c r="D1093" s="48"/>
      <c r="E1093" s="48"/>
      <c r="F1093" s="48"/>
      <c r="G1093" s="48"/>
      <c r="H1093" s="48"/>
      <c r="I1093" s="48"/>
      <c r="J1093" s="48"/>
      <c r="K1093" s="48"/>
      <c r="IY1093" s="6"/>
      <c r="IZ1093" s="6"/>
      <c r="JA1093" s="6"/>
      <c r="JB1093" s="6"/>
      <c r="JC1093" s="6"/>
      <c r="JD1093" s="46"/>
      <c r="JE1093" s="4"/>
      <c r="JF1093" s="4"/>
      <c r="JG1093" s="4"/>
      <c r="JH1093" s="4"/>
      <c r="JI1093" s="4"/>
      <c r="JJ1093" s="4"/>
      <c r="JK1093" s="4"/>
      <c r="JL1093" s="4"/>
      <c r="JM1093" s="4"/>
      <c r="JN1093" s="4"/>
      <c r="JO1093" s="4"/>
      <c r="JP1093" s="4"/>
      <c r="JQ1093" s="6"/>
    </row>
    <row r="1094" spans="1:277" x14ac:dyDescent="0.25">
      <c r="A1094" s="47"/>
      <c r="B1094" s="48"/>
      <c r="C1094" s="48"/>
      <c r="D1094" s="48"/>
      <c r="E1094" s="48"/>
      <c r="F1094" s="48"/>
      <c r="G1094" s="48"/>
      <c r="H1094" s="48"/>
      <c r="I1094" s="48"/>
      <c r="J1094" s="48"/>
      <c r="K1094" s="48"/>
      <c r="IY1094" s="6"/>
      <c r="IZ1094" s="6"/>
      <c r="JA1094" s="6"/>
      <c r="JB1094" s="6"/>
      <c r="JC1094" s="6"/>
      <c r="JD1094" s="46"/>
      <c r="JE1094" s="4"/>
      <c r="JF1094" s="4"/>
      <c r="JG1094" s="4"/>
      <c r="JH1094" s="4"/>
      <c r="JI1094" s="4"/>
      <c r="JJ1094" s="4"/>
      <c r="JK1094" s="4"/>
      <c r="JL1094" s="4"/>
      <c r="JM1094" s="4"/>
      <c r="JN1094" s="4"/>
      <c r="JO1094" s="4"/>
      <c r="JP1094" s="4"/>
      <c r="JQ1094" s="6"/>
    </row>
    <row r="1095" spans="1:277" x14ac:dyDescent="0.25">
      <c r="A1095" s="47"/>
      <c r="B1095" s="48"/>
      <c r="C1095" s="48"/>
      <c r="D1095" s="48"/>
      <c r="E1095" s="48"/>
      <c r="F1095" s="48"/>
      <c r="G1095" s="48"/>
      <c r="H1095" s="48"/>
      <c r="I1095" s="48"/>
      <c r="J1095" s="48"/>
      <c r="K1095" s="48"/>
      <c r="IY1095" s="6"/>
      <c r="IZ1095" s="6"/>
      <c r="JA1095" s="6"/>
      <c r="JB1095" s="6"/>
      <c r="JC1095" s="6"/>
      <c r="JD1095" s="46"/>
      <c r="JE1095" s="4"/>
      <c r="JF1095" s="4"/>
      <c r="JG1095" s="4"/>
      <c r="JH1095" s="4"/>
      <c r="JI1095" s="4"/>
      <c r="JJ1095" s="4"/>
      <c r="JK1095" s="4"/>
      <c r="JL1095" s="4"/>
      <c r="JM1095" s="4"/>
      <c r="JN1095" s="4"/>
      <c r="JO1095" s="4"/>
      <c r="JP1095" s="4"/>
      <c r="JQ1095" s="6"/>
    </row>
    <row r="1096" spans="1:277" x14ac:dyDescent="0.25">
      <c r="A1096" s="47"/>
      <c r="B1096" s="48"/>
      <c r="C1096" s="48"/>
      <c r="D1096" s="48"/>
      <c r="E1096" s="48"/>
      <c r="F1096" s="48"/>
      <c r="G1096" s="48"/>
      <c r="H1096" s="48"/>
      <c r="I1096" s="48"/>
      <c r="J1096" s="48"/>
      <c r="K1096" s="48"/>
      <c r="IY1096" s="6"/>
      <c r="IZ1096" s="6"/>
      <c r="JA1096" s="6"/>
      <c r="JB1096" s="6"/>
      <c r="JC1096" s="6"/>
      <c r="JD1096" s="46"/>
      <c r="JE1096" s="4"/>
      <c r="JF1096" s="4"/>
      <c r="JG1096" s="4"/>
      <c r="JH1096" s="4"/>
      <c r="JI1096" s="4"/>
      <c r="JJ1096" s="4"/>
      <c r="JK1096" s="4"/>
      <c r="JL1096" s="4"/>
      <c r="JM1096" s="4"/>
      <c r="JN1096" s="4"/>
      <c r="JO1096" s="4"/>
      <c r="JP1096" s="4"/>
      <c r="JQ1096" s="6"/>
    </row>
    <row r="1097" spans="1:277" x14ac:dyDescent="0.25">
      <c r="A1097" s="47"/>
      <c r="B1097" s="48"/>
      <c r="C1097" s="48"/>
      <c r="D1097" s="48"/>
      <c r="E1097" s="48"/>
      <c r="F1097" s="48"/>
      <c r="G1097" s="48"/>
      <c r="H1097" s="48"/>
      <c r="I1097" s="48"/>
      <c r="J1097" s="48"/>
      <c r="K1097" s="48"/>
      <c r="IY1097" s="6"/>
      <c r="IZ1097" s="6"/>
      <c r="JA1097" s="6"/>
      <c r="JB1097" s="6"/>
      <c r="JC1097" s="6"/>
      <c r="JD1097" s="46"/>
      <c r="JE1097" s="4"/>
      <c r="JF1097" s="4"/>
      <c r="JG1097" s="4"/>
      <c r="JH1097" s="4"/>
      <c r="JI1097" s="4"/>
      <c r="JJ1097" s="4"/>
      <c r="JK1097" s="4"/>
      <c r="JL1097" s="4"/>
      <c r="JM1097" s="4"/>
      <c r="JN1097" s="4"/>
      <c r="JO1097" s="4"/>
      <c r="JP1097" s="4"/>
      <c r="JQ1097" s="6"/>
    </row>
    <row r="1098" spans="1:277" x14ac:dyDescent="0.25">
      <c r="A1098" s="47"/>
      <c r="B1098" s="48"/>
      <c r="C1098" s="48"/>
      <c r="D1098" s="48"/>
      <c r="E1098" s="48"/>
      <c r="F1098" s="48"/>
      <c r="G1098" s="48"/>
      <c r="H1098" s="48"/>
      <c r="I1098" s="48"/>
      <c r="J1098" s="48"/>
      <c r="K1098" s="48"/>
      <c r="IY1098" s="6"/>
      <c r="IZ1098" s="6"/>
      <c r="JA1098" s="6"/>
      <c r="JB1098" s="6"/>
      <c r="JC1098" s="6"/>
      <c r="JD1098" s="46"/>
      <c r="JE1098" s="4"/>
      <c r="JF1098" s="4"/>
      <c r="JG1098" s="4"/>
      <c r="JH1098" s="4"/>
      <c r="JI1098" s="4"/>
      <c r="JJ1098" s="4"/>
      <c r="JK1098" s="4"/>
      <c r="JL1098" s="4"/>
      <c r="JM1098" s="4"/>
      <c r="JN1098" s="4"/>
      <c r="JO1098" s="4"/>
      <c r="JP1098" s="4"/>
      <c r="JQ1098" s="6"/>
    </row>
    <row r="1099" spans="1:277" x14ac:dyDescent="0.25">
      <c r="A1099" s="47"/>
      <c r="B1099" s="48"/>
      <c r="C1099" s="48"/>
      <c r="D1099" s="48"/>
      <c r="E1099" s="48"/>
      <c r="F1099" s="48"/>
      <c r="G1099" s="48"/>
      <c r="H1099" s="48"/>
      <c r="I1099" s="48"/>
      <c r="J1099" s="48"/>
      <c r="K1099" s="48"/>
      <c r="IY1099" s="6"/>
      <c r="IZ1099" s="6"/>
      <c r="JA1099" s="6"/>
      <c r="JB1099" s="6"/>
      <c r="JC1099" s="6"/>
      <c r="JD1099" s="46"/>
      <c r="JE1099" s="4"/>
      <c r="JF1099" s="4"/>
      <c r="JG1099" s="4"/>
      <c r="JH1099" s="4"/>
      <c r="JI1099" s="4"/>
      <c r="JJ1099" s="4"/>
      <c r="JK1099" s="4"/>
      <c r="JL1099" s="4"/>
      <c r="JM1099" s="4"/>
      <c r="JN1099" s="4"/>
      <c r="JO1099" s="4"/>
      <c r="JP1099" s="4"/>
      <c r="JQ1099" s="6"/>
    </row>
    <row r="1100" spans="1:277" x14ac:dyDescent="0.25">
      <c r="A1100" s="47"/>
      <c r="B1100" s="48"/>
      <c r="C1100" s="48"/>
      <c r="D1100" s="48"/>
      <c r="E1100" s="48"/>
      <c r="F1100" s="48"/>
      <c r="G1100" s="48"/>
      <c r="H1100" s="48"/>
      <c r="I1100" s="48"/>
      <c r="J1100" s="48"/>
      <c r="K1100" s="48"/>
      <c r="IY1100" s="6"/>
      <c r="IZ1100" s="6"/>
      <c r="JA1100" s="6"/>
      <c r="JB1100" s="6"/>
      <c r="JC1100" s="6"/>
      <c r="JD1100" s="46"/>
      <c r="JE1100" s="4"/>
      <c r="JF1100" s="4"/>
      <c r="JG1100" s="4"/>
      <c r="JH1100" s="4"/>
      <c r="JI1100" s="4"/>
      <c r="JJ1100" s="4"/>
      <c r="JK1100" s="4"/>
      <c r="JL1100" s="4"/>
      <c r="JM1100" s="4"/>
      <c r="JN1100" s="4"/>
      <c r="JO1100" s="4"/>
      <c r="JP1100" s="4"/>
      <c r="JQ1100" s="6"/>
    </row>
    <row r="1101" spans="1:277" x14ac:dyDescent="0.25">
      <c r="A1101" s="47"/>
      <c r="B1101" s="48"/>
      <c r="C1101" s="48"/>
      <c r="D1101" s="48"/>
      <c r="E1101" s="48"/>
      <c r="F1101" s="48"/>
      <c r="G1101" s="48"/>
      <c r="H1101" s="48"/>
      <c r="I1101" s="48"/>
      <c r="J1101" s="48"/>
      <c r="K1101" s="48"/>
      <c r="IY1101" s="6"/>
      <c r="IZ1101" s="6"/>
      <c r="JA1101" s="6"/>
      <c r="JB1101" s="6"/>
      <c r="JC1101" s="6"/>
      <c r="JD1101" s="46"/>
      <c r="JE1101" s="4"/>
      <c r="JF1101" s="4"/>
      <c r="JG1101" s="4"/>
      <c r="JH1101" s="4"/>
      <c r="JI1101" s="4"/>
      <c r="JJ1101" s="4"/>
      <c r="JK1101" s="4"/>
      <c r="JL1101" s="4"/>
      <c r="JM1101" s="4"/>
      <c r="JN1101" s="4"/>
      <c r="JO1101" s="4"/>
      <c r="JP1101" s="4"/>
      <c r="JQ1101" s="6"/>
    </row>
    <row r="1102" spans="1:277" x14ac:dyDescent="0.25">
      <c r="A1102" s="47"/>
      <c r="B1102" s="48"/>
      <c r="C1102" s="48"/>
      <c r="D1102" s="48"/>
      <c r="E1102" s="48"/>
      <c r="F1102" s="48"/>
      <c r="G1102" s="48"/>
      <c r="H1102" s="48"/>
      <c r="I1102" s="48"/>
      <c r="J1102" s="48"/>
      <c r="K1102" s="48"/>
      <c r="IY1102" s="6"/>
      <c r="IZ1102" s="6"/>
      <c r="JA1102" s="6"/>
      <c r="JB1102" s="6"/>
      <c r="JC1102" s="6"/>
      <c r="JD1102" s="46"/>
      <c r="JE1102" s="4"/>
      <c r="JF1102" s="4"/>
      <c r="JG1102" s="4"/>
      <c r="JH1102" s="4"/>
      <c r="JI1102" s="4"/>
      <c r="JJ1102" s="4"/>
      <c r="JK1102" s="4"/>
      <c r="JL1102" s="4"/>
      <c r="JM1102" s="4"/>
      <c r="JN1102" s="4"/>
      <c r="JO1102" s="4"/>
      <c r="JP1102" s="4"/>
      <c r="JQ1102" s="6"/>
    </row>
    <row r="1103" spans="1:277" x14ac:dyDescent="0.25">
      <c r="A1103" s="47"/>
      <c r="B1103" s="48"/>
      <c r="C1103" s="48"/>
      <c r="D1103" s="48"/>
      <c r="E1103" s="48"/>
      <c r="F1103" s="48"/>
      <c r="G1103" s="48"/>
      <c r="H1103" s="48"/>
      <c r="I1103" s="48"/>
      <c r="J1103" s="48"/>
      <c r="K1103" s="48"/>
      <c r="IY1103" s="6"/>
      <c r="IZ1103" s="6"/>
      <c r="JA1103" s="6"/>
      <c r="JB1103" s="6"/>
      <c r="JC1103" s="6"/>
      <c r="JD1103" s="46"/>
      <c r="JE1103" s="4"/>
      <c r="JF1103" s="4"/>
      <c r="JG1103" s="4"/>
      <c r="JH1103" s="4"/>
      <c r="JI1103" s="4"/>
      <c r="JJ1103" s="4"/>
      <c r="JK1103" s="4"/>
      <c r="JL1103" s="4"/>
      <c r="JM1103" s="4"/>
      <c r="JN1103" s="4"/>
      <c r="JO1103" s="4"/>
      <c r="JP1103" s="4"/>
      <c r="JQ1103" s="6"/>
    </row>
    <row r="1104" spans="1:277" x14ac:dyDescent="0.25">
      <c r="A1104" s="47"/>
      <c r="B1104" s="48"/>
      <c r="C1104" s="48"/>
      <c r="D1104" s="48"/>
      <c r="E1104" s="48"/>
      <c r="F1104" s="48"/>
      <c r="G1104" s="48"/>
      <c r="H1104" s="48"/>
      <c r="I1104" s="48"/>
      <c r="J1104" s="48"/>
      <c r="K1104" s="48"/>
      <c r="IY1104" s="6"/>
      <c r="IZ1104" s="6"/>
      <c r="JA1104" s="6"/>
      <c r="JB1104" s="6"/>
      <c r="JC1104" s="6"/>
      <c r="JD1104" s="46"/>
      <c r="JE1104" s="4"/>
      <c r="JF1104" s="4"/>
      <c r="JG1104" s="4"/>
      <c r="JH1104" s="4"/>
      <c r="JI1104" s="4"/>
      <c r="JJ1104" s="4"/>
      <c r="JK1104" s="4"/>
      <c r="JL1104" s="4"/>
      <c r="JM1104" s="4"/>
      <c r="JN1104" s="4"/>
      <c r="JO1104" s="4"/>
      <c r="JP1104" s="4"/>
      <c r="JQ1104" s="6"/>
    </row>
    <row r="1105" spans="1:277" x14ac:dyDescent="0.25">
      <c r="A1105" s="47"/>
      <c r="B1105" s="48"/>
      <c r="C1105" s="48"/>
      <c r="D1105" s="48"/>
      <c r="E1105" s="48"/>
      <c r="F1105" s="48"/>
      <c r="G1105" s="48"/>
      <c r="H1105" s="48"/>
      <c r="I1105" s="48"/>
      <c r="J1105" s="48"/>
      <c r="K1105" s="48"/>
      <c r="IY1105" s="6"/>
      <c r="IZ1105" s="6"/>
      <c r="JA1105" s="6"/>
      <c r="JB1105" s="6"/>
      <c r="JC1105" s="6"/>
      <c r="JD1105" s="46"/>
      <c r="JE1105" s="4"/>
      <c r="JF1105" s="4"/>
      <c r="JG1105" s="4"/>
      <c r="JH1105" s="4"/>
      <c r="JI1105" s="4"/>
      <c r="JJ1105" s="4"/>
      <c r="JK1105" s="4"/>
      <c r="JL1105" s="4"/>
      <c r="JM1105" s="4"/>
      <c r="JN1105" s="4"/>
      <c r="JO1105" s="4"/>
      <c r="JP1105" s="4"/>
      <c r="JQ1105" s="6"/>
    </row>
    <row r="1106" spans="1:277" x14ac:dyDescent="0.25">
      <c r="A1106" s="47"/>
      <c r="B1106" s="48"/>
      <c r="C1106" s="48"/>
      <c r="D1106" s="48"/>
      <c r="E1106" s="48"/>
      <c r="F1106" s="48"/>
      <c r="G1106" s="48"/>
      <c r="H1106" s="48"/>
      <c r="I1106" s="48"/>
      <c r="J1106" s="48"/>
      <c r="K1106" s="48"/>
      <c r="IY1106" s="6"/>
      <c r="IZ1106" s="6"/>
      <c r="JA1106" s="6"/>
      <c r="JB1106" s="6"/>
      <c r="JC1106" s="6"/>
      <c r="JD1106" s="46"/>
      <c r="JE1106" s="4"/>
      <c r="JF1106" s="4"/>
      <c r="JG1106" s="4"/>
      <c r="JH1106" s="4"/>
      <c r="JI1106" s="4"/>
      <c r="JJ1106" s="4"/>
      <c r="JK1106" s="4"/>
      <c r="JL1106" s="4"/>
      <c r="JM1106" s="4"/>
      <c r="JN1106" s="4"/>
      <c r="JO1106" s="4"/>
      <c r="JP1106" s="4"/>
      <c r="JQ1106" s="6"/>
    </row>
    <row r="1107" spans="1:277" x14ac:dyDescent="0.25">
      <c r="A1107" s="47"/>
      <c r="B1107" s="48"/>
      <c r="C1107" s="48"/>
      <c r="D1107" s="48"/>
      <c r="E1107" s="48"/>
      <c r="F1107" s="48"/>
      <c r="G1107" s="48"/>
      <c r="H1107" s="48"/>
      <c r="I1107" s="48"/>
      <c r="J1107" s="48"/>
      <c r="K1107" s="48"/>
      <c r="IY1107" s="6"/>
      <c r="IZ1107" s="6"/>
      <c r="JA1107" s="6"/>
      <c r="JB1107" s="6"/>
      <c r="JC1107" s="6"/>
      <c r="JD1107" s="46"/>
      <c r="JE1107" s="4"/>
      <c r="JF1107" s="4"/>
      <c r="JG1107" s="4"/>
      <c r="JH1107" s="4"/>
      <c r="JI1107" s="4"/>
      <c r="JJ1107" s="4"/>
      <c r="JK1107" s="4"/>
      <c r="JL1107" s="4"/>
      <c r="JM1107" s="4"/>
      <c r="JN1107" s="4"/>
      <c r="JO1107" s="4"/>
      <c r="JP1107" s="4"/>
      <c r="JQ1107" s="6"/>
    </row>
    <row r="1108" spans="1:277" x14ac:dyDescent="0.25">
      <c r="A1108" s="47"/>
      <c r="B1108" s="48"/>
      <c r="C1108" s="48"/>
      <c r="D1108" s="48"/>
      <c r="E1108" s="48"/>
      <c r="F1108" s="48"/>
      <c r="G1108" s="48"/>
      <c r="H1108" s="48"/>
      <c r="I1108" s="48"/>
      <c r="J1108" s="48"/>
      <c r="K1108" s="48"/>
      <c r="IY1108" s="6"/>
      <c r="IZ1108" s="6"/>
      <c r="JA1108" s="6"/>
      <c r="JB1108" s="6"/>
      <c r="JC1108" s="6"/>
      <c r="JD1108" s="46"/>
      <c r="JE1108" s="4"/>
      <c r="JF1108" s="4"/>
      <c r="JG1108" s="4"/>
      <c r="JH1108" s="4"/>
      <c r="JI1108" s="4"/>
      <c r="JJ1108" s="4"/>
      <c r="JK1108" s="4"/>
      <c r="JL1108" s="4"/>
      <c r="JM1108" s="4"/>
      <c r="JN1108" s="4"/>
      <c r="JO1108" s="4"/>
      <c r="JP1108" s="4"/>
      <c r="JQ1108" s="6"/>
    </row>
    <row r="1109" spans="1:277" x14ac:dyDescent="0.25">
      <c r="A1109" s="47"/>
      <c r="B1109" s="48"/>
      <c r="C1109" s="48"/>
      <c r="D1109" s="48"/>
      <c r="E1109" s="48"/>
      <c r="F1109" s="48"/>
      <c r="G1109" s="48"/>
      <c r="H1109" s="48"/>
      <c r="I1109" s="48"/>
      <c r="J1109" s="48"/>
      <c r="K1109" s="48"/>
      <c r="IY1109" s="6"/>
      <c r="IZ1109" s="6"/>
      <c r="JA1109" s="6"/>
      <c r="JB1109" s="6"/>
      <c r="JC1109" s="6"/>
      <c r="JD1109" s="46"/>
      <c r="JE1109" s="4"/>
      <c r="JF1109" s="4"/>
      <c r="JG1109" s="4"/>
      <c r="JH1109" s="4"/>
      <c r="JI1109" s="4"/>
      <c r="JJ1109" s="4"/>
      <c r="JK1109" s="4"/>
      <c r="JL1109" s="4"/>
      <c r="JM1109" s="4"/>
      <c r="JN1109" s="4"/>
      <c r="JO1109" s="4"/>
      <c r="JP1109" s="4"/>
      <c r="JQ1109" s="6"/>
    </row>
    <row r="1110" spans="1:277" x14ac:dyDescent="0.25">
      <c r="A1110" s="47"/>
      <c r="B1110" s="48"/>
      <c r="C1110" s="48"/>
      <c r="D1110" s="48"/>
      <c r="E1110" s="48"/>
      <c r="F1110" s="48"/>
      <c r="G1110" s="48"/>
      <c r="H1110" s="48"/>
      <c r="I1110" s="48"/>
      <c r="J1110" s="48"/>
      <c r="K1110" s="48"/>
      <c r="IY1110" s="6"/>
      <c r="IZ1110" s="6"/>
      <c r="JA1110" s="6"/>
      <c r="JB1110" s="6"/>
      <c r="JC1110" s="6"/>
      <c r="JD1110" s="46"/>
      <c r="JE1110" s="4"/>
      <c r="JF1110" s="4"/>
      <c r="JG1110" s="4"/>
      <c r="JH1110" s="4"/>
      <c r="JI1110" s="4"/>
      <c r="JJ1110" s="4"/>
      <c r="JK1110" s="4"/>
      <c r="JL1110" s="4"/>
      <c r="JM1110" s="4"/>
      <c r="JN1110" s="4"/>
      <c r="JO1110" s="4"/>
      <c r="JP1110" s="4"/>
      <c r="JQ1110" s="6"/>
    </row>
    <row r="1111" spans="1:277" x14ac:dyDescent="0.25">
      <c r="A1111" s="47"/>
      <c r="B1111" s="48"/>
      <c r="C1111" s="48"/>
      <c r="D1111" s="48"/>
      <c r="E1111" s="48"/>
      <c r="F1111" s="48"/>
      <c r="G1111" s="48"/>
      <c r="H1111" s="48"/>
      <c r="I1111" s="48"/>
      <c r="J1111" s="48"/>
      <c r="K1111" s="48"/>
      <c r="IY1111" s="6"/>
      <c r="IZ1111" s="6"/>
      <c r="JA1111" s="6"/>
      <c r="JB1111" s="6"/>
      <c r="JC1111" s="6"/>
      <c r="JD1111" s="46"/>
      <c r="JE1111" s="4"/>
      <c r="JF1111" s="4"/>
      <c r="JG1111" s="4"/>
      <c r="JH1111" s="4"/>
      <c r="JI1111" s="4"/>
      <c r="JJ1111" s="4"/>
      <c r="JK1111" s="4"/>
      <c r="JL1111" s="4"/>
      <c r="JM1111" s="4"/>
      <c r="JN1111" s="4"/>
      <c r="JO1111" s="4"/>
      <c r="JP1111" s="4"/>
      <c r="JQ1111" s="6"/>
    </row>
    <row r="1112" spans="1:277" x14ac:dyDescent="0.25">
      <c r="A1112" s="47"/>
      <c r="B1112" s="48"/>
      <c r="C1112" s="48"/>
      <c r="D1112" s="48"/>
      <c r="E1112" s="48"/>
      <c r="F1112" s="48"/>
      <c r="G1112" s="48"/>
      <c r="H1112" s="48"/>
      <c r="I1112" s="48"/>
      <c r="J1112" s="48"/>
      <c r="K1112" s="48"/>
      <c r="IY1112" s="6"/>
      <c r="IZ1112" s="6"/>
      <c r="JA1112" s="6"/>
      <c r="JB1112" s="6"/>
      <c r="JC1112" s="6"/>
      <c r="JD1112" s="46"/>
      <c r="JE1112" s="4"/>
      <c r="JF1112" s="4"/>
      <c r="JG1112" s="4"/>
      <c r="JH1112" s="4"/>
      <c r="JI1112" s="4"/>
      <c r="JJ1112" s="4"/>
      <c r="JK1112" s="4"/>
      <c r="JL1112" s="4"/>
      <c r="JM1112" s="4"/>
      <c r="JN1112" s="4"/>
      <c r="JO1112" s="4"/>
      <c r="JP1112" s="4"/>
      <c r="JQ1112" s="6"/>
    </row>
    <row r="1113" spans="1:277" x14ac:dyDescent="0.25">
      <c r="A1113" s="47"/>
      <c r="B1113" s="48"/>
      <c r="C1113" s="48"/>
      <c r="D1113" s="48"/>
      <c r="E1113" s="48"/>
      <c r="F1113" s="48"/>
      <c r="G1113" s="48"/>
      <c r="H1113" s="48"/>
      <c r="I1113" s="48"/>
      <c r="J1113" s="48"/>
      <c r="K1113" s="48"/>
      <c r="IY1113" s="6"/>
      <c r="IZ1113" s="6"/>
      <c r="JA1113" s="6"/>
      <c r="JB1113" s="6"/>
      <c r="JC1113" s="6"/>
      <c r="JD1113" s="46"/>
      <c r="JE1113" s="4"/>
      <c r="JF1113" s="4"/>
      <c r="JG1113" s="4"/>
      <c r="JH1113" s="4"/>
      <c r="JI1113" s="4"/>
      <c r="JJ1113" s="4"/>
      <c r="JK1113" s="4"/>
      <c r="JL1113" s="4"/>
      <c r="JM1113" s="4"/>
      <c r="JN1113" s="4"/>
      <c r="JO1113" s="4"/>
      <c r="JP1113" s="4"/>
      <c r="JQ1113" s="6"/>
    </row>
    <row r="1114" spans="1:277" x14ac:dyDescent="0.25">
      <c r="A1114" s="47"/>
      <c r="B1114" s="48"/>
      <c r="C1114" s="48"/>
      <c r="D1114" s="48"/>
      <c r="E1114" s="48"/>
      <c r="F1114" s="48"/>
      <c r="G1114" s="48"/>
      <c r="H1114" s="48"/>
      <c r="I1114" s="48"/>
      <c r="J1114" s="48"/>
      <c r="K1114" s="48"/>
      <c r="IY1114" s="6"/>
      <c r="IZ1114" s="6"/>
      <c r="JA1114" s="6"/>
      <c r="JB1114" s="6"/>
      <c r="JC1114" s="6"/>
      <c r="JD1114" s="46"/>
      <c r="JE1114" s="4"/>
      <c r="JF1114" s="4"/>
      <c r="JG1114" s="4"/>
      <c r="JH1114" s="4"/>
      <c r="JI1114" s="4"/>
      <c r="JJ1114" s="4"/>
      <c r="JK1114" s="4"/>
      <c r="JL1114" s="4"/>
      <c r="JM1114" s="4"/>
      <c r="JN1114" s="4"/>
      <c r="JO1114" s="4"/>
      <c r="JP1114" s="4"/>
      <c r="JQ1114" s="6"/>
    </row>
    <row r="1115" spans="1:277" x14ac:dyDescent="0.25">
      <c r="A1115" s="47"/>
      <c r="B1115" s="48"/>
      <c r="C1115" s="48"/>
      <c r="D1115" s="48"/>
      <c r="E1115" s="48"/>
      <c r="F1115" s="48"/>
      <c r="G1115" s="48"/>
      <c r="H1115" s="48"/>
      <c r="I1115" s="48"/>
      <c r="J1115" s="48"/>
      <c r="K1115" s="48"/>
      <c r="IY1115" s="6"/>
      <c r="IZ1115" s="6"/>
      <c r="JA1115" s="6"/>
      <c r="JB1115" s="6"/>
      <c r="JC1115" s="6"/>
      <c r="JD1115" s="46"/>
      <c r="JE1115" s="4"/>
      <c r="JF1115" s="4"/>
      <c r="JG1115" s="4"/>
      <c r="JH1115" s="4"/>
      <c r="JI1115" s="4"/>
      <c r="JJ1115" s="4"/>
      <c r="JK1115" s="4"/>
      <c r="JL1115" s="4"/>
      <c r="JM1115" s="4"/>
      <c r="JN1115" s="4"/>
      <c r="JO1115" s="4"/>
      <c r="JP1115" s="4"/>
      <c r="JQ1115" s="6"/>
    </row>
    <row r="1116" spans="1:277" x14ac:dyDescent="0.25">
      <c r="A1116" s="47"/>
      <c r="B1116" s="48"/>
      <c r="C1116" s="48"/>
      <c r="D1116" s="48"/>
      <c r="E1116" s="48"/>
      <c r="F1116" s="48"/>
      <c r="G1116" s="48"/>
      <c r="H1116" s="48"/>
      <c r="I1116" s="48"/>
      <c r="J1116" s="48"/>
      <c r="K1116" s="48"/>
      <c r="IY1116" s="6"/>
      <c r="IZ1116" s="6"/>
      <c r="JA1116" s="6"/>
      <c r="JB1116" s="6"/>
      <c r="JC1116" s="6"/>
      <c r="JD1116" s="46"/>
      <c r="JE1116" s="4"/>
      <c r="JF1116" s="4"/>
      <c r="JG1116" s="4"/>
      <c r="JH1116" s="4"/>
      <c r="JI1116" s="4"/>
      <c r="JJ1116" s="4"/>
      <c r="JK1116" s="4"/>
      <c r="JL1116" s="4"/>
      <c r="JM1116" s="4"/>
      <c r="JN1116" s="4"/>
      <c r="JO1116" s="4"/>
      <c r="JP1116" s="4"/>
      <c r="JQ1116" s="6"/>
    </row>
    <row r="1117" spans="1:277" x14ac:dyDescent="0.25">
      <c r="A1117" s="47"/>
      <c r="B1117" s="48"/>
      <c r="C1117" s="48"/>
      <c r="D1117" s="48"/>
      <c r="E1117" s="48"/>
      <c r="F1117" s="48"/>
      <c r="G1117" s="48"/>
      <c r="H1117" s="48"/>
      <c r="I1117" s="48"/>
      <c r="J1117" s="48"/>
      <c r="K1117" s="48"/>
      <c r="IY1117" s="6"/>
      <c r="IZ1117" s="6"/>
      <c r="JA1117" s="6"/>
      <c r="JB1117" s="6"/>
      <c r="JC1117" s="6"/>
      <c r="JD1117" s="46"/>
      <c r="JE1117" s="4"/>
      <c r="JF1117" s="4"/>
      <c r="JG1117" s="4"/>
      <c r="JH1117" s="4"/>
      <c r="JI1117" s="4"/>
      <c r="JJ1117" s="4"/>
      <c r="JK1117" s="4"/>
      <c r="JL1117" s="4"/>
      <c r="JM1117" s="4"/>
      <c r="JN1117" s="4"/>
      <c r="JO1117" s="4"/>
      <c r="JP1117" s="4"/>
      <c r="JQ1117" s="6"/>
    </row>
    <row r="1118" spans="1:277" x14ac:dyDescent="0.25">
      <c r="A1118" s="47"/>
      <c r="B1118" s="48"/>
      <c r="C1118" s="48"/>
      <c r="D1118" s="48"/>
      <c r="E1118" s="48"/>
      <c r="F1118" s="48"/>
      <c r="G1118" s="48"/>
      <c r="H1118" s="48"/>
      <c r="I1118" s="48"/>
      <c r="J1118" s="48"/>
      <c r="K1118" s="48"/>
      <c r="IY1118" s="6"/>
      <c r="IZ1118" s="6"/>
      <c r="JA1118" s="6"/>
      <c r="JB1118" s="6"/>
      <c r="JC1118" s="6"/>
      <c r="JD1118" s="46"/>
      <c r="JE1118" s="4"/>
      <c r="JF1118" s="4"/>
      <c r="JG1118" s="4"/>
      <c r="JH1118" s="4"/>
      <c r="JI1118" s="4"/>
      <c r="JJ1118" s="4"/>
      <c r="JK1118" s="4"/>
      <c r="JL1118" s="4"/>
      <c r="JM1118" s="4"/>
      <c r="JN1118" s="4"/>
      <c r="JO1118" s="4"/>
      <c r="JP1118" s="4"/>
      <c r="JQ1118" s="6"/>
    </row>
    <row r="1119" spans="1:277" x14ac:dyDescent="0.25">
      <c r="A1119" s="47"/>
      <c r="B1119" s="48"/>
      <c r="C1119" s="48"/>
      <c r="D1119" s="48"/>
      <c r="E1119" s="48"/>
      <c r="F1119" s="48"/>
      <c r="G1119" s="48"/>
      <c r="H1119" s="48"/>
      <c r="I1119" s="48"/>
      <c r="J1119" s="48"/>
      <c r="K1119" s="48"/>
      <c r="IY1119" s="6"/>
      <c r="IZ1119" s="6"/>
      <c r="JA1119" s="6"/>
      <c r="JB1119" s="6"/>
      <c r="JC1119" s="6"/>
      <c r="JD1119" s="46"/>
      <c r="JE1119" s="4"/>
      <c r="JF1119" s="4"/>
      <c r="JG1119" s="4"/>
      <c r="JH1119" s="4"/>
      <c r="JI1119" s="4"/>
      <c r="JJ1119" s="4"/>
      <c r="JK1119" s="4"/>
      <c r="JL1119" s="4"/>
      <c r="JM1119" s="4"/>
      <c r="JN1119" s="4"/>
      <c r="JO1119" s="4"/>
      <c r="JP1119" s="4"/>
      <c r="JQ1119" s="6"/>
    </row>
    <row r="1120" spans="1:277" x14ac:dyDescent="0.25">
      <c r="A1120" s="47"/>
      <c r="B1120" s="48"/>
      <c r="C1120" s="48"/>
      <c r="D1120" s="48"/>
      <c r="E1120" s="48"/>
      <c r="F1120" s="48"/>
      <c r="G1120" s="48"/>
      <c r="H1120" s="48"/>
      <c r="I1120" s="48"/>
      <c r="J1120" s="48"/>
      <c r="K1120" s="48"/>
      <c r="IY1120" s="6"/>
      <c r="IZ1120" s="6"/>
      <c r="JA1120" s="6"/>
      <c r="JB1120" s="6"/>
      <c r="JC1120" s="6"/>
      <c r="JD1120" s="46"/>
      <c r="JE1120" s="4"/>
      <c r="JF1120" s="4"/>
      <c r="JG1120" s="4"/>
      <c r="JH1120" s="4"/>
      <c r="JI1120" s="4"/>
      <c r="JJ1120" s="4"/>
      <c r="JK1120" s="4"/>
      <c r="JL1120" s="4"/>
      <c r="JM1120" s="4"/>
      <c r="JN1120" s="4"/>
      <c r="JO1120" s="4"/>
      <c r="JP1120" s="4"/>
      <c r="JQ1120" s="6"/>
    </row>
    <row r="1121" spans="1:277" x14ac:dyDescent="0.25">
      <c r="A1121" s="47"/>
      <c r="B1121" s="48"/>
      <c r="C1121" s="48"/>
      <c r="D1121" s="48"/>
      <c r="E1121" s="48"/>
      <c r="F1121" s="48"/>
      <c r="G1121" s="48"/>
      <c r="H1121" s="48"/>
      <c r="I1121" s="48"/>
      <c r="J1121" s="48"/>
      <c r="K1121" s="48"/>
      <c r="IY1121" s="6"/>
      <c r="IZ1121" s="6"/>
      <c r="JA1121" s="6"/>
      <c r="JB1121" s="6"/>
      <c r="JC1121" s="6"/>
      <c r="JD1121" s="46"/>
      <c r="JE1121" s="4"/>
      <c r="JF1121" s="4"/>
      <c r="JG1121" s="4"/>
      <c r="JH1121" s="4"/>
      <c r="JI1121" s="4"/>
      <c r="JJ1121" s="4"/>
      <c r="JK1121" s="4"/>
      <c r="JL1121" s="4"/>
      <c r="JM1121" s="4"/>
      <c r="JN1121" s="4"/>
      <c r="JO1121" s="4"/>
      <c r="JP1121" s="4"/>
      <c r="JQ1121" s="6"/>
    </row>
    <row r="1122" spans="1:277" x14ac:dyDescent="0.25">
      <c r="A1122" s="47"/>
      <c r="B1122" s="48"/>
      <c r="C1122" s="48"/>
      <c r="D1122" s="48"/>
      <c r="E1122" s="48"/>
      <c r="F1122" s="48"/>
      <c r="G1122" s="48"/>
      <c r="H1122" s="48"/>
      <c r="I1122" s="48"/>
      <c r="J1122" s="48"/>
      <c r="K1122" s="48"/>
      <c r="IY1122" s="6"/>
      <c r="IZ1122" s="6"/>
      <c r="JA1122" s="6"/>
      <c r="JB1122" s="6"/>
      <c r="JC1122" s="6"/>
      <c r="JD1122" s="46"/>
      <c r="JE1122" s="4"/>
      <c r="JF1122" s="4"/>
      <c r="JG1122" s="4"/>
      <c r="JH1122" s="4"/>
      <c r="JI1122" s="4"/>
      <c r="JJ1122" s="4"/>
      <c r="JK1122" s="4"/>
      <c r="JL1122" s="4"/>
      <c r="JM1122" s="4"/>
      <c r="JN1122" s="4"/>
      <c r="JO1122" s="4"/>
      <c r="JP1122" s="4"/>
      <c r="JQ1122" s="6"/>
    </row>
    <row r="1123" spans="1:277" x14ac:dyDescent="0.25">
      <c r="A1123" s="47"/>
      <c r="B1123" s="48"/>
      <c r="C1123" s="48"/>
      <c r="D1123" s="48"/>
      <c r="E1123" s="48"/>
      <c r="F1123" s="48"/>
      <c r="G1123" s="48"/>
      <c r="H1123" s="48"/>
      <c r="I1123" s="48"/>
      <c r="J1123" s="48"/>
      <c r="K1123" s="48"/>
      <c r="IY1123" s="6"/>
      <c r="IZ1123" s="6"/>
      <c r="JA1123" s="6"/>
      <c r="JB1123" s="6"/>
      <c r="JC1123" s="6"/>
      <c r="JD1123" s="46"/>
      <c r="JE1123" s="4"/>
      <c r="JF1123" s="4"/>
      <c r="JG1123" s="4"/>
      <c r="JH1123" s="4"/>
      <c r="JI1123" s="4"/>
      <c r="JJ1123" s="4"/>
      <c r="JK1123" s="4"/>
      <c r="JL1123" s="4"/>
      <c r="JM1123" s="4"/>
      <c r="JN1123" s="4"/>
      <c r="JO1123" s="4"/>
      <c r="JP1123" s="4"/>
      <c r="JQ1123" s="6"/>
    </row>
    <row r="1124" spans="1:277" x14ac:dyDescent="0.25">
      <c r="A1124" s="47"/>
      <c r="B1124" s="48"/>
      <c r="C1124" s="48"/>
      <c r="D1124" s="48"/>
      <c r="E1124" s="48"/>
      <c r="F1124" s="48"/>
      <c r="G1124" s="48"/>
      <c r="H1124" s="48"/>
      <c r="I1124" s="48"/>
      <c r="J1124" s="48"/>
      <c r="K1124" s="48"/>
      <c r="IY1124" s="6"/>
      <c r="IZ1124" s="6"/>
      <c r="JA1124" s="6"/>
      <c r="JB1124" s="6"/>
      <c r="JC1124" s="6"/>
      <c r="JD1124" s="46"/>
      <c r="JE1124" s="4"/>
      <c r="JF1124" s="4"/>
      <c r="JG1124" s="4"/>
      <c r="JH1124" s="4"/>
      <c r="JI1124" s="4"/>
      <c r="JJ1124" s="4"/>
      <c r="JK1124" s="4"/>
      <c r="JL1124" s="4"/>
      <c r="JM1124" s="4"/>
      <c r="JN1124" s="4"/>
      <c r="JO1124" s="4"/>
      <c r="JP1124" s="4"/>
      <c r="JQ1124" s="6"/>
    </row>
    <row r="1125" spans="1:277" x14ac:dyDescent="0.25">
      <c r="A1125" s="47"/>
      <c r="B1125" s="48"/>
      <c r="C1125" s="48"/>
      <c r="D1125" s="48"/>
      <c r="E1125" s="48"/>
      <c r="F1125" s="48"/>
      <c r="G1125" s="48"/>
      <c r="H1125" s="48"/>
      <c r="I1125" s="48"/>
      <c r="J1125" s="48"/>
      <c r="K1125" s="48"/>
      <c r="IY1125" s="6"/>
      <c r="IZ1125" s="6"/>
      <c r="JA1125" s="6"/>
      <c r="JB1125" s="6"/>
      <c r="JC1125" s="6"/>
      <c r="JD1125" s="46"/>
      <c r="JE1125" s="4"/>
      <c r="JF1125" s="4"/>
      <c r="JG1125" s="4"/>
      <c r="JH1125" s="4"/>
      <c r="JI1125" s="4"/>
      <c r="JJ1125" s="4"/>
      <c r="JK1125" s="4"/>
      <c r="JL1125" s="4"/>
      <c r="JM1125" s="4"/>
      <c r="JN1125" s="4"/>
      <c r="JO1125" s="4"/>
      <c r="JP1125" s="4"/>
      <c r="JQ1125" s="6"/>
    </row>
    <row r="1126" spans="1:277" x14ac:dyDescent="0.25">
      <c r="A1126" s="47"/>
      <c r="B1126" s="48"/>
      <c r="C1126" s="48"/>
      <c r="D1126" s="48"/>
      <c r="E1126" s="48"/>
      <c r="F1126" s="48"/>
      <c r="G1126" s="48"/>
      <c r="H1126" s="48"/>
      <c r="I1126" s="48"/>
      <c r="J1126" s="48"/>
      <c r="K1126" s="48"/>
      <c r="IY1126" s="6"/>
      <c r="IZ1126" s="6"/>
      <c r="JA1126" s="6"/>
      <c r="JB1126" s="6"/>
      <c r="JC1126" s="6"/>
      <c r="JD1126" s="46"/>
      <c r="JE1126" s="4"/>
      <c r="JF1126" s="4"/>
      <c r="JG1126" s="4"/>
      <c r="JH1126" s="4"/>
      <c r="JI1126" s="4"/>
      <c r="JJ1126" s="4"/>
      <c r="JK1126" s="4"/>
      <c r="JL1126" s="4"/>
      <c r="JM1126" s="4"/>
      <c r="JN1126" s="4"/>
      <c r="JO1126" s="4"/>
      <c r="JP1126" s="4"/>
      <c r="JQ1126" s="6"/>
    </row>
    <row r="1127" spans="1:277" x14ac:dyDescent="0.25">
      <c r="A1127" s="47"/>
      <c r="B1127" s="48"/>
      <c r="C1127" s="48"/>
      <c r="D1127" s="48"/>
      <c r="E1127" s="48"/>
      <c r="F1127" s="48"/>
      <c r="G1127" s="48"/>
      <c r="H1127" s="48"/>
      <c r="I1127" s="48"/>
      <c r="J1127" s="48"/>
      <c r="K1127" s="48"/>
      <c r="IY1127" s="6"/>
      <c r="IZ1127" s="6"/>
      <c r="JA1127" s="6"/>
      <c r="JB1127" s="6"/>
      <c r="JC1127" s="6"/>
      <c r="JD1127" s="46"/>
      <c r="JE1127" s="4"/>
      <c r="JF1127" s="4"/>
      <c r="JG1127" s="4"/>
      <c r="JH1127" s="4"/>
      <c r="JI1127" s="4"/>
      <c r="JJ1127" s="4"/>
      <c r="JK1127" s="4"/>
      <c r="JL1127" s="4"/>
      <c r="JM1127" s="4"/>
      <c r="JN1127" s="4"/>
      <c r="JO1127" s="4"/>
      <c r="JP1127" s="4"/>
      <c r="JQ1127" s="6"/>
    </row>
    <row r="1128" spans="1:277" x14ac:dyDescent="0.25">
      <c r="A1128" s="47"/>
      <c r="B1128" s="48"/>
      <c r="C1128" s="48"/>
      <c r="D1128" s="48"/>
      <c r="E1128" s="48"/>
      <c r="F1128" s="48"/>
      <c r="G1128" s="48"/>
      <c r="H1128" s="48"/>
      <c r="I1128" s="48"/>
      <c r="J1128" s="48"/>
      <c r="K1128" s="48"/>
      <c r="IY1128" s="6"/>
      <c r="IZ1128" s="6"/>
      <c r="JA1128" s="6"/>
      <c r="JB1128" s="6"/>
      <c r="JC1128" s="6"/>
      <c r="JD1128" s="46"/>
      <c r="JE1128" s="4"/>
      <c r="JF1128" s="4"/>
      <c r="JG1128" s="4"/>
      <c r="JH1128" s="4"/>
      <c r="JI1128" s="4"/>
      <c r="JJ1128" s="4"/>
      <c r="JK1128" s="4"/>
      <c r="JL1128" s="4"/>
      <c r="JM1128" s="4"/>
      <c r="JN1128" s="4"/>
      <c r="JO1128" s="4"/>
      <c r="JP1128" s="4"/>
      <c r="JQ1128" s="6"/>
    </row>
    <row r="1129" spans="1:277" x14ac:dyDescent="0.25">
      <c r="A1129" s="47"/>
      <c r="B1129" s="48"/>
      <c r="C1129" s="48"/>
      <c r="D1129" s="48"/>
      <c r="E1129" s="48"/>
      <c r="F1129" s="48"/>
      <c r="G1129" s="48"/>
      <c r="H1129" s="48"/>
      <c r="I1129" s="48"/>
      <c r="J1129" s="48"/>
      <c r="K1129" s="48"/>
      <c r="IY1129" s="6"/>
      <c r="IZ1129" s="6"/>
      <c r="JA1129" s="6"/>
      <c r="JB1129" s="6"/>
      <c r="JC1129" s="6"/>
      <c r="JD1129" s="46"/>
      <c r="JE1129" s="4"/>
      <c r="JF1129" s="4"/>
      <c r="JG1129" s="4"/>
      <c r="JH1129" s="4"/>
      <c r="JI1129" s="4"/>
      <c r="JJ1129" s="4"/>
      <c r="JK1129" s="4"/>
      <c r="JL1129" s="4"/>
      <c r="JM1129" s="4"/>
      <c r="JN1129" s="4"/>
      <c r="JO1129" s="4"/>
      <c r="JP1129" s="4"/>
      <c r="JQ1129" s="6"/>
    </row>
    <row r="1130" spans="1:277" x14ac:dyDescent="0.25">
      <c r="A1130" s="47"/>
      <c r="B1130" s="48"/>
      <c r="C1130" s="48"/>
      <c r="D1130" s="48"/>
      <c r="E1130" s="48"/>
      <c r="F1130" s="48"/>
      <c r="G1130" s="48"/>
      <c r="H1130" s="48"/>
      <c r="I1130" s="48"/>
      <c r="J1130" s="48"/>
      <c r="K1130" s="48"/>
      <c r="IY1130" s="6"/>
      <c r="IZ1130" s="6"/>
      <c r="JA1130" s="6"/>
      <c r="JB1130" s="6"/>
      <c r="JC1130" s="6"/>
      <c r="JD1130" s="46"/>
      <c r="JE1130" s="4"/>
      <c r="JF1130" s="4"/>
      <c r="JG1130" s="4"/>
      <c r="JH1130" s="4"/>
      <c r="JI1130" s="4"/>
      <c r="JJ1130" s="4"/>
      <c r="JK1130" s="4"/>
      <c r="JL1130" s="4"/>
      <c r="JM1130" s="4"/>
      <c r="JN1130" s="4"/>
      <c r="JO1130" s="4"/>
      <c r="JP1130" s="4"/>
      <c r="JQ1130" s="6"/>
    </row>
    <row r="1131" spans="1:277" x14ac:dyDescent="0.25">
      <c r="A1131" s="47"/>
      <c r="B1131" s="48"/>
      <c r="C1131" s="48"/>
      <c r="D1131" s="48"/>
      <c r="E1131" s="48"/>
      <c r="F1131" s="48"/>
      <c r="G1131" s="48"/>
      <c r="H1131" s="48"/>
      <c r="I1131" s="48"/>
      <c r="J1131" s="48"/>
      <c r="K1131" s="48"/>
      <c r="IY1131" s="6"/>
      <c r="IZ1131" s="6"/>
      <c r="JA1131" s="6"/>
      <c r="JB1131" s="6"/>
      <c r="JC1131" s="6"/>
      <c r="JD1131" s="46"/>
      <c r="JE1131" s="4"/>
      <c r="JF1131" s="4"/>
      <c r="JG1131" s="4"/>
      <c r="JH1131" s="4"/>
      <c r="JI1131" s="4"/>
      <c r="JJ1131" s="4"/>
      <c r="JK1131" s="4"/>
      <c r="JL1131" s="4"/>
      <c r="JM1131" s="4"/>
      <c r="JN1131" s="4"/>
      <c r="JO1131" s="4"/>
      <c r="JP1131" s="4"/>
      <c r="JQ1131" s="6"/>
    </row>
    <row r="1132" spans="1:277" x14ac:dyDescent="0.25">
      <c r="A1132" s="47"/>
      <c r="B1132" s="48"/>
      <c r="C1132" s="48"/>
      <c r="D1132" s="48"/>
      <c r="E1132" s="48"/>
      <c r="F1132" s="48"/>
      <c r="G1132" s="48"/>
      <c r="H1132" s="48"/>
      <c r="I1132" s="48"/>
      <c r="J1132" s="48"/>
      <c r="K1132" s="48"/>
      <c r="IY1132" s="6"/>
      <c r="IZ1132" s="6"/>
      <c r="JA1132" s="6"/>
      <c r="JB1132" s="6"/>
      <c r="JC1132" s="6"/>
      <c r="JD1132" s="46"/>
      <c r="JE1132" s="4"/>
      <c r="JF1132" s="4"/>
      <c r="JG1132" s="4"/>
      <c r="JH1132" s="4"/>
      <c r="JI1132" s="4"/>
      <c r="JJ1132" s="4"/>
      <c r="JK1132" s="4"/>
      <c r="JL1132" s="4"/>
      <c r="JM1132" s="4"/>
      <c r="JN1132" s="4"/>
      <c r="JO1132" s="4"/>
      <c r="JP1132" s="4"/>
      <c r="JQ1132" s="6"/>
    </row>
    <row r="1133" spans="1:277" x14ac:dyDescent="0.25">
      <c r="A1133" s="47"/>
      <c r="B1133" s="48"/>
      <c r="C1133" s="48"/>
      <c r="D1133" s="48"/>
      <c r="E1133" s="48"/>
      <c r="F1133" s="48"/>
      <c r="G1133" s="48"/>
      <c r="H1133" s="48"/>
      <c r="I1133" s="48"/>
      <c r="J1133" s="48"/>
      <c r="K1133" s="48"/>
      <c r="IY1133" s="6"/>
      <c r="IZ1133" s="6"/>
      <c r="JA1133" s="6"/>
      <c r="JB1133" s="6"/>
      <c r="JC1133" s="6"/>
      <c r="JD1133" s="46"/>
      <c r="JE1133" s="4"/>
      <c r="JF1133" s="4"/>
      <c r="JG1133" s="4"/>
      <c r="JH1133" s="4"/>
      <c r="JI1133" s="4"/>
      <c r="JJ1133" s="4"/>
      <c r="JK1133" s="4"/>
      <c r="JL1133" s="4"/>
      <c r="JM1133" s="4"/>
      <c r="JN1133" s="4"/>
      <c r="JO1133" s="4"/>
      <c r="JP1133" s="4"/>
      <c r="JQ1133" s="6"/>
    </row>
    <row r="1134" spans="1:277" x14ac:dyDescent="0.25">
      <c r="A1134" s="47"/>
      <c r="B1134" s="48"/>
      <c r="C1134" s="48"/>
      <c r="D1134" s="48"/>
      <c r="E1134" s="48"/>
      <c r="F1134" s="48"/>
      <c r="G1134" s="48"/>
      <c r="H1134" s="48"/>
      <c r="I1134" s="48"/>
      <c r="J1134" s="48"/>
      <c r="K1134" s="48"/>
      <c r="IY1134" s="6"/>
      <c r="IZ1134" s="6"/>
      <c r="JA1134" s="6"/>
      <c r="JB1134" s="6"/>
      <c r="JC1134" s="6"/>
      <c r="JD1134" s="46"/>
      <c r="JE1134" s="4"/>
      <c r="JF1134" s="4"/>
      <c r="JG1134" s="4"/>
      <c r="JH1134" s="4"/>
      <c r="JI1134" s="4"/>
      <c r="JJ1134" s="4"/>
      <c r="JK1134" s="4"/>
      <c r="JL1134" s="4"/>
      <c r="JM1134" s="4"/>
      <c r="JN1134" s="4"/>
      <c r="JO1134" s="4"/>
      <c r="JP1134" s="4"/>
      <c r="JQ1134" s="6"/>
    </row>
    <row r="1135" spans="1:277" x14ac:dyDescent="0.25">
      <c r="A1135" s="47"/>
      <c r="B1135" s="48"/>
      <c r="C1135" s="48"/>
      <c r="D1135" s="48"/>
      <c r="E1135" s="48"/>
      <c r="F1135" s="48"/>
      <c r="G1135" s="48"/>
      <c r="H1135" s="48"/>
      <c r="I1135" s="48"/>
      <c r="J1135" s="48"/>
      <c r="K1135" s="48"/>
      <c r="IY1135" s="6"/>
      <c r="IZ1135" s="6"/>
      <c r="JA1135" s="6"/>
      <c r="JB1135" s="6"/>
      <c r="JC1135" s="6"/>
      <c r="JD1135" s="46"/>
      <c r="JE1135" s="4"/>
      <c r="JF1135" s="4"/>
      <c r="JG1135" s="4"/>
      <c r="JH1135" s="4"/>
      <c r="JI1135" s="4"/>
      <c r="JJ1135" s="4"/>
      <c r="JK1135" s="4"/>
      <c r="JL1135" s="4"/>
      <c r="JM1135" s="4"/>
      <c r="JN1135" s="4"/>
      <c r="JO1135" s="4"/>
      <c r="JP1135" s="4"/>
      <c r="JQ1135" s="6"/>
    </row>
    <row r="1136" spans="1:277" x14ac:dyDescent="0.25">
      <c r="A1136" s="47"/>
      <c r="B1136" s="48"/>
      <c r="C1136" s="48"/>
      <c r="D1136" s="48"/>
      <c r="E1136" s="48"/>
      <c r="F1136" s="48"/>
      <c r="G1136" s="48"/>
      <c r="H1136" s="48"/>
      <c r="I1136" s="48"/>
      <c r="J1136" s="48"/>
      <c r="K1136" s="48"/>
      <c r="IY1136" s="6"/>
      <c r="IZ1136" s="6"/>
      <c r="JA1136" s="6"/>
      <c r="JB1136" s="6"/>
      <c r="JC1136" s="6"/>
      <c r="JD1136" s="46"/>
      <c r="JE1136" s="4"/>
      <c r="JF1136" s="4"/>
      <c r="JG1136" s="4"/>
      <c r="JH1136" s="4"/>
      <c r="JI1136" s="4"/>
      <c r="JJ1136" s="4"/>
      <c r="JK1136" s="4"/>
      <c r="JL1136" s="4"/>
      <c r="JM1136" s="4"/>
      <c r="JN1136" s="4"/>
      <c r="JO1136" s="4"/>
      <c r="JP1136" s="4"/>
      <c r="JQ1136" s="6"/>
    </row>
    <row r="1137" spans="1:277" x14ac:dyDescent="0.25">
      <c r="A1137" s="47"/>
      <c r="B1137" s="48"/>
      <c r="C1137" s="48"/>
      <c r="D1137" s="48"/>
      <c r="E1137" s="48"/>
      <c r="F1137" s="48"/>
      <c r="G1137" s="48"/>
      <c r="H1137" s="48"/>
      <c r="I1137" s="48"/>
      <c r="J1137" s="48"/>
      <c r="K1137" s="48"/>
      <c r="IY1137" s="6"/>
      <c r="IZ1137" s="6"/>
      <c r="JA1137" s="6"/>
      <c r="JB1137" s="6"/>
      <c r="JC1137" s="6"/>
      <c r="JD1137" s="46"/>
      <c r="JE1137" s="4"/>
      <c r="JF1137" s="4"/>
      <c r="JG1137" s="4"/>
      <c r="JH1137" s="4"/>
      <c r="JI1137" s="4"/>
      <c r="JJ1137" s="4"/>
      <c r="JK1137" s="4"/>
      <c r="JL1137" s="4"/>
      <c r="JM1137" s="4"/>
      <c r="JN1137" s="4"/>
      <c r="JO1137" s="4"/>
      <c r="JP1137" s="4"/>
      <c r="JQ1137" s="6"/>
    </row>
    <row r="1138" spans="1:277" x14ac:dyDescent="0.25">
      <c r="A1138" s="47"/>
      <c r="B1138" s="48"/>
      <c r="C1138" s="48"/>
      <c r="D1138" s="48"/>
      <c r="E1138" s="48"/>
      <c r="F1138" s="48"/>
      <c r="G1138" s="48"/>
      <c r="H1138" s="48"/>
      <c r="I1138" s="48"/>
      <c r="J1138" s="48"/>
      <c r="K1138" s="48"/>
      <c r="IY1138" s="6"/>
      <c r="IZ1138" s="6"/>
      <c r="JA1138" s="6"/>
      <c r="JB1138" s="6"/>
      <c r="JC1138" s="6"/>
      <c r="JD1138" s="46"/>
      <c r="JE1138" s="4"/>
      <c r="JF1138" s="4"/>
      <c r="JG1138" s="4"/>
      <c r="JH1138" s="4"/>
      <c r="JI1138" s="4"/>
      <c r="JJ1138" s="4"/>
      <c r="JK1138" s="4"/>
      <c r="JL1138" s="4"/>
      <c r="JM1138" s="4"/>
      <c r="JN1138" s="4"/>
      <c r="JO1138" s="4"/>
      <c r="JP1138" s="4"/>
      <c r="JQ1138" s="6"/>
    </row>
    <row r="1139" spans="1:277" x14ac:dyDescent="0.25">
      <c r="A1139" s="47"/>
      <c r="B1139" s="48"/>
      <c r="C1139" s="48"/>
      <c r="D1139" s="48"/>
      <c r="E1139" s="48"/>
      <c r="F1139" s="48"/>
      <c r="G1139" s="48"/>
      <c r="H1139" s="48"/>
      <c r="I1139" s="48"/>
      <c r="J1139" s="48"/>
      <c r="K1139" s="48"/>
      <c r="IY1139" s="6"/>
      <c r="IZ1139" s="6"/>
      <c r="JA1139" s="6"/>
      <c r="JB1139" s="6"/>
      <c r="JC1139" s="6"/>
      <c r="JD1139" s="46"/>
      <c r="JE1139" s="4"/>
      <c r="JF1139" s="4"/>
      <c r="JG1139" s="4"/>
      <c r="JH1139" s="4"/>
      <c r="JI1139" s="4"/>
      <c r="JJ1139" s="4"/>
      <c r="JK1139" s="4"/>
      <c r="JL1139" s="4"/>
      <c r="JM1139" s="4"/>
      <c r="JN1139" s="4"/>
      <c r="JO1139" s="4"/>
      <c r="JP1139" s="4"/>
      <c r="JQ1139" s="6"/>
    </row>
    <row r="1140" spans="1:277" x14ac:dyDescent="0.25">
      <c r="A1140" s="47"/>
      <c r="B1140" s="48"/>
      <c r="C1140" s="48"/>
      <c r="D1140" s="48"/>
      <c r="E1140" s="48"/>
      <c r="F1140" s="48"/>
      <c r="G1140" s="48"/>
      <c r="H1140" s="48"/>
      <c r="I1140" s="48"/>
      <c r="J1140" s="48"/>
      <c r="K1140" s="48"/>
      <c r="IY1140" s="6"/>
      <c r="IZ1140" s="6"/>
      <c r="JA1140" s="6"/>
      <c r="JB1140" s="6"/>
      <c r="JC1140" s="6"/>
      <c r="JD1140" s="46"/>
      <c r="JE1140" s="4"/>
      <c r="JF1140" s="4"/>
      <c r="JG1140" s="4"/>
      <c r="JH1140" s="4"/>
      <c r="JI1140" s="4"/>
      <c r="JJ1140" s="4"/>
      <c r="JK1140" s="4"/>
      <c r="JL1140" s="4"/>
      <c r="JM1140" s="4"/>
      <c r="JN1140" s="4"/>
      <c r="JO1140" s="4"/>
      <c r="JP1140" s="4"/>
      <c r="JQ1140" s="6"/>
    </row>
    <row r="1141" spans="1:277" x14ac:dyDescent="0.25">
      <c r="A1141" s="47"/>
      <c r="B1141" s="48"/>
      <c r="C1141" s="48"/>
      <c r="D1141" s="48"/>
      <c r="E1141" s="48"/>
      <c r="F1141" s="48"/>
      <c r="G1141" s="48"/>
      <c r="H1141" s="48"/>
      <c r="I1141" s="48"/>
      <c r="J1141" s="48"/>
      <c r="K1141" s="48"/>
      <c r="IY1141" s="6"/>
      <c r="IZ1141" s="6"/>
      <c r="JA1141" s="6"/>
      <c r="JB1141" s="6"/>
      <c r="JC1141" s="6"/>
      <c r="JD1141" s="46"/>
      <c r="JE1141" s="4"/>
      <c r="JF1141" s="4"/>
      <c r="JG1141" s="4"/>
      <c r="JH1141" s="4"/>
      <c r="JI1141" s="4"/>
      <c r="JJ1141" s="4"/>
      <c r="JK1141" s="4"/>
      <c r="JL1141" s="4"/>
      <c r="JM1141" s="4"/>
      <c r="JN1141" s="4"/>
      <c r="JO1141" s="4"/>
      <c r="JP1141" s="4"/>
      <c r="JQ1141" s="6"/>
    </row>
    <row r="1142" spans="1:277" x14ac:dyDescent="0.25">
      <c r="A1142" s="47"/>
      <c r="B1142" s="48"/>
      <c r="C1142" s="48"/>
      <c r="D1142" s="48"/>
      <c r="E1142" s="48"/>
      <c r="F1142" s="48"/>
      <c r="G1142" s="48"/>
      <c r="H1142" s="48"/>
      <c r="I1142" s="48"/>
      <c r="J1142" s="48"/>
      <c r="K1142" s="48"/>
      <c r="IY1142" s="6"/>
      <c r="IZ1142" s="6"/>
      <c r="JA1142" s="6"/>
      <c r="JB1142" s="6"/>
      <c r="JC1142" s="6"/>
      <c r="JD1142" s="46"/>
      <c r="JE1142" s="4"/>
      <c r="JF1142" s="4"/>
      <c r="JG1142" s="4"/>
      <c r="JH1142" s="4"/>
      <c r="JI1142" s="4"/>
      <c r="JJ1142" s="4"/>
      <c r="JK1142" s="4"/>
      <c r="JL1142" s="4"/>
      <c r="JM1142" s="4"/>
      <c r="JN1142" s="4"/>
      <c r="JO1142" s="4"/>
      <c r="JP1142" s="4"/>
      <c r="JQ1142" s="6"/>
    </row>
    <row r="1143" spans="1:277" x14ac:dyDescent="0.25">
      <c r="A1143" s="47"/>
      <c r="B1143" s="48"/>
      <c r="C1143" s="48"/>
      <c r="D1143" s="48"/>
      <c r="E1143" s="48"/>
      <c r="F1143" s="48"/>
      <c r="G1143" s="48"/>
      <c r="H1143" s="48"/>
      <c r="I1143" s="48"/>
      <c r="J1143" s="48"/>
      <c r="K1143" s="48"/>
      <c r="IY1143" s="6"/>
      <c r="IZ1143" s="6"/>
      <c r="JA1143" s="6"/>
      <c r="JB1143" s="6"/>
      <c r="JC1143" s="6"/>
      <c r="JD1143" s="46"/>
      <c r="JE1143" s="4"/>
      <c r="JF1143" s="4"/>
      <c r="JG1143" s="4"/>
      <c r="JH1143" s="4"/>
      <c r="JI1143" s="4"/>
      <c r="JJ1143" s="4"/>
      <c r="JK1143" s="4"/>
      <c r="JL1143" s="4"/>
      <c r="JM1143" s="4"/>
      <c r="JN1143" s="4"/>
      <c r="JO1143" s="4"/>
      <c r="JP1143" s="4"/>
      <c r="JQ1143" s="6"/>
    </row>
    <row r="1144" spans="1:277" x14ac:dyDescent="0.25">
      <c r="A1144" s="47"/>
      <c r="B1144" s="48"/>
      <c r="C1144" s="48"/>
      <c r="D1144" s="48"/>
      <c r="E1144" s="48"/>
      <c r="F1144" s="48"/>
      <c r="G1144" s="48"/>
      <c r="H1144" s="48"/>
      <c r="I1144" s="48"/>
      <c r="J1144" s="48"/>
      <c r="K1144" s="48"/>
      <c r="IY1144" s="6"/>
      <c r="IZ1144" s="6"/>
      <c r="JA1144" s="6"/>
      <c r="JB1144" s="6"/>
      <c r="JC1144" s="6"/>
      <c r="JD1144" s="46"/>
      <c r="JE1144" s="4"/>
      <c r="JF1144" s="4"/>
      <c r="JG1144" s="4"/>
      <c r="JH1144" s="4"/>
      <c r="JI1144" s="4"/>
      <c r="JJ1144" s="4"/>
      <c r="JK1144" s="4"/>
      <c r="JL1144" s="4"/>
      <c r="JM1144" s="4"/>
      <c r="JN1144" s="4"/>
      <c r="JO1144" s="4"/>
      <c r="JP1144" s="4"/>
      <c r="JQ1144" s="6"/>
    </row>
    <row r="1145" spans="1:277" x14ac:dyDescent="0.25">
      <c r="A1145" s="47"/>
      <c r="B1145" s="48"/>
      <c r="C1145" s="48"/>
      <c r="D1145" s="48"/>
      <c r="E1145" s="48"/>
      <c r="F1145" s="48"/>
      <c r="G1145" s="48"/>
      <c r="H1145" s="48"/>
      <c r="I1145" s="48"/>
      <c r="J1145" s="48"/>
      <c r="K1145" s="48"/>
      <c r="IY1145" s="6"/>
      <c r="IZ1145" s="6"/>
      <c r="JA1145" s="6"/>
      <c r="JB1145" s="6"/>
      <c r="JC1145" s="6"/>
      <c r="JD1145" s="46"/>
      <c r="JE1145" s="4"/>
      <c r="JF1145" s="4"/>
      <c r="JG1145" s="4"/>
      <c r="JH1145" s="4"/>
      <c r="JI1145" s="4"/>
      <c r="JJ1145" s="4"/>
      <c r="JK1145" s="4"/>
      <c r="JL1145" s="4"/>
      <c r="JM1145" s="4"/>
      <c r="JN1145" s="4"/>
      <c r="JO1145" s="4"/>
      <c r="JP1145" s="4"/>
      <c r="JQ1145" s="6"/>
    </row>
    <row r="1146" spans="1:277" x14ac:dyDescent="0.25">
      <c r="A1146" s="47"/>
      <c r="B1146" s="48"/>
      <c r="C1146" s="48"/>
      <c r="D1146" s="48"/>
      <c r="E1146" s="48"/>
      <c r="F1146" s="48"/>
      <c r="G1146" s="48"/>
      <c r="H1146" s="48"/>
      <c r="I1146" s="48"/>
      <c r="J1146" s="48"/>
      <c r="K1146" s="48"/>
      <c r="IY1146" s="6"/>
      <c r="IZ1146" s="6"/>
      <c r="JA1146" s="6"/>
      <c r="JB1146" s="6"/>
      <c r="JC1146" s="6"/>
      <c r="JD1146" s="46"/>
      <c r="JE1146" s="4"/>
      <c r="JF1146" s="4"/>
      <c r="JG1146" s="4"/>
      <c r="JH1146" s="4"/>
      <c r="JI1146" s="4"/>
      <c r="JJ1146" s="4"/>
      <c r="JK1146" s="4"/>
      <c r="JL1146" s="4"/>
      <c r="JM1146" s="4"/>
      <c r="JN1146" s="4"/>
      <c r="JO1146" s="4"/>
      <c r="JP1146" s="4"/>
      <c r="JQ1146" s="6"/>
    </row>
    <row r="1147" spans="1:277" x14ac:dyDescent="0.25">
      <c r="A1147" s="47"/>
      <c r="B1147" s="48"/>
      <c r="C1147" s="48"/>
      <c r="D1147" s="48"/>
      <c r="E1147" s="48"/>
      <c r="F1147" s="48"/>
      <c r="G1147" s="48"/>
      <c r="H1147" s="48"/>
      <c r="I1147" s="48"/>
      <c r="J1147" s="48"/>
      <c r="K1147" s="48"/>
      <c r="IY1147" s="6"/>
      <c r="IZ1147" s="6"/>
      <c r="JA1147" s="6"/>
      <c r="JB1147" s="6"/>
      <c r="JC1147" s="6"/>
      <c r="JD1147" s="46"/>
      <c r="JE1147" s="4"/>
      <c r="JF1147" s="4"/>
      <c r="JG1147" s="4"/>
      <c r="JH1147" s="4"/>
      <c r="JI1147" s="4"/>
      <c r="JJ1147" s="4"/>
      <c r="JK1147" s="4"/>
      <c r="JL1147" s="4"/>
      <c r="JM1147" s="4"/>
      <c r="JN1147" s="4"/>
      <c r="JO1147" s="4"/>
      <c r="JP1147" s="4"/>
      <c r="JQ1147" s="6"/>
    </row>
    <row r="1148" spans="1:277" x14ac:dyDescent="0.25">
      <c r="A1148" s="47"/>
      <c r="B1148" s="48"/>
      <c r="C1148" s="48"/>
      <c r="D1148" s="48"/>
      <c r="E1148" s="48"/>
      <c r="F1148" s="48"/>
      <c r="G1148" s="48"/>
      <c r="H1148" s="48"/>
      <c r="I1148" s="48"/>
      <c r="J1148" s="48"/>
      <c r="K1148" s="48"/>
      <c r="IY1148" s="6"/>
      <c r="IZ1148" s="6"/>
      <c r="JA1148" s="6"/>
      <c r="JB1148" s="6"/>
      <c r="JC1148" s="6"/>
      <c r="JD1148" s="46"/>
      <c r="JE1148" s="4"/>
      <c r="JF1148" s="4"/>
      <c r="JG1148" s="4"/>
      <c r="JH1148" s="4"/>
      <c r="JI1148" s="4"/>
      <c r="JJ1148" s="4"/>
      <c r="JK1148" s="4"/>
      <c r="JL1148" s="4"/>
      <c r="JM1148" s="4"/>
      <c r="JN1148" s="4"/>
      <c r="JO1148" s="4"/>
      <c r="JP1148" s="4"/>
      <c r="JQ1148" s="6"/>
    </row>
    <row r="1149" spans="1:277" x14ac:dyDescent="0.25">
      <c r="A1149" s="47"/>
      <c r="B1149" s="48"/>
      <c r="C1149" s="48"/>
      <c r="D1149" s="48"/>
      <c r="E1149" s="48"/>
      <c r="F1149" s="48"/>
      <c r="G1149" s="48"/>
      <c r="H1149" s="48"/>
      <c r="I1149" s="48"/>
      <c r="J1149" s="48"/>
      <c r="K1149" s="48"/>
      <c r="IY1149" s="6"/>
      <c r="IZ1149" s="6"/>
      <c r="JA1149" s="6"/>
      <c r="JB1149" s="6"/>
      <c r="JC1149" s="6"/>
      <c r="JD1149" s="46"/>
      <c r="JE1149" s="4"/>
      <c r="JF1149" s="4"/>
      <c r="JG1149" s="4"/>
      <c r="JH1149" s="4"/>
      <c r="JI1149" s="4"/>
      <c r="JJ1149" s="4"/>
      <c r="JK1149" s="4"/>
      <c r="JL1149" s="4"/>
      <c r="JM1149" s="4"/>
      <c r="JN1149" s="4"/>
      <c r="JO1149" s="4"/>
      <c r="JP1149" s="4"/>
      <c r="JQ1149" s="6"/>
    </row>
    <row r="1150" spans="1:277" x14ac:dyDescent="0.25">
      <c r="A1150" s="47"/>
      <c r="B1150" s="48"/>
      <c r="C1150" s="48"/>
      <c r="D1150" s="48"/>
      <c r="E1150" s="48"/>
      <c r="F1150" s="48"/>
      <c r="G1150" s="48"/>
      <c r="H1150" s="48"/>
      <c r="I1150" s="48"/>
      <c r="J1150" s="48"/>
      <c r="K1150" s="48"/>
      <c r="IY1150" s="6"/>
      <c r="IZ1150" s="6"/>
      <c r="JA1150" s="6"/>
      <c r="JB1150" s="6"/>
      <c r="JC1150" s="6"/>
      <c r="JD1150" s="46"/>
      <c r="JE1150" s="4"/>
      <c r="JF1150" s="4"/>
      <c r="JG1150" s="4"/>
      <c r="JH1150" s="4"/>
      <c r="JI1150" s="4"/>
      <c r="JJ1150" s="4"/>
      <c r="JK1150" s="4"/>
      <c r="JL1150" s="4"/>
      <c r="JM1150" s="4"/>
      <c r="JN1150" s="4"/>
      <c r="JO1150" s="4"/>
      <c r="JP1150" s="4"/>
      <c r="JQ1150" s="6"/>
    </row>
    <row r="1151" spans="1:277" x14ac:dyDescent="0.25">
      <c r="A1151" s="47"/>
      <c r="B1151" s="48"/>
      <c r="C1151" s="48"/>
      <c r="D1151" s="48"/>
      <c r="E1151" s="48"/>
      <c r="F1151" s="48"/>
      <c r="G1151" s="48"/>
      <c r="H1151" s="48"/>
      <c r="I1151" s="48"/>
      <c r="J1151" s="48"/>
      <c r="K1151" s="48"/>
      <c r="IY1151" s="6"/>
      <c r="IZ1151" s="6"/>
      <c r="JA1151" s="6"/>
      <c r="JB1151" s="6"/>
      <c r="JC1151" s="6"/>
      <c r="JD1151" s="46"/>
      <c r="JE1151" s="4"/>
      <c r="JF1151" s="4"/>
      <c r="JG1151" s="4"/>
      <c r="JH1151" s="4"/>
      <c r="JI1151" s="4"/>
      <c r="JJ1151" s="4"/>
      <c r="JK1151" s="4"/>
      <c r="JL1151" s="4"/>
      <c r="JM1151" s="4"/>
      <c r="JN1151" s="4"/>
      <c r="JO1151" s="4"/>
      <c r="JP1151" s="4"/>
      <c r="JQ1151" s="6"/>
    </row>
    <row r="1152" spans="1:277" x14ac:dyDescent="0.25">
      <c r="A1152" s="47"/>
      <c r="B1152" s="48"/>
      <c r="C1152" s="48"/>
      <c r="D1152" s="48"/>
      <c r="E1152" s="48"/>
      <c r="F1152" s="48"/>
      <c r="G1152" s="48"/>
      <c r="H1152" s="48"/>
      <c r="I1152" s="48"/>
      <c r="J1152" s="48"/>
      <c r="K1152" s="48"/>
      <c r="IY1152" s="6"/>
      <c r="IZ1152" s="6"/>
      <c r="JA1152" s="6"/>
      <c r="JB1152" s="6"/>
      <c r="JC1152" s="6"/>
      <c r="JD1152" s="46"/>
      <c r="JE1152" s="4"/>
      <c r="JF1152" s="4"/>
      <c r="JG1152" s="4"/>
      <c r="JH1152" s="4"/>
      <c r="JI1152" s="4"/>
      <c r="JJ1152" s="4"/>
      <c r="JK1152" s="4"/>
      <c r="JL1152" s="4"/>
      <c r="JM1152" s="4"/>
      <c r="JN1152" s="4"/>
      <c r="JO1152" s="4"/>
      <c r="JP1152" s="4"/>
      <c r="JQ1152" s="6"/>
    </row>
    <row r="1153" spans="1:277" x14ac:dyDescent="0.25">
      <c r="A1153" s="47"/>
      <c r="B1153" s="48"/>
      <c r="C1153" s="48"/>
      <c r="D1153" s="48"/>
      <c r="E1153" s="48"/>
      <c r="F1153" s="48"/>
      <c r="G1153" s="48"/>
      <c r="H1153" s="48"/>
      <c r="I1153" s="48"/>
      <c r="J1153" s="48"/>
      <c r="K1153" s="48"/>
      <c r="IY1153" s="6"/>
      <c r="IZ1153" s="6"/>
      <c r="JA1153" s="6"/>
      <c r="JB1153" s="6"/>
      <c r="JC1153" s="6"/>
      <c r="JD1153" s="46"/>
      <c r="JE1153" s="4"/>
      <c r="JF1153" s="4"/>
      <c r="JG1153" s="4"/>
      <c r="JH1153" s="4"/>
      <c r="JI1153" s="4"/>
      <c r="JJ1153" s="4"/>
      <c r="JK1153" s="4"/>
      <c r="JL1153" s="4"/>
      <c r="JM1153" s="4"/>
      <c r="JN1153" s="4"/>
      <c r="JO1153" s="4"/>
      <c r="JP1153" s="4"/>
      <c r="JQ1153" s="6"/>
    </row>
    <row r="1154" spans="1:277" x14ac:dyDescent="0.25">
      <c r="A1154" s="47"/>
      <c r="B1154" s="48"/>
      <c r="C1154" s="48"/>
      <c r="D1154" s="48"/>
      <c r="E1154" s="48"/>
      <c r="F1154" s="48"/>
      <c r="G1154" s="48"/>
      <c r="H1154" s="48"/>
      <c r="I1154" s="48"/>
      <c r="J1154" s="48"/>
      <c r="K1154" s="48"/>
      <c r="IY1154" s="6"/>
      <c r="IZ1154" s="6"/>
      <c r="JA1154" s="6"/>
      <c r="JB1154" s="6"/>
      <c r="JC1154" s="6"/>
      <c r="JD1154" s="46"/>
      <c r="JE1154" s="4"/>
      <c r="JF1154" s="4"/>
      <c r="JG1154" s="4"/>
      <c r="JH1154" s="4"/>
      <c r="JI1154" s="4"/>
      <c r="JJ1154" s="4"/>
      <c r="JK1154" s="4"/>
      <c r="JL1154" s="4"/>
      <c r="JM1154" s="4"/>
      <c r="JN1154" s="4"/>
      <c r="JO1154" s="4"/>
      <c r="JP1154" s="4"/>
      <c r="JQ1154" s="6"/>
    </row>
    <row r="1155" spans="1:277" x14ac:dyDescent="0.25">
      <c r="A1155" s="47"/>
      <c r="B1155" s="48"/>
      <c r="C1155" s="48"/>
      <c r="D1155" s="48"/>
      <c r="E1155" s="48"/>
      <c r="F1155" s="48"/>
      <c r="G1155" s="48"/>
      <c r="H1155" s="48"/>
      <c r="I1155" s="48"/>
      <c r="J1155" s="48"/>
      <c r="K1155" s="48"/>
      <c r="IY1155" s="6"/>
      <c r="IZ1155" s="6"/>
      <c r="JA1155" s="6"/>
      <c r="JB1155" s="6"/>
      <c r="JC1155" s="6"/>
      <c r="JD1155" s="46"/>
      <c r="JE1155" s="4"/>
      <c r="JF1155" s="4"/>
      <c r="JG1155" s="4"/>
      <c r="JH1155" s="4"/>
      <c r="JI1155" s="4"/>
      <c r="JJ1155" s="4"/>
      <c r="JK1155" s="4"/>
      <c r="JL1155" s="4"/>
      <c r="JM1155" s="4"/>
      <c r="JN1155" s="4"/>
      <c r="JO1155" s="4"/>
      <c r="JP1155" s="4"/>
      <c r="JQ1155" s="6"/>
    </row>
    <row r="1156" spans="1:277" x14ac:dyDescent="0.25">
      <c r="A1156" s="47"/>
      <c r="B1156" s="48"/>
      <c r="C1156" s="48"/>
      <c r="D1156" s="48"/>
      <c r="E1156" s="48"/>
      <c r="F1156" s="48"/>
      <c r="G1156" s="48"/>
      <c r="H1156" s="48"/>
      <c r="I1156" s="48"/>
      <c r="J1156" s="48"/>
      <c r="K1156" s="48"/>
      <c r="IY1156" s="6"/>
      <c r="IZ1156" s="6"/>
      <c r="JA1156" s="6"/>
      <c r="JB1156" s="6"/>
      <c r="JC1156" s="6"/>
      <c r="JD1156" s="46"/>
      <c r="JE1156" s="4"/>
      <c r="JF1156" s="4"/>
      <c r="JG1156" s="4"/>
      <c r="JH1156" s="4"/>
      <c r="JI1156" s="4"/>
      <c r="JJ1156" s="4"/>
      <c r="JK1156" s="4"/>
      <c r="JL1156" s="4"/>
      <c r="JM1156" s="4"/>
      <c r="JN1156" s="4"/>
      <c r="JO1156" s="4"/>
      <c r="JP1156" s="4"/>
      <c r="JQ1156" s="6"/>
    </row>
    <row r="1157" spans="1:277" x14ac:dyDescent="0.25">
      <c r="A1157" s="47"/>
      <c r="B1157" s="48"/>
      <c r="C1157" s="48"/>
      <c r="D1157" s="48"/>
      <c r="E1157" s="48"/>
      <c r="F1157" s="48"/>
      <c r="G1157" s="48"/>
      <c r="H1157" s="48"/>
      <c r="I1157" s="48"/>
      <c r="J1157" s="48"/>
      <c r="K1157" s="48"/>
      <c r="IY1157" s="6"/>
      <c r="IZ1157" s="6"/>
      <c r="JA1157" s="6"/>
      <c r="JB1157" s="6"/>
      <c r="JC1157" s="6"/>
      <c r="JD1157" s="46"/>
      <c r="JE1157" s="4"/>
      <c r="JF1157" s="4"/>
      <c r="JG1157" s="4"/>
      <c r="JH1157" s="4"/>
      <c r="JI1157" s="4"/>
      <c r="JJ1157" s="4"/>
      <c r="JK1157" s="4"/>
      <c r="JL1157" s="4"/>
      <c r="JM1157" s="4"/>
      <c r="JN1157" s="4"/>
      <c r="JO1157" s="4"/>
      <c r="JP1157" s="4"/>
      <c r="JQ1157" s="6"/>
    </row>
    <row r="1158" spans="1:277" x14ac:dyDescent="0.25">
      <c r="A1158" s="47"/>
      <c r="B1158" s="48"/>
      <c r="C1158" s="48"/>
      <c r="D1158" s="48"/>
      <c r="E1158" s="48"/>
      <c r="F1158" s="48"/>
      <c r="G1158" s="48"/>
      <c r="H1158" s="48"/>
      <c r="I1158" s="48"/>
      <c r="J1158" s="48"/>
      <c r="K1158" s="48"/>
      <c r="IY1158" s="6"/>
      <c r="IZ1158" s="6"/>
      <c r="JA1158" s="6"/>
      <c r="JB1158" s="6"/>
      <c r="JC1158" s="6"/>
      <c r="JD1158" s="46"/>
      <c r="JE1158" s="4"/>
      <c r="JF1158" s="4"/>
      <c r="JG1158" s="4"/>
      <c r="JH1158" s="4"/>
      <c r="JI1158" s="4"/>
      <c r="JJ1158" s="4"/>
      <c r="JK1158" s="4"/>
      <c r="JL1158" s="4"/>
      <c r="JM1158" s="4"/>
      <c r="JN1158" s="4"/>
      <c r="JO1158" s="4"/>
      <c r="JP1158" s="4"/>
      <c r="JQ1158" s="6"/>
    </row>
    <row r="1159" spans="1:277" x14ac:dyDescent="0.25">
      <c r="A1159" s="47"/>
      <c r="B1159" s="48"/>
      <c r="C1159" s="48"/>
      <c r="D1159" s="48"/>
      <c r="E1159" s="48"/>
      <c r="F1159" s="48"/>
      <c r="G1159" s="48"/>
      <c r="H1159" s="48"/>
      <c r="I1159" s="48"/>
      <c r="J1159" s="48"/>
      <c r="K1159" s="48"/>
      <c r="IY1159" s="6"/>
      <c r="IZ1159" s="6"/>
      <c r="JA1159" s="6"/>
      <c r="JB1159" s="6"/>
      <c r="JC1159" s="6"/>
      <c r="JD1159" s="46"/>
      <c r="JE1159" s="4"/>
      <c r="JF1159" s="4"/>
      <c r="JG1159" s="4"/>
      <c r="JH1159" s="4"/>
      <c r="JI1159" s="4"/>
      <c r="JJ1159" s="4"/>
      <c r="JK1159" s="4"/>
      <c r="JL1159" s="4"/>
      <c r="JM1159" s="4"/>
      <c r="JN1159" s="4"/>
      <c r="JO1159" s="4"/>
      <c r="JP1159" s="4"/>
      <c r="JQ1159" s="6"/>
    </row>
    <row r="1160" spans="1:277" x14ac:dyDescent="0.25">
      <c r="A1160" s="47"/>
      <c r="B1160" s="48"/>
      <c r="C1160" s="48"/>
      <c r="D1160" s="48"/>
      <c r="E1160" s="48"/>
      <c r="F1160" s="48"/>
      <c r="G1160" s="48"/>
      <c r="H1160" s="48"/>
      <c r="I1160" s="48"/>
      <c r="J1160" s="48"/>
      <c r="K1160" s="48"/>
      <c r="IY1160" s="6"/>
      <c r="IZ1160" s="6"/>
      <c r="JA1160" s="6"/>
      <c r="JB1160" s="6"/>
      <c r="JC1160" s="6"/>
      <c r="JD1160" s="46"/>
      <c r="JE1160" s="4"/>
      <c r="JF1160" s="4"/>
      <c r="JG1160" s="4"/>
      <c r="JH1160" s="4"/>
      <c r="JI1160" s="4"/>
      <c r="JJ1160" s="4"/>
      <c r="JK1160" s="4"/>
      <c r="JL1160" s="4"/>
      <c r="JM1160" s="4"/>
      <c r="JN1160" s="4"/>
      <c r="JO1160" s="4"/>
      <c r="JP1160" s="4"/>
      <c r="JQ1160" s="6"/>
    </row>
    <row r="1161" spans="1:277" x14ac:dyDescent="0.25">
      <c r="A1161" s="47"/>
      <c r="B1161" s="48"/>
      <c r="C1161" s="48"/>
      <c r="D1161" s="48"/>
      <c r="E1161" s="48"/>
      <c r="F1161" s="48"/>
      <c r="G1161" s="48"/>
      <c r="H1161" s="48"/>
      <c r="I1161" s="48"/>
      <c r="J1161" s="48"/>
      <c r="K1161" s="48"/>
      <c r="IY1161" s="6"/>
      <c r="IZ1161" s="6"/>
      <c r="JA1161" s="6"/>
      <c r="JB1161" s="6"/>
      <c r="JC1161" s="6"/>
      <c r="JD1161" s="46"/>
      <c r="JE1161" s="4"/>
      <c r="JF1161" s="4"/>
      <c r="JG1161" s="4"/>
      <c r="JH1161" s="4"/>
      <c r="JI1161" s="4"/>
      <c r="JJ1161" s="4"/>
      <c r="JK1161" s="4"/>
      <c r="JL1161" s="4"/>
      <c r="JM1161" s="4"/>
      <c r="JN1161" s="4"/>
      <c r="JO1161" s="4"/>
      <c r="JP1161" s="4"/>
      <c r="JQ1161" s="6"/>
    </row>
    <row r="1162" spans="1:277" x14ac:dyDescent="0.25">
      <c r="A1162" s="47"/>
      <c r="B1162" s="48"/>
      <c r="C1162" s="48"/>
      <c r="D1162" s="48"/>
      <c r="E1162" s="48"/>
      <c r="F1162" s="48"/>
      <c r="G1162" s="48"/>
      <c r="H1162" s="48"/>
      <c r="I1162" s="48"/>
      <c r="J1162" s="48"/>
      <c r="K1162" s="48"/>
      <c r="IY1162" s="6"/>
      <c r="IZ1162" s="6"/>
      <c r="JA1162" s="6"/>
      <c r="JB1162" s="6"/>
      <c r="JC1162" s="6"/>
      <c r="JD1162" s="46"/>
      <c r="JE1162" s="4"/>
      <c r="JF1162" s="4"/>
      <c r="JG1162" s="4"/>
      <c r="JH1162" s="4"/>
      <c r="JI1162" s="4"/>
      <c r="JJ1162" s="4"/>
      <c r="JK1162" s="4"/>
      <c r="JL1162" s="4"/>
      <c r="JM1162" s="4"/>
      <c r="JN1162" s="4"/>
      <c r="JO1162" s="4"/>
      <c r="JP1162" s="4"/>
      <c r="JQ1162" s="6"/>
    </row>
    <row r="1163" spans="1:277" x14ac:dyDescent="0.25">
      <c r="A1163" s="47"/>
      <c r="B1163" s="48"/>
      <c r="C1163" s="48"/>
      <c r="D1163" s="48"/>
      <c r="E1163" s="48"/>
      <c r="F1163" s="48"/>
      <c r="G1163" s="48"/>
      <c r="H1163" s="48"/>
      <c r="I1163" s="48"/>
      <c r="J1163" s="48"/>
      <c r="K1163" s="48"/>
      <c r="IY1163" s="6"/>
      <c r="IZ1163" s="6"/>
      <c r="JA1163" s="6"/>
      <c r="JB1163" s="6"/>
      <c r="JC1163" s="6"/>
      <c r="JD1163" s="46"/>
      <c r="JE1163" s="4"/>
      <c r="JF1163" s="4"/>
      <c r="JG1163" s="4"/>
      <c r="JH1163" s="4"/>
      <c r="JI1163" s="4"/>
      <c r="JJ1163" s="4"/>
      <c r="JK1163" s="4"/>
      <c r="JL1163" s="4"/>
      <c r="JM1163" s="4"/>
      <c r="JN1163" s="4"/>
      <c r="JO1163" s="4"/>
      <c r="JP1163" s="4"/>
      <c r="JQ1163" s="6"/>
    </row>
    <row r="1164" spans="1:277" x14ac:dyDescent="0.25">
      <c r="A1164" s="47"/>
      <c r="B1164" s="48"/>
      <c r="C1164" s="48"/>
      <c r="D1164" s="48"/>
      <c r="E1164" s="48"/>
      <c r="F1164" s="48"/>
      <c r="G1164" s="48"/>
      <c r="H1164" s="48"/>
      <c r="I1164" s="48"/>
      <c r="J1164" s="48"/>
      <c r="K1164" s="48"/>
      <c r="IY1164" s="6"/>
      <c r="IZ1164" s="6"/>
      <c r="JA1164" s="6"/>
      <c r="JB1164" s="6"/>
      <c r="JC1164" s="6"/>
      <c r="JD1164" s="46"/>
      <c r="JE1164" s="4"/>
      <c r="JF1164" s="4"/>
      <c r="JG1164" s="4"/>
      <c r="JH1164" s="4"/>
      <c r="JI1164" s="4"/>
      <c r="JJ1164" s="4"/>
      <c r="JK1164" s="4"/>
      <c r="JL1164" s="4"/>
      <c r="JM1164" s="4"/>
      <c r="JN1164" s="4"/>
      <c r="JO1164" s="4"/>
      <c r="JP1164" s="4"/>
      <c r="JQ1164" s="6"/>
    </row>
    <row r="1165" spans="1:277" x14ac:dyDescent="0.25">
      <c r="A1165" s="47"/>
      <c r="B1165" s="48"/>
      <c r="C1165" s="48"/>
      <c r="D1165" s="48"/>
      <c r="E1165" s="48"/>
      <c r="F1165" s="48"/>
      <c r="G1165" s="48"/>
      <c r="H1165" s="48"/>
      <c r="I1165" s="48"/>
      <c r="J1165" s="48"/>
      <c r="K1165" s="48"/>
      <c r="IY1165" s="6"/>
      <c r="IZ1165" s="6"/>
      <c r="JA1165" s="6"/>
      <c r="JB1165" s="6"/>
      <c r="JC1165" s="6"/>
      <c r="JD1165" s="46"/>
      <c r="JE1165" s="4"/>
      <c r="JF1165" s="4"/>
      <c r="JG1165" s="4"/>
      <c r="JH1165" s="4"/>
      <c r="JI1165" s="4"/>
      <c r="JJ1165" s="4"/>
      <c r="JK1165" s="4"/>
      <c r="JL1165" s="4"/>
      <c r="JM1165" s="4"/>
      <c r="JN1165" s="4"/>
      <c r="JO1165" s="4"/>
      <c r="JP1165" s="4"/>
      <c r="JQ1165" s="6"/>
    </row>
    <row r="1166" spans="1:277" x14ac:dyDescent="0.25">
      <c r="A1166" s="47"/>
      <c r="B1166" s="48"/>
      <c r="C1166" s="48"/>
      <c r="D1166" s="48"/>
      <c r="E1166" s="48"/>
      <c r="F1166" s="48"/>
      <c r="G1166" s="48"/>
      <c r="H1166" s="48"/>
      <c r="I1166" s="48"/>
      <c r="J1166" s="48"/>
      <c r="K1166" s="48"/>
      <c r="IY1166" s="6"/>
      <c r="IZ1166" s="6"/>
      <c r="JA1166" s="6"/>
      <c r="JB1166" s="6"/>
      <c r="JC1166" s="6"/>
      <c r="JD1166" s="46"/>
      <c r="JE1166" s="4"/>
      <c r="JF1166" s="4"/>
      <c r="JG1166" s="4"/>
      <c r="JH1166" s="4"/>
      <c r="JI1166" s="4"/>
      <c r="JJ1166" s="4"/>
      <c r="JK1166" s="4"/>
      <c r="JL1166" s="4"/>
      <c r="JM1166" s="4"/>
      <c r="JN1166" s="4"/>
      <c r="JO1166" s="4"/>
      <c r="JP1166" s="4"/>
      <c r="JQ1166" s="6"/>
    </row>
    <row r="1167" spans="1:277" x14ac:dyDescent="0.25">
      <c r="A1167" s="47"/>
      <c r="B1167" s="48"/>
      <c r="C1167" s="48"/>
      <c r="D1167" s="48"/>
      <c r="E1167" s="48"/>
      <c r="F1167" s="48"/>
      <c r="G1167" s="48"/>
      <c r="H1167" s="48"/>
      <c r="I1167" s="48"/>
      <c r="J1167" s="48"/>
      <c r="K1167" s="48"/>
      <c r="IY1167" s="6"/>
      <c r="IZ1167" s="6"/>
      <c r="JA1167" s="6"/>
      <c r="JB1167" s="6"/>
      <c r="JC1167" s="6"/>
      <c r="JD1167" s="46"/>
      <c r="JE1167" s="4"/>
      <c r="JF1167" s="4"/>
      <c r="JG1167" s="4"/>
      <c r="JH1167" s="4"/>
      <c r="JI1167" s="4"/>
      <c r="JJ1167" s="4"/>
      <c r="JK1167" s="4"/>
      <c r="JL1167" s="4"/>
      <c r="JM1167" s="4"/>
      <c r="JN1167" s="4"/>
      <c r="JO1167" s="4"/>
      <c r="JP1167" s="4"/>
      <c r="JQ1167" s="6"/>
    </row>
    <row r="1168" spans="1:277" x14ac:dyDescent="0.25">
      <c r="A1168" s="47"/>
      <c r="B1168" s="48"/>
      <c r="C1168" s="48"/>
      <c r="D1168" s="48"/>
      <c r="E1168" s="48"/>
      <c r="F1168" s="48"/>
      <c r="G1168" s="48"/>
      <c r="H1168" s="48"/>
      <c r="I1168" s="48"/>
      <c r="J1168" s="48"/>
      <c r="K1168" s="48"/>
      <c r="IY1168" s="6"/>
      <c r="IZ1168" s="6"/>
      <c r="JA1168" s="6"/>
      <c r="JB1168" s="6"/>
      <c r="JC1168" s="6"/>
      <c r="JD1168" s="46"/>
      <c r="JE1168" s="4"/>
      <c r="JF1168" s="4"/>
      <c r="JG1168" s="4"/>
      <c r="JH1168" s="4"/>
      <c r="JI1168" s="4"/>
      <c r="JJ1168" s="4"/>
      <c r="JK1168" s="4"/>
      <c r="JL1168" s="4"/>
      <c r="JM1168" s="4"/>
      <c r="JN1168" s="4"/>
      <c r="JO1168" s="4"/>
      <c r="JP1168" s="4"/>
      <c r="JQ1168" s="6"/>
    </row>
    <row r="1169" spans="1:277" x14ac:dyDescent="0.25">
      <c r="A1169" s="47"/>
      <c r="B1169" s="48"/>
      <c r="C1169" s="48"/>
      <c r="D1169" s="48"/>
      <c r="E1169" s="48"/>
      <c r="F1169" s="48"/>
      <c r="G1169" s="48"/>
      <c r="H1169" s="48"/>
      <c r="I1169" s="48"/>
      <c r="J1169" s="48"/>
      <c r="K1169" s="48"/>
      <c r="IY1169" s="6"/>
      <c r="IZ1169" s="6"/>
      <c r="JA1169" s="6"/>
      <c r="JB1169" s="6"/>
      <c r="JC1169" s="6"/>
      <c r="JD1169" s="46"/>
      <c r="JE1169" s="4"/>
      <c r="JF1169" s="4"/>
      <c r="JG1169" s="4"/>
      <c r="JH1169" s="4"/>
      <c r="JI1169" s="4"/>
      <c r="JJ1169" s="4"/>
      <c r="JK1169" s="4"/>
      <c r="JL1169" s="4"/>
      <c r="JM1169" s="4"/>
      <c r="JN1169" s="4"/>
      <c r="JO1169" s="4"/>
      <c r="JP1169" s="4"/>
      <c r="JQ1169" s="6"/>
    </row>
    <row r="1170" spans="1:277" x14ac:dyDescent="0.25">
      <c r="A1170" s="47"/>
      <c r="B1170" s="48"/>
      <c r="C1170" s="48"/>
      <c r="D1170" s="48"/>
      <c r="E1170" s="48"/>
      <c r="F1170" s="48"/>
      <c r="G1170" s="48"/>
      <c r="H1170" s="48"/>
      <c r="I1170" s="48"/>
      <c r="J1170" s="48"/>
      <c r="K1170" s="48"/>
      <c r="IY1170" s="6"/>
      <c r="IZ1170" s="6"/>
      <c r="JA1170" s="6"/>
      <c r="JB1170" s="6"/>
      <c r="JC1170" s="6"/>
      <c r="JD1170" s="46"/>
      <c r="JE1170" s="4"/>
      <c r="JF1170" s="4"/>
      <c r="JG1170" s="4"/>
      <c r="JH1170" s="4"/>
      <c r="JI1170" s="4"/>
      <c r="JJ1170" s="4"/>
      <c r="JK1170" s="4"/>
      <c r="JL1170" s="4"/>
      <c r="JM1170" s="4"/>
      <c r="JN1170" s="4"/>
      <c r="JO1170" s="4"/>
      <c r="JP1170" s="4"/>
      <c r="JQ1170" s="6"/>
    </row>
    <row r="1171" spans="1:277" x14ac:dyDescent="0.25">
      <c r="A1171" s="47"/>
      <c r="B1171" s="48"/>
      <c r="C1171" s="48"/>
      <c r="D1171" s="48"/>
      <c r="E1171" s="48"/>
      <c r="F1171" s="48"/>
      <c r="G1171" s="48"/>
      <c r="H1171" s="48"/>
      <c r="I1171" s="48"/>
      <c r="J1171" s="48"/>
      <c r="K1171" s="48"/>
      <c r="IY1171" s="6"/>
      <c r="IZ1171" s="6"/>
      <c r="JA1171" s="6"/>
      <c r="JB1171" s="6"/>
      <c r="JC1171" s="6"/>
      <c r="JD1171" s="46"/>
      <c r="JE1171" s="4"/>
      <c r="JF1171" s="4"/>
      <c r="JG1171" s="4"/>
      <c r="JH1171" s="4"/>
      <c r="JI1171" s="4"/>
      <c r="JJ1171" s="4"/>
      <c r="JK1171" s="4"/>
      <c r="JL1171" s="4"/>
      <c r="JM1171" s="4"/>
      <c r="JN1171" s="4"/>
      <c r="JO1171" s="4"/>
      <c r="JP1171" s="4"/>
      <c r="JQ1171" s="6"/>
    </row>
    <row r="1172" spans="1:277" x14ac:dyDescent="0.25">
      <c r="A1172" s="47"/>
      <c r="B1172" s="48"/>
      <c r="C1172" s="48"/>
      <c r="D1172" s="48"/>
      <c r="E1172" s="48"/>
      <c r="F1172" s="48"/>
      <c r="G1172" s="48"/>
      <c r="H1172" s="48"/>
      <c r="I1172" s="48"/>
      <c r="J1172" s="48"/>
      <c r="K1172" s="48"/>
      <c r="IY1172" s="6"/>
      <c r="IZ1172" s="6"/>
      <c r="JA1172" s="6"/>
      <c r="JB1172" s="6"/>
      <c r="JC1172" s="6"/>
      <c r="JD1172" s="46"/>
      <c r="JE1172" s="4"/>
      <c r="JF1172" s="4"/>
      <c r="JG1172" s="4"/>
      <c r="JH1172" s="4"/>
      <c r="JI1172" s="4"/>
      <c r="JJ1172" s="4"/>
      <c r="JK1172" s="4"/>
      <c r="JL1172" s="4"/>
      <c r="JM1172" s="4"/>
      <c r="JN1172" s="4"/>
      <c r="JO1172" s="4"/>
      <c r="JP1172" s="4"/>
      <c r="JQ1172" s="6"/>
    </row>
    <row r="1173" spans="1:277" x14ac:dyDescent="0.25">
      <c r="A1173" s="47"/>
      <c r="B1173" s="48"/>
      <c r="C1173" s="48"/>
      <c r="D1173" s="48"/>
      <c r="E1173" s="48"/>
      <c r="F1173" s="48"/>
      <c r="G1173" s="48"/>
      <c r="H1173" s="48"/>
      <c r="I1173" s="48"/>
      <c r="J1173" s="48"/>
      <c r="K1173" s="48"/>
      <c r="IY1173" s="6"/>
      <c r="IZ1173" s="6"/>
      <c r="JA1173" s="6"/>
      <c r="JB1173" s="6"/>
      <c r="JC1173" s="6"/>
      <c r="JD1173" s="46"/>
      <c r="JE1173" s="4"/>
      <c r="JF1173" s="4"/>
      <c r="JG1173" s="4"/>
      <c r="JH1173" s="4"/>
      <c r="JI1173" s="4"/>
      <c r="JJ1173" s="4"/>
      <c r="JK1173" s="4"/>
      <c r="JL1173" s="4"/>
      <c r="JM1173" s="4"/>
      <c r="JN1173" s="4"/>
      <c r="JO1173" s="4"/>
      <c r="JP1173" s="4"/>
      <c r="JQ1173" s="6"/>
    </row>
    <row r="1174" spans="1:277" x14ac:dyDescent="0.25">
      <c r="A1174" s="47"/>
      <c r="B1174" s="48"/>
      <c r="C1174" s="48"/>
      <c r="D1174" s="48"/>
      <c r="E1174" s="48"/>
      <c r="F1174" s="48"/>
      <c r="G1174" s="48"/>
      <c r="H1174" s="48"/>
      <c r="I1174" s="48"/>
      <c r="J1174" s="48"/>
      <c r="K1174" s="48"/>
      <c r="IY1174" s="6"/>
      <c r="IZ1174" s="6"/>
      <c r="JA1174" s="6"/>
      <c r="JB1174" s="6"/>
      <c r="JC1174" s="6"/>
      <c r="JD1174" s="46"/>
      <c r="JE1174" s="4"/>
      <c r="JF1174" s="4"/>
      <c r="JG1174" s="4"/>
      <c r="JH1174" s="4"/>
      <c r="JI1174" s="4"/>
      <c r="JJ1174" s="4"/>
      <c r="JK1174" s="4"/>
      <c r="JL1174" s="4"/>
      <c r="JM1174" s="4"/>
      <c r="JN1174" s="4"/>
      <c r="JO1174" s="4"/>
      <c r="JP1174" s="4"/>
      <c r="JQ1174" s="6"/>
    </row>
    <row r="1175" spans="1:277" x14ac:dyDescent="0.25">
      <c r="A1175" s="47"/>
      <c r="B1175" s="48"/>
      <c r="C1175" s="48"/>
      <c r="D1175" s="48"/>
      <c r="E1175" s="48"/>
      <c r="F1175" s="48"/>
      <c r="G1175" s="48"/>
      <c r="H1175" s="48"/>
      <c r="I1175" s="48"/>
      <c r="J1175" s="48"/>
      <c r="K1175" s="48"/>
      <c r="IY1175" s="6"/>
      <c r="IZ1175" s="6"/>
      <c r="JA1175" s="6"/>
      <c r="JB1175" s="6"/>
      <c r="JC1175" s="6"/>
      <c r="JD1175" s="46"/>
      <c r="JE1175" s="4"/>
      <c r="JF1175" s="4"/>
      <c r="JG1175" s="4"/>
      <c r="JH1175" s="4"/>
      <c r="JI1175" s="4"/>
      <c r="JJ1175" s="4"/>
      <c r="JK1175" s="4"/>
      <c r="JL1175" s="4"/>
      <c r="JM1175" s="4"/>
      <c r="JN1175" s="4"/>
      <c r="JO1175" s="4"/>
      <c r="JP1175" s="4"/>
      <c r="JQ1175" s="6"/>
    </row>
    <row r="1176" spans="1:277" x14ac:dyDescent="0.25">
      <c r="A1176" s="47"/>
      <c r="B1176" s="48"/>
      <c r="C1176" s="48"/>
      <c r="D1176" s="48"/>
      <c r="E1176" s="48"/>
      <c r="F1176" s="48"/>
      <c r="G1176" s="48"/>
      <c r="H1176" s="48"/>
      <c r="I1176" s="48"/>
      <c r="J1176" s="48"/>
      <c r="K1176" s="48"/>
      <c r="IY1176" s="6"/>
      <c r="IZ1176" s="6"/>
      <c r="JA1176" s="6"/>
      <c r="JB1176" s="6"/>
      <c r="JC1176" s="6"/>
      <c r="JD1176" s="46"/>
      <c r="JE1176" s="4"/>
      <c r="JF1176" s="4"/>
      <c r="JG1176" s="4"/>
      <c r="JH1176" s="4"/>
      <c r="JI1176" s="4"/>
      <c r="JJ1176" s="4"/>
      <c r="JK1176" s="4"/>
      <c r="JL1176" s="4"/>
      <c r="JM1176" s="4"/>
      <c r="JN1176" s="4"/>
      <c r="JO1176" s="4"/>
      <c r="JP1176" s="4"/>
      <c r="JQ1176" s="6"/>
    </row>
    <row r="1177" spans="1:277" x14ac:dyDescent="0.25">
      <c r="A1177" s="47"/>
      <c r="B1177" s="48"/>
      <c r="C1177" s="48"/>
      <c r="D1177" s="48"/>
      <c r="E1177" s="48"/>
      <c r="F1177" s="48"/>
      <c r="G1177" s="48"/>
      <c r="H1177" s="48"/>
      <c r="I1177" s="48"/>
      <c r="J1177" s="48"/>
      <c r="K1177" s="48"/>
      <c r="IY1177" s="6"/>
      <c r="IZ1177" s="6"/>
      <c r="JA1177" s="6"/>
      <c r="JB1177" s="6"/>
      <c r="JC1177" s="6"/>
      <c r="JD1177" s="46"/>
      <c r="JE1177" s="4"/>
      <c r="JF1177" s="4"/>
      <c r="JG1177" s="4"/>
      <c r="JH1177" s="4"/>
      <c r="JI1177" s="4"/>
      <c r="JJ1177" s="4"/>
      <c r="JK1177" s="4"/>
      <c r="JL1177" s="4"/>
      <c r="JM1177" s="4"/>
      <c r="JN1177" s="4"/>
      <c r="JO1177" s="4"/>
      <c r="JP1177" s="4"/>
      <c r="JQ1177" s="6"/>
    </row>
    <row r="1178" spans="1:277" x14ac:dyDescent="0.25">
      <c r="A1178" s="47"/>
      <c r="B1178" s="48"/>
      <c r="C1178" s="48"/>
      <c r="D1178" s="48"/>
      <c r="E1178" s="48"/>
      <c r="F1178" s="48"/>
      <c r="G1178" s="48"/>
      <c r="H1178" s="48"/>
      <c r="I1178" s="48"/>
      <c r="J1178" s="48"/>
      <c r="K1178" s="48"/>
      <c r="IY1178" s="6"/>
      <c r="IZ1178" s="6"/>
      <c r="JA1178" s="6"/>
      <c r="JB1178" s="6"/>
      <c r="JC1178" s="6"/>
      <c r="JD1178" s="46"/>
      <c r="JE1178" s="4"/>
      <c r="JF1178" s="4"/>
      <c r="JG1178" s="4"/>
      <c r="JH1178" s="4"/>
      <c r="JI1178" s="4"/>
      <c r="JJ1178" s="4"/>
      <c r="JK1178" s="4"/>
      <c r="JL1178" s="4"/>
      <c r="JM1178" s="4"/>
      <c r="JN1178" s="4"/>
      <c r="JO1178" s="4"/>
      <c r="JP1178" s="4"/>
      <c r="JQ1178" s="6"/>
    </row>
    <row r="1179" spans="1:277" x14ac:dyDescent="0.25">
      <c r="A1179" s="47"/>
      <c r="B1179" s="48"/>
      <c r="C1179" s="48"/>
      <c r="D1179" s="48"/>
      <c r="E1179" s="48"/>
      <c r="F1179" s="48"/>
      <c r="G1179" s="48"/>
      <c r="H1179" s="48"/>
      <c r="I1179" s="48"/>
      <c r="J1179" s="48"/>
      <c r="K1179" s="48"/>
      <c r="IY1179" s="6"/>
      <c r="IZ1179" s="6"/>
      <c r="JA1179" s="6"/>
      <c r="JB1179" s="6"/>
      <c r="JC1179" s="6"/>
      <c r="JD1179" s="46"/>
      <c r="JE1179" s="4"/>
      <c r="JF1179" s="4"/>
      <c r="JG1179" s="4"/>
      <c r="JH1179" s="4"/>
      <c r="JI1179" s="4"/>
      <c r="JJ1179" s="4"/>
      <c r="JK1179" s="4"/>
      <c r="JL1179" s="4"/>
      <c r="JM1179" s="4"/>
      <c r="JN1179" s="4"/>
      <c r="JO1179" s="4"/>
      <c r="JP1179" s="4"/>
      <c r="JQ1179" s="6"/>
    </row>
    <row r="1180" spans="1:277" x14ac:dyDescent="0.25">
      <c r="A1180" s="47"/>
      <c r="B1180" s="48"/>
      <c r="C1180" s="48"/>
      <c r="D1180" s="48"/>
      <c r="E1180" s="48"/>
      <c r="F1180" s="48"/>
      <c r="G1180" s="48"/>
      <c r="H1180" s="48"/>
      <c r="I1180" s="48"/>
      <c r="J1180" s="48"/>
      <c r="K1180" s="48"/>
      <c r="IY1180" s="6"/>
      <c r="IZ1180" s="6"/>
      <c r="JA1180" s="6"/>
      <c r="JB1180" s="6"/>
      <c r="JC1180" s="6"/>
      <c r="JD1180" s="46"/>
      <c r="JE1180" s="4"/>
      <c r="JF1180" s="4"/>
      <c r="JG1180" s="4"/>
      <c r="JH1180" s="4"/>
      <c r="JI1180" s="4"/>
      <c r="JJ1180" s="4"/>
      <c r="JK1180" s="4"/>
      <c r="JL1180" s="4"/>
      <c r="JM1180" s="4"/>
      <c r="JN1180" s="4"/>
      <c r="JO1180" s="4"/>
      <c r="JP1180" s="4"/>
      <c r="JQ1180" s="6"/>
    </row>
    <row r="1181" spans="1:277" x14ac:dyDescent="0.25">
      <c r="A1181" s="47"/>
      <c r="B1181" s="48"/>
      <c r="C1181" s="48"/>
      <c r="D1181" s="48"/>
      <c r="E1181" s="48"/>
      <c r="F1181" s="48"/>
      <c r="G1181" s="48"/>
      <c r="H1181" s="48"/>
      <c r="I1181" s="48"/>
      <c r="J1181" s="48"/>
      <c r="K1181" s="48"/>
      <c r="IY1181" s="6"/>
      <c r="IZ1181" s="6"/>
      <c r="JA1181" s="6"/>
      <c r="JB1181" s="6"/>
      <c r="JC1181" s="6"/>
      <c r="JD1181" s="46"/>
      <c r="JE1181" s="4"/>
      <c r="JF1181" s="4"/>
      <c r="JG1181" s="4"/>
      <c r="JH1181" s="4"/>
      <c r="JI1181" s="4"/>
      <c r="JJ1181" s="4"/>
      <c r="JK1181" s="4"/>
      <c r="JL1181" s="4"/>
      <c r="JM1181" s="4"/>
      <c r="JN1181" s="4"/>
      <c r="JO1181" s="4"/>
      <c r="JP1181" s="4"/>
      <c r="JQ1181" s="6"/>
    </row>
    <row r="1182" spans="1:277" x14ac:dyDescent="0.25">
      <c r="A1182" s="47"/>
      <c r="B1182" s="48"/>
      <c r="C1182" s="48"/>
      <c r="D1182" s="48"/>
      <c r="E1182" s="48"/>
      <c r="F1182" s="48"/>
      <c r="G1182" s="48"/>
      <c r="H1182" s="48"/>
      <c r="I1182" s="48"/>
      <c r="J1182" s="48"/>
      <c r="K1182" s="48"/>
      <c r="IY1182" s="6"/>
      <c r="IZ1182" s="6"/>
      <c r="JA1182" s="6"/>
      <c r="JB1182" s="6"/>
      <c r="JC1182" s="6"/>
      <c r="JD1182" s="46"/>
      <c r="JE1182" s="4"/>
      <c r="JF1182" s="4"/>
      <c r="JG1182" s="4"/>
      <c r="JH1182" s="4"/>
      <c r="JI1182" s="4"/>
      <c r="JJ1182" s="4"/>
      <c r="JK1182" s="4"/>
      <c r="JL1182" s="4"/>
      <c r="JM1182" s="4"/>
      <c r="JN1182" s="4"/>
      <c r="JO1182" s="4"/>
      <c r="JP1182" s="4"/>
      <c r="JQ1182" s="6"/>
    </row>
    <row r="1183" spans="1:277" x14ac:dyDescent="0.25">
      <c r="A1183" s="47"/>
      <c r="B1183" s="48"/>
      <c r="C1183" s="48"/>
      <c r="D1183" s="48"/>
      <c r="E1183" s="48"/>
      <c r="F1183" s="48"/>
      <c r="G1183" s="48"/>
      <c r="H1183" s="48"/>
      <c r="I1183" s="48"/>
      <c r="J1183" s="48"/>
      <c r="K1183" s="48"/>
      <c r="IY1183" s="6"/>
      <c r="IZ1183" s="6"/>
      <c r="JA1183" s="6"/>
      <c r="JB1183" s="6"/>
      <c r="JC1183" s="6"/>
      <c r="JD1183" s="46"/>
      <c r="JE1183" s="4"/>
      <c r="JF1183" s="4"/>
      <c r="JG1183" s="4"/>
      <c r="JH1183" s="4"/>
      <c r="JI1183" s="4"/>
      <c r="JJ1183" s="4"/>
      <c r="JK1183" s="4"/>
      <c r="JL1183" s="4"/>
      <c r="JM1183" s="4"/>
      <c r="JN1183" s="4"/>
      <c r="JO1183" s="4"/>
      <c r="JP1183" s="4"/>
      <c r="JQ1183" s="6"/>
    </row>
    <row r="1184" spans="1:277" x14ac:dyDescent="0.25">
      <c r="A1184" s="47"/>
      <c r="B1184" s="48"/>
      <c r="C1184" s="48"/>
      <c r="D1184" s="48"/>
      <c r="E1184" s="48"/>
      <c r="F1184" s="48"/>
      <c r="G1184" s="48"/>
      <c r="H1184" s="48"/>
      <c r="I1184" s="48"/>
      <c r="J1184" s="48"/>
      <c r="K1184" s="48"/>
      <c r="IY1184" s="6"/>
      <c r="IZ1184" s="6"/>
      <c r="JA1184" s="6"/>
      <c r="JB1184" s="6"/>
      <c r="JC1184" s="6"/>
      <c r="JD1184" s="46"/>
      <c r="JE1184" s="4"/>
      <c r="JF1184" s="4"/>
      <c r="JG1184" s="4"/>
      <c r="JH1184" s="4"/>
      <c r="JI1184" s="4"/>
      <c r="JJ1184" s="4"/>
      <c r="JK1184" s="4"/>
      <c r="JL1184" s="4"/>
      <c r="JM1184" s="4"/>
      <c r="JN1184" s="4"/>
      <c r="JO1184" s="4"/>
      <c r="JP1184" s="4"/>
      <c r="JQ1184" s="6"/>
    </row>
    <row r="1185" spans="1:277" x14ac:dyDescent="0.25">
      <c r="A1185" s="47"/>
      <c r="B1185" s="48"/>
      <c r="C1185" s="48"/>
      <c r="D1185" s="48"/>
      <c r="E1185" s="48"/>
      <c r="F1185" s="48"/>
      <c r="G1185" s="48"/>
      <c r="H1185" s="48"/>
      <c r="I1185" s="48"/>
      <c r="J1185" s="48"/>
      <c r="K1185" s="48"/>
      <c r="IY1185" s="6"/>
      <c r="IZ1185" s="6"/>
      <c r="JA1185" s="6"/>
      <c r="JB1185" s="6"/>
      <c r="JC1185" s="6"/>
      <c r="JD1185" s="46"/>
      <c r="JE1185" s="4"/>
      <c r="JF1185" s="4"/>
      <c r="JG1185" s="4"/>
      <c r="JH1185" s="4"/>
      <c r="JI1185" s="4"/>
      <c r="JJ1185" s="4"/>
      <c r="JK1185" s="4"/>
      <c r="JL1185" s="4"/>
      <c r="JM1185" s="4"/>
      <c r="JN1185" s="4"/>
      <c r="JO1185" s="4"/>
      <c r="JP1185" s="4"/>
      <c r="JQ1185" s="6"/>
    </row>
    <row r="1186" spans="1:277" x14ac:dyDescent="0.25">
      <c r="A1186" s="47"/>
      <c r="B1186" s="48"/>
      <c r="C1186" s="48"/>
      <c r="D1186" s="48"/>
      <c r="E1186" s="48"/>
      <c r="F1186" s="48"/>
      <c r="G1186" s="48"/>
      <c r="H1186" s="48"/>
      <c r="I1186" s="48"/>
      <c r="J1186" s="48"/>
      <c r="K1186" s="48"/>
      <c r="IY1186" s="6"/>
      <c r="IZ1186" s="6"/>
      <c r="JA1186" s="6"/>
      <c r="JB1186" s="6"/>
      <c r="JC1186" s="6"/>
      <c r="JD1186" s="46"/>
      <c r="JE1186" s="4"/>
      <c r="JF1186" s="4"/>
      <c r="JG1186" s="4"/>
      <c r="JH1186" s="4"/>
      <c r="JI1186" s="4"/>
      <c r="JJ1186" s="4"/>
      <c r="JK1186" s="4"/>
      <c r="JL1186" s="4"/>
      <c r="JM1186" s="4"/>
      <c r="JN1186" s="4"/>
      <c r="JO1186" s="4"/>
      <c r="JP1186" s="4"/>
      <c r="JQ1186" s="6"/>
    </row>
    <row r="1187" spans="1:277" x14ac:dyDescent="0.25">
      <c r="A1187" s="47"/>
      <c r="B1187" s="48"/>
      <c r="C1187" s="48"/>
      <c r="D1187" s="48"/>
      <c r="E1187" s="48"/>
      <c r="F1187" s="48"/>
      <c r="G1187" s="48"/>
      <c r="H1187" s="48"/>
      <c r="I1187" s="48"/>
      <c r="J1187" s="48"/>
      <c r="K1187" s="48"/>
      <c r="IY1187" s="6"/>
      <c r="IZ1187" s="6"/>
      <c r="JA1187" s="6"/>
      <c r="JB1187" s="6"/>
      <c r="JC1187" s="6"/>
      <c r="JD1187" s="46"/>
      <c r="JE1187" s="4"/>
      <c r="JF1187" s="4"/>
      <c r="JG1187" s="4"/>
      <c r="JH1187" s="4"/>
      <c r="JI1187" s="4"/>
      <c r="JJ1187" s="4"/>
      <c r="JK1187" s="4"/>
      <c r="JL1187" s="4"/>
      <c r="JM1187" s="4"/>
      <c r="JN1187" s="4"/>
      <c r="JO1187" s="4"/>
      <c r="JP1187" s="4"/>
      <c r="JQ1187" s="6"/>
    </row>
    <row r="1188" spans="1:277" x14ac:dyDescent="0.25">
      <c r="A1188" s="47"/>
      <c r="B1188" s="48"/>
      <c r="C1188" s="48"/>
      <c r="D1188" s="48"/>
      <c r="E1188" s="48"/>
      <c r="F1188" s="48"/>
      <c r="G1188" s="48"/>
      <c r="H1188" s="48"/>
      <c r="I1188" s="48"/>
      <c r="J1188" s="48"/>
      <c r="K1188" s="48"/>
      <c r="IY1188" s="6"/>
      <c r="IZ1188" s="6"/>
      <c r="JA1188" s="6"/>
      <c r="JB1188" s="6"/>
      <c r="JC1188" s="6"/>
      <c r="JD1188" s="46"/>
      <c r="JE1188" s="4"/>
      <c r="JF1188" s="4"/>
      <c r="JG1188" s="4"/>
      <c r="JH1188" s="4"/>
      <c r="JI1188" s="4"/>
      <c r="JJ1188" s="4"/>
      <c r="JK1188" s="4"/>
      <c r="JL1188" s="4"/>
      <c r="JM1188" s="4"/>
      <c r="JN1188" s="4"/>
      <c r="JO1188" s="4"/>
      <c r="JP1188" s="4"/>
      <c r="JQ1188" s="6"/>
    </row>
    <row r="1189" spans="1:277" x14ac:dyDescent="0.25">
      <c r="A1189" s="47"/>
      <c r="B1189" s="48"/>
      <c r="C1189" s="48"/>
      <c r="D1189" s="48"/>
      <c r="E1189" s="48"/>
      <c r="F1189" s="48"/>
      <c r="G1189" s="48"/>
      <c r="H1189" s="48"/>
      <c r="I1189" s="48"/>
      <c r="J1189" s="48"/>
      <c r="K1189" s="48"/>
      <c r="IY1189" s="6"/>
      <c r="IZ1189" s="6"/>
      <c r="JA1189" s="6"/>
      <c r="JB1189" s="6"/>
      <c r="JC1189" s="6"/>
      <c r="JD1189" s="46"/>
      <c r="JE1189" s="4"/>
      <c r="JF1189" s="4"/>
      <c r="JG1189" s="4"/>
      <c r="JH1189" s="4"/>
      <c r="JI1189" s="4"/>
      <c r="JJ1189" s="4"/>
      <c r="JK1189" s="4"/>
      <c r="JL1189" s="4"/>
      <c r="JM1189" s="4"/>
      <c r="JN1189" s="4"/>
      <c r="JO1189" s="4"/>
      <c r="JP1189" s="4"/>
      <c r="JQ1189" s="6"/>
    </row>
    <row r="1190" spans="1:277" x14ac:dyDescent="0.25">
      <c r="A1190" s="47"/>
      <c r="B1190" s="48"/>
      <c r="C1190" s="48"/>
      <c r="D1190" s="48"/>
      <c r="E1190" s="48"/>
      <c r="F1190" s="48"/>
      <c r="G1190" s="48"/>
      <c r="H1190" s="48"/>
      <c r="I1190" s="48"/>
      <c r="J1190" s="48"/>
      <c r="K1190" s="48"/>
      <c r="IY1190" s="6"/>
      <c r="IZ1190" s="6"/>
      <c r="JA1190" s="6"/>
      <c r="JB1190" s="6"/>
      <c r="JC1190" s="6"/>
      <c r="JD1190" s="46"/>
      <c r="JE1190" s="4"/>
      <c r="JF1190" s="4"/>
      <c r="JG1190" s="4"/>
      <c r="JH1190" s="4"/>
      <c r="JI1190" s="4"/>
      <c r="JJ1190" s="4"/>
      <c r="JK1190" s="4"/>
      <c r="JL1190" s="4"/>
      <c r="JM1190" s="4"/>
      <c r="JN1190" s="4"/>
      <c r="JO1190" s="4"/>
      <c r="JP1190" s="4"/>
      <c r="JQ1190" s="6"/>
    </row>
    <row r="1191" spans="1:277" x14ac:dyDescent="0.25">
      <c r="A1191" s="47"/>
      <c r="B1191" s="48"/>
      <c r="C1191" s="48"/>
      <c r="D1191" s="48"/>
      <c r="E1191" s="48"/>
      <c r="F1191" s="48"/>
      <c r="G1191" s="48"/>
      <c r="H1191" s="48"/>
      <c r="I1191" s="48"/>
      <c r="J1191" s="48"/>
      <c r="K1191" s="48"/>
      <c r="IY1191" s="6"/>
      <c r="IZ1191" s="6"/>
      <c r="JA1191" s="6"/>
      <c r="JB1191" s="6"/>
      <c r="JC1191" s="6"/>
      <c r="JD1191" s="46"/>
      <c r="JE1191" s="4"/>
      <c r="JF1191" s="4"/>
      <c r="JG1191" s="4"/>
      <c r="JH1191" s="4"/>
      <c r="JI1191" s="4"/>
      <c r="JJ1191" s="4"/>
      <c r="JK1191" s="4"/>
      <c r="JL1191" s="4"/>
      <c r="JM1191" s="4"/>
      <c r="JN1191" s="4"/>
      <c r="JO1191" s="4"/>
      <c r="JP1191" s="4"/>
      <c r="JQ1191" s="6"/>
    </row>
    <row r="1192" spans="1:277" x14ac:dyDescent="0.25">
      <c r="A1192" s="47"/>
      <c r="B1192" s="48"/>
      <c r="C1192" s="48"/>
      <c r="D1192" s="48"/>
      <c r="E1192" s="48"/>
      <c r="F1192" s="48"/>
      <c r="G1192" s="48"/>
      <c r="H1192" s="48"/>
      <c r="I1192" s="48"/>
      <c r="J1192" s="48"/>
      <c r="K1192" s="48"/>
      <c r="IY1192" s="6"/>
      <c r="IZ1192" s="6"/>
      <c r="JA1192" s="6"/>
      <c r="JB1192" s="6"/>
      <c r="JC1192" s="6"/>
      <c r="JD1192" s="46"/>
      <c r="JE1192" s="4"/>
      <c r="JF1192" s="4"/>
      <c r="JG1192" s="4"/>
      <c r="JH1192" s="4"/>
      <c r="JI1192" s="4"/>
      <c r="JJ1192" s="4"/>
      <c r="JK1192" s="4"/>
      <c r="JL1192" s="4"/>
      <c r="JM1192" s="4"/>
      <c r="JN1192" s="4"/>
      <c r="JO1192" s="4"/>
      <c r="JP1192" s="4"/>
      <c r="JQ1192" s="6"/>
    </row>
    <row r="1193" spans="1:277" x14ac:dyDescent="0.25">
      <c r="A1193" s="47"/>
      <c r="B1193" s="48"/>
      <c r="C1193" s="48"/>
      <c r="D1193" s="48"/>
      <c r="E1193" s="48"/>
      <c r="F1193" s="48"/>
      <c r="G1193" s="48"/>
      <c r="H1193" s="48"/>
      <c r="I1193" s="48"/>
      <c r="J1193" s="48"/>
      <c r="K1193" s="48"/>
      <c r="IY1193" s="6"/>
      <c r="IZ1193" s="6"/>
      <c r="JA1193" s="6"/>
      <c r="JB1193" s="6"/>
      <c r="JC1193" s="6"/>
      <c r="JD1193" s="46"/>
      <c r="JE1193" s="4"/>
      <c r="JF1193" s="4"/>
      <c r="JG1193" s="4"/>
      <c r="JH1193" s="4"/>
      <c r="JI1193" s="4"/>
      <c r="JJ1193" s="4"/>
      <c r="JK1193" s="4"/>
      <c r="JL1193" s="4"/>
      <c r="JM1193" s="4"/>
      <c r="JN1193" s="4"/>
      <c r="JO1193" s="4"/>
      <c r="JP1193" s="4"/>
      <c r="JQ1193" s="6"/>
    </row>
    <row r="1194" spans="1:277" x14ac:dyDescent="0.25">
      <c r="A1194" s="47"/>
      <c r="B1194" s="48"/>
      <c r="C1194" s="48"/>
      <c r="D1194" s="48"/>
      <c r="E1194" s="48"/>
      <c r="F1194" s="48"/>
      <c r="G1194" s="48"/>
      <c r="H1194" s="48"/>
      <c r="I1194" s="48"/>
      <c r="J1194" s="48"/>
      <c r="K1194" s="48"/>
      <c r="IY1194" s="6"/>
      <c r="IZ1194" s="6"/>
      <c r="JA1194" s="6"/>
      <c r="JB1194" s="6"/>
      <c r="JC1194" s="6"/>
      <c r="JD1194" s="46"/>
      <c r="JE1194" s="4"/>
      <c r="JF1194" s="4"/>
      <c r="JG1194" s="4"/>
      <c r="JH1194" s="4"/>
      <c r="JI1194" s="4"/>
      <c r="JJ1194" s="4"/>
      <c r="JK1194" s="4"/>
      <c r="JL1194" s="4"/>
      <c r="JM1194" s="4"/>
      <c r="JN1194" s="4"/>
      <c r="JO1194" s="4"/>
      <c r="JP1194" s="4"/>
      <c r="JQ1194" s="6"/>
    </row>
    <row r="1195" spans="1:277" x14ac:dyDescent="0.25">
      <c r="A1195" s="47"/>
      <c r="B1195" s="48"/>
      <c r="C1195" s="48"/>
      <c r="D1195" s="48"/>
      <c r="E1195" s="48"/>
      <c r="F1195" s="48"/>
      <c r="G1195" s="48"/>
      <c r="H1195" s="48"/>
      <c r="I1195" s="48"/>
      <c r="J1195" s="48"/>
      <c r="K1195" s="48"/>
      <c r="IY1195" s="6"/>
      <c r="IZ1195" s="6"/>
      <c r="JA1195" s="6"/>
      <c r="JB1195" s="6"/>
      <c r="JC1195" s="6"/>
      <c r="JD1195" s="46"/>
      <c r="JE1195" s="4"/>
      <c r="JF1195" s="4"/>
      <c r="JG1195" s="4"/>
      <c r="JH1195" s="4"/>
      <c r="JI1195" s="4"/>
      <c r="JJ1195" s="4"/>
      <c r="JK1195" s="4"/>
      <c r="JL1195" s="4"/>
      <c r="JM1195" s="4"/>
      <c r="JN1195" s="4"/>
      <c r="JO1195" s="4"/>
      <c r="JP1195" s="4"/>
      <c r="JQ1195" s="6"/>
    </row>
    <row r="1196" spans="1:277" x14ac:dyDescent="0.25">
      <c r="A1196" s="47"/>
      <c r="B1196" s="48"/>
      <c r="C1196" s="48"/>
      <c r="D1196" s="48"/>
      <c r="E1196" s="48"/>
      <c r="F1196" s="48"/>
      <c r="G1196" s="48"/>
      <c r="H1196" s="48"/>
      <c r="I1196" s="48"/>
      <c r="J1196" s="48"/>
      <c r="K1196" s="48"/>
      <c r="IY1196" s="6"/>
      <c r="IZ1196" s="6"/>
      <c r="JA1196" s="6"/>
      <c r="JB1196" s="6"/>
      <c r="JC1196" s="6"/>
      <c r="JD1196" s="46"/>
      <c r="JE1196" s="4"/>
      <c r="JF1196" s="4"/>
      <c r="JG1196" s="4"/>
      <c r="JH1196" s="4"/>
      <c r="JI1196" s="4"/>
      <c r="JJ1196" s="4"/>
      <c r="JK1196" s="4"/>
      <c r="JL1196" s="4"/>
      <c r="JM1196" s="4"/>
      <c r="JN1196" s="4"/>
      <c r="JO1196" s="4"/>
      <c r="JP1196" s="4"/>
      <c r="JQ1196" s="6"/>
    </row>
    <row r="1197" spans="1:277" x14ac:dyDescent="0.25">
      <c r="A1197" s="47"/>
      <c r="B1197" s="48"/>
      <c r="C1197" s="48"/>
      <c r="D1197" s="48"/>
      <c r="E1197" s="48"/>
      <c r="F1197" s="48"/>
      <c r="G1197" s="48"/>
      <c r="H1197" s="48"/>
      <c r="I1197" s="48"/>
      <c r="J1197" s="48"/>
      <c r="K1197" s="48"/>
      <c r="IY1197" s="6"/>
      <c r="IZ1197" s="6"/>
      <c r="JA1197" s="6"/>
      <c r="JB1197" s="6"/>
      <c r="JC1197" s="6"/>
      <c r="JD1197" s="46"/>
      <c r="JE1197" s="4"/>
      <c r="JF1197" s="4"/>
      <c r="JG1197" s="4"/>
      <c r="JH1197" s="4"/>
      <c r="JI1197" s="4"/>
      <c r="JJ1197" s="4"/>
      <c r="JK1197" s="4"/>
      <c r="JL1197" s="4"/>
      <c r="JM1197" s="4"/>
      <c r="JN1197" s="4"/>
      <c r="JO1197" s="4"/>
      <c r="JP1197" s="4"/>
      <c r="JQ1197" s="6"/>
    </row>
    <row r="1198" spans="1:277" x14ac:dyDescent="0.25">
      <c r="A1198" s="47"/>
      <c r="B1198" s="48"/>
      <c r="C1198" s="48"/>
      <c r="D1198" s="48"/>
      <c r="E1198" s="48"/>
      <c r="F1198" s="48"/>
      <c r="G1198" s="48"/>
      <c r="H1198" s="48"/>
      <c r="I1198" s="48"/>
      <c r="J1198" s="48"/>
      <c r="K1198" s="48"/>
      <c r="IY1198" s="6"/>
      <c r="IZ1198" s="6"/>
      <c r="JA1198" s="6"/>
      <c r="JB1198" s="6"/>
      <c r="JC1198" s="6"/>
      <c r="JD1198" s="46"/>
      <c r="JE1198" s="4"/>
      <c r="JF1198" s="4"/>
      <c r="JG1198" s="4"/>
      <c r="JH1198" s="4"/>
      <c r="JI1198" s="4"/>
      <c r="JJ1198" s="4"/>
      <c r="JK1198" s="4"/>
      <c r="JL1198" s="4"/>
      <c r="JM1198" s="4"/>
      <c r="JN1198" s="4"/>
      <c r="JO1198" s="4"/>
      <c r="JP1198" s="4"/>
      <c r="JQ1198" s="6"/>
    </row>
    <row r="1199" spans="1:277" x14ac:dyDescent="0.25">
      <c r="A1199" s="47"/>
      <c r="B1199" s="48"/>
      <c r="C1199" s="48"/>
      <c r="D1199" s="48"/>
      <c r="E1199" s="48"/>
      <c r="F1199" s="48"/>
      <c r="G1199" s="48"/>
      <c r="H1199" s="48"/>
      <c r="I1199" s="48"/>
      <c r="J1199" s="48"/>
      <c r="K1199" s="48"/>
      <c r="IY1199" s="6"/>
      <c r="IZ1199" s="6"/>
      <c r="JA1199" s="6"/>
      <c r="JB1199" s="6"/>
      <c r="JC1199" s="6"/>
      <c r="JD1199" s="46"/>
      <c r="JE1199" s="4"/>
      <c r="JF1199" s="4"/>
      <c r="JG1199" s="4"/>
      <c r="JH1199" s="4"/>
      <c r="JI1199" s="4"/>
      <c r="JJ1199" s="4"/>
      <c r="JK1199" s="4"/>
      <c r="JL1199" s="4"/>
      <c r="JM1199" s="4"/>
      <c r="JN1199" s="4"/>
      <c r="JO1199" s="4"/>
      <c r="JP1199" s="4"/>
      <c r="JQ1199" s="6"/>
    </row>
    <row r="1200" spans="1:277" x14ac:dyDescent="0.25">
      <c r="A1200" s="47"/>
      <c r="B1200" s="48"/>
      <c r="C1200" s="48"/>
      <c r="D1200" s="48"/>
      <c r="E1200" s="48"/>
      <c r="F1200" s="48"/>
      <c r="G1200" s="48"/>
      <c r="H1200" s="48"/>
      <c r="I1200" s="48"/>
      <c r="J1200" s="48"/>
      <c r="K1200" s="48"/>
      <c r="IY1200" s="6"/>
      <c r="IZ1200" s="6"/>
      <c r="JA1200" s="6"/>
      <c r="JB1200" s="6"/>
      <c r="JC1200" s="6"/>
      <c r="JD1200" s="46"/>
      <c r="JE1200" s="4"/>
      <c r="JF1200" s="4"/>
      <c r="JG1200" s="4"/>
      <c r="JH1200" s="4"/>
      <c r="JI1200" s="4"/>
      <c r="JJ1200" s="4"/>
      <c r="JK1200" s="4"/>
      <c r="JL1200" s="4"/>
      <c r="JM1200" s="4"/>
      <c r="JN1200" s="4"/>
      <c r="JO1200" s="4"/>
      <c r="JP1200" s="4"/>
      <c r="JQ1200" s="6"/>
    </row>
    <row r="1201" spans="1:277" x14ac:dyDescent="0.25">
      <c r="A1201" s="47"/>
      <c r="B1201" s="48"/>
      <c r="C1201" s="48"/>
      <c r="D1201" s="48"/>
      <c r="E1201" s="48"/>
      <c r="F1201" s="48"/>
      <c r="G1201" s="48"/>
      <c r="H1201" s="48"/>
      <c r="I1201" s="48"/>
      <c r="J1201" s="48"/>
      <c r="K1201" s="48"/>
      <c r="IY1201" s="6"/>
      <c r="IZ1201" s="6"/>
      <c r="JA1201" s="6"/>
      <c r="JB1201" s="6"/>
      <c r="JC1201" s="6"/>
      <c r="JD1201" s="46"/>
      <c r="JE1201" s="4"/>
      <c r="JF1201" s="4"/>
      <c r="JG1201" s="4"/>
      <c r="JH1201" s="4"/>
      <c r="JI1201" s="4"/>
      <c r="JJ1201" s="4"/>
      <c r="JK1201" s="4"/>
      <c r="JL1201" s="4"/>
      <c r="JM1201" s="4"/>
      <c r="JN1201" s="4"/>
      <c r="JO1201" s="4"/>
      <c r="JP1201" s="4"/>
      <c r="JQ1201" s="6"/>
    </row>
    <row r="1202" spans="1:277" x14ac:dyDescent="0.25">
      <c r="A1202" s="47"/>
      <c r="B1202" s="48"/>
      <c r="C1202" s="48"/>
      <c r="D1202" s="48"/>
      <c r="E1202" s="48"/>
      <c r="F1202" s="48"/>
      <c r="G1202" s="48"/>
      <c r="H1202" s="48"/>
      <c r="I1202" s="48"/>
      <c r="J1202" s="48"/>
      <c r="K1202" s="48"/>
      <c r="IY1202" s="6"/>
      <c r="IZ1202" s="6"/>
      <c r="JA1202" s="6"/>
      <c r="JB1202" s="6"/>
      <c r="JC1202" s="6"/>
      <c r="JD1202" s="46"/>
      <c r="JE1202" s="4"/>
      <c r="JF1202" s="4"/>
      <c r="JG1202" s="4"/>
      <c r="JH1202" s="4"/>
      <c r="JI1202" s="4"/>
      <c r="JJ1202" s="4"/>
      <c r="JK1202" s="4"/>
      <c r="JL1202" s="4"/>
      <c r="JM1202" s="4"/>
      <c r="JN1202" s="4"/>
      <c r="JO1202" s="4"/>
      <c r="JP1202" s="4"/>
      <c r="JQ1202" s="6"/>
    </row>
    <row r="1203" spans="1:277" x14ac:dyDescent="0.25">
      <c r="A1203" s="47"/>
      <c r="B1203" s="48"/>
      <c r="C1203" s="48"/>
      <c r="D1203" s="48"/>
      <c r="E1203" s="48"/>
      <c r="F1203" s="48"/>
      <c r="G1203" s="48"/>
      <c r="H1203" s="48"/>
      <c r="I1203" s="48"/>
      <c r="J1203" s="48"/>
      <c r="K1203" s="48"/>
      <c r="IY1203" s="6"/>
      <c r="IZ1203" s="6"/>
      <c r="JA1203" s="6"/>
      <c r="JB1203" s="6"/>
      <c r="JC1203" s="6"/>
      <c r="JD1203" s="46"/>
      <c r="JE1203" s="4"/>
      <c r="JF1203" s="4"/>
      <c r="JG1203" s="4"/>
      <c r="JH1203" s="4"/>
      <c r="JI1203" s="4"/>
      <c r="JJ1203" s="4"/>
      <c r="JK1203" s="4"/>
      <c r="JL1203" s="4"/>
      <c r="JM1203" s="4"/>
      <c r="JN1203" s="4"/>
      <c r="JO1203" s="4"/>
      <c r="JP1203" s="4"/>
      <c r="JQ1203" s="6"/>
    </row>
    <row r="1204" spans="1:277" x14ac:dyDescent="0.25">
      <c r="A1204" s="47"/>
      <c r="B1204" s="48"/>
      <c r="C1204" s="48"/>
      <c r="D1204" s="48"/>
      <c r="E1204" s="48"/>
      <c r="F1204" s="48"/>
      <c r="G1204" s="48"/>
      <c r="H1204" s="48"/>
      <c r="I1204" s="48"/>
      <c r="J1204" s="48"/>
      <c r="K1204" s="48"/>
      <c r="IY1204" s="6"/>
      <c r="IZ1204" s="6"/>
      <c r="JA1204" s="6"/>
      <c r="JB1204" s="6"/>
      <c r="JC1204" s="6"/>
      <c r="JD1204" s="46"/>
      <c r="JE1204" s="4"/>
      <c r="JF1204" s="4"/>
      <c r="JG1204" s="4"/>
      <c r="JH1204" s="4"/>
      <c r="JI1204" s="4"/>
      <c r="JJ1204" s="4"/>
      <c r="JK1204" s="4"/>
      <c r="JL1204" s="4"/>
      <c r="JM1204" s="4"/>
      <c r="JN1204" s="4"/>
      <c r="JO1204" s="4"/>
      <c r="JP1204" s="4"/>
      <c r="JQ1204" s="6"/>
    </row>
    <row r="1205" spans="1:277" x14ac:dyDescent="0.25">
      <c r="A1205" s="47"/>
      <c r="B1205" s="48"/>
      <c r="C1205" s="48"/>
      <c r="D1205" s="48"/>
      <c r="E1205" s="48"/>
      <c r="F1205" s="48"/>
      <c r="G1205" s="48"/>
      <c r="H1205" s="48"/>
      <c r="I1205" s="48"/>
      <c r="J1205" s="48"/>
      <c r="K1205" s="48"/>
      <c r="IY1205" s="6"/>
      <c r="IZ1205" s="6"/>
      <c r="JA1205" s="6"/>
      <c r="JB1205" s="6"/>
      <c r="JC1205" s="6"/>
      <c r="JD1205" s="46"/>
      <c r="JE1205" s="4"/>
      <c r="JF1205" s="4"/>
      <c r="JG1205" s="4"/>
      <c r="JH1205" s="4"/>
      <c r="JI1205" s="4"/>
      <c r="JJ1205" s="4"/>
      <c r="JK1205" s="4"/>
      <c r="JL1205" s="4"/>
      <c r="JM1205" s="4"/>
      <c r="JN1205" s="4"/>
      <c r="JO1205" s="4"/>
      <c r="JP1205" s="4"/>
      <c r="JQ1205" s="6"/>
    </row>
    <row r="1206" spans="1:277" x14ac:dyDescent="0.25">
      <c r="A1206" s="47"/>
      <c r="B1206" s="48"/>
      <c r="C1206" s="48"/>
      <c r="D1206" s="48"/>
      <c r="E1206" s="48"/>
      <c r="F1206" s="48"/>
      <c r="G1206" s="48"/>
      <c r="H1206" s="48"/>
      <c r="I1206" s="48"/>
      <c r="J1206" s="48"/>
      <c r="K1206" s="48"/>
      <c r="IY1206" s="6"/>
      <c r="IZ1206" s="6"/>
      <c r="JA1206" s="6"/>
      <c r="JB1206" s="6"/>
      <c r="JC1206" s="6"/>
      <c r="JD1206" s="46"/>
      <c r="JE1206" s="4"/>
      <c r="JF1206" s="4"/>
      <c r="JG1206" s="4"/>
      <c r="JH1206" s="4"/>
      <c r="JI1206" s="4"/>
      <c r="JJ1206" s="4"/>
      <c r="JK1206" s="4"/>
      <c r="JL1206" s="4"/>
      <c r="JM1206" s="4"/>
      <c r="JN1206" s="4"/>
      <c r="JO1206" s="4"/>
      <c r="JP1206" s="4"/>
      <c r="JQ1206" s="6"/>
    </row>
    <row r="1207" spans="1:277" x14ac:dyDescent="0.25">
      <c r="A1207" s="47"/>
      <c r="B1207" s="48"/>
      <c r="C1207" s="48"/>
      <c r="D1207" s="48"/>
      <c r="E1207" s="48"/>
      <c r="F1207" s="48"/>
      <c r="G1207" s="48"/>
      <c r="H1207" s="48"/>
      <c r="I1207" s="48"/>
      <c r="J1207" s="48"/>
      <c r="K1207" s="48"/>
      <c r="IY1207" s="6"/>
      <c r="IZ1207" s="6"/>
      <c r="JA1207" s="6"/>
      <c r="JB1207" s="6"/>
      <c r="JC1207" s="6"/>
      <c r="JD1207" s="46"/>
      <c r="JE1207" s="4"/>
      <c r="JF1207" s="4"/>
      <c r="JG1207" s="4"/>
      <c r="JH1207" s="4"/>
      <c r="JI1207" s="4"/>
      <c r="JJ1207" s="4"/>
      <c r="JK1207" s="4"/>
      <c r="JL1207" s="4"/>
      <c r="JM1207" s="4"/>
      <c r="JN1207" s="4"/>
      <c r="JO1207" s="4"/>
      <c r="JP1207" s="4"/>
      <c r="JQ1207" s="6"/>
    </row>
    <row r="1208" spans="1:277" x14ac:dyDescent="0.25">
      <c r="A1208" s="47"/>
      <c r="B1208" s="48"/>
      <c r="C1208" s="48"/>
      <c r="D1208" s="48"/>
      <c r="E1208" s="48"/>
      <c r="F1208" s="48"/>
      <c r="G1208" s="48"/>
      <c r="H1208" s="48"/>
      <c r="I1208" s="48"/>
      <c r="J1208" s="48"/>
      <c r="K1208" s="48"/>
      <c r="IY1208" s="6"/>
      <c r="IZ1208" s="6"/>
      <c r="JA1208" s="6"/>
      <c r="JB1208" s="6"/>
      <c r="JC1208" s="6"/>
      <c r="JD1208" s="46"/>
      <c r="JE1208" s="4"/>
      <c r="JF1208" s="4"/>
      <c r="JG1208" s="4"/>
      <c r="JH1208" s="4"/>
      <c r="JI1208" s="4"/>
      <c r="JJ1208" s="4"/>
      <c r="JK1208" s="4"/>
      <c r="JL1208" s="4"/>
      <c r="JM1208" s="4"/>
      <c r="JN1208" s="4"/>
      <c r="JO1208" s="4"/>
      <c r="JP1208" s="4"/>
      <c r="JQ1208" s="6"/>
    </row>
    <row r="1209" spans="1:277" x14ac:dyDescent="0.25">
      <c r="A1209" s="47"/>
      <c r="B1209" s="48"/>
      <c r="C1209" s="48"/>
      <c r="D1209" s="48"/>
      <c r="E1209" s="48"/>
      <c r="F1209" s="48"/>
      <c r="G1209" s="48"/>
      <c r="H1209" s="48"/>
      <c r="I1209" s="48"/>
      <c r="J1209" s="48"/>
      <c r="K1209" s="48"/>
      <c r="IY1209" s="6"/>
      <c r="IZ1209" s="6"/>
      <c r="JA1209" s="6"/>
      <c r="JB1209" s="6"/>
      <c r="JC1209" s="6"/>
      <c r="JD1209" s="46"/>
      <c r="JE1209" s="4"/>
      <c r="JF1209" s="4"/>
      <c r="JG1209" s="4"/>
      <c r="JH1209" s="4"/>
      <c r="JI1209" s="4"/>
      <c r="JJ1209" s="4"/>
      <c r="JK1209" s="4"/>
      <c r="JL1209" s="4"/>
      <c r="JM1209" s="4"/>
      <c r="JN1209" s="4"/>
      <c r="JO1209" s="4"/>
      <c r="JP1209" s="4"/>
      <c r="JQ1209" s="6"/>
    </row>
    <row r="1210" spans="1:277" x14ac:dyDescent="0.25">
      <c r="A1210" s="47"/>
      <c r="B1210" s="48"/>
      <c r="C1210" s="48"/>
      <c r="D1210" s="48"/>
      <c r="E1210" s="48"/>
      <c r="F1210" s="48"/>
      <c r="G1210" s="48"/>
      <c r="H1210" s="48"/>
      <c r="I1210" s="48"/>
      <c r="J1210" s="48"/>
      <c r="K1210" s="48"/>
      <c r="IY1210" s="6"/>
      <c r="IZ1210" s="6"/>
      <c r="JA1210" s="6"/>
      <c r="JB1210" s="6"/>
      <c r="JC1210" s="6"/>
      <c r="JD1210" s="46"/>
      <c r="JE1210" s="4"/>
      <c r="JF1210" s="4"/>
      <c r="JG1210" s="4"/>
      <c r="JH1210" s="4"/>
      <c r="JI1210" s="4"/>
      <c r="JJ1210" s="4"/>
      <c r="JK1210" s="4"/>
      <c r="JL1210" s="4"/>
      <c r="JM1210" s="4"/>
      <c r="JN1210" s="4"/>
      <c r="JO1210" s="4"/>
      <c r="JP1210" s="4"/>
      <c r="JQ1210" s="6"/>
    </row>
    <row r="1211" spans="1:277" x14ac:dyDescent="0.25">
      <c r="A1211" s="47"/>
      <c r="B1211" s="48"/>
      <c r="C1211" s="48"/>
      <c r="D1211" s="48"/>
      <c r="E1211" s="48"/>
      <c r="F1211" s="48"/>
      <c r="G1211" s="48"/>
      <c r="H1211" s="48"/>
      <c r="I1211" s="48"/>
      <c r="J1211" s="48"/>
      <c r="K1211" s="48"/>
      <c r="IY1211" s="6"/>
      <c r="IZ1211" s="6"/>
      <c r="JA1211" s="6"/>
      <c r="JB1211" s="6"/>
      <c r="JC1211" s="6"/>
      <c r="JD1211" s="46"/>
      <c r="JE1211" s="4"/>
      <c r="JF1211" s="4"/>
      <c r="JG1211" s="4"/>
      <c r="JH1211" s="4"/>
      <c r="JI1211" s="4"/>
      <c r="JJ1211" s="4"/>
      <c r="JK1211" s="4"/>
      <c r="JL1211" s="4"/>
      <c r="JM1211" s="4"/>
      <c r="JN1211" s="4"/>
      <c r="JO1211" s="4"/>
      <c r="JP1211" s="4"/>
      <c r="JQ1211" s="6"/>
    </row>
    <row r="1212" spans="1:277" x14ac:dyDescent="0.25">
      <c r="A1212" s="47"/>
      <c r="B1212" s="48"/>
      <c r="C1212" s="48"/>
      <c r="D1212" s="48"/>
      <c r="E1212" s="48"/>
      <c r="F1212" s="48"/>
      <c r="G1212" s="48"/>
      <c r="H1212" s="48"/>
      <c r="I1212" s="48"/>
      <c r="J1212" s="48"/>
      <c r="K1212" s="48"/>
      <c r="IY1212" s="6"/>
      <c r="IZ1212" s="6"/>
      <c r="JA1212" s="6"/>
      <c r="JB1212" s="6"/>
      <c r="JC1212" s="6"/>
      <c r="JD1212" s="46"/>
      <c r="JE1212" s="4"/>
      <c r="JF1212" s="4"/>
      <c r="JG1212" s="4"/>
      <c r="JH1212" s="4"/>
      <c r="JI1212" s="4"/>
      <c r="JJ1212" s="4"/>
      <c r="JK1212" s="4"/>
      <c r="JL1212" s="4"/>
      <c r="JM1212" s="4"/>
      <c r="JN1212" s="4"/>
      <c r="JO1212" s="4"/>
      <c r="JP1212" s="4"/>
      <c r="JQ1212" s="6"/>
    </row>
    <row r="1213" spans="1:277" x14ac:dyDescent="0.25">
      <c r="A1213" s="47"/>
      <c r="B1213" s="48"/>
      <c r="C1213" s="48"/>
      <c r="D1213" s="48"/>
      <c r="E1213" s="48"/>
      <c r="F1213" s="48"/>
      <c r="G1213" s="48"/>
      <c r="H1213" s="48"/>
      <c r="I1213" s="48"/>
      <c r="J1213" s="48"/>
      <c r="K1213" s="48"/>
      <c r="IY1213" s="6"/>
      <c r="IZ1213" s="6"/>
      <c r="JA1213" s="6"/>
      <c r="JB1213" s="6"/>
      <c r="JC1213" s="6"/>
      <c r="JD1213" s="46"/>
      <c r="JE1213" s="4"/>
      <c r="JF1213" s="4"/>
      <c r="JG1213" s="4"/>
      <c r="JH1213" s="4"/>
      <c r="JI1213" s="4"/>
      <c r="JJ1213" s="4"/>
      <c r="JK1213" s="4"/>
      <c r="JL1213" s="4"/>
      <c r="JM1213" s="4"/>
      <c r="JN1213" s="4"/>
      <c r="JO1213" s="4"/>
      <c r="JP1213" s="4"/>
      <c r="JQ1213" s="6"/>
    </row>
    <row r="1214" spans="1:277" x14ac:dyDescent="0.25">
      <c r="A1214" s="47"/>
      <c r="B1214" s="48"/>
      <c r="C1214" s="48"/>
      <c r="D1214" s="48"/>
      <c r="E1214" s="48"/>
      <c r="F1214" s="48"/>
      <c r="G1214" s="48"/>
      <c r="H1214" s="48"/>
      <c r="I1214" s="48"/>
      <c r="J1214" s="48"/>
      <c r="K1214" s="48"/>
      <c r="IY1214" s="6"/>
      <c r="IZ1214" s="6"/>
      <c r="JA1214" s="6"/>
      <c r="JB1214" s="6"/>
      <c r="JC1214" s="6"/>
      <c r="JD1214" s="46"/>
      <c r="JE1214" s="4"/>
      <c r="JF1214" s="4"/>
      <c r="JG1214" s="4"/>
      <c r="JH1214" s="4"/>
      <c r="JI1214" s="4"/>
      <c r="JJ1214" s="4"/>
      <c r="JK1214" s="4"/>
      <c r="JL1214" s="4"/>
      <c r="JM1214" s="4"/>
      <c r="JN1214" s="4"/>
      <c r="JO1214" s="4"/>
      <c r="JP1214" s="4"/>
      <c r="JQ1214" s="6"/>
    </row>
    <row r="1215" spans="1:277" x14ac:dyDescent="0.25">
      <c r="A1215" s="47"/>
      <c r="B1215" s="48"/>
      <c r="C1215" s="48"/>
      <c r="D1215" s="48"/>
      <c r="E1215" s="48"/>
      <c r="F1215" s="48"/>
      <c r="G1215" s="48"/>
      <c r="H1215" s="48"/>
      <c r="I1215" s="48"/>
      <c r="J1215" s="48"/>
      <c r="K1215" s="48"/>
      <c r="IY1215" s="6"/>
      <c r="IZ1215" s="6"/>
      <c r="JA1215" s="6"/>
      <c r="JB1215" s="6"/>
      <c r="JC1215" s="6"/>
      <c r="JD1215" s="46"/>
      <c r="JE1215" s="4"/>
      <c r="JF1215" s="4"/>
      <c r="JG1215" s="4"/>
      <c r="JH1215" s="4"/>
      <c r="JI1215" s="4"/>
      <c r="JJ1215" s="4"/>
      <c r="JK1215" s="4"/>
      <c r="JL1215" s="4"/>
      <c r="JM1215" s="4"/>
      <c r="JN1215" s="4"/>
      <c r="JO1215" s="4"/>
      <c r="JP1215" s="4"/>
      <c r="JQ1215" s="6"/>
    </row>
    <row r="1216" spans="1:277" x14ac:dyDescent="0.25">
      <c r="A1216" s="47"/>
      <c r="B1216" s="48"/>
      <c r="C1216" s="48"/>
      <c r="D1216" s="48"/>
      <c r="E1216" s="48"/>
      <c r="F1216" s="48"/>
      <c r="G1216" s="48"/>
      <c r="H1216" s="48"/>
      <c r="I1216" s="48"/>
      <c r="J1216" s="48"/>
      <c r="K1216" s="48"/>
      <c r="IY1216" s="6"/>
      <c r="IZ1216" s="6"/>
      <c r="JA1216" s="6"/>
      <c r="JB1216" s="6"/>
      <c r="JC1216" s="6"/>
      <c r="JD1216" s="46"/>
      <c r="JE1216" s="4"/>
      <c r="JF1216" s="4"/>
      <c r="JG1216" s="4"/>
      <c r="JH1216" s="4"/>
      <c r="JI1216" s="4"/>
      <c r="JJ1216" s="4"/>
      <c r="JK1216" s="4"/>
      <c r="JL1216" s="4"/>
      <c r="JM1216" s="4"/>
      <c r="JN1216" s="4"/>
      <c r="JO1216" s="4"/>
      <c r="JP1216" s="4"/>
      <c r="JQ1216" s="6"/>
    </row>
    <row r="1217" spans="1:277" x14ac:dyDescent="0.25">
      <c r="A1217" s="47"/>
      <c r="B1217" s="48"/>
      <c r="C1217" s="48"/>
      <c r="D1217" s="48"/>
      <c r="E1217" s="48"/>
      <c r="F1217" s="48"/>
      <c r="G1217" s="48"/>
      <c r="H1217" s="48"/>
      <c r="I1217" s="48"/>
      <c r="J1217" s="48"/>
      <c r="K1217" s="48"/>
      <c r="IY1217" s="6"/>
      <c r="IZ1217" s="6"/>
      <c r="JA1217" s="6"/>
      <c r="JB1217" s="6"/>
      <c r="JC1217" s="6"/>
      <c r="JD1217" s="46"/>
      <c r="JE1217" s="4"/>
      <c r="JF1217" s="4"/>
      <c r="JG1217" s="4"/>
      <c r="JH1217" s="4"/>
      <c r="JI1217" s="4"/>
      <c r="JJ1217" s="4"/>
      <c r="JK1217" s="4"/>
      <c r="JL1217" s="4"/>
      <c r="JM1217" s="4"/>
      <c r="JN1217" s="4"/>
      <c r="JO1217" s="4"/>
      <c r="JP1217" s="4"/>
      <c r="JQ1217" s="6"/>
    </row>
    <row r="1218" spans="1:277" x14ac:dyDescent="0.25">
      <c r="A1218" s="47"/>
      <c r="B1218" s="48"/>
      <c r="C1218" s="48"/>
      <c r="D1218" s="48"/>
      <c r="E1218" s="48"/>
      <c r="F1218" s="48"/>
      <c r="G1218" s="48"/>
      <c r="H1218" s="48"/>
      <c r="I1218" s="48"/>
      <c r="J1218" s="48"/>
      <c r="K1218" s="48"/>
      <c r="IY1218" s="6"/>
      <c r="IZ1218" s="6"/>
      <c r="JA1218" s="6"/>
      <c r="JB1218" s="6"/>
      <c r="JC1218" s="6"/>
      <c r="JD1218" s="46"/>
      <c r="JE1218" s="4"/>
      <c r="JF1218" s="4"/>
      <c r="JG1218" s="4"/>
      <c r="JH1218" s="4"/>
      <c r="JI1218" s="4"/>
      <c r="JJ1218" s="4"/>
      <c r="JK1218" s="4"/>
      <c r="JL1218" s="4"/>
      <c r="JM1218" s="4"/>
      <c r="JN1218" s="4"/>
      <c r="JO1218" s="4"/>
      <c r="JP1218" s="4"/>
      <c r="JQ1218" s="6"/>
    </row>
    <row r="1219" spans="1:277" x14ac:dyDescent="0.25">
      <c r="A1219" s="47"/>
      <c r="B1219" s="48"/>
      <c r="C1219" s="48"/>
      <c r="D1219" s="48"/>
      <c r="E1219" s="48"/>
      <c r="F1219" s="48"/>
      <c r="G1219" s="48"/>
      <c r="H1219" s="48"/>
      <c r="I1219" s="48"/>
      <c r="J1219" s="48"/>
      <c r="K1219" s="48"/>
      <c r="IY1219" s="6"/>
      <c r="IZ1219" s="6"/>
      <c r="JA1219" s="6"/>
      <c r="JB1219" s="6"/>
      <c r="JC1219" s="6"/>
      <c r="JD1219" s="46"/>
      <c r="JE1219" s="4"/>
      <c r="JF1219" s="4"/>
      <c r="JG1219" s="4"/>
      <c r="JH1219" s="4"/>
      <c r="JI1219" s="4"/>
      <c r="JJ1219" s="4"/>
      <c r="JK1219" s="4"/>
      <c r="JL1219" s="4"/>
      <c r="JM1219" s="4"/>
      <c r="JN1219" s="4"/>
      <c r="JO1219" s="4"/>
      <c r="JP1219" s="4"/>
      <c r="JQ1219" s="6"/>
    </row>
    <row r="1220" spans="1:277" x14ac:dyDescent="0.25">
      <c r="A1220" s="47"/>
      <c r="B1220" s="48"/>
      <c r="C1220" s="48"/>
      <c r="D1220" s="48"/>
      <c r="E1220" s="48"/>
      <c r="F1220" s="48"/>
      <c r="G1220" s="48"/>
      <c r="H1220" s="48"/>
      <c r="I1220" s="48"/>
      <c r="J1220" s="48"/>
      <c r="K1220" s="48"/>
      <c r="IY1220" s="6"/>
      <c r="IZ1220" s="6"/>
      <c r="JA1220" s="6"/>
      <c r="JB1220" s="6"/>
      <c r="JC1220" s="6"/>
      <c r="JD1220" s="46"/>
      <c r="JE1220" s="4"/>
      <c r="JF1220" s="4"/>
      <c r="JG1220" s="4"/>
      <c r="JH1220" s="4"/>
      <c r="JI1220" s="4"/>
      <c r="JJ1220" s="4"/>
      <c r="JK1220" s="4"/>
      <c r="JL1220" s="4"/>
      <c r="JM1220" s="4"/>
      <c r="JN1220" s="4"/>
      <c r="JO1220" s="4"/>
      <c r="JP1220" s="4"/>
      <c r="JQ1220" s="6"/>
    </row>
    <row r="1221" spans="1:277" x14ac:dyDescent="0.25">
      <c r="A1221" s="47"/>
      <c r="B1221" s="48"/>
      <c r="C1221" s="48"/>
      <c r="D1221" s="48"/>
      <c r="E1221" s="48"/>
      <c r="F1221" s="48"/>
      <c r="G1221" s="48"/>
      <c r="H1221" s="48"/>
      <c r="I1221" s="48"/>
      <c r="J1221" s="48"/>
      <c r="K1221" s="48"/>
      <c r="IY1221" s="6"/>
      <c r="IZ1221" s="6"/>
      <c r="JA1221" s="6"/>
      <c r="JB1221" s="6"/>
      <c r="JC1221" s="6"/>
      <c r="JD1221" s="46"/>
      <c r="JE1221" s="4"/>
      <c r="JF1221" s="4"/>
      <c r="JG1221" s="4"/>
      <c r="JH1221" s="4"/>
      <c r="JI1221" s="4"/>
      <c r="JJ1221" s="4"/>
      <c r="JK1221" s="4"/>
      <c r="JL1221" s="4"/>
      <c r="JM1221" s="4"/>
      <c r="JN1221" s="4"/>
      <c r="JO1221" s="4"/>
      <c r="JP1221" s="4"/>
      <c r="JQ1221" s="6"/>
    </row>
    <row r="1222" spans="1:277" x14ac:dyDescent="0.25">
      <c r="A1222" s="47"/>
      <c r="B1222" s="48"/>
      <c r="C1222" s="48"/>
      <c r="D1222" s="48"/>
      <c r="E1222" s="48"/>
      <c r="F1222" s="48"/>
      <c r="G1222" s="48"/>
      <c r="H1222" s="48"/>
      <c r="I1222" s="48"/>
      <c r="J1222" s="48"/>
      <c r="K1222" s="48"/>
      <c r="IY1222" s="6"/>
      <c r="IZ1222" s="6"/>
      <c r="JA1222" s="6"/>
      <c r="JB1222" s="6"/>
      <c r="JC1222" s="6"/>
      <c r="JD1222" s="46"/>
      <c r="JE1222" s="4"/>
      <c r="JF1222" s="4"/>
      <c r="JG1222" s="4"/>
      <c r="JH1222" s="4"/>
      <c r="JI1222" s="4"/>
      <c r="JJ1222" s="4"/>
      <c r="JK1222" s="4"/>
      <c r="JL1222" s="4"/>
      <c r="JM1222" s="4"/>
      <c r="JN1222" s="4"/>
      <c r="JO1222" s="4"/>
      <c r="JP1222" s="4"/>
      <c r="JQ1222" s="6"/>
    </row>
    <row r="1223" spans="1:277" x14ac:dyDescent="0.25">
      <c r="A1223" s="47"/>
      <c r="B1223" s="48"/>
      <c r="C1223" s="48"/>
      <c r="D1223" s="48"/>
      <c r="E1223" s="48"/>
      <c r="F1223" s="48"/>
      <c r="G1223" s="48"/>
      <c r="H1223" s="48"/>
      <c r="I1223" s="48"/>
      <c r="J1223" s="48"/>
      <c r="K1223" s="48"/>
      <c r="IY1223" s="6"/>
      <c r="IZ1223" s="6"/>
      <c r="JA1223" s="6"/>
      <c r="JB1223" s="6"/>
      <c r="JC1223" s="6"/>
      <c r="JD1223" s="46"/>
      <c r="JE1223" s="4"/>
      <c r="JF1223" s="4"/>
      <c r="JG1223" s="4"/>
      <c r="JH1223" s="4"/>
      <c r="JI1223" s="4"/>
      <c r="JJ1223" s="4"/>
      <c r="JK1223" s="4"/>
      <c r="JL1223" s="4"/>
      <c r="JM1223" s="4"/>
      <c r="JN1223" s="4"/>
      <c r="JO1223" s="4"/>
      <c r="JP1223" s="4"/>
      <c r="JQ1223" s="6"/>
    </row>
    <row r="1224" spans="1:277" x14ac:dyDescent="0.25">
      <c r="A1224" s="47"/>
      <c r="B1224" s="48"/>
      <c r="C1224" s="48"/>
      <c r="D1224" s="48"/>
      <c r="E1224" s="48"/>
      <c r="F1224" s="48"/>
      <c r="G1224" s="48"/>
      <c r="H1224" s="48"/>
      <c r="I1224" s="48"/>
      <c r="J1224" s="48"/>
      <c r="K1224" s="48"/>
      <c r="IY1224" s="6"/>
      <c r="IZ1224" s="6"/>
      <c r="JA1224" s="6"/>
      <c r="JB1224" s="6"/>
      <c r="JC1224" s="6"/>
      <c r="JD1224" s="46"/>
      <c r="JE1224" s="4"/>
      <c r="JF1224" s="4"/>
      <c r="JG1224" s="4"/>
      <c r="JH1224" s="4"/>
      <c r="JI1224" s="4"/>
      <c r="JJ1224" s="4"/>
      <c r="JK1224" s="4"/>
      <c r="JL1224" s="4"/>
      <c r="JM1224" s="4"/>
      <c r="JN1224" s="4"/>
      <c r="JO1224" s="4"/>
      <c r="JP1224" s="4"/>
      <c r="JQ1224" s="6"/>
    </row>
    <row r="1225" spans="1:277" x14ac:dyDescent="0.25">
      <c r="A1225" s="47"/>
      <c r="B1225" s="48"/>
      <c r="C1225" s="48"/>
      <c r="D1225" s="48"/>
      <c r="E1225" s="48"/>
      <c r="F1225" s="48"/>
      <c r="G1225" s="48"/>
      <c r="H1225" s="48"/>
      <c r="I1225" s="48"/>
      <c r="J1225" s="48"/>
      <c r="K1225" s="48"/>
      <c r="IY1225" s="6"/>
      <c r="IZ1225" s="6"/>
      <c r="JA1225" s="6"/>
      <c r="JB1225" s="6"/>
      <c r="JC1225" s="6"/>
      <c r="JD1225" s="46"/>
      <c r="JE1225" s="4"/>
      <c r="JF1225" s="4"/>
      <c r="JG1225" s="4"/>
      <c r="JH1225" s="4"/>
      <c r="JI1225" s="4"/>
      <c r="JJ1225" s="4"/>
      <c r="JK1225" s="4"/>
      <c r="JL1225" s="4"/>
      <c r="JM1225" s="4"/>
      <c r="JN1225" s="4"/>
      <c r="JO1225" s="4"/>
      <c r="JP1225" s="4"/>
      <c r="JQ1225" s="6"/>
    </row>
    <row r="1226" spans="1:277" x14ac:dyDescent="0.25">
      <c r="A1226" s="47"/>
      <c r="B1226" s="48"/>
      <c r="C1226" s="48"/>
      <c r="D1226" s="48"/>
      <c r="E1226" s="48"/>
      <c r="F1226" s="48"/>
      <c r="G1226" s="48"/>
      <c r="H1226" s="48"/>
      <c r="I1226" s="48"/>
      <c r="J1226" s="48"/>
      <c r="K1226" s="48"/>
      <c r="IY1226" s="6"/>
      <c r="IZ1226" s="6"/>
      <c r="JA1226" s="6"/>
      <c r="JB1226" s="6"/>
      <c r="JC1226" s="6"/>
      <c r="JD1226" s="46"/>
      <c r="JE1226" s="4"/>
      <c r="JF1226" s="4"/>
      <c r="JG1226" s="4"/>
      <c r="JH1226" s="4"/>
      <c r="JI1226" s="4"/>
      <c r="JJ1226" s="4"/>
      <c r="JK1226" s="4"/>
      <c r="JL1226" s="4"/>
      <c r="JM1226" s="4"/>
      <c r="JN1226" s="4"/>
      <c r="JO1226" s="4"/>
      <c r="JP1226" s="4"/>
      <c r="JQ1226" s="6"/>
    </row>
    <row r="1227" spans="1:277" x14ac:dyDescent="0.25">
      <c r="A1227" s="47"/>
      <c r="B1227" s="48"/>
      <c r="C1227" s="48"/>
      <c r="D1227" s="48"/>
      <c r="E1227" s="48"/>
      <c r="F1227" s="48"/>
      <c r="G1227" s="48"/>
      <c r="H1227" s="48"/>
      <c r="I1227" s="48"/>
      <c r="J1227" s="48"/>
      <c r="K1227" s="48"/>
      <c r="IY1227" s="6"/>
      <c r="IZ1227" s="6"/>
      <c r="JA1227" s="6"/>
      <c r="JB1227" s="6"/>
      <c r="JC1227" s="6"/>
      <c r="JD1227" s="46"/>
      <c r="JE1227" s="4"/>
      <c r="JF1227" s="4"/>
      <c r="JG1227" s="4"/>
      <c r="JH1227" s="4"/>
      <c r="JI1227" s="4"/>
      <c r="JJ1227" s="4"/>
      <c r="JK1227" s="4"/>
      <c r="JL1227" s="4"/>
      <c r="JM1227" s="4"/>
      <c r="JN1227" s="4"/>
      <c r="JO1227" s="4"/>
      <c r="JP1227" s="4"/>
      <c r="JQ1227" s="6"/>
    </row>
    <row r="1228" spans="1:277" x14ac:dyDescent="0.25">
      <c r="A1228" s="47"/>
      <c r="B1228" s="48"/>
      <c r="C1228" s="48"/>
      <c r="D1228" s="48"/>
      <c r="E1228" s="48"/>
      <c r="F1228" s="48"/>
      <c r="G1228" s="48"/>
      <c r="H1228" s="48"/>
      <c r="I1228" s="48"/>
      <c r="J1228" s="48"/>
      <c r="K1228" s="48"/>
      <c r="IY1228" s="6"/>
      <c r="IZ1228" s="6"/>
      <c r="JA1228" s="6"/>
      <c r="JB1228" s="6"/>
      <c r="JC1228" s="6"/>
      <c r="JD1228" s="46"/>
      <c r="JE1228" s="4"/>
      <c r="JF1228" s="4"/>
      <c r="JG1228" s="4"/>
      <c r="JH1228" s="4"/>
      <c r="JI1228" s="4"/>
      <c r="JJ1228" s="4"/>
      <c r="JK1228" s="4"/>
      <c r="JL1228" s="4"/>
      <c r="JM1228" s="4"/>
      <c r="JN1228" s="4"/>
      <c r="JO1228" s="4"/>
      <c r="JP1228" s="4"/>
      <c r="JQ1228" s="6"/>
    </row>
    <row r="1229" spans="1:277" x14ac:dyDescent="0.25">
      <c r="A1229" s="47"/>
      <c r="B1229" s="48"/>
      <c r="C1229" s="48"/>
      <c r="D1229" s="48"/>
      <c r="E1229" s="48"/>
      <c r="F1229" s="48"/>
      <c r="G1229" s="48"/>
      <c r="H1229" s="48"/>
      <c r="I1229" s="48"/>
      <c r="J1229" s="48"/>
      <c r="K1229" s="48"/>
      <c r="IY1229" s="6"/>
      <c r="IZ1229" s="6"/>
      <c r="JA1229" s="6"/>
      <c r="JB1229" s="6"/>
      <c r="JC1229" s="6"/>
      <c r="JD1229" s="46"/>
      <c r="JE1229" s="4"/>
      <c r="JF1229" s="4"/>
      <c r="JG1229" s="4"/>
      <c r="JH1229" s="4"/>
      <c r="JI1229" s="4"/>
      <c r="JJ1229" s="4"/>
      <c r="JK1229" s="4"/>
      <c r="JL1229" s="4"/>
      <c r="JM1229" s="4"/>
      <c r="JN1229" s="4"/>
      <c r="JO1229" s="4"/>
      <c r="JP1229" s="4"/>
      <c r="JQ1229" s="6"/>
    </row>
    <row r="1230" spans="1:277" x14ac:dyDescent="0.25">
      <c r="A1230" s="47"/>
      <c r="B1230" s="48"/>
      <c r="C1230" s="48"/>
      <c r="D1230" s="48"/>
      <c r="E1230" s="48"/>
      <c r="F1230" s="48"/>
      <c r="G1230" s="48"/>
      <c r="H1230" s="48"/>
      <c r="I1230" s="48"/>
      <c r="J1230" s="48"/>
      <c r="K1230" s="48"/>
      <c r="IY1230" s="6"/>
      <c r="IZ1230" s="6"/>
      <c r="JA1230" s="6"/>
      <c r="JB1230" s="6"/>
      <c r="JC1230" s="6"/>
      <c r="JD1230" s="46"/>
      <c r="JE1230" s="4"/>
      <c r="JF1230" s="4"/>
      <c r="JG1230" s="4"/>
      <c r="JH1230" s="4"/>
      <c r="JI1230" s="4"/>
      <c r="JJ1230" s="4"/>
      <c r="JK1230" s="4"/>
      <c r="JL1230" s="4"/>
      <c r="JM1230" s="4"/>
      <c r="JN1230" s="4"/>
      <c r="JO1230" s="4"/>
      <c r="JP1230" s="4"/>
      <c r="JQ1230" s="6"/>
    </row>
    <row r="1231" spans="1:277" x14ac:dyDescent="0.25">
      <c r="A1231" s="47"/>
      <c r="B1231" s="48"/>
      <c r="C1231" s="48"/>
      <c r="D1231" s="48"/>
      <c r="E1231" s="48"/>
      <c r="F1231" s="48"/>
      <c r="G1231" s="48"/>
      <c r="H1231" s="48"/>
      <c r="I1231" s="48"/>
      <c r="J1231" s="48"/>
      <c r="K1231" s="48"/>
      <c r="IY1231" s="6"/>
      <c r="IZ1231" s="6"/>
      <c r="JA1231" s="6"/>
      <c r="JB1231" s="6"/>
      <c r="JC1231" s="6"/>
      <c r="JD1231" s="46"/>
      <c r="JE1231" s="4"/>
      <c r="JF1231" s="4"/>
      <c r="JG1231" s="4"/>
      <c r="JH1231" s="4"/>
      <c r="JI1231" s="4"/>
      <c r="JJ1231" s="4"/>
      <c r="JK1231" s="4"/>
      <c r="JL1231" s="4"/>
      <c r="JM1231" s="4"/>
      <c r="JN1231" s="4"/>
      <c r="JO1231" s="4"/>
      <c r="JP1231" s="4"/>
      <c r="JQ1231" s="6"/>
    </row>
    <row r="1232" spans="1:277" x14ac:dyDescent="0.25">
      <c r="A1232" s="47"/>
      <c r="B1232" s="48"/>
      <c r="C1232" s="48"/>
      <c r="D1232" s="48"/>
      <c r="E1232" s="48"/>
      <c r="F1232" s="48"/>
      <c r="G1232" s="48"/>
      <c r="H1232" s="48"/>
      <c r="I1232" s="48"/>
      <c r="J1232" s="48"/>
      <c r="K1232" s="48"/>
      <c r="IY1232" s="6"/>
      <c r="IZ1232" s="6"/>
      <c r="JA1232" s="6"/>
      <c r="JB1232" s="6"/>
      <c r="JC1232" s="6"/>
      <c r="JD1232" s="46"/>
      <c r="JE1232" s="4"/>
      <c r="JF1232" s="4"/>
      <c r="JG1232" s="4"/>
      <c r="JH1232" s="4"/>
      <c r="JI1232" s="4"/>
      <c r="JJ1232" s="4"/>
      <c r="JK1232" s="4"/>
      <c r="JL1232" s="4"/>
      <c r="JM1232" s="4"/>
      <c r="JN1232" s="4"/>
      <c r="JO1232" s="4"/>
      <c r="JP1232" s="4"/>
      <c r="JQ1232" s="6"/>
    </row>
    <row r="1233" spans="1:277" x14ac:dyDescent="0.25">
      <c r="A1233" s="47"/>
      <c r="B1233" s="48"/>
      <c r="C1233" s="48"/>
      <c r="D1233" s="48"/>
      <c r="E1233" s="48"/>
      <c r="F1233" s="48"/>
      <c r="G1233" s="48"/>
      <c r="H1233" s="48"/>
      <c r="I1233" s="48"/>
      <c r="J1233" s="48"/>
      <c r="K1233" s="48"/>
      <c r="IY1233" s="6"/>
      <c r="IZ1233" s="6"/>
      <c r="JA1233" s="6"/>
      <c r="JB1233" s="6"/>
      <c r="JC1233" s="6"/>
      <c r="JD1233" s="46"/>
      <c r="JE1233" s="4"/>
      <c r="JF1233" s="4"/>
      <c r="JG1233" s="4"/>
      <c r="JH1233" s="4"/>
      <c r="JI1233" s="4"/>
      <c r="JJ1233" s="4"/>
      <c r="JK1233" s="4"/>
      <c r="JL1233" s="4"/>
      <c r="JM1233" s="4"/>
      <c r="JN1233" s="4"/>
      <c r="JO1233" s="4"/>
      <c r="JP1233" s="4"/>
      <c r="JQ1233" s="6"/>
    </row>
    <row r="1234" spans="1:277" x14ac:dyDescent="0.25">
      <c r="A1234" s="47"/>
      <c r="B1234" s="48"/>
      <c r="C1234" s="48"/>
      <c r="D1234" s="48"/>
      <c r="E1234" s="48"/>
      <c r="F1234" s="48"/>
      <c r="G1234" s="48"/>
      <c r="H1234" s="48"/>
      <c r="I1234" s="48"/>
      <c r="J1234" s="48"/>
      <c r="K1234" s="48"/>
      <c r="IY1234" s="6"/>
      <c r="IZ1234" s="6"/>
      <c r="JA1234" s="6"/>
      <c r="JB1234" s="6"/>
      <c r="JC1234" s="6"/>
      <c r="JD1234" s="46"/>
      <c r="JE1234" s="4"/>
      <c r="JF1234" s="4"/>
      <c r="JG1234" s="4"/>
      <c r="JH1234" s="4"/>
      <c r="JI1234" s="4"/>
      <c r="JJ1234" s="4"/>
      <c r="JK1234" s="4"/>
      <c r="JL1234" s="4"/>
      <c r="JM1234" s="4"/>
      <c r="JN1234" s="4"/>
      <c r="JO1234" s="4"/>
      <c r="JP1234" s="4"/>
      <c r="JQ1234" s="6"/>
    </row>
    <row r="1235" spans="1:277" x14ac:dyDescent="0.25">
      <c r="A1235" s="47"/>
      <c r="B1235" s="48"/>
      <c r="C1235" s="48"/>
      <c r="D1235" s="48"/>
      <c r="E1235" s="48"/>
      <c r="F1235" s="48"/>
      <c r="G1235" s="48"/>
      <c r="H1235" s="48"/>
      <c r="I1235" s="48"/>
      <c r="J1235" s="48"/>
      <c r="K1235" s="48"/>
      <c r="IY1235" s="6"/>
      <c r="IZ1235" s="6"/>
      <c r="JA1235" s="6"/>
      <c r="JB1235" s="6"/>
      <c r="JC1235" s="6"/>
      <c r="JD1235" s="46"/>
      <c r="JE1235" s="4"/>
      <c r="JF1235" s="4"/>
      <c r="JG1235" s="4"/>
      <c r="JH1235" s="4"/>
      <c r="JI1235" s="4"/>
      <c r="JJ1235" s="4"/>
      <c r="JK1235" s="4"/>
      <c r="JL1235" s="4"/>
      <c r="JM1235" s="4"/>
      <c r="JN1235" s="4"/>
      <c r="JO1235" s="4"/>
      <c r="JP1235" s="4"/>
      <c r="JQ1235" s="6"/>
    </row>
    <row r="1236" spans="1:277" x14ac:dyDescent="0.25">
      <c r="A1236" s="47"/>
      <c r="B1236" s="48"/>
      <c r="C1236" s="48"/>
      <c r="D1236" s="48"/>
      <c r="E1236" s="48"/>
      <c r="F1236" s="48"/>
      <c r="G1236" s="48"/>
      <c r="H1236" s="48"/>
      <c r="I1236" s="48"/>
      <c r="J1236" s="48"/>
      <c r="K1236" s="48"/>
      <c r="IY1236" s="6"/>
      <c r="IZ1236" s="6"/>
      <c r="JA1236" s="6"/>
      <c r="JB1236" s="6"/>
      <c r="JC1236" s="6"/>
      <c r="JD1236" s="46"/>
      <c r="JE1236" s="4"/>
      <c r="JF1236" s="4"/>
      <c r="JG1236" s="4"/>
      <c r="JH1236" s="4"/>
      <c r="JI1236" s="4"/>
      <c r="JJ1236" s="4"/>
      <c r="JK1236" s="4"/>
      <c r="JL1236" s="4"/>
      <c r="JM1236" s="4"/>
      <c r="JN1236" s="4"/>
      <c r="JO1236" s="4"/>
      <c r="JP1236" s="4"/>
      <c r="JQ1236" s="6"/>
    </row>
    <row r="1237" spans="1:277" x14ac:dyDescent="0.25">
      <c r="A1237" s="47"/>
      <c r="B1237" s="48"/>
      <c r="C1237" s="48"/>
      <c r="D1237" s="48"/>
      <c r="E1237" s="48"/>
      <c r="F1237" s="48"/>
      <c r="G1237" s="48"/>
      <c r="H1237" s="48"/>
      <c r="I1237" s="48"/>
      <c r="J1237" s="48"/>
      <c r="K1237" s="48"/>
      <c r="IY1237" s="6"/>
      <c r="IZ1237" s="6"/>
      <c r="JA1237" s="6"/>
      <c r="JB1237" s="6"/>
      <c r="JC1237" s="6"/>
      <c r="JD1237" s="46"/>
      <c r="JE1237" s="4"/>
      <c r="JF1237" s="4"/>
      <c r="JG1237" s="4"/>
      <c r="JH1237" s="4"/>
      <c r="JI1237" s="4"/>
      <c r="JJ1237" s="4"/>
      <c r="JK1237" s="4"/>
      <c r="JL1237" s="4"/>
      <c r="JM1237" s="4"/>
      <c r="JN1237" s="4"/>
      <c r="JO1237" s="4"/>
      <c r="JP1237" s="4"/>
      <c r="JQ1237" s="6"/>
    </row>
    <row r="1238" spans="1:277" x14ac:dyDescent="0.25">
      <c r="A1238" s="47"/>
      <c r="B1238" s="48"/>
      <c r="C1238" s="48"/>
      <c r="D1238" s="48"/>
      <c r="E1238" s="48"/>
      <c r="F1238" s="48"/>
      <c r="G1238" s="48"/>
      <c r="H1238" s="48"/>
      <c r="I1238" s="48"/>
      <c r="J1238" s="48"/>
      <c r="K1238" s="48"/>
      <c r="IY1238" s="6"/>
      <c r="IZ1238" s="6"/>
      <c r="JA1238" s="6"/>
      <c r="JB1238" s="6"/>
      <c r="JC1238" s="6"/>
      <c r="JD1238" s="46"/>
      <c r="JE1238" s="4"/>
      <c r="JF1238" s="4"/>
      <c r="JG1238" s="4"/>
      <c r="JH1238" s="4"/>
      <c r="JI1238" s="4"/>
      <c r="JJ1238" s="4"/>
      <c r="JK1238" s="4"/>
      <c r="JL1238" s="4"/>
      <c r="JM1238" s="4"/>
      <c r="JN1238" s="4"/>
      <c r="JO1238" s="4"/>
      <c r="JP1238" s="4"/>
      <c r="JQ1238" s="6"/>
    </row>
    <row r="1239" spans="1:277" x14ac:dyDescent="0.25">
      <c r="A1239" s="47"/>
      <c r="B1239" s="48"/>
      <c r="C1239" s="48"/>
      <c r="D1239" s="48"/>
      <c r="E1239" s="48"/>
      <c r="F1239" s="48"/>
      <c r="G1239" s="48"/>
      <c r="H1239" s="48"/>
      <c r="I1239" s="48"/>
      <c r="J1239" s="48"/>
      <c r="K1239" s="48"/>
      <c r="IY1239" s="6"/>
      <c r="IZ1239" s="6"/>
      <c r="JA1239" s="6"/>
      <c r="JB1239" s="6"/>
      <c r="JC1239" s="6"/>
      <c r="JD1239" s="46"/>
      <c r="JE1239" s="4"/>
      <c r="JF1239" s="4"/>
      <c r="JG1239" s="4"/>
      <c r="JH1239" s="4"/>
      <c r="JI1239" s="4"/>
      <c r="JJ1239" s="4"/>
      <c r="JK1239" s="4"/>
      <c r="JL1239" s="4"/>
      <c r="JM1239" s="4"/>
      <c r="JN1239" s="4"/>
      <c r="JO1239" s="4"/>
      <c r="JP1239" s="4"/>
      <c r="JQ1239" s="6"/>
    </row>
    <row r="1240" spans="1:277" x14ac:dyDescent="0.25">
      <c r="A1240" s="47"/>
      <c r="B1240" s="48"/>
      <c r="C1240" s="48"/>
      <c r="D1240" s="48"/>
      <c r="E1240" s="48"/>
      <c r="F1240" s="48"/>
      <c r="G1240" s="48"/>
      <c r="H1240" s="48"/>
      <c r="I1240" s="48"/>
      <c r="J1240" s="48"/>
      <c r="K1240" s="48"/>
      <c r="IY1240" s="6"/>
      <c r="IZ1240" s="6"/>
      <c r="JA1240" s="6"/>
      <c r="JB1240" s="6"/>
      <c r="JC1240" s="6"/>
      <c r="JD1240" s="46"/>
      <c r="JE1240" s="4"/>
      <c r="JF1240" s="4"/>
      <c r="JG1240" s="4"/>
      <c r="JH1240" s="4"/>
      <c r="JI1240" s="4"/>
      <c r="JJ1240" s="4"/>
      <c r="JK1240" s="4"/>
      <c r="JL1240" s="4"/>
      <c r="JM1240" s="4"/>
      <c r="JN1240" s="4"/>
      <c r="JO1240" s="4"/>
      <c r="JP1240" s="4"/>
      <c r="JQ1240" s="6"/>
    </row>
    <row r="1241" spans="1:277" x14ac:dyDescent="0.25">
      <c r="A1241" s="47"/>
      <c r="B1241" s="48"/>
      <c r="C1241" s="48"/>
      <c r="D1241" s="48"/>
      <c r="E1241" s="48"/>
      <c r="F1241" s="48"/>
      <c r="G1241" s="48"/>
      <c r="H1241" s="48"/>
      <c r="I1241" s="48"/>
      <c r="J1241" s="48"/>
      <c r="K1241" s="48"/>
      <c r="IY1241" s="6"/>
      <c r="IZ1241" s="6"/>
      <c r="JA1241" s="6"/>
      <c r="JB1241" s="6"/>
      <c r="JC1241" s="6"/>
      <c r="JD1241" s="46"/>
      <c r="JE1241" s="4"/>
      <c r="JF1241" s="4"/>
      <c r="JG1241" s="4"/>
      <c r="JH1241" s="4"/>
      <c r="JI1241" s="4"/>
      <c r="JJ1241" s="4"/>
      <c r="JK1241" s="4"/>
      <c r="JL1241" s="4"/>
      <c r="JM1241" s="4"/>
      <c r="JN1241" s="4"/>
      <c r="JO1241" s="4"/>
      <c r="JP1241" s="4"/>
      <c r="JQ1241" s="6"/>
    </row>
    <row r="1242" spans="1:277" x14ac:dyDescent="0.25">
      <c r="A1242" s="47"/>
      <c r="B1242" s="48"/>
      <c r="C1242" s="48"/>
      <c r="D1242" s="48"/>
      <c r="E1242" s="48"/>
      <c r="F1242" s="48"/>
      <c r="G1242" s="48"/>
      <c r="H1242" s="48"/>
      <c r="I1242" s="48"/>
      <c r="J1242" s="48"/>
      <c r="K1242" s="48"/>
      <c r="IY1242" s="6"/>
      <c r="IZ1242" s="6"/>
      <c r="JA1242" s="6"/>
      <c r="JB1242" s="6"/>
      <c r="JC1242" s="6"/>
      <c r="JD1242" s="46"/>
      <c r="JE1242" s="4"/>
      <c r="JF1242" s="4"/>
      <c r="JG1242" s="4"/>
      <c r="JH1242" s="4"/>
      <c r="JI1242" s="4"/>
      <c r="JJ1242" s="4"/>
      <c r="JK1242" s="4"/>
      <c r="JL1242" s="4"/>
      <c r="JM1242" s="4"/>
      <c r="JN1242" s="4"/>
      <c r="JO1242" s="4"/>
      <c r="JP1242" s="4"/>
      <c r="JQ1242" s="6"/>
    </row>
    <row r="1243" spans="1:277" x14ac:dyDescent="0.25">
      <c r="A1243" s="47"/>
      <c r="B1243" s="48"/>
      <c r="C1243" s="48"/>
      <c r="D1243" s="48"/>
      <c r="E1243" s="48"/>
      <c r="F1243" s="48"/>
      <c r="G1243" s="48"/>
      <c r="H1243" s="48"/>
      <c r="I1243" s="48"/>
      <c r="J1243" s="48"/>
      <c r="K1243" s="48"/>
      <c r="IY1243" s="6"/>
      <c r="IZ1243" s="6"/>
      <c r="JA1243" s="6"/>
      <c r="JB1243" s="6"/>
      <c r="JC1243" s="6"/>
      <c r="JD1243" s="46"/>
      <c r="JE1243" s="4"/>
      <c r="JF1243" s="4"/>
      <c r="JG1243" s="4"/>
      <c r="JH1243" s="4"/>
      <c r="JI1243" s="4"/>
      <c r="JJ1243" s="4"/>
      <c r="JK1243" s="4"/>
      <c r="JL1243" s="4"/>
      <c r="JM1243" s="4"/>
      <c r="JN1243" s="4"/>
      <c r="JO1243" s="4"/>
      <c r="JP1243" s="4"/>
      <c r="JQ1243" s="6"/>
    </row>
    <row r="1244" spans="1:277" x14ac:dyDescent="0.25">
      <c r="A1244" s="47"/>
      <c r="B1244" s="48"/>
      <c r="C1244" s="48"/>
      <c r="D1244" s="48"/>
      <c r="E1244" s="48"/>
      <c r="F1244" s="48"/>
      <c r="G1244" s="48"/>
      <c r="H1244" s="48"/>
      <c r="I1244" s="48"/>
      <c r="J1244" s="48"/>
      <c r="K1244" s="48"/>
      <c r="IY1244" s="6"/>
      <c r="IZ1244" s="6"/>
      <c r="JA1244" s="6"/>
      <c r="JB1244" s="6"/>
      <c r="JC1244" s="6"/>
      <c r="JD1244" s="46"/>
      <c r="JE1244" s="4"/>
      <c r="JF1244" s="4"/>
      <c r="JG1244" s="4"/>
      <c r="JH1244" s="4"/>
      <c r="JI1244" s="4"/>
      <c r="JJ1244" s="4"/>
      <c r="JK1244" s="4"/>
      <c r="JL1244" s="4"/>
      <c r="JM1244" s="4"/>
      <c r="JN1244" s="4"/>
      <c r="JO1244" s="4"/>
      <c r="JP1244" s="4"/>
      <c r="JQ1244" s="6"/>
    </row>
    <row r="1245" spans="1:277" x14ac:dyDescent="0.25">
      <c r="A1245" s="47"/>
      <c r="B1245" s="48"/>
      <c r="C1245" s="48"/>
      <c r="D1245" s="48"/>
      <c r="E1245" s="48"/>
      <c r="F1245" s="48"/>
      <c r="G1245" s="48"/>
      <c r="H1245" s="48"/>
      <c r="I1245" s="48"/>
      <c r="J1245" s="48"/>
      <c r="K1245" s="48"/>
      <c r="IY1245" s="6"/>
      <c r="IZ1245" s="6"/>
      <c r="JA1245" s="6"/>
      <c r="JB1245" s="6"/>
      <c r="JC1245" s="6"/>
      <c r="JD1245" s="46"/>
      <c r="JE1245" s="4"/>
      <c r="JF1245" s="4"/>
      <c r="JG1245" s="4"/>
      <c r="JH1245" s="4"/>
      <c r="JI1245" s="4"/>
      <c r="JJ1245" s="4"/>
      <c r="JK1245" s="4"/>
      <c r="JL1245" s="4"/>
      <c r="JM1245" s="4"/>
      <c r="JN1245" s="4"/>
      <c r="JO1245" s="4"/>
      <c r="JP1245" s="4"/>
      <c r="JQ1245" s="6"/>
    </row>
    <row r="1246" spans="1:277" x14ac:dyDescent="0.25">
      <c r="A1246" s="47"/>
      <c r="B1246" s="48"/>
      <c r="C1246" s="48"/>
      <c r="D1246" s="48"/>
      <c r="E1246" s="48"/>
      <c r="F1246" s="48"/>
      <c r="G1246" s="48"/>
      <c r="H1246" s="48"/>
      <c r="I1246" s="48"/>
      <c r="J1246" s="48"/>
      <c r="K1246" s="48"/>
      <c r="IY1246" s="6"/>
      <c r="IZ1246" s="6"/>
      <c r="JA1246" s="6"/>
      <c r="JB1246" s="6"/>
      <c r="JC1246" s="6"/>
      <c r="JD1246" s="46"/>
      <c r="JE1246" s="4"/>
      <c r="JF1246" s="4"/>
      <c r="JG1246" s="4"/>
      <c r="JH1246" s="4"/>
      <c r="JI1246" s="4"/>
      <c r="JJ1246" s="4"/>
      <c r="JK1246" s="4"/>
      <c r="JL1246" s="4"/>
      <c r="JM1246" s="4"/>
      <c r="JN1246" s="4"/>
      <c r="JO1246" s="4"/>
      <c r="JP1246" s="4"/>
      <c r="JQ1246" s="6"/>
    </row>
    <row r="1247" spans="1:277" x14ac:dyDescent="0.25">
      <c r="A1247" s="47"/>
      <c r="B1247" s="48"/>
      <c r="C1247" s="48"/>
      <c r="D1247" s="48"/>
      <c r="E1247" s="48"/>
      <c r="F1247" s="48"/>
      <c r="G1247" s="48"/>
      <c r="H1247" s="48"/>
      <c r="I1247" s="48"/>
      <c r="J1247" s="48"/>
      <c r="K1247" s="48"/>
      <c r="IY1247" s="6"/>
      <c r="IZ1247" s="6"/>
      <c r="JA1247" s="6"/>
      <c r="JB1247" s="6"/>
      <c r="JC1247" s="6"/>
      <c r="JD1247" s="46"/>
      <c r="JE1247" s="4"/>
      <c r="JF1247" s="4"/>
      <c r="JG1247" s="4"/>
      <c r="JH1247" s="4"/>
      <c r="JI1247" s="4"/>
      <c r="JJ1247" s="4"/>
      <c r="JK1247" s="4"/>
      <c r="JL1247" s="4"/>
      <c r="JM1247" s="4"/>
      <c r="JN1247" s="4"/>
      <c r="JO1247" s="4"/>
      <c r="JP1247" s="4"/>
      <c r="JQ1247" s="6"/>
    </row>
    <row r="1248" spans="1:277" x14ac:dyDescent="0.25">
      <c r="A1248" s="47"/>
      <c r="B1248" s="48"/>
      <c r="C1248" s="48"/>
      <c r="D1248" s="48"/>
      <c r="E1248" s="48"/>
      <c r="F1248" s="48"/>
      <c r="G1248" s="48"/>
      <c r="H1248" s="48"/>
      <c r="I1248" s="48"/>
      <c r="J1248" s="48"/>
      <c r="K1248" s="48"/>
      <c r="IY1248" s="6"/>
      <c r="IZ1248" s="6"/>
      <c r="JA1248" s="6"/>
      <c r="JB1248" s="6"/>
      <c r="JC1248" s="6"/>
      <c r="JD1248" s="46"/>
      <c r="JE1248" s="4"/>
      <c r="JF1248" s="4"/>
      <c r="JG1248" s="4"/>
      <c r="JH1248" s="4"/>
      <c r="JI1248" s="4"/>
      <c r="JJ1248" s="4"/>
      <c r="JK1248" s="4"/>
      <c r="JL1248" s="4"/>
      <c r="JM1248" s="4"/>
      <c r="JN1248" s="4"/>
      <c r="JO1248" s="4"/>
      <c r="JP1248" s="4"/>
      <c r="JQ1248" s="6"/>
    </row>
    <row r="1249" spans="1:277" x14ac:dyDescent="0.25">
      <c r="A1249" s="47"/>
      <c r="B1249" s="48"/>
      <c r="C1249" s="48"/>
      <c r="D1249" s="48"/>
      <c r="E1249" s="48"/>
      <c r="F1249" s="48"/>
      <c r="G1249" s="48"/>
      <c r="H1249" s="48"/>
      <c r="I1249" s="48"/>
      <c r="J1249" s="48"/>
      <c r="K1249" s="48"/>
      <c r="IY1249" s="6"/>
      <c r="IZ1249" s="6"/>
      <c r="JA1249" s="6"/>
      <c r="JB1249" s="6"/>
      <c r="JC1249" s="6"/>
      <c r="JD1249" s="46"/>
      <c r="JE1249" s="4"/>
      <c r="JF1249" s="4"/>
      <c r="JG1249" s="4"/>
      <c r="JH1249" s="4"/>
      <c r="JI1249" s="4"/>
      <c r="JJ1249" s="4"/>
      <c r="JK1249" s="4"/>
      <c r="JL1249" s="4"/>
      <c r="JM1249" s="4"/>
      <c r="JN1249" s="4"/>
      <c r="JO1249" s="4"/>
      <c r="JP1249" s="4"/>
      <c r="JQ1249" s="6"/>
    </row>
    <row r="1250" spans="1:277" x14ac:dyDescent="0.25">
      <c r="A1250" s="47"/>
      <c r="B1250" s="48"/>
      <c r="C1250" s="48"/>
      <c r="D1250" s="48"/>
      <c r="E1250" s="48"/>
      <c r="F1250" s="48"/>
      <c r="G1250" s="48"/>
      <c r="H1250" s="48"/>
      <c r="I1250" s="48"/>
      <c r="J1250" s="48"/>
      <c r="K1250" s="48"/>
      <c r="IY1250" s="6"/>
      <c r="IZ1250" s="6"/>
      <c r="JA1250" s="6"/>
      <c r="JB1250" s="6"/>
      <c r="JC1250" s="6"/>
      <c r="JD1250" s="46"/>
      <c r="JE1250" s="4"/>
      <c r="JF1250" s="4"/>
      <c r="JG1250" s="4"/>
      <c r="JH1250" s="4"/>
      <c r="JI1250" s="4"/>
      <c r="JJ1250" s="4"/>
      <c r="JK1250" s="4"/>
      <c r="JL1250" s="4"/>
      <c r="JM1250" s="4"/>
      <c r="JN1250" s="4"/>
      <c r="JO1250" s="4"/>
      <c r="JP1250" s="4"/>
      <c r="JQ1250" s="6"/>
    </row>
    <row r="1251" spans="1:277" x14ac:dyDescent="0.25">
      <c r="A1251" s="47"/>
      <c r="B1251" s="48"/>
      <c r="C1251" s="48"/>
      <c r="D1251" s="48"/>
      <c r="E1251" s="48"/>
      <c r="F1251" s="48"/>
      <c r="G1251" s="48"/>
      <c r="H1251" s="48"/>
      <c r="I1251" s="48"/>
      <c r="J1251" s="48"/>
      <c r="K1251" s="48"/>
      <c r="IY1251" s="6"/>
      <c r="IZ1251" s="6"/>
      <c r="JA1251" s="6"/>
      <c r="JB1251" s="6"/>
      <c r="JC1251" s="6"/>
      <c r="JD1251" s="46"/>
      <c r="JE1251" s="4"/>
      <c r="JF1251" s="4"/>
      <c r="JG1251" s="4"/>
      <c r="JH1251" s="4"/>
      <c r="JI1251" s="4"/>
      <c r="JJ1251" s="4"/>
      <c r="JK1251" s="4"/>
      <c r="JL1251" s="4"/>
      <c r="JM1251" s="4"/>
      <c r="JN1251" s="4"/>
      <c r="JO1251" s="4"/>
      <c r="JP1251" s="4"/>
      <c r="JQ1251" s="6"/>
    </row>
    <row r="1252" spans="1:277" x14ac:dyDescent="0.25">
      <c r="A1252" s="47"/>
      <c r="B1252" s="48"/>
      <c r="C1252" s="48"/>
      <c r="D1252" s="48"/>
      <c r="E1252" s="48"/>
      <c r="F1252" s="48"/>
      <c r="G1252" s="48"/>
      <c r="H1252" s="48"/>
      <c r="I1252" s="48"/>
      <c r="J1252" s="48"/>
      <c r="K1252" s="48"/>
      <c r="IY1252" s="6"/>
      <c r="IZ1252" s="6"/>
      <c r="JA1252" s="6"/>
      <c r="JB1252" s="6"/>
      <c r="JC1252" s="6"/>
      <c r="JD1252" s="46"/>
      <c r="JE1252" s="4"/>
      <c r="JF1252" s="4"/>
      <c r="JG1252" s="4"/>
      <c r="JH1252" s="4"/>
      <c r="JI1252" s="4"/>
      <c r="JJ1252" s="4"/>
      <c r="JK1252" s="4"/>
      <c r="JL1252" s="4"/>
      <c r="JM1252" s="4"/>
      <c r="JN1252" s="4"/>
      <c r="JO1252" s="4"/>
      <c r="JP1252" s="4"/>
      <c r="JQ1252" s="6"/>
    </row>
    <row r="1253" spans="1:277" x14ac:dyDescent="0.25">
      <c r="A1253" s="47"/>
      <c r="B1253" s="48"/>
      <c r="C1253" s="48"/>
      <c r="D1253" s="48"/>
      <c r="E1253" s="48"/>
      <c r="F1253" s="48"/>
      <c r="G1253" s="48"/>
      <c r="H1253" s="48"/>
      <c r="I1253" s="48"/>
      <c r="J1253" s="48"/>
      <c r="K1253" s="48"/>
      <c r="IY1253" s="6"/>
      <c r="IZ1253" s="6"/>
      <c r="JA1253" s="6"/>
      <c r="JB1253" s="6"/>
      <c r="JC1253" s="6"/>
      <c r="JD1253" s="46"/>
      <c r="JE1253" s="4"/>
      <c r="JF1253" s="4"/>
      <c r="JG1253" s="4"/>
      <c r="JH1253" s="4"/>
      <c r="JI1253" s="4"/>
      <c r="JJ1253" s="4"/>
      <c r="JK1253" s="4"/>
      <c r="JL1253" s="4"/>
      <c r="JM1253" s="4"/>
      <c r="JN1253" s="4"/>
      <c r="JO1253" s="4"/>
      <c r="JP1253" s="4"/>
      <c r="JQ1253" s="6"/>
    </row>
    <row r="1254" spans="1:277" x14ac:dyDescent="0.25">
      <c r="A1254" s="47"/>
      <c r="B1254" s="48"/>
      <c r="C1254" s="48"/>
      <c r="D1254" s="48"/>
      <c r="E1254" s="48"/>
      <c r="F1254" s="48"/>
      <c r="G1254" s="48"/>
      <c r="H1254" s="48"/>
      <c r="I1254" s="48"/>
      <c r="J1254" s="48"/>
      <c r="K1254" s="48"/>
      <c r="IY1254" s="6"/>
      <c r="IZ1254" s="6"/>
      <c r="JA1254" s="6"/>
      <c r="JB1254" s="6"/>
      <c r="JC1254" s="6"/>
      <c r="JD1254" s="46"/>
      <c r="JE1254" s="4"/>
      <c r="JF1254" s="4"/>
      <c r="JG1254" s="4"/>
      <c r="JH1254" s="4"/>
      <c r="JI1254" s="4"/>
      <c r="JJ1254" s="4"/>
      <c r="JK1254" s="4"/>
      <c r="JL1254" s="4"/>
      <c r="JM1254" s="4"/>
      <c r="JN1254" s="4"/>
      <c r="JO1254" s="4"/>
      <c r="JP1254" s="4"/>
      <c r="JQ1254" s="6"/>
    </row>
    <row r="1255" spans="1:277" x14ac:dyDescent="0.25">
      <c r="A1255" s="47"/>
      <c r="B1255" s="48"/>
      <c r="C1255" s="48"/>
      <c r="D1255" s="48"/>
      <c r="E1255" s="48"/>
      <c r="F1255" s="48"/>
      <c r="G1255" s="48"/>
      <c r="H1255" s="48"/>
      <c r="I1255" s="48"/>
      <c r="J1255" s="48"/>
      <c r="K1255" s="48"/>
      <c r="IY1255" s="6"/>
      <c r="IZ1255" s="6"/>
      <c r="JA1255" s="6"/>
      <c r="JB1255" s="6"/>
      <c r="JC1255" s="6"/>
      <c r="JD1255" s="46"/>
      <c r="JE1255" s="4"/>
      <c r="JF1255" s="4"/>
      <c r="JG1255" s="4"/>
      <c r="JH1255" s="4"/>
      <c r="JI1255" s="4"/>
      <c r="JJ1255" s="4"/>
      <c r="JK1255" s="4"/>
      <c r="JL1255" s="4"/>
      <c r="JM1255" s="4"/>
      <c r="JN1255" s="4"/>
      <c r="JO1255" s="4"/>
      <c r="JP1255" s="4"/>
      <c r="JQ1255" s="6"/>
    </row>
    <row r="1256" spans="1:277" x14ac:dyDescent="0.25">
      <c r="A1256" s="47"/>
      <c r="B1256" s="48"/>
      <c r="C1256" s="48"/>
      <c r="D1256" s="48"/>
      <c r="E1256" s="48"/>
      <c r="F1256" s="48"/>
      <c r="G1256" s="48"/>
      <c r="H1256" s="48"/>
      <c r="I1256" s="48"/>
      <c r="J1256" s="48"/>
      <c r="K1256" s="48"/>
      <c r="IY1256" s="6"/>
      <c r="IZ1256" s="6"/>
      <c r="JA1256" s="6"/>
      <c r="JB1256" s="6"/>
      <c r="JC1256" s="6"/>
      <c r="JD1256" s="46"/>
      <c r="JE1256" s="4"/>
      <c r="JF1256" s="4"/>
      <c r="JG1256" s="4"/>
      <c r="JH1256" s="4"/>
      <c r="JI1256" s="4"/>
      <c r="JJ1256" s="4"/>
      <c r="JK1256" s="4"/>
      <c r="JL1256" s="4"/>
      <c r="JM1256" s="4"/>
      <c r="JN1256" s="4"/>
      <c r="JO1256" s="4"/>
      <c r="JP1256" s="4"/>
      <c r="JQ1256" s="6"/>
    </row>
    <row r="1257" spans="1:277" x14ac:dyDescent="0.25">
      <c r="A1257" s="47"/>
      <c r="B1257" s="48"/>
      <c r="C1257" s="48"/>
      <c r="D1257" s="48"/>
      <c r="E1257" s="48"/>
      <c r="F1257" s="48"/>
      <c r="G1257" s="48"/>
      <c r="H1257" s="48"/>
      <c r="I1257" s="48"/>
      <c r="J1257" s="48"/>
      <c r="K1257" s="48"/>
      <c r="IY1257" s="6"/>
      <c r="IZ1257" s="6"/>
      <c r="JA1257" s="6"/>
      <c r="JB1257" s="6"/>
      <c r="JC1257" s="6"/>
      <c r="JD1257" s="46"/>
      <c r="JE1257" s="4"/>
      <c r="JF1257" s="4"/>
      <c r="JG1257" s="4"/>
      <c r="JH1257" s="4"/>
      <c r="JI1257" s="4"/>
      <c r="JJ1257" s="4"/>
      <c r="JK1257" s="4"/>
      <c r="JL1257" s="4"/>
      <c r="JM1257" s="4"/>
      <c r="JN1257" s="4"/>
      <c r="JO1257" s="4"/>
      <c r="JP1257" s="4"/>
      <c r="JQ1257" s="6"/>
    </row>
    <row r="1258" spans="1:277" x14ac:dyDescent="0.25">
      <c r="A1258" s="47"/>
      <c r="B1258" s="48"/>
      <c r="C1258" s="48"/>
      <c r="D1258" s="48"/>
      <c r="E1258" s="48"/>
      <c r="F1258" s="48"/>
      <c r="G1258" s="48"/>
      <c r="H1258" s="48"/>
      <c r="I1258" s="48"/>
      <c r="J1258" s="48"/>
      <c r="K1258" s="48"/>
      <c r="IY1258" s="6"/>
      <c r="IZ1258" s="6"/>
      <c r="JA1258" s="6"/>
      <c r="JB1258" s="6"/>
      <c r="JC1258" s="6"/>
      <c r="JD1258" s="46"/>
      <c r="JE1258" s="4"/>
      <c r="JF1258" s="4"/>
      <c r="JG1258" s="4"/>
      <c r="JH1258" s="4"/>
      <c r="JI1258" s="4"/>
      <c r="JJ1258" s="4"/>
      <c r="JK1258" s="4"/>
      <c r="JL1258" s="4"/>
      <c r="JM1258" s="4"/>
      <c r="JN1258" s="4"/>
      <c r="JO1258" s="4"/>
      <c r="JP1258" s="4"/>
      <c r="JQ1258" s="6"/>
    </row>
    <row r="1259" spans="1:277" x14ac:dyDescent="0.25">
      <c r="A1259" s="47"/>
      <c r="B1259" s="48"/>
      <c r="C1259" s="48"/>
      <c r="D1259" s="48"/>
      <c r="E1259" s="48"/>
      <c r="F1259" s="48"/>
      <c r="G1259" s="48"/>
      <c r="H1259" s="48"/>
      <c r="I1259" s="48"/>
      <c r="J1259" s="48"/>
      <c r="K1259" s="48"/>
      <c r="IY1259" s="6"/>
      <c r="IZ1259" s="6"/>
      <c r="JA1259" s="6"/>
      <c r="JB1259" s="6"/>
      <c r="JC1259" s="6"/>
      <c r="JD1259" s="46"/>
      <c r="JE1259" s="4"/>
      <c r="JF1259" s="4"/>
      <c r="JG1259" s="4"/>
      <c r="JH1259" s="4"/>
      <c r="JI1259" s="4"/>
      <c r="JJ1259" s="4"/>
      <c r="JK1259" s="4"/>
      <c r="JL1259" s="4"/>
      <c r="JM1259" s="4"/>
      <c r="JN1259" s="4"/>
      <c r="JO1259" s="4"/>
      <c r="JP1259" s="4"/>
      <c r="JQ1259" s="6"/>
    </row>
    <row r="1260" spans="1:277" x14ac:dyDescent="0.25">
      <c r="A1260" s="47"/>
      <c r="B1260" s="48"/>
      <c r="C1260" s="48"/>
      <c r="D1260" s="48"/>
      <c r="E1260" s="48"/>
      <c r="F1260" s="48"/>
      <c r="G1260" s="48"/>
      <c r="H1260" s="48"/>
      <c r="I1260" s="48"/>
      <c r="J1260" s="48"/>
      <c r="K1260" s="48"/>
      <c r="IY1260" s="6"/>
      <c r="IZ1260" s="6"/>
      <c r="JA1260" s="6"/>
      <c r="JB1260" s="6"/>
      <c r="JC1260" s="6"/>
      <c r="JD1260" s="46"/>
      <c r="JE1260" s="4"/>
      <c r="JF1260" s="4"/>
      <c r="JG1260" s="4"/>
      <c r="JH1260" s="4"/>
      <c r="JI1260" s="4"/>
      <c r="JJ1260" s="4"/>
      <c r="JK1260" s="4"/>
      <c r="JL1260" s="4"/>
      <c r="JM1260" s="4"/>
      <c r="JN1260" s="4"/>
      <c r="JO1260" s="4"/>
      <c r="JP1260" s="4"/>
      <c r="JQ1260" s="6"/>
    </row>
    <row r="1261" spans="1:277" x14ac:dyDescent="0.25">
      <c r="A1261" s="47"/>
      <c r="B1261" s="48"/>
      <c r="C1261" s="48"/>
      <c r="D1261" s="48"/>
      <c r="E1261" s="48"/>
      <c r="F1261" s="48"/>
      <c r="G1261" s="48"/>
      <c r="H1261" s="48"/>
      <c r="I1261" s="48"/>
      <c r="J1261" s="48"/>
      <c r="K1261" s="48"/>
      <c r="IY1261" s="6"/>
      <c r="IZ1261" s="6"/>
      <c r="JA1261" s="6"/>
      <c r="JB1261" s="6"/>
      <c r="JC1261" s="6"/>
      <c r="JD1261" s="46"/>
      <c r="JE1261" s="4"/>
      <c r="JF1261" s="4"/>
      <c r="JG1261" s="4"/>
      <c r="JH1261" s="4"/>
      <c r="JI1261" s="4"/>
      <c r="JJ1261" s="4"/>
      <c r="JK1261" s="4"/>
      <c r="JL1261" s="4"/>
      <c r="JM1261" s="4"/>
      <c r="JN1261" s="4"/>
      <c r="JO1261" s="4"/>
      <c r="JP1261" s="4"/>
      <c r="JQ1261" s="6"/>
    </row>
    <row r="1262" spans="1:277" x14ac:dyDescent="0.25">
      <c r="A1262" s="47"/>
      <c r="B1262" s="48"/>
      <c r="C1262" s="48"/>
      <c r="D1262" s="48"/>
      <c r="E1262" s="48"/>
      <c r="F1262" s="48"/>
      <c r="G1262" s="48"/>
      <c r="H1262" s="48"/>
      <c r="I1262" s="48"/>
      <c r="J1262" s="48"/>
      <c r="K1262" s="48"/>
      <c r="IY1262" s="6"/>
      <c r="IZ1262" s="6"/>
      <c r="JA1262" s="6"/>
      <c r="JB1262" s="6"/>
      <c r="JC1262" s="6"/>
      <c r="JD1262" s="46"/>
      <c r="JE1262" s="4"/>
      <c r="JF1262" s="4"/>
      <c r="JG1262" s="4"/>
      <c r="JH1262" s="4"/>
      <c r="JI1262" s="4"/>
      <c r="JJ1262" s="4"/>
      <c r="JK1262" s="4"/>
      <c r="JL1262" s="4"/>
      <c r="JM1262" s="4"/>
      <c r="JN1262" s="4"/>
      <c r="JO1262" s="4"/>
      <c r="JP1262" s="4"/>
      <c r="JQ1262" s="6"/>
    </row>
    <row r="1263" spans="1:277" x14ac:dyDescent="0.25">
      <c r="A1263" s="47"/>
      <c r="B1263" s="48"/>
      <c r="C1263" s="48"/>
      <c r="D1263" s="48"/>
      <c r="E1263" s="48"/>
      <c r="F1263" s="48"/>
      <c r="G1263" s="48"/>
      <c r="H1263" s="48"/>
      <c r="I1263" s="48"/>
      <c r="J1263" s="48"/>
      <c r="K1263" s="48"/>
      <c r="IY1263" s="6"/>
      <c r="IZ1263" s="6"/>
      <c r="JA1263" s="6"/>
      <c r="JB1263" s="6"/>
      <c r="JC1263" s="6"/>
      <c r="JD1263" s="46"/>
      <c r="JE1263" s="4"/>
      <c r="JF1263" s="4"/>
      <c r="JG1263" s="4"/>
      <c r="JH1263" s="4"/>
      <c r="JI1263" s="4"/>
      <c r="JJ1263" s="4"/>
      <c r="JK1263" s="4"/>
      <c r="JL1263" s="4"/>
      <c r="JM1263" s="4"/>
      <c r="JN1263" s="4"/>
      <c r="JO1263" s="4"/>
      <c r="JP1263" s="4"/>
      <c r="JQ1263" s="6"/>
    </row>
    <row r="1264" spans="1:277" x14ac:dyDescent="0.25">
      <c r="A1264" s="47"/>
      <c r="B1264" s="48"/>
      <c r="C1264" s="48"/>
      <c r="D1264" s="48"/>
      <c r="E1264" s="48"/>
      <c r="F1264" s="48"/>
      <c r="G1264" s="48"/>
      <c r="H1264" s="48"/>
      <c r="I1264" s="48"/>
      <c r="J1264" s="48"/>
      <c r="K1264" s="48"/>
      <c r="IY1264" s="6"/>
      <c r="IZ1264" s="6"/>
      <c r="JA1264" s="6"/>
      <c r="JB1264" s="6"/>
      <c r="JC1264" s="6"/>
      <c r="JD1264" s="46"/>
      <c r="JE1264" s="4"/>
      <c r="JF1264" s="4"/>
      <c r="JG1264" s="4"/>
      <c r="JH1264" s="4"/>
      <c r="JI1264" s="4"/>
      <c r="JJ1264" s="4"/>
      <c r="JK1264" s="4"/>
      <c r="JL1264" s="4"/>
      <c r="JM1264" s="4"/>
      <c r="JN1264" s="4"/>
      <c r="JO1264" s="4"/>
      <c r="JP1264" s="4"/>
      <c r="JQ1264" s="6"/>
    </row>
    <row r="1265" spans="1:277" x14ac:dyDescent="0.25">
      <c r="A1265" s="47"/>
      <c r="B1265" s="48"/>
      <c r="C1265" s="48"/>
      <c r="D1265" s="48"/>
      <c r="E1265" s="48"/>
      <c r="F1265" s="48"/>
      <c r="G1265" s="48"/>
      <c r="H1265" s="48"/>
      <c r="I1265" s="48"/>
      <c r="J1265" s="48"/>
      <c r="K1265" s="48"/>
      <c r="IY1265" s="6"/>
      <c r="IZ1265" s="6"/>
      <c r="JA1265" s="6"/>
      <c r="JB1265" s="6"/>
      <c r="JC1265" s="6"/>
      <c r="JD1265" s="46"/>
      <c r="JE1265" s="4"/>
      <c r="JF1265" s="4"/>
      <c r="JG1265" s="4"/>
      <c r="JH1265" s="4"/>
      <c r="JI1265" s="4"/>
      <c r="JJ1265" s="4"/>
      <c r="JK1265" s="4"/>
      <c r="JL1265" s="4"/>
      <c r="JM1265" s="4"/>
      <c r="JN1265" s="4"/>
      <c r="JO1265" s="4"/>
      <c r="JP1265" s="4"/>
      <c r="JQ1265" s="6"/>
    </row>
    <row r="1266" spans="1:277" x14ac:dyDescent="0.25">
      <c r="A1266" s="47"/>
      <c r="B1266" s="48"/>
      <c r="C1266" s="48"/>
      <c r="D1266" s="48"/>
      <c r="E1266" s="48"/>
      <c r="F1266" s="48"/>
      <c r="G1266" s="48"/>
      <c r="H1266" s="48"/>
      <c r="I1266" s="48"/>
      <c r="J1266" s="48"/>
      <c r="K1266" s="48"/>
      <c r="IY1266" s="6"/>
      <c r="IZ1266" s="6"/>
      <c r="JA1266" s="6"/>
      <c r="JB1266" s="6"/>
      <c r="JC1266" s="6"/>
      <c r="JD1266" s="46"/>
      <c r="JE1266" s="4"/>
      <c r="JF1266" s="4"/>
      <c r="JG1266" s="4"/>
      <c r="JH1266" s="4"/>
      <c r="JI1266" s="4"/>
      <c r="JJ1266" s="4"/>
      <c r="JK1266" s="4"/>
      <c r="JL1266" s="4"/>
      <c r="JM1266" s="4"/>
      <c r="JN1266" s="4"/>
      <c r="JO1266" s="4"/>
      <c r="JP1266" s="4"/>
      <c r="JQ1266" s="6"/>
    </row>
    <row r="1267" spans="1:277" x14ac:dyDescent="0.25">
      <c r="A1267" s="47"/>
      <c r="B1267" s="48"/>
      <c r="C1267" s="48"/>
      <c r="D1267" s="48"/>
      <c r="E1267" s="48"/>
      <c r="F1267" s="48"/>
      <c r="G1267" s="48"/>
      <c r="H1267" s="48"/>
      <c r="I1267" s="48"/>
      <c r="J1267" s="48"/>
      <c r="K1267" s="48"/>
      <c r="IY1267" s="6"/>
      <c r="IZ1267" s="6"/>
      <c r="JA1267" s="6"/>
      <c r="JB1267" s="6"/>
      <c r="JC1267" s="6"/>
      <c r="JD1267" s="46"/>
      <c r="JE1267" s="4"/>
      <c r="JF1267" s="4"/>
      <c r="JG1267" s="4"/>
      <c r="JH1267" s="4"/>
      <c r="JI1267" s="4"/>
      <c r="JJ1267" s="4"/>
      <c r="JK1267" s="4"/>
      <c r="JL1267" s="4"/>
      <c r="JM1267" s="4"/>
      <c r="JN1267" s="4"/>
      <c r="JO1267" s="4"/>
      <c r="JP1267" s="4"/>
      <c r="JQ1267" s="6"/>
    </row>
    <row r="1268" spans="1:277" x14ac:dyDescent="0.25">
      <c r="A1268" s="47"/>
      <c r="B1268" s="48"/>
      <c r="C1268" s="48"/>
      <c r="D1268" s="48"/>
      <c r="E1268" s="48"/>
      <c r="F1268" s="48"/>
      <c r="G1268" s="48"/>
      <c r="H1268" s="48"/>
      <c r="I1268" s="48"/>
      <c r="J1268" s="48"/>
      <c r="K1268" s="48"/>
      <c r="IY1268" s="6"/>
      <c r="IZ1268" s="6"/>
      <c r="JA1268" s="6"/>
      <c r="JB1268" s="6"/>
      <c r="JC1268" s="6"/>
      <c r="JD1268" s="46"/>
      <c r="JE1268" s="4"/>
      <c r="JF1268" s="4"/>
      <c r="JG1268" s="4"/>
      <c r="JH1268" s="4"/>
      <c r="JI1268" s="4"/>
      <c r="JJ1268" s="4"/>
      <c r="JK1268" s="4"/>
      <c r="JL1268" s="4"/>
      <c r="JM1268" s="4"/>
      <c r="JN1268" s="4"/>
      <c r="JO1268" s="4"/>
      <c r="JP1268" s="4"/>
      <c r="JQ1268" s="6"/>
    </row>
    <row r="1269" spans="1:277" x14ac:dyDescent="0.25">
      <c r="A1269" s="47"/>
      <c r="B1269" s="48"/>
      <c r="C1269" s="48"/>
      <c r="D1269" s="48"/>
      <c r="E1269" s="48"/>
      <c r="F1269" s="48"/>
      <c r="G1269" s="48"/>
      <c r="H1269" s="48"/>
      <c r="I1269" s="48"/>
      <c r="J1269" s="48"/>
      <c r="K1269" s="48"/>
      <c r="IY1269" s="6"/>
      <c r="IZ1269" s="6"/>
      <c r="JA1269" s="6"/>
      <c r="JB1269" s="6"/>
      <c r="JC1269" s="6"/>
      <c r="JD1269" s="46"/>
      <c r="JE1269" s="4"/>
      <c r="JF1269" s="4"/>
      <c r="JG1269" s="4"/>
      <c r="JH1269" s="4"/>
      <c r="JI1269" s="4"/>
      <c r="JJ1269" s="4"/>
      <c r="JK1269" s="4"/>
      <c r="JL1269" s="4"/>
      <c r="JM1269" s="4"/>
      <c r="JN1269" s="4"/>
      <c r="JO1269" s="4"/>
      <c r="JP1269" s="4"/>
      <c r="JQ1269" s="6"/>
    </row>
    <row r="1270" spans="1:277" x14ac:dyDescent="0.25">
      <c r="A1270" s="47"/>
      <c r="B1270" s="48"/>
      <c r="C1270" s="48"/>
      <c r="D1270" s="48"/>
      <c r="E1270" s="48"/>
      <c r="F1270" s="48"/>
      <c r="G1270" s="48"/>
      <c r="H1270" s="48"/>
      <c r="I1270" s="48"/>
      <c r="J1270" s="48"/>
      <c r="K1270" s="48"/>
      <c r="IY1270" s="6"/>
      <c r="IZ1270" s="6"/>
      <c r="JA1270" s="6"/>
      <c r="JB1270" s="6"/>
      <c r="JC1270" s="6"/>
      <c r="JD1270" s="46"/>
      <c r="JE1270" s="4"/>
      <c r="JF1270" s="4"/>
      <c r="JG1270" s="4"/>
      <c r="JH1270" s="4"/>
      <c r="JI1270" s="4"/>
      <c r="JJ1270" s="4"/>
      <c r="JK1270" s="4"/>
      <c r="JL1270" s="4"/>
      <c r="JM1270" s="4"/>
      <c r="JN1270" s="4"/>
      <c r="JO1270" s="4"/>
      <c r="JP1270" s="4"/>
      <c r="JQ1270" s="6"/>
    </row>
    <row r="1271" spans="1:277" x14ac:dyDescent="0.25">
      <c r="A1271" s="47"/>
      <c r="B1271" s="48"/>
      <c r="C1271" s="48"/>
      <c r="D1271" s="48"/>
      <c r="E1271" s="48"/>
      <c r="F1271" s="48"/>
      <c r="G1271" s="48"/>
      <c r="H1271" s="48"/>
      <c r="I1271" s="48"/>
      <c r="J1271" s="48"/>
      <c r="K1271" s="48"/>
      <c r="IY1271" s="6"/>
      <c r="IZ1271" s="6"/>
      <c r="JA1271" s="6"/>
      <c r="JB1271" s="6"/>
      <c r="JC1271" s="6"/>
      <c r="JD1271" s="46"/>
      <c r="JE1271" s="4"/>
      <c r="JF1271" s="4"/>
      <c r="JG1271" s="4"/>
      <c r="JH1271" s="4"/>
      <c r="JI1271" s="4"/>
      <c r="JJ1271" s="4"/>
      <c r="JK1271" s="4"/>
      <c r="JL1271" s="4"/>
      <c r="JM1271" s="4"/>
      <c r="JN1271" s="4"/>
      <c r="JO1271" s="4"/>
      <c r="JP1271" s="4"/>
      <c r="JQ1271" s="6"/>
    </row>
    <row r="1272" spans="1:277" x14ac:dyDescent="0.25">
      <c r="A1272" s="47"/>
      <c r="B1272" s="48"/>
      <c r="C1272" s="48"/>
      <c r="D1272" s="48"/>
      <c r="E1272" s="48"/>
      <c r="F1272" s="48"/>
      <c r="G1272" s="48"/>
      <c r="H1272" s="48"/>
      <c r="I1272" s="48"/>
      <c r="J1272" s="48"/>
      <c r="K1272" s="48"/>
      <c r="IY1272" s="6"/>
      <c r="IZ1272" s="6"/>
      <c r="JA1272" s="6"/>
      <c r="JB1272" s="6"/>
      <c r="JC1272" s="6"/>
      <c r="JD1272" s="46"/>
      <c r="JE1272" s="4"/>
      <c r="JF1272" s="4"/>
      <c r="JG1272" s="4"/>
      <c r="JH1272" s="4"/>
      <c r="JI1272" s="4"/>
      <c r="JJ1272" s="4"/>
      <c r="JK1272" s="4"/>
      <c r="JL1272" s="4"/>
      <c r="JM1272" s="4"/>
      <c r="JN1272" s="4"/>
      <c r="JO1272" s="4"/>
      <c r="JP1272" s="4"/>
      <c r="JQ1272" s="6"/>
    </row>
    <row r="1273" spans="1:277" x14ac:dyDescent="0.25">
      <c r="A1273" s="47"/>
      <c r="B1273" s="48"/>
      <c r="C1273" s="48"/>
      <c r="D1273" s="48"/>
      <c r="E1273" s="48"/>
      <c r="F1273" s="48"/>
      <c r="G1273" s="48"/>
      <c r="H1273" s="48"/>
      <c r="I1273" s="48"/>
      <c r="J1273" s="48"/>
      <c r="K1273" s="48"/>
      <c r="IY1273" s="6"/>
      <c r="IZ1273" s="6"/>
      <c r="JA1273" s="6"/>
      <c r="JB1273" s="6"/>
      <c r="JC1273" s="6"/>
      <c r="JD1273" s="46"/>
      <c r="JE1273" s="4"/>
      <c r="JF1273" s="4"/>
      <c r="JG1273" s="4"/>
      <c r="JH1273" s="4"/>
      <c r="JI1273" s="4"/>
      <c r="JJ1273" s="4"/>
      <c r="JK1273" s="4"/>
      <c r="JL1273" s="4"/>
      <c r="JM1273" s="4"/>
      <c r="JN1273" s="4"/>
      <c r="JO1273" s="4"/>
      <c r="JP1273" s="4"/>
      <c r="JQ1273" s="6"/>
    </row>
    <row r="1274" spans="1:277" x14ac:dyDescent="0.25">
      <c r="A1274" s="47"/>
      <c r="B1274" s="48"/>
      <c r="C1274" s="48"/>
      <c r="D1274" s="48"/>
      <c r="E1274" s="48"/>
      <c r="F1274" s="48"/>
      <c r="G1274" s="48"/>
      <c r="H1274" s="48"/>
      <c r="I1274" s="48"/>
      <c r="J1274" s="48"/>
      <c r="K1274" s="48"/>
      <c r="IY1274" s="6"/>
      <c r="IZ1274" s="6"/>
      <c r="JA1274" s="6"/>
      <c r="JB1274" s="6"/>
      <c r="JC1274" s="6"/>
      <c r="JD1274" s="46"/>
      <c r="JE1274" s="4"/>
      <c r="JF1274" s="4"/>
      <c r="JG1274" s="4"/>
      <c r="JH1274" s="4"/>
      <c r="JI1274" s="4"/>
      <c r="JJ1274" s="4"/>
      <c r="JK1274" s="4"/>
      <c r="JL1274" s="4"/>
      <c r="JM1274" s="4"/>
      <c r="JN1274" s="4"/>
      <c r="JO1274" s="4"/>
      <c r="JP1274" s="4"/>
      <c r="JQ1274" s="6"/>
    </row>
    <row r="1275" spans="1:277" x14ac:dyDescent="0.25">
      <c r="A1275" s="47"/>
      <c r="B1275" s="48"/>
      <c r="C1275" s="48"/>
      <c r="D1275" s="48"/>
      <c r="E1275" s="48"/>
      <c r="F1275" s="48"/>
      <c r="G1275" s="48"/>
      <c r="H1275" s="48"/>
      <c r="I1275" s="48"/>
      <c r="J1275" s="48"/>
      <c r="K1275" s="48"/>
      <c r="IY1275" s="6"/>
      <c r="IZ1275" s="6"/>
      <c r="JA1275" s="6"/>
      <c r="JB1275" s="6"/>
      <c r="JC1275" s="6"/>
      <c r="JD1275" s="46"/>
      <c r="JE1275" s="4"/>
      <c r="JF1275" s="4"/>
      <c r="JG1275" s="4"/>
      <c r="JH1275" s="4"/>
      <c r="JI1275" s="4"/>
      <c r="JJ1275" s="4"/>
      <c r="JK1275" s="4"/>
      <c r="JL1275" s="4"/>
      <c r="JM1275" s="4"/>
      <c r="JN1275" s="4"/>
      <c r="JO1275" s="4"/>
      <c r="JP1275" s="4"/>
      <c r="JQ1275" s="6"/>
    </row>
    <row r="1276" spans="1:277" x14ac:dyDescent="0.25">
      <c r="A1276" s="47"/>
      <c r="B1276" s="48"/>
      <c r="C1276" s="48"/>
      <c r="D1276" s="48"/>
      <c r="E1276" s="48"/>
      <c r="F1276" s="48"/>
      <c r="G1276" s="48"/>
      <c r="H1276" s="48"/>
      <c r="I1276" s="48"/>
      <c r="J1276" s="48"/>
      <c r="K1276" s="48"/>
      <c r="IY1276" s="6"/>
      <c r="IZ1276" s="6"/>
      <c r="JA1276" s="6"/>
      <c r="JB1276" s="6"/>
      <c r="JC1276" s="6"/>
      <c r="JD1276" s="46"/>
      <c r="JE1276" s="4"/>
      <c r="JF1276" s="4"/>
      <c r="JG1276" s="4"/>
      <c r="JH1276" s="4"/>
      <c r="JI1276" s="4"/>
      <c r="JJ1276" s="4"/>
      <c r="JK1276" s="4"/>
      <c r="JL1276" s="4"/>
      <c r="JM1276" s="4"/>
      <c r="JN1276" s="4"/>
      <c r="JO1276" s="4"/>
      <c r="JP1276" s="4"/>
      <c r="JQ1276" s="6"/>
    </row>
    <row r="1277" spans="1:277" x14ac:dyDescent="0.25">
      <c r="A1277" s="47"/>
      <c r="B1277" s="48"/>
      <c r="C1277" s="48"/>
      <c r="D1277" s="48"/>
      <c r="E1277" s="48"/>
      <c r="F1277" s="48"/>
      <c r="G1277" s="48"/>
      <c r="H1277" s="48"/>
      <c r="I1277" s="48"/>
      <c r="J1277" s="48"/>
      <c r="K1277" s="48"/>
      <c r="IY1277" s="6"/>
      <c r="IZ1277" s="6"/>
      <c r="JA1277" s="6"/>
      <c r="JB1277" s="6"/>
      <c r="JC1277" s="6"/>
      <c r="JD1277" s="46"/>
      <c r="JE1277" s="4"/>
      <c r="JF1277" s="4"/>
      <c r="JG1277" s="4"/>
      <c r="JH1277" s="4"/>
      <c r="JI1277" s="4"/>
      <c r="JJ1277" s="4"/>
      <c r="JK1277" s="4"/>
      <c r="JL1277" s="4"/>
      <c r="JM1277" s="4"/>
      <c r="JN1277" s="4"/>
      <c r="JO1277" s="4"/>
      <c r="JP1277" s="4"/>
      <c r="JQ1277" s="6"/>
    </row>
    <row r="1278" spans="1:277" x14ac:dyDescent="0.25">
      <c r="A1278" s="47"/>
      <c r="B1278" s="48"/>
      <c r="C1278" s="48"/>
      <c r="D1278" s="48"/>
      <c r="E1278" s="48"/>
      <c r="F1278" s="48"/>
      <c r="G1278" s="48"/>
      <c r="H1278" s="48"/>
      <c r="I1278" s="48"/>
      <c r="J1278" s="48"/>
      <c r="K1278" s="48"/>
      <c r="IY1278" s="6"/>
      <c r="IZ1278" s="6"/>
      <c r="JA1278" s="6"/>
      <c r="JB1278" s="6"/>
      <c r="JC1278" s="6"/>
      <c r="JD1278" s="46"/>
      <c r="JE1278" s="4"/>
      <c r="JF1278" s="4"/>
      <c r="JG1278" s="4"/>
      <c r="JH1278" s="4"/>
      <c r="JI1278" s="4"/>
      <c r="JJ1278" s="4"/>
      <c r="JK1278" s="4"/>
      <c r="JL1278" s="4"/>
      <c r="JM1278" s="4"/>
      <c r="JN1278" s="4"/>
      <c r="JO1278" s="4"/>
      <c r="JP1278" s="4"/>
      <c r="JQ1278" s="6"/>
    </row>
    <row r="1279" spans="1:277" x14ac:dyDescent="0.25">
      <c r="A1279" s="47"/>
      <c r="B1279" s="48"/>
      <c r="C1279" s="48"/>
      <c r="D1279" s="48"/>
      <c r="E1279" s="48"/>
      <c r="F1279" s="48"/>
      <c r="G1279" s="48"/>
      <c r="H1279" s="48"/>
      <c r="I1279" s="48"/>
      <c r="J1279" s="48"/>
      <c r="K1279" s="48"/>
      <c r="IY1279" s="6"/>
      <c r="IZ1279" s="6"/>
      <c r="JA1279" s="6"/>
      <c r="JB1279" s="6"/>
      <c r="JC1279" s="6"/>
      <c r="JD1279" s="46"/>
      <c r="JE1279" s="4"/>
      <c r="JF1279" s="4"/>
      <c r="JG1279" s="4"/>
      <c r="JH1279" s="4"/>
      <c r="JI1279" s="4"/>
      <c r="JJ1279" s="4"/>
      <c r="JK1279" s="4"/>
      <c r="JL1279" s="4"/>
      <c r="JM1279" s="4"/>
      <c r="JN1279" s="4"/>
      <c r="JO1279" s="4"/>
      <c r="JP1279" s="4"/>
      <c r="JQ1279" s="6"/>
    </row>
    <row r="1280" spans="1:277" x14ac:dyDescent="0.25">
      <c r="A1280" s="47"/>
      <c r="B1280" s="48"/>
      <c r="C1280" s="48"/>
      <c r="D1280" s="48"/>
      <c r="E1280" s="48"/>
      <c r="F1280" s="48"/>
      <c r="G1280" s="48"/>
      <c r="H1280" s="48"/>
      <c r="I1280" s="48"/>
      <c r="J1280" s="48"/>
      <c r="K1280" s="48"/>
      <c r="IY1280" s="6"/>
      <c r="IZ1280" s="6"/>
      <c r="JA1280" s="6"/>
      <c r="JB1280" s="6"/>
      <c r="JC1280" s="6"/>
      <c r="JD1280" s="46"/>
      <c r="JE1280" s="4"/>
      <c r="JF1280" s="4"/>
      <c r="JG1280" s="4"/>
      <c r="JH1280" s="4"/>
      <c r="JI1280" s="4"/>
      <c r="JJ1280" s="4"/>
      <c r="JK1280" s="4"/>
      <c r="JL1280" s="4"/>
      <c r="JM1280" s="4"/>
      <c r="JN1280" s="4"/>
      <c r="JO1280" s="4"/>
      <c r="JP1280" s="4"/>
      <c r="JQ1280" s="6"/>
    </row>
    <row r="1281" spans="1:277" x14ac:dyDescent="0.25">
      <c r="A1281" s="47"/>
      <c r="B1281" s="48"/>
      <c r="C1281" s="48"/>
      <c r="D1281" s="48"/>
      <c r="E1281" s="48"/>
      <c r="F1281" s="48"/>
      <c r="G1281" s="48"/>
      <c r="H1281" s="48"/>
      <c r="I1281" s="48"/>
      <c r="J1281" s="48"/>
      <c r="K1281" s="48"/>
      <c r="IY1281" s="6"/>
      <c r="IZ1281" s="6"/>
      <c r="JA1281" s="6"/>
      <c r="JB1281" s="6"/>
      <c r="JC1281" s="6"/>
      <c r="JD1281" s="46"/>
      <c r="JE1281" s="4"/>
      <c r="JF1281" s="4"/>
      <c r="JG1281" s="4"/>
      <c r="JH1281" s="4"/>
      <c r="JI1281" s="4"/>
      <c r="JJ1281" s="4"/>
      <c r="JK1281" s="4"/>
      <c r="JL1281" s="4"/>
      <c r="JM1281" s="4"/>
      <c r="JN1281" s="4"/>
      <c r="JO1281" s="4"/>
      <c r="JP1281" s="4"/>
      <c r="JQ1281" s="6"/>
    </row>
    <row r="1282" spans="1:277" x14ac:dyDescent="0.25">
      <c r="A1282" s="47"/>
      <c r="B1282" s="48"/>
      <c r="C1282" s="48"/>
      <c r="D1282" s="48"/>
      <c r="E1282" s="48"/>
      <c r="F1282" s="48"/>
      <c r="G1282" s="48"/>
      <c r="H1282" s="48"/>
      <c r="I1282" s="48"/>
      <c r="J1282" s="48"/>
      <c r="K1282" s="48"/>
      <c r="IY1282" s="6"/>
      <c r="IZ1282" s="6"/>
      <c r="JA1282" s="6"/>
      <c r="JB1282" s="6"/>
      <c r="JC1282" s="6"/>
      <c r="JD1282" s="46"/>
      <c r="JE1282" s="4"/>
      <c r="JF1282" s="4"/>
      <c r="JG1282" s="4"/>
      <c r="JH1282" s="4"/>
      <c r="JI1282" s="4"/>
      <c r="JJ1282" s="4"/>
      <c r="JK1282" s="4"/>
      <c r="JL1282" s="4"/>
      <c r="JM1282" s="4"/>
      <c r="JN1282" s="4"/>
      <c r="JO1282" s="4"/>
      <c r="JP1282" s="4"/>
      <c r="JQ1282" s="6"/>
    </row>
    <row r="1283" spans="1:277" x14ac:dyDescent="0.25">
      <c r="A1283" s="47"/>
      <c r="B1283" s="48"/>
      <c r="C1283" s="48"/>
      <c r="D1283" s="48"/>
      <c r="E1283" s="48"/>
      <c r="F1283" s="48"/>
      <c r="G1283" s="48"/>
      <c r="H1283" s="48"/>
      <c r="I1283" s="48"/>
      <c r="J1283" s="48"/>
      <c r="K1283" s="48"/>
      <c r="IY1283" s="6"/>
      <c r="IZ1283" s="6"/>
      <c r="JA1283" s="6"/>
      <c r="JB1283" s="6"/>
      <c r="JC1283" s="6"/>
      <c r="JD1283" s="46"/>
      <c r="JE1283" s="4"/>
      <c r="JF1283" s="4"/>
      <c r="JG1283" s="4"/>
      <c r="JH1283" s="4"/>
      <c r="JI1283" s="4"/>
      <c r="JJ1283" s="4"/>
      <c r="JK1283" s="4"/>
      <c r="JL1283" s="4"/>
      <c r="JM1283" s="4"/>
      <c r="JN1283" s="4"/>
      <c r="JO1283" s="4"/>
      <c r="JP1283" s="4"/>
      <c r="JQ1283" s="6"/>
    </row>
    <row r="1284" spans="1:277" x14ac:dyDescent="0.25">
      <c r="A1284" s="47"/>
      <c r="B1284" s="48"/>
      <c r="C1284" s="48"/>
      <c r="D1284" s="48"/>
      <c r="E1284" s="48"/>
      <c r="F1284" s="48"/>
      <c r="G1284" s="48"/>
      <c r="H1284" s="48"/>
      <c r="I1284" s="48"/>
      <c r="J1284" s="48"/>
      <c r="K1284" s="48"/>
      <c r="IY1284" s="6"/>
      <c r="IZ1284" s="6"/>
      <c r="JA1284" s="6"/>
      <c r="JB1284" s="6"/>
      <c r="JC1284" s="6"/>
      <c r="JD1284" s="46"/>
      <c r="JE1284" s="4"/>
      <c r="JF1284" s="4"/>
      <c r="JG1284" s="4"/>
      <c r="JH1284" s="4"/>
      <c r="JI1284" s="4"/>
      <c r="JJ1284" s="4"/>
      <c r="JK1284" s="4"/>
      <c r="JL1284" s="4"/>
      <c r="JM1284" s="4"/>
      <c r="JN1284" s="4"/>
      <c r="JO1284" s="4"/>
      <c r="JP1284" s="4"/>
      <c r="JQ1284" s="6"/>
    </row>
    <row r="1285" spans="1:277" x14ac:dyDescent="0.25">
      <c r="A1285" s="47"/>
      <c r="B1285" s="48"/>
      <c r="C1285" s="48"/>
      <c r="D1285" s="48"/>
      <c r="E1285" s="48"/>
      <c r="F1285" s="48"/>
      <c r="G1285" s="48"/>
      <c r="H1285" s="48"/>
      <c r="I1285" s="48"/>
      <c r="J1285" s="48"/>
      <c r="K1285" s="48"/>
      <c r="IY1285" s="6"/>
      <c r="IZ1285" s="6"/>
      <c r="JA1285" s="6"/>
      <c r="JB1285" s="6"/>
      <c r="JC1285" s="6"/>
      <c r="JD1285" s="46"/>
      <c r="JE1285" s="4"/>
      <c r="JF1285" s="4"/>
      <c r="JG1285" s="4"/>
      <c r="JH1285" s="4"/>
      <c r="JI1285" s="4"/>
      <c r="JJ1285" s="4"/>
      <c r="JK1285" s="4"/>
      <c r="JL1285" s="4"/>
      <c r="JM1285" s="4"/>
      <c r="JN1285" s="4"/>
      <c r="JO1285" s="4"/>
      <c r="JP1285" s="4"/>
      <c r="JQ1285" s="6"/>
    </row>
    <row r="1286" spans="1:277" x14ac:dyDescent="0.25">
      <c r="A1286" s="47"/>
      <c r="B1286" s="48"/>
      <c r="C1286" s="48"/>
      <c r="D1286" s="48"/>
      <c r="E1286" s="48"/>
      <c r="F1286" s="48"/>
      <c r="G1286" s="48"/>
      <c r="H1286" s="48"/>
      <c r="I1286" s="48"/>
      <c r="J1286" s="48"/>
      <c r="K1286" s="48"/>
      <c r="IY1286" s="6"/>
      <c r="IZ1286" s="6"/>
      <c r="JA1286" s="6"/>
      <c r="JB1286" s="6"/>
      <c r="JC1286" s="6"/>
      <c r="JD1286" s="46"/>
      <c r="JE1286" s="4"/>
      <c r="JF1286" s="4"/>
      <c r="JG1286" s="4"/>
      <c r="JH1286" s="4"/>
      <c r="JI1286" s="4"/>
      <c r="JJ1286" s="4"/>
      <c r="JK1286" s="4"/>
      <c r="JL1286" s="4"/>
      <c r="JM1286" s="4"/>
      <c r="JN1286" s="4"/>
      <c r="JO1286" s="4"/>
      <c r="JP1286" s="4"/>
      <c r="JQ1286" s="6"/>
    </row>
    <row r="1287" spans="1:277" x14ac:dyDescent="0.25">
      <c r="A1287" s="47"/>
      <c r="B1287" s="48"/>
      <c r="C1287" s="48"/>
      <c r="D1287" s="48"/>
      <c r="E1287" s="48"/>
      <c r="F1287" s="48"/>
      <c r="G1287" s="48"/>
      <c r="H1287" s="48"/>
      <c r="I1287" s="48"/>
      <c r="J1287" s="48"/>
      <c r="K1287" s="48"/>
      <c r="IY1287" s="6"/>
      <c r="IZ1287" s="6"/>
      <c r="JA1287" s="6"/>
      <c r="JB1287" s="6"/>
      <c r="JC1287" s="6"/>
      <c r="JD1287" s="46"/>
      <c r="JE1287" s="4"/>
      <c r="JF1287" s="4"/>
      <c r="JG1287" s="4"/>
      <c r="JH1287" s="4"/>
      <c r="JI1287" s="4"/>
      <c r="JJ1287" s="4"/>
      <c r="JK1287" s="4"/>
      <c r="JL1287" s="4"/>
      <c r="JM1287" s="4"/>
      <c r="JN1287" s="4"/>
      <c r="JO1287" s="4"/>
      <c r="JP1287" s="4"/>
      <c r="JQ1287" s="6"/>
    </row>
    <row r="1288" spans="1:277" x14ac:dyDescent="0.25">
      <c r="A1288" s="47"/>
      <c r="B1288" s="48"/>
      <c r="C1288" s="48"/>
      <c r="D1288" s="48"/>
      <c r="E1288" s="48"/>
      <c r="F1288" s="48"/>
      <c r="G1288" s="48"/>
      <c r="H1288" s="48"/>
      <c r="I1288" s="48"/>
      <c r="J1288" s="48"/>
      <c r="K1288" s="48"/>
      <c r="IY1288" s="6"/>
      <c r="IZ1288" s="6"/>
      <c r="JA1288" s="6"/>
      <c r="JB1288" s="6"/>
      <c r="JC1288" s="6"/>
      <c r="JD1288" s="46"/>
      <c r="JE1288" s="4"/>
      <c r="JF1288" s="4"/>
      <c r="JG1288" s="4"/>
      <c r="JH1288" s="4"/>
      <c r="JI1288" s="4"/>
      <c r="JJ1288" s="4"/>
      <c r="JK1288" s="4"/>
      <c r="JL1288" s="4"/>
      <c r="JM1288" s="4"/>
      <c r="JN1288" s="4"/>
      <c r="JO1288" s="4"/>
      <c r="JP1288" s="4"/>
      <c r="JQ1288" s="6"/>
    </row>
    <row r="1289" spans="1:277" x14ac:dyDescent="0.25">
      <c r="A1289" s="47"/>
      <c r="B1289" s="48"/>
      <c r="C1289" s="48"/>
      <c r="D1289" s="48"/>
      <c r="E1289" s="48"/>
      <c r="F1289" s="48"/>
      <c r="G1289" s="48"/>
      <c r="H1289" s="48"/>
      <c r="I1289" s="48"/>
      <c r="J1289" s="48"/>
      <c r="K1289" s="48"/>
      <c r="IY1289" s="6"/>
      <c r="IZ1289" s="6"/>
      <c r="JA1289" s="6"/>
      <c r="JB1289" s="6"/>
      <c r="JC1289" s="6"/>
      <c r="JD1289" s="46"/>
      <c r="JE1289" s="4"/>
      <c r="JF1289" s="4"/>
      <c r="JG1289" s="4"/>
      <c r="JH1289" s="4"/>
      <c r="JI1289" s="4"/>
      <c r="JJ1289" s="4"/>
      <c r="JK1289" s="4"/>
      <c r="JL1289" s="4"/>
      <c r="JM1289" s="4"/>
      <c r="JN1289" s="4"/>
      <c r="JO1289" s="4"/>
      <c r="JP1289" s="4"/>
      <c r="JQ1289" s="6"/>
    </row>
    <row r="1290" spans="1:277" x14ac:dyDescent="0.25">
      <c r="A1290" s="47"/>
      <c r="B1290" s="48"/>
      <c r="C1290" s="48"/>
      <c r="D1290" s="48"/>
      <c r="E1290" s="48"/>
      <c r="F1290" s="48"/>
      <c r="G1290" s="48"/>
      <c r="H1290" s="48"/>
      <c r="I1290" s="48"/>
      <c r="J1290" s="48"/>
      <c r="K1290" s="48"/>
      <c r="IY1290" s="6"/>
      <c r="IZ1290" s="6"/>
      <c r="JA1290" s="6"/>
      <c r="JB1290" s="6"/>
      <c r="JC1290" s="6"/>
      <c r="JD1290" s="46"/>
      <c r="JE1290" s="4"/>
      <c r="JF1290" s="4"/>
      <c r="JG1290" s="4"/>
      <c r="JH1290" s="4"/>
      <c r="JI1290" s="4"/>
      <c r="JJ1290" s="4"/>
      <c r="JK1290" s="4"/>
      <c r="JL1290" s="4"/>
      <c r="JM1290" s="4"/>
      <c r="JN1290" s="4"/>
      <c r="JO1290" s="4"/>
      <c r="JP1290" s="4"/>
      <c r="JQ1290" s="6"/>
    </row>
    <row r="1291" spans="1:277" x14ac:dyDescent="0.25">
      <c r="A1291" s="47"/>
      <c r="B1291" s="48"/>
      <c r="C1291" s="48"/>
      <c r="D1291" s="48"/>
      <c r="E1291" s="48"/>
      <c r="F1291" s="48"/>
      <c r="G1291" s="48"/>
      <c r="H1291" s="48"/>
      <c r="I1291" s="48"/>
      <c r="J1291" s="48"/>
      <c r="K1291" s="48"/>
      <c r="IY1291" s="6"/>
      <c r="IZ1291" s="6"/>
      <c r="JA1291" s="6"/>
      <c r="JB1291" s="6"/>
      <c r="JC1291" s="6"/>
      <c r="JD1291" s="46"/>
      <c r="JE1291" s="4"/>
      <c r="JF1291" s="4"/>
      <c r="JG1291" s="4"/>
      <c r="JH1291" s="4"/>
      <c r="JI1291" s="4"/>
      <c r="JJ1291" s="4"/>
      <c r="JK1291" s="4"/>
      <c r="JL1291" s="4"/>
      <c r="JM1291" s="4"/>
      <c r="JN1291" s="4"/>
      <c r="JO1291" s="4"/>
      <c r="JP1291" s="4"/>
      <c r="JQ1291" s="6"/>
    </row>
    <row r="1292" spans="1:277" x14ac:dyDescent="0.25">
      <c r="A1292" s="47"/>
      <c r="B1292" s="48"/>
      <c r="C1292" s="48"/>
      <c r="D1292" s="48"/>
      <c r="E1292" s="48"/>
      <c r="F1292" s="48"/>
      <c r="G1292" s="48"/>
      <c r="H1292" s="48"/>
      <c r="I1292" s="48"/>
      <c r="J1292" s="48"/>
      <c r="K1292" s="48"/>
      <c r="IY1292" s="6"/>
      <c r="IZ1292" s="6"/>
      <c r="JA1292" s="6"/>
      <c r="JB1292" s="6"/>
      <c r="JC1292" s="6"/>
      <c r="JD1292" s="46"/>
      <c r="JE1292" s="4"/>
      <c r="JF1292" s="4"/>
      <c r="JG1292" s="4"/>
      <c r="JH1292" s="4"/>
      <c r="JI1292" s="4"/>
      <c r="JJ1292" s="4"/>
      <c r="JK1292" s="4"/>
      <c r="JL1292" s="4"/>
      <c r="JM1292" s="4"/>
      <c r="JN1292" s="4"/>
      <c r="JO1292" s="4"/>
      <c r="JP1292" s="4"/>
      <c r="JQ1292" s="6"/>
    </row>
    <row r="1293" spans="1:277" x14ac:dyDescent="0.25">
      <c r="A1293" s="47"/>
      <c r="B1293" s="48"/>
      <c r="C1293" s="48"/>
      <c r="D1293" s="48"/>
      <c r="E1293" s="48"/>
      <c r="F1293" s="48"/>
      <c r="G1293" s="48"/>
      <c r="H1293" s="48"/>
      <c r="I1293" s="48"/>
      <c r="J1293" s="48"/>
      <c r="K1293" s="48"/>
      <c r="IY1293" s="6"/>
      <c r="IZ1293" s="6"/>
      <c r="JA1293" s="6"/>
      <c r="JB1293" s="6"/>
      <c r="JC1293" s="6"/>
      <c r="JD1293" s="46"/>
      <c r="JE1293" s="4"/>
      <c r="JF1293" s="4"/>
      <c r="JG1293" s="4"/>
      <c r="JH1293" s="4"/>
      <c r="JI1293" s="4"/>
      <c r="JJ1293" s="4"/>
      <c r="JK1293" s="4"/>
      <c r="JL1293" s="4"/>
      <c r="JM1293" s="4"/>
      <c r="JN1293" s="4"/>
      <c r="JO1293" s="4"/>
      <c r="JP1293" s="4"/>
      <c r="JQ1293" s="6"/>
    </row>
    <row r="1294" spans="1:277" x14ac:dyDescent="0.25">
      <c r="A1294" s="47"/>
      <c r="B1294" s="48"/>
      <c r="C1294" s="48"/>
      <c r="D1294" s="48"/>
      <c r="E1294" s="48"/>
      <c r="F1294" s="48"/>
      <c r="G1294" s="48"/>
      <c r="H1294" s="48"/>
      <c r="I1294" s="48"/>
      <c r="J1294" s="48"/>
      <c r="K1294" s="48"/>
      <c r="IY1294" s="6"/>
      <c r="IZ1294" s="6"/>
      <c r="JA1294" s="6"/>
      <c r="JB1294" s="6"/>
      <c r="JC1294" s="6"/>
      <c r="JD1294" s="46"/>
      <c r="JE1294" s="4"/>
      <c r="JF1294" s="4"/>
      <c r="JG1294" s="4"/>
      <c r="JH1294" s="4"/>
      <c r="JI1294" s="4"/>
      <c r="JJ1294" s="4"/>
      <c r="JK1294" s="4"/>
      <c r="JL1294" s="4"/>
      <c r="JM1294" s="4"/>
      <c r="JN1294" s="4"/>
      <c r="JO1294" s="4"/>
      <c r="JP1294" s="4"/>
      <c r="JQ1294" s="6"/>
    </row>
    <row r="1295" spans="1:277" x14ac:dyDescent="0.25">
      <c r="A1295" s="47"/>
      <c r="B1295" s="48"/>
      <c r="C1295" s="48"/>
      <c r="D1295" s="48"/>
      <c r="E1295" s="48"/>
      <c r="F1295" s="48"/>
      <c r="G1295" s="48"/>
      <c r="H1295" s="48"/>
      <c r="I1295" s="48"/>
      <c r="J1295" s="48"/>
      <c r="K1295" s="48"/>
      <c r="IY1295" s="6"/>
      <c r="IZ1295" s="6"/>
      <c r="JA1295" s="6"/>
      <c r="JB1295" s="6"/>
      <c r="JC1295" s="6"/>
      <c r="JD1295" s="46"/>
      <c r="JE1295" s="4"/>
      <c r="JF1295" s="4"/>
      <c r="JG1295" s="4"/>
      <c r="JH1295" s="4"/>
      <c r="JI1295" s="4"/>
      <c r="JJ1295" s="4"/>
      <c r="JK1295" s="4"/>
      <c r="JL1295" s="4"/>
      <c r="JM1295" s="4"/>
      <c r="JN1295" s="4"/>
      <c r="JO1295" s="4"/>
      <c r="JP1295" s="4"/>
      <c r="JQ1295" s="6"/>
    </row>
    <row r="1296" spans="1:277" x14ac:dyDescent="0.25">
      <c r="A1296" s="47"/>
      <c r="B1296" s="48"/>
      <c r="C1296" s="48"/>
      <c r="D1296" s="48"/>
      <c r="E1296" s="48"/>
      <c r="F1296" s="48"/>
      <c r="G1296" s="48"/>
      <c r="H1296" s="48"/>
      <c r="I1296" s="48"/>
      <c r="J1296" s="48"/>
      <c r="K1296" s="48"/>
      <c r="IY1296" s="6"/>
      <c r="IZ1296" s="6"/>
      <c r="JA1296" s="6"/>
      <c r="JB1296" s="6"/>
      <c r="JC1296" s="6"/>
      <c r="JD1296" s="46"/>
      <c r="JE1296" s="4"/>
      <c r="JF1296" s="4"/>
      <c r="JG1296" s="4"/>
      <c r="JH1296" s="4"/>
      <c r="JI1296" s="4"/>
      <c r="JJ1296" s="4"/>
      <c r="JK1296" s="4"/>
      <c r="JL1296" s="4"/>
      <c r="JM1296" s="4"/>
      <c r="JN1296" s="4"/>
      <c r="JO1296" s="4"/>
      <c r="JP1296" s="4"/>
      <c r="JQ1296" s="6"/>
    </row>
    <row r="1297" spans="1:277" x14ac:dyDescent="0.25">
      <c r="A1297" s="47"/>
      <c r="B1297" s="48"/>
      <c r="C1297" s="48"/>
      <c r="D1297" s="48"/>
      <c r="E1297" s="48"/>
      <c r="F1297" s="48"/>
      <c r="G1297" s="48"/>
      <c r="H1297" s="48"/>
      <c r="I1297" s="48"/>
      <c r="J1297" s="48"/>
      <c r="K1297" s="48"/>
      <c r="IY1297" s="6"/>
      <c r="IZ1297" s="6"/>
      <c r="JA1297" s="6"/>
      <c r="JB1297" s="6"/>
      <c r="JC1297" s="6"/>
      <c r="JD1297" s="46"/>
      <c r="JE1297" s="4"/>
      <c r="JF1297" s="4"/>
      <c r="JG1297" s="4"/>
      <c r="JH1297" s="4"/>
      <c r="JI1297" s="4"/>
      <c r="JJ1297" s="4"/>
      <c r="JK1297" s="4"/>
      <c r="JL1297" s="4"/>
      <c r="JM1297" s="4"/>
      <c r="JN1297" s="4"/>
      <c r="JO1297" s="4"/>
      <c r="JP1297" s="4"/>
      <c r="JQ1297" s="6"/>
    </row>
    <row r="1298" spans="1:277" x14ac:dyDescent="0.25">
      <c r="A1298" s="47"/>
      <c r="B1298" s="48"/>
      <c r="C1298" s="48"/>
      <c r="D1298" s="48"/>
      <c r="E1298" s="48"/>
      <c r="F1298" s="48"/>
      <c r="G1298" s="48"/>
      <c r="H1298" s="48"/>
      <c r="I1298" s="48"/>
      <c r="J1298" s="48"/>
      <c r="K1298" s="48"/>
      <c r="IY1298" s="6"/>
      <c r="IZ1298" s="6"/>
      <c r="JA1298" s="6"/>
      <c r="JB1298" s="6"/>
      <c r="JC1298" s="6"/>
      <c r="JD1298" s="46"/>
      <c r="JE1298" s="4"/>
      <c r="JF1298" s="4"/>
      <c r="JG1298" s="4"/>
      <c r="JH1298" s="4"/>
      <c r="JI1298" s="4"/>
      <c r="JJ1298" s="4"/>
      <c r="JK1298" s="4"/>
      <c r="JL1298" s="4"/>
      <c r="JM1298" s="4"/>
      <c r="JN1298" s="4"/>
      <c r="JO1298" s="4"/>
      <c r="JP1298" s="4"/>
      <c r="JQ1298" s="6"/>
    </row>
    <row r="1299" spans="1:277" x14ac:dyDescent="0.25">
      <c r="A1299" s="47"/>
      <c r="B1299" s="48"/>
      <c r="C1299" s="48"/>
      <c r="D1299" s="48"/>
      <c r="E1299" s="48"/>
      <c r="F1299" s="48"/>
      <c r="G1299" s="48"/>
      <c r="H1299" s="48"/>
      <c r="I1299" s="48"/>
      <c r="J1299" s="48"/>
      <c r="K1299" s="48"/>
      <c r="IY1299" s="6"/>
      <c r="IZ1299" s="6"/>
      <c r="JA1299" s="6"/>
      <c r="JB1299" s="6"/>
      <c r="JC1299" s="6"/>
      <c r="JD1299" s="46"/>
      <c r="JE1299" s="4"/>
      <c r="JF1299" s="4"/>
      <c r="JG1299" s="4"/>
      <c r="JH1299" s="4"/>
      <c r="JI1299" s="4"/>
      <c r="JJ1299" s="4"/>
      <c r="JK1299" s="4"/>
      <c r="JL1299" s="4"/>
      <c r="JM1299" s="4"/>
      <c r="JN1299" s="4"/>
      <c r="JO1299" s="4"/>
      <c r="JP1299" s="4"/>
      <c r="JQ1299" s="6"/>
    </row>
    <row r="1300" spans="1:277" x14ac:dyDescent="0.25">
      <c r="A1300" s="47"/>
      <c r="B1300" s="48"/>
      <c r="C1300" s="48"/>
      <c r="D1300" s="48"/>
      <c r="E1300" s="48"/>
      <c r="F1300" s="48"/>
      <c r="G1300" s="48"/>
      <c r="H1300" s="48"/>
      <c r="I1300" s="48"/>
      <c r="J1300" s="48"/>
      <c r="K1300" s="48"/>
      <c r="IY1300" s="6"/>
      <c r="IZ1300" s="6"/>
      <c r="JA1300" s="6"/>
      <c r="JB1300" s="6"/>
      <c r="JC1300" s="6"/>
      <c r="JD1300" s="46"/>
      <c r="JE1300" s="4"/>
      <c r="JF1300" s="4"/>
      <c r="JG1300" s="4"/>
      <c r="JH1300" s="4"/>
      <c r="JI1300" s="4"/>
      <c r="JJ1300" s="4"/>
      <c r="JK1300" s="4"/>
      <c r="JL1300" s="4"/>
      <c r="JM1300" s="4"/>
      <c r="JN1300" s="4"/>
      <c r="JO1300" s="4"/>
      <c r="JP1300" s="4"/>
      <c r="JQ1300" s="6"/>
    </row>
    <row r="1301" spans="1:277" x14ac:dyDescent="0.25">
      <c r="A1301" s="47"/>
      <c r="B1301" s="48"/>
      <c r="C1301" s="48"/>
      <c r="D1301" s="48"/>
      <c r="E1301" s="48"/>
      <c r="F1301" s="48"/>
      <c r="G1301" s="48"/>
      <c r="H1301" s="48"/>
      <c r="I1301" s="48"/>
      <c r="J1301" s="48"/>
      <c r="K1301" s="48"/>
      <c r="IY1301" s="6"/>
      <c r="IZ1301" s="6"/>
      <c r="JA1301" s="6"/>
      <c r="JB1301" s="6"/>
      <c r="JC1301" s="6"/>
      <c r="JD1301" s="46"/>
      <c r="JE1301" s="4"/>
      <c r="JF1301" s="4"/>
      <c r="JG1301" s="4"/>
      <c r="JH1301" s="4"/>
      <c r="JI1301" s="4"/>
      <c r="JJ1301" s="4"/>
      <c r="JK1301" s="4"/>
      <c r="JL1301" s="4"/>
      <c r="JM1301" s="4"/>
      <c r="JN1301" s="4"/>
      <c r="JO1301" s="4"/>
      <c r="JP1301" s="4"/>
      <c r="JQ1301" s="6"/>
    </row>
    <row r="1302" spans="1:277" x14ac:dyDescent="0.25">
      <c r="A1302" s="47"/>
      <c r="B1302" s="48"/>
      <c r="C1302" s="48"/>
      <c r="D1302" s="48"/>
      <c r="E1302" s="48"/>
      <c r="F1302" s="48"/>
      <c r="G1302" s="48"/>
      <c r="H1302" s="48"/>
      <c r="I1302" s="48"/>
      <c r="J1302" s="48"/>
      <c r="K1302" s="48"/>
      <c r="IY1302" s="6"/>
      <c r="IZ1302" s="6"/>
      <c r="JA1302" s="6"/>
      <c r="JB1302" s="6"/>
      <c r="JC1302" s="6"/>
      <c r="JD1302" s="46"/>
      <c r="JE1302" s="4"/>
      <c r="JF1302" s="4"/>
      <c r="JG1302" s="4"/>
      <c r="JH1302" s="4"/>
      <c r="JI1302" s="4"/>
      <c r="JJ1302" s="4"/>
      <c r="JK1302" s="4"/>
      <c r="JL1302" s="4"/>
      <c r="JM1302" s="4"/>
      <c r="JN1302" s="4"/>
      <c r="JO1302" s="4"/>
      <c r="JP1302" s="4"/>
      <c r="JQ1302" s="6"/>
    </row>
    <row r="1303" spans="1:277" x14ac:dyDescent="0.25">
      <c r="A1303" s="47"/>
      <c r="B1303" s="48"/>
      <c r="C1303" s="48"/>
      <c r="D1303" s="48"/>
      <c r="E1303" s="48"/>
      <c r="F1303" s="48"/>
      <c r="G1303" s="48"/>
      <c r="H1303" s="48"/>
      <c r="I1303" s="48"/>
      <c r="J1303" s="48"/>
      <c r="K1303" s="48"/>
      <c r="IY1303" s="6"/>
      <c r="IZ1303" s="6"/>
      <c r="JA1303" s="6"/>
      <c r="JB1303" s="6"/>
      <c r="JC1303" s="6"/>
      <c r="JD1303" s="46"/>
      <c r="JE1303" s="4"/>
      <c r="JF1303" s="4"/>
      <c r="JG1303" s="4"/>
      <c r="JH1303" s="4"/>
      <c r="JI1303" s="4"/>
      <c r="JJ1303" s="4"/>
      <c r="JK1303" s="4"/>
      <c r="JL1303" s="4"/>
      <c r="JM1303" s="4"/>
      <c r="JN1303" s="4"/>
      <c r="JO1303" s="4"/>
      <c r="JP1303" s="4"/>
      <c r="JQ1303" s="6"/>
    </row>
    <row r="1304" spans="1:277" x14ac:dyDescent="0.25">
      <c r="A1304" s="47"/>
      <c r="B1304" s="48"/>
      <c r="C1304" s="48"/>
      <c r="D1304" s="48"/>
      <c r="E1304" s="48"/>
      <c r="F1304" s="48"/>
      <c r="G1304" s="48"/>
      <c r="H1304" s="48"/>
      <c r="I1304" s="48"/>
      <c r="J1304" s="48"/>
      <c r="K1304" s="48"/>
      <c r="IY1304" s="6"/>
      <c r="IZ1304" s="6"/>
      <c r="JA1304" s="6"/>
      <c r="JB1304" s="6"/>
      <c r="JC1304" s="6"/>
      <c r="JD1304" s="46"/>
      <c r="JE1304" s="4"/>
      <c r="JF1304" s="4"/>
      <c r="JG1304" s="4"/>
      <c r="JH1304" s="4"/>
      <c r="JI1304" s="4"/>
      <c r="JJ1304" s="4"/>
      <c r="JK1304" s="4"/>
      <c r="JL1304" s="4"/>
      <c r="JM1304" s="4"/>
      <c r="JN1304" s="4"/>
      <c r="JO1304" s="4"/>
      <c r="JP1304" s="4"/>
      <c r="JQ1304" s="6"/>
    </row>
    <row r="1305" spans="1:277" x14ac:dyDescent="0.25">
      <c r="A1305" s="47"/>
      <c r="B1305" s="48"/>
      <c r="C1305" s="48"/>
      <c r="D1305" s="48"/>
      <c r="E1305" s="48"/>
      <c r="F1305" s="48"/>
      <c r="G1305" s="48"/>
      <c r="H1305" s="48"/>
      <c r="I1305" s="48"/>
      <c r="J1305" s="48"/>
      <c r="K1305" s="48"/>
      <c r="IY1305" s="6"/>
      <c r="IZ1305" s="6"/>
      <c r="JA1305" s="6"/>
      <c r="JB1305" s="6"/>
      <c r="JC1305" s="6"/>
      <c r="JD1305" s="46"/>
      <c r="JE1305" s="4"/>
      <c r="JF1305" s="4"/>
      <c r="JG1305" s="4"/>
      <c r="JH1305" s="4"/>
      <c r="JI1305" s="4"/>
      <c r="JJ1305" s="4"/>
      <c r="JK1305" s="4"/>
      <c r="JL1305" s="4"/>
      <c r="JM1305" s="4"/>
      <c r="JN1305" s="4"/>
      <c r="JO1305" s="4"/>
      <c r="JP1305" s="4"/>
      <c r="JQ1305" s="6"/>
    </row>
    <row r="1306" spans="1:277" x14ac:dyDescent="0.25">
      <c r="A1306" s="47"/>
      <c r="B1306" s="48"/>
      <c r="C1306" s="48"/>
      <c r="D1306" s="48"/>
      <c r="E1306" s="48"/>
      <c r="F1306" s="48"/>
      <c r="G1306" s="48"/>
      <c r="H1306" s="48"/>
      <c r="I1306" s="48"/>
      <c r="J1306" s="48"/>
      <c r="K1306" s="48"/>
      <c r="IY1306" s="6"/>
      <c r="IZ1306" s="6"/>
      <c r="JA1306" s="6"/>
      <c r="JB1306" s="6"/>
      <c r="JC1306" s="6"/>
      <c r="JD1306" s="46"/>
      <c r="JE1306" s="4"/>
      <c r="JF1306" s="4"/>
      <c r="JG1306" s="4"/>
      <c r="JH1306" s="4"/>
      <c r="JI1306" s="4"/>
      <c r="JJ1306" s="4"/>
      <c r="JK1306" s="4"/>
      <c r="JL1306" s="4"/>
      <c r="JM1306" s="4"/>
      <c r="JN1306" s="4"/>
      <c r="JO1306" s="4"/>
      <c r="JP1306" s="4"/>
      <c r="JQ1306" s="6"/>
    </row>
    <row r="1307" spans="1:277" x14ac:dyDescent="0.25">
      <c r="A1307" s="47"/>
      <c r="B1307" s="48"/>
      <c r="C1307" s="48"/>
      <c r="D1307" s="48"/>
      <c r="E1307" s="48"/>
      <c r="F1307" s="48"/>
      <c r="G1307" s="48"/>
      <c r="H1307" s="48"/>
      <c r="I1307" s="48"/>
      <c r="J1307" s="48"/>
      <c r="K1307" s="48"/>
      <c r="IY1307" s="6"/>
      <c r="IZ1307" s="6"/>
      <c r="JA1307" s="6"/>
      <c r="JB1307" s="6"/>
      <c r="JC1307" s="6"/>
      <c r="JD1307" s="46"/>
      <c r="JE1307" s="4"/>
      <c r="JF1307" s="4"/>
      <c r="JG1307" s="4"/>
      <c r="JH1307" s="4"/>
      <c r="JI1307" s="4"/>
      <c r="JJ1307" s="4"/>
      <c r="JK1307" s="4"/>
      <c r="JL1307" s="4"/>
      <c r="JM1307" s="4"/>
      <c r="JN1307" s="4"/>
      <c r="JO1307" s="4"/>
      <c r="JP1307" s="4"/>
      <c r="JQ1307" s="6"/>
    </row>
    <row r="1308" spans="1:277" x14ac:dyDescent="0.25">
      <c r="A1308" s="47"/>
      <c r="B1308" s="48"/>
      <c r="C1308" s="48"/>
      <c r="D1308" s="48"/>
      <c r="E1308" s="48"/>
      <c r="F1308" s="48"/>
      <c r="G1308" s="48"/>
      <c r="H1308" s="48"/>
      <c r="I1308" s="48"/>
      <c r="J1308" s="48"/>
      <c r="K1308" s="48"/>
      <c r="IY1308" s="6"/>
      <c r="IZ1308" s="6"/>
      <c r="JA1308" s="6"/>
      <c r="JB1308" s="6"/>
      <c r="JC1308" s="6"/>
      <c r="JD1308" s="46"/>
      <c r="JE1308" s="4"/>
      <c r="JF1308" s="4"/>
      <c r="JG1308" s="4"/>
      <c r="JH1308" s="4"/>
      <c r="JI1308" s="4"/>
      <c r="JJ1308" s="4"/>
      <c r="JK1308" s="4"/>
      <c r="JL1308" s="4"/>
      <c r="JM1308" s="4"/>
      <c r="JN1308" s="4"/>
      <c r="JO1308" s="4"/>
      <c r="JP1308" s="4"/>
      <c r="JQ1308" s="6"/>
    </row>
    <row r="1309" spans="1:277" x14ac:dyDescent="0.25">
      <c r="A1309" s="47"/>
      <c r="B1309" s="48"/>
      <c r="C1309" s="48"/>
      <c r="D1309" s="48"/>
      <c r="E1309" s="48"/>
      <c r="F1309" s="48"/>
      <c r="G1309" s="48"/>
      <c r="H1309" s="48"/>
      <c r="I1309" s="48"/>
      <c r="J1309" s="48"/>
      <c r="K1309" s="48"/>
      <c r="IY1309" s="6"/>
      <c r="IZ1309" s="6"/>
      <c r="JA1309" s="6"/>
      <c r="JB1309" s="6"/>
      <c r="JC1309" s="6"/>
      <c r="JD1309" s="46"/>
      <c r="JE1309" s="4"/>
      <c r="JF1309" s="4"/>
      <c r="JG1309" s="4"/>
      <c r="JH1309" s="4"/>
      <c r="JI1309" s="4"/>
      <c r="JJ1309" s="4"/>
      <c r="JK1309" s="4"/>
      <c r="JL1309" s="4"/>
      <c r="JM1309" s="4"/>
      <c r="JN1309" s="4"/>
      <c r="JO1309" s="4"/>
      <c r="JP1309" s="4"/>
      <c r="JQ1309" s="6"/>
    </row>
    <row r="1310" spans="1:277" x14ac:dyDescent="0.25">
      <c r="A1310" s="47"/>
      <c r="B1310" s="48"/>
      <c r="C1310" s="48"/>
      <c r="D1310" s="48"/>
      <c r="E1310" s="48"/>
      <c r="F1310" s="48"/>
      <c r="G1310" s="48"/>
      <c r="H1310" s="48"/>
      <c r="I1310" s="48"/>
      <c r="J1310" s="48"/>
      <c r="K1310" s="48"/>
      <c r="IY1310" s="6"/>
      <c r="IZ1310" s="6"/>
      <c r="JA1310" s="6"/>
      <c r="JB1310" s="6"/>
      <c r="JC1310" s="6"/>
      <c r="JD1310" s="46"/>
      <c r="JE1310" s="4"/>
      <c r="JF1310" s="4"/>
      <c r="JG1310" s="4"/>
      <c r="JH1310" s="4"/>
      <c r="JI1310" s="4"/>
      <c r="JJ1310" s="4"/>
      <c r="JK1310" s="4"/>
      <c r="JL1310" s="4"/>
      <c r="JM1310" s="4"/>
      <c r="JN1310" s="4"/>
      <c r="JO1310" s="4"/>
      <c r="JP1310" s="4"/>
      <c r="JQ1310" s="6"/>
    </row>
    <row r="1311" spans="1:277" x14ac:dyDescent="0.25">
      <c r="A1311" s="47"/>
      <c r="B1311" s="48"/>
      <c r="C1311" s="48"/>
      <c r="D1311" s="48"/>
      <c r="E1311" s="48"/>
      <c r="F1311" s="48"/>
      <c r="G1311" s="48"/>
      <c r="H1311" s="48"/>
      <c r="I1311" s="48"/>
      <c r="J1311" s="48"/>
      <c r="K1311" s="48"/>
      <c r="IY1311" s="6"/>
      <c r="IZ1311" s="6"/>
      <c r="JA1311" s="6"/>
      <c r="JB1311" s="6"/>
      <c r="JC1311" s="6"/>
      <c r="JD1311" s="46"/>
      <c r="JE1311" s="4"/>
      <c r="JF1311" s="4"/>
      <c r="JG1311" s="4"/>
      <c r="JH1311" s="4"/>
      <c r="JI1311" s="4"/>
      <c r="JJ1311" s="4"/>
      <c r="JK1311" s="4"/>
      <c r="JL1311" s="4"/>
      <c r="JM1311" s="4"/>
      <c r="JN1311" s="4"/>
      <c r="JO1311" s="4"/>
      <c r="JP1311" s="4"/>
      <c r="JQ1311" s="6"/>
    </row>
    <row r="1312" spans="1:277" x14ac:dyDescent="0.25">
      <c r="A1312" s="47"/>
      <c r="B1312" s="48"/>
      <c r="C1312" s="48"/>
      <c r="D1312" s="48"/>
      <c r="E1312" s="48"/>
      <c r="F1312" s="48"/>
      <c r="G1312" s="48"/>
      <c r="H1312" s="48"/>
      <c r="I1312" s="48"/>
      <c r="J1312" s="48"/>
      <c r="K1312" s="48"/>
      <c r="IY1312" s="6"/>
      <c r="IZ1312" s="6"/>
      <c r="JA1312" s="6"/>
      <c r="JB1312" s="6"/>
      <c r="JC1312" s="6"/>
      <c r="JD1312" s="46"/>
      <c r="JE1312" s="4"/>
      <c r="JF1312" s="4"/>
      <c r="JG1312" s="4"/>
      <c r="JH1312" s="4"/>
      <c r="JI1312" s="4"/>
      <c r="JJ1312" s="4"/>
      <c r="JK1312" s="4"/>
      <c r="JL1312" s="4"/>
      <c r="JM1312" s="4"/>
      <c r="JN1312" s="4"/>
      <c r="JO1312" s="4"/>
      <c r="JP1312" s="4"/>
      <c r="JQ1312" s="6"/>
    </row>
    <row r="1313" spans="1:277" x14ac:dyDescent="0.25">
      <c r="A1313" s="47"/>
      <c r="B1313" s="48"/>
      <c r="C1313" s="48"/>
      <c r="D1313" s="48"/>
      <c r="E1313" s="48"/>
      <c r="F1313" s="48"/>
      <c r="G1313" s="48"/>
      <c r="H1313" s="48"/>
      <c r="I1313" s="48"/>
      <c r="J1313" s="48"/>
      <c r="K1313" s="48"/>
      <c r="IY1313" s="6"/>
      <c r="IZ1313" s="6"/>
      <c r="JA1313" s="6"/>
      <c r="JB1313" s="6"/>
      <c r="JC1313" s="6"/>
      <c r="JD1313" s="46"/>
      <c r="JE1313" s="4"/>
      <c r="JF1313" s="4"/>
      <c r="JG1313" s="4"/>
      <c r="JH1313" s="4"/>
      <c r="JI1313" s="4"/>
      <c r="JJ1313" s="4"/>
      <c r="JK1313" s="4"/>
      <c r="JL1313" s="4"/>
      <c r="JM1313" s="4"/>
      <c r="JN1313" s="4"/>
      <c r="JO1313" s="4"/>
      <c r="JP1313" s="4"/>
      <c r="JQ1313" s="6"/>
    </row>
    <row r="1314" spans="1:277" x14ac:dyDescent="0.25">
      <c r="A1314" s="47"/>
      <c r="B1314" s="48"/>
      <c r="C1314" s="48"/>
      <c r="D1314" s="48"/>
      <c r="E1314" s="48"/>
      <c r="F1314" s="48"/>
      <c r="G1314" s="48"/>
      <c r="H1314" s="48"/>
      <c r="I1314" s="48"/>
      <c r="J1314" s="48"/>
      <c r="K1314" s="48"/>
      <c r="IY1314" s="6"/>
      <c r="IZ1314" s="6"/>
      <c r="JA1314" s="6"/>
      <c r="JB1314" s="6"/>
      <c r="JC1314" s="6"/>
      <c r="JD1314" s="46"/>
      <c r="JE1314" s="4"/>
      <c r="JF1314" s="4"/>
      <c r="JG1314" s="4"/>
      <c r="JH1314" s="4"/>
      <c r="JI1314" s="4"/>
      <c r="JJ1314" s="4"/>
      <c r="JK1314" s="4"/>
      <c r="JL1314" s="4"/>
      <c r="JM1314" s="4"/>
      <c r="JN1314" s="4"/>
      <c r="JO1314" s="4"/>
      <c r="JP1314" s="4"/>
      <c r="JQ1314" s="6"/>
    </row>
    <row r="1315" spans="1:277" x14ac:dyDescent="0.25">
      <c r="A1315" s="47"/>
      <c r="B1315" s="48"/>
      <c r="C1315" s="48"/>
      <c r="D1315" s="48"/>
      <c r="E1315" s="48"/>
      <c r="F1315" s="48"/>
      <c r="G1315" s="48"/>
      <c r="H1315" s="48"/>
      <c r="I1315" s="48"/>
      <c r="J1315" s="48"/>
      <c r="K1315" s="48"/>
      <c r="IY1315" s="6"/>
      <c r="IZ1315" s="6"/>
      <c r="JA1315" s="6"/>
      <c r="JB1315" s="6"/>
      <c r="JC1315" s="6"/>
      <c r="JD1315" s="46"/>
      <c r="JE1315" s="4"/>
      <c r="JF1315" s="4"/>
      <c r="JG1315" s="4"/>
      <c r="JH1315" s="4"/>
      <c r="JI1315" s="4"/>
      <c r="JJ1315" s="4"/>
      <c r="JK1315" s="4"/>
      <c r="JL1315" s="4"/>
      <c r="JM1315" s="4"/>
      <c r="JN1315" s="4"/>
      <c r="JO1315" s="4"/>
      <c r="JP1315" s="4"/>
      <c r="JQ1315" s="6"/>
    </row>
    <row r="1316" spans="1:277" x14ac:dyDescent="0.25">
      <c r="A1316" s="47"/>
      <c r="B1316" s="48"/>
      <c r="C1316" s="48"/>
      <c r="D1316" s="48"/>
      <c r="E1316" s="48"/>
      <c r="F1316" s="48"/>
      <c r="G1316" s="48"/>
      <c r="H1316" s="48"/>
      <c r="I1316" s="48"/>
      <c r="J1316" s="48"/>
      <c r="K1316" s="48"/>
      <c r="IY1316" s="6"/>
      <c r="IZ1316" s="6"/>
      <c r="JA1316" s="6"/>
      <c r="JB1316" s="6"/>
      <c r="JC1316" s="6"/>
      <c r="JD1316" s="46"/>
      <c r="JE1316" s="4"/>
      <c r="JF1316" s="4"/>
      <c r="JG1316" s="4"/>
      <c r="JH1316" s="4"/>
      <c r="JI1316" s="4"/>
      <c r="JJ1316" s="4"/>
      <c r="JK1316" s="4"/>
      <c r="JL1316" s="4"/>
      <c r="JM1316" s="4"/>
      <c r="JN1316" s="4"/>
      <c r="JO1316" s="4"/>
      <c r="JP1316" s="4"/>
      <c r="JQ1316" s="6"/>
    </row>
    <row r="1317" spans="1:277" x14ac:dyDescent="0.25">
      <c r="A1317" s="47"/>
      <c r="B1317" s="48"/>
      <c r="C1317" s="48"/>
      <c r="D1317" s="48"/>
      <c r="E1317" s="48"/>
      <c r="F1317" s="48"/>
      <c r="G1317" s="48"/>
      <c r="H1317" s="48"/>
      <c r="I1317" s="48"/>
      <c r="J1317" s="48"/>
      <c r="K1317" s="48"/>
      <c r="IY1317" s="6"/>
      <c r="IZ1317" s="6"/>
      <c r="JA1317" s="6"/>
      <c r="JB1317" s="6"/>
      <c r="JC1317" s="6"/>
      <c r="JD1317" s="46"/>
      <c r="JE1317" s="4"/>
      <c r="JF1317" s="4"/>
      <c r="JG1317" s="4"/>
      <c r="JH1317" s="4"/>
      <c r="JI1317" s="4"/>
      <c r="JJ1317" s="4"/>
      <c r="JK1317" s="4"/>
      <c r="JL1317" s="4"/>
      <c r="JM1317" s="4"/>
      <c r="JN1317" s="4"/>
      <c r="JO1317" s="4"/>
      <c r="JP1317" s="4"/>
      <c r="JQ1317" s="6"/>
    </row>
    <row r="1318" spans="1:277" x14ac:dyDescent="0.25">
      <c r="A1318" s="47"/>
      <c r="B1318" s="48"/>
      <c r="C1318" s="48"/>
      <c r="D1318" s="48"/>
      <c r="E1318" s="48"/>
      <c r="F1318" s="48"/>
      <c r="G1318" s="48"/>
      <c r="H1318" s="48"/>
      <c r="I1318" s="48"/>
      <c r="J1318" s="48"/>
      <c r="K1318" s="48"/>
      <c r="IY1318" s="6"/>
      <c r="IZ1318" s="6"/>
      <c r="JA1318" s="6"/>
      <c r="JB1318" s="6"/>
      <c r="JC1318" s="6"/>
      <c r="JD1318" s="46"/>
      <c r="JE1318" s="4"/>
      <c r="JF1318" s="4"/>
      <c r="JG1318" s="4"/>
      <c r="JH1318" s="4"/>
      <c r="JI1318" s="4"/>
      <c r="JJ1318" s="4"/>
      <c r="JK1318" s="4"/>
      <c r="JL1318" s="4"/>
      <c r="JM1318" s="4"/>
      <c r="JN1318" s="4"/>
      <c r="JO1318" s="4"/>
      <c r="JP1318" s="4"/>
      <c r="JQ1318" s="6"/>
    </row>
    <row r="1319" spans="1:277" x14ac:dyDescent="0.25">
      <c r="A1319" s="47"/>
      <c r="B1319" s="48"/>
      <c r="C1319" s="48"/>
      <c r="D1319" s="48"/>
      <c r="E1319" s="48"/>
      <c r="F1319" s="48"/>
      <c r="G1319" s="48"/>
      <c r="H1319" s="48"/>
      <c r="I1319" s="48"/>
      <c r="J1319" s="48"/>
      <c r="K1319" s="48"/>
      <c r="IY1319" s="6"/>
      <c r="IZ1319" s="6"/>
      <c r="JA1319" s="6"/>
      <c r="JB1319" s="6"/>
      <c r="JC1319" s="6"/>
      <c r="JD1319" s="46"/>
      <c r="JE1319" s="4"/>
      <c r="JF1319" s="4"/>
      <c r="JG1319" s="4"/>
      <c r="JH1319" s="4"/>
      <c r="JI1319" s="4"/>
      <c r="JJ1319" s="4"/>
      <c r="JK1319" s="4"/>
      <c r="JL1319" s="4"/>
      <c r="JM1319" s="4"/>
      <c r="JN1319" s="4"/>
      <c r="JO1319" s="4"/>
      <c r="JP1319" s="4"/>
      <c r="JQ1319" s="6"/>
    </row>
    <row r="1320" spans="1:277" x14ac:dyDescent="0.25">
      <c r="A1320" s="47"/>
      <c r="B1320" s="48"/>
      <c r="C1320" s="48"/>
      <c r="D1320" s="48"/>
      <c r="E1320" s="48"/>
      <c r="F1320" s="48"/>
      <c r="G1320" s="48"/>
      <c r="H1320" s="48"/>
      <c r="I1320" s="48"/>
      <c r="J1320" s="48"/>
      <c r="K1320" s="48"/>
      <c r="IY1320" s="6"/>
      <c r="IZ1320" s="6"/>
      <c r="JA1320" s="6"/>
      <c r="JB1320" s="6"/>
      <c r="JC1320" s="6"/>
      <c r="JD1320" s="46"/>
      <c r="JE1320" s="4"/>
      <c r="JF1320" s="4"/>
      <c r="JG1320" s="4"/>
      <c r="JH1320" s="4"/>
      <c r="JI1320" s="4"/>
      <c r="JJ1320" s="4"/>
      <c r="JK1320" s="4"/>
      <c r="JL1320" s="4"/>
      <c r="JM1320" s="4"/>
      <c r="JN1320" s="4"/>
      <c r="JO1320" s="4"/>
      <c r="JP1320" s="4"/>
      <c r="JQ1320" s="6"/>
    </row>
    <row r="1321" spans="1:277" x14ac:dyDescent="0.25">
      <c r="A1321" s="47"/>
      <c r="B1321" s="48"/>
      <c r="C1321" s="48"/>
      <c r="D1321" s="48"/>
      <c r="E1321" s="48"/>
      <c r="F1321" s="48"/>
      <c r="G1321" s="48"/>
      <c r="H1321" s="48"/>
      <c r="I1321" s="48"/>
      <c r="J1321" s="48"/>
      <c r="K1321" s="48"/>
      <c r="IY1321" s="6"/>
      <c r="IZ1321" s="6"/>
      <c r="JA1321" s="6"/>
      <c r="JB1321" s="6"/>
      <c r="JC1321" s="6"/>
      <c r="JD1321" s="46"/>
      <c r="JE1321" s="4"/>
      <c r="JF1321" s="4"/>
      <c r="JG1321" s="4"/>
      <c r="JH1321" s="4"/>
      <c r="JI1321" s="4"/>
      <c r="JJ1321" s="4"/>
      <c r="JK1321" s="4"/>
      <c r="JL1321" s="4"/>
      <c r="JM1321" s="4"/>
      <c r="JN1321" s="4"/>
      <c r="JO1321" s="4"/>
      <c r="JP1321" s="4"/>
      <c r="JQ1321" s="6"/>
    </row>
    <row r="1322" spans="1:277" x14ac:dyDescent="0.25">
      <c r="A1322" s="47"/>
      <c r="B1322" s="48"/>
      <c r="C1322" s="48"/>
      <c r="D1322" s="48"/>
      <c r="E1322" s="48"/>
      <c r="F1322" s="48"/>
      <c r="G1322" s="48"/>
      <c r="H1322" s="48"/>
      <c r="I1322" s="48"/>
      <c r="J1322" s="48"/>
      <c r="K1322" s="48"/>
      <c r="IY1322" s="6"/>
      <c r="IZ1322" s="6"/>
      <c r="JA1322" s="6"/>
      <c r="JB1322" s="6"/>
      <c r="JC1322" s="6"/>
      <c r="JD1322" s="46"/>
      <c r="JE1322" s="4"/>
      <c r="JF1322" s="4"/>
      <c r="JG1322" s="4"/>
      <c r="JH1322" s="4"/>
      <c r="JI1322" s="4"/>
      <c r="JJ1322" s="4"/>
      <c r="JK1322" s="4"/>
      <c r="JL1322" s="4"/>
      <c r="JM1322" s="4"/>
      <c r="JN1322" s="4"/>
      <c r="JO1322" s="4"/>
      <c r="JP1322" s="4"/>
      <c r="JQ1322" s="6"/>
    </row>
    <row r="1323" spans="1:277" x14ac:dyDescent="0.25">
      <c r="A1323" s="47"/>
      <c r="B1323" s="48"/>
      <c r="C1323" s="48"/>
      <c r="D1323" s="48"/>
      <c r="E1323" s="48"/>
      <c r="F1323" s="48"/>
      <c r="G1323" s="48"/>
      <c r="H1323" s="48"/>
      <c r="I1323" s="48"/>
      <c r="J1323" s="48"/>
      <c r="K1323" s="48"/>
      <c r="IY1323" s="6"/>
      <c r="IZ1323" s="6"/>
      <c r="JA1323" s="6"/>
      <c r="JB1323" s="6"/>
      <c r="JC1323" s="6"/>
      <c r="JD1323" s="46"/>
      <c r="JE1323" s="4"/>
      <c r="JF1323" s="4"/>
      <c r="JG1323" s="4"/>
      <c r="JH1323" s="4"/>
      <c r="JI1323" s="4"/>
      <c r="JJ1323" s="4"/>
      <c r="JK1323" s="4"/>
      <c r="JL1323" s="4"/>
      <c r="JM1323" s="4"/>
      <c r="JN1323" s="4"/>
      <c r="JO1323" s="4"/>
      <c r="JP1323" s="4"/>
      <c r="JQ1323" s="6"/>
    </row>
    <row r="1324" spans="1:277" x14ac:dyDescent="0.25">
      <c r="A1324" s="47"/>
      <c r="B1324" s="48"/>
      <c r="C1324" s="48"/>
      <c r="D1324" s="48"/>
      <c r="E1324" s="48"/>
      <c r="F1324" s="48"/>
      <c r="G1324" s="48"/>
      <c r="H1324" s="48"/>
      <c r="I1324" s="48"/>
      <c r="J1324" s="48"/>
      <c r="K1324" s="48"/>
      <c r="IY1324" s="6"/>
      <c r="IZ1324" s="6"/>
      <c r="JA1324" s="6"/>
      <c r="JB1324" s="6"/>
      <c r="JC1324" s="6"/>
      <c r="JD1324" s="46"/>
      <c r="JE1324" s="4"/>
      <c r="JF1324" s="4"/>
      <c r="JG1324" s="4"/>
      <c r="JH1324" s="4"/>
      <c r="JI1324" s="4"/>
      <c r="JJ1324" s="4"/>
      <c r="JK1324" s="4"/>
      <c r="JL1324" s="4"/>
      <c r="JM1324" s="4"/>
      <c r="JN1324" s="4"/>
      <c r="JO1324" s="4"/>
      <c r="JP1324" s="4"/>
      <c r="JQ1324" s="6"/>
    </row>
    <row r="1325" spans="1:277" x14ac:dyDescent="0.25">
      <c r="A1325" s="47"/>
      <c r="B1325" s="48"/>
      <c r="C1325" s="48"/>
      <c r="D1325" s="48"/>
      <c r="E1325" s="48"/>
      <c r="F1325" s="48"/>
      <c r="G1325" s="48"/>
      <c r="H1325" s="48"/>
      <c r="I1325" s="48"/>
      <c r="J1325" s="48"/>
      <c r="K1325" s="48"/>
      <c r="IY1325" s="6"/>
      <c r="IZ1325" s="6"/>
      <c r="JA1325" s="6"/>
      <c r="JB1325" s="6"/>
      <c r="JC1325" s="6"/>
      <c r="JD1325" s="46"/>
      <c r="JE1325" s="4"/>
      <c r="JF1325" s="4"/>
      <c r="JG1325" s="4"/>
      <c r="JH1325" s="4"/>
      <c r="JI1325" s="4"/>
      <c r="JJ1325" s="4"/>
      <c r="JK1325" s="4"/>
      <c r="JL1325" s="4"/>
      <c r="JM1325" s="4"/>
      <c r="JN1325" s="4"/>
      <c r="JO1325" s="4"/>
      <c r="JP1325" s="4"/>
      <c r="JQ1325" s="6"/>
    </row>
    <row r="1326" spans="1:277" x14ac:dyDescent="0.25">
      <c r="A1326" s="47"/>
      <c r="B1326" s="48"/>
      <c r="C1326" s="48"/>
      <c r="D1326" s="48"/>
      <c r="E1326" s="48"/>
      <c r="F1326" s="48"/>
      <c r="G1326" s="48"/>
      <c r="H1326" s="48"/>
      <c r="I1326" s="48"/>
      <c r="J1326" s="48"/>
      <c r="K1326" s="48"/>
      <c r="IY1326" s="6"/>
      <c r="IZ1326" s="6"/>
      <c r="JA1326" s="6"/>
      <c r="JB1326" s="6"/>
      <c r="JC1326" s="6"/>
      <c r="JD1326" s="46"/>
      <c r="JE1326" s="4"/>
      <c r="JF1326" s="4"/>
      <c r="JG1326" s="4"/>
      <c r="JH1326" s="4"/>
      <c r="JI1326" s="4"/>
      <c r="JJ1326" s="4"/>
      <c r="JK1326" s="4"/>
      <c r="JL1326" s="4"/>
      <c r="JM1326" s="4"/>
      <c r="JN1326" s="4"/>
      <c r="JO1326" s="4"/>
      <c r="JP1326" s="4"/>
      <c r="JQ1326" s="6"/>
    </row>
    <row r="1327" spans="1:277" x14ac:dyDescent="0.25">
      <c r="A1327" s="47"/>
      <c r="B1327" s="48"/>
      <c r="C1327" s="48"/>
      <c r="D1327" s="48"/>
      <c r="E1327" s="48"/>
      <c r="F1327" s="48"/>
      <c r="G1327" s="48"/>
      <c r="H1327" s="48"/>
      <c r="I1327" s="48"/>
      <c r="J1327" s="48"/>
      <c r="K1327" s="48"/>
      <c r="IY1327" s="6"/>
      <c r="IZ1327" s="6"/>
      <c r="JA1327" s="6"/>
      <c r="JB1327" s="6"/>
      <c r="JC1327" s="6"/>
      <c r="JD1327" s="46"/>
      <c r="JE1327" s="4"/>
      <c r="JF1327" s="4"/>
      <c r="JG1327" s="4"/>
      <c r="JH1327" s="4"/>
      <c r="JI1327" s="4"/>
      <c r="JJ1327" s="4"/>
      <c r="JK1327" s="4"/>
      <c r="JL1327" s="4"/>
      <c r="JM1327" s="4"/>
      <c r="JN1327" s="4"/>
      <c r="JO1327" s="4"/>
      <c r="JP1327" s="4"/>
      <c r="JQ1327" s="6"/>
    </row>
    <row r="1328" spans="1:277" x14ac:dyDescent="0.25">
      <c r="A1328" s="47"/>
      <c r="B1328" s="48"/>
      <c r="C1328" s="48"/>
      <c r="D1328" s="48"/>
      <c r="E1328" s="48"/>
      <c r="F1328" s="48"/>
      <c r="G1328" s="48"/>
      <c r="H1328" s="48"/>
      <c r="I1328" s="48"/>
      <c r="J1328" s="48"/>
      <c r="K1328" s="48"/>
      <c r="IY1328" s="6"/>
      <c r="IZ1328" s="6"/>
      <c r="JA1328" s="6"/>
      <c r="JB1328" s="6"/>
      <c r="JC1328" s="6"/>
      <c r="JD1328" s="46"/>
      <c r="JE1328" s="4"/>
      <c r="JF1328" s="4"/>
      <c r="JG1328" s="4"/>
      <c r="JH1328" s="4"/>
      <c r="JI1328" s="4"/>
      <c r="JJ1328" s="4"/>
      <c r="JK1328" s="4"/>
      <c r="JL1328" s="4"/>
      <c r="JM1328" s="4"/>
      <c r="JN1328" s="4"/>
      <c r="JO1328" s="4"/>
      <c r="JP1328" s="4"/>
      <c r="JQ1328" s="6"/>
    </row>
    <row r="1329" spans="1:277" x14ac:dyDescent="0.25">
      <c r="A1329" s="47"/>
      <c r="B1329" s="48"/>
      <c r="C1329" s="48"/>
      <c r="D1329" s="48"/>
      <c r="E1329" s="48"/>
      <c r="F1329" s="48"/>
      <c r="G1329" s="48"/>
      <c r="H1329" s="48"/>
      <c r="I1329" s="48"/>
      <c r="J1329" s="48"/>
      <c r="K1329" s="48"/>
      <c r="IY1329" s="6"/>
      <c r="IZ1329" s="6"/>
      <c r="JA1329" s="6"/>
      <c r="JB1329" s="6"/>
      <c r="JC1329" s="6"/>
      <c r="JD1329" s="46"/>
      <c r="JE1329" s="4"/>
      <c r="JF1329" s="4"/>
      <c r="JG1329" s="4"/>
      <c r="JH1329" s="4"/>
      <c r="JI1329" s="4"/>
      <c r="JJ1329" s="4"/>
      <c r="JK1329" s="4"/>
      <c r="JL1329" s="4"/>
      <c r="JM1329" s="4"/>
      <c r="JN1329" s="4"/>
      <c r="JO1329" s="4"/>
      <c r="JP1329" s="4"/>
      <c r="JQ1329" s="6"/>
    </row>
    <row r="1330" spans="1:277" x14ac:dyDescent="0.25">
      <c r="A1330" s="47"/>
      <c r="B1330" s="48"/>
      <c r="C1330" s="48"/>
      <c r="D1330" s="48"/>
      <c r="E1330" s="48"/>
      <c r="F1330" s="48"/>
      <c r="G1330" s="48"/>
      <c r="H1330" s="48"/>
      <c r="I1330" s="48"/>
      <c r="J1330" s="48"/>
      <c r="K1330" s="48"/>
      <c r="IY1330" s="6"/>
      <c r="IZ1330" s="6"/>
      <c r="JA1330" s="6"/>
      <c r="JB1330" s="6"/>
      <c r="JC1330" s="6"/>
      <c r="JD1330" s="46"/>
      <c r="JE1330" s="4"/>
      <c r="JF1330" s="4"/>
      <c r="JG1330" s="4"/>
      <c r="JH1330" s="4"/>
      <c r="JI1330" s="4"/>
      <c r="JJ1330" s="4"/>
      <c r="JK1330" s="4"/>
      <c r="JL1330" s="4"/>
      <c r="JM1330" s="4"/>
      <c r="JN1330" s="4"/>
      <c r="JO1330" s="4"/>
      <c r="JP1330" s="4"/>
      <c r="JQ1330" s="6"/>
    </row>
    <row r="1331" spans="1:277" x14ac:dyDescent="0.25">
      <c r="A1331" s="47"/>
      <c r="B1331" s="48"/>
      <c r="C1331" s="48"/>
      <c r="D1331" s="48"/>
      <c r="E1331" s="48"/>
      <c r="F1331" s="48"/>
      <c r="G1331" s="48"/>
      <c r="H1331" s="48"/>
      <c r="I1331" s="48"/>
      <c r="J1331" s="48"/>
      <c r="K1331" s="48"/>
      <c r="IY1331" s="6"/>
      <c r="IZ1331" s="6"/>
      <c r="JA1331" s="6"/>
      <c r="JB1331" s="6"/>
      <c r="JC1331" s="6"/>
      <c r="JD1331" s="46"/>
      <c r="JE1331" s="4"/>
      <c r="JF1331" s="4"/>
      <c r="JG1331" s="4"/>
      <c r="JH1331" s="4"/>
      <c r="JI1331" s="4"/>
      <c r="JJ1331" s="4"/>
      <c r="JK1331" s="4"/>
      <c r="JL1331" s="4"/>
      <c r="JM1331" s="4"/>
      <c r="JN1331" s="4"/>
      <c r="JO1331" s="4"/>
      <c r="JP1331" s="4"/>
      <c r="JQ1331" s="6"/>
    </row>
    <row r="1332" spans="1:277" x14ac:dyDescent="0.25">
      <c r="A1332" s="47"/>
      <c r="B1332" s="48"/>
      <c r="C1332" s="48"/>
      <c r="D1332" s="48"/>
      <c r="E1332" s="48"/>
      <c r="F1332" s="48"/>
      <c r="G1332" s="48"/>
      <c r="H1332" s="48"/>
      <c r="I1332" s="48"/>
      <c r="J1332" s="48"/>
      <c r="K1332" s="48"/>
      <c r="IY1332" s="6"/>
      <c r="IZ1332" s="6"/>
      <c r="JA1332" s="6"/>
      <c r="JB1332" s="6"/>
      <c r="JC1332" s="6"/>
      <c r="JD1332" s="46"/>
      <c r="JE1332" s="4"/>
      <c r="JF1332" s="4"/>
      <c r="JG1332" s="4"/>
      <c r="JH1332" s="4"/>
      <c r="JI1332" s="4"/>
      <c r="JJ1332" s="4"/>
      <c r="JK1332" s="4"/>
      <c r="JL1332" s="4"/>
      <c r="JM1332" s="4"/>
      <c r="JN1332" s="4"/>
      <c r="JO1332" s="4"/>
      <c r="JP1332" s="4"/>
      <c r="JQ1332" s="6"/>
    </row>
    <row r="1333" spans="1:277" x14ac:dyDescent="0.25">
      <c r="A1333" s="47"/>
      <c r="B1333" s="48"/>
      <c r="C1333" s="48"/>
      <c r="D1333" s="48"/>
      <c r="E1333" s="48"/>
      <c r="F1333" s="48"/>
      <c r="G1333" s="48"/>
      <c r="H1333" s="48"/>
      <c r="I1333" s="48"/>
      <c r="J1333" s="48"/>
      <c r="K1333" s="48"/>
      <c r="IY1333" s="6"/>
      <c r="IZ1333" s="6"/>
      <c r="JA1333" s="6"/>
      <c r="JB1333" s="6"/>
      <c r="JC1333" s="6"/>
      <c r="JD1333" s="46"/>
      <c r="JE1333" s="4"/>
      <c r="JF1333" s="4"/>
      <c r="JG1333" s="4"/>
      <c r="JH1333" s="4"/>
      <c r="JI1333" s="4"/>
      <c r="JJ1333" s="4"/>
      <c r="JK1333" s="4"/>
      <c r="JL1333" s="4"/>
      <c r="JM1333" s="4"/>
      <c r="JN1333" s="4"/>
      <c r="JO1333" s="4"/>
      <c r="JP1333" s="4"/>
      <c r="JQ1333" s="6"/>
    </row>
    <row r="1334" spans="1:277" x14ac:dyDescent="0.25">
      <c r="A1334" s="47"/>
      <c r="B1334" s="48"/>
      <c r="C1334" s="48"/>
      <c r="D1334" s="48"/>
      <c r="E1334" s="48"/>
      <c r="F1334" s="48"/>
      <c r="G1334" s="48"/>
      <c r="H1334" s="48"/>
      <c r="I1334" s="48"/>
      <c r="J1334" s="48"/>
      <c r="K1334" s="48"/>
      <c r="IY1334" s="6"/>
      <c r="IZ1334" s="6"/>
      <c r="JA1334" s="6"/>
      <c r="JB1334" s="6"/>
      <c r="JC1334" s="6"/>
      <c r="JD1334" s="46"/>
      <c r="JE1334" s="4"/>
      <c r="JF1334" s="4"/>
      <c r="JG1334" s="4"/>
      <c r="JH1334" s="4"/>
      <c r="JI1334" s="4"/>
      <c r="JJ1334" s="4"/>
      <c r="JK1334" s="4"/>
      <c r="JL1334" s="4"/>
      <c r="JM1334" s="4"/>
      <c r="JN1334" s="4"/>
      <c r="JO1334" s="4"/>
      <c r="JP1334" s="4"/>
      <c r="JQ1334" s="6"/>
    </row>
    <row r="1335" spans="1:277" x14ac:dyDescent="0.25">
      <c r="A1335" s="47"/>
      <c r="B1335" s="48"/>
      <c r="C1335" s="48"/>
      <c r="D1335" s="48"/>
      <c r="E1335" s="48"/>
      <c r="F1335" s="48"/>
      <c r="G1335" s="48"/>
      <c r="H1335" s="48"/>
      <c r="I1335" s="48"/>
      <c r="J1335" s="48"/>
      <c r="K1335" s="48"/>
      <c r="IY1335" s="6"/>
      <c r="IZ1335" s="6"/>
      <c r="JA1335" s="6"/>
      <c r="JB1335" s="6"/>
      <c r="JC1335" s="6"/>
      <c r="JD1335" s="46"/>
      <c r="JE1335" s="4"/>
      <c r="JF1335" s="4"/>
      <c r="JG1335" s="4"/>
      <c r="JH1335" s="4"/>
      <c r="JI1335" s="4"/>
      <c r="JJ1335" s="4"/>
      <c r="JK1335" s="4"/>
      <c r="JL1335" s="4"/>
      <c r="JM1335" s="4"/>
      <c r="JN1335" s="4"/>
      <c r="JO1335" s="4"/>
      <c r="JP1335" s="4"/>
      <c r="JQ1335" s="6"/>
    </row>
    <row r="1336" spans="1:277" x14ac:dyDescent="0.25">
      <c r="A1336" s="47"/>
      <c r="B1336" s="48"/>
      <c r="C1336" s="48"/>
      <c r="D1336" s="48"/>
      <c r="E1336" s="48"/>
      <c r="F1336" s="48"/>
      <c r="G1336" s="48"/>
      <c r="H1336" s="48"/>
      <c r="I1336" s="48"/>
      <c r="J1336" s="48"/>
      <c r="K1336" s="48"/>
      <c r="IY1336" s="6"/>
      <c r="IZ1336" s="6"/>
      <c r="JA1336" s="6"/>
      <c r="JB1336" s="6"/>
      <c r="JC1336" s="6"/>
      <c r="JD1336" s="46"/>
      <c r="JE1336" s="4"/>
      <c r="JF1336" s="4"/>
      <c r="JG1336" s="4"/>
      <c r="JH1336" s="4"/>
      <c r="JI1336" s="4"/>
      <c r="JJ1336" s="4"/>
      <c r="JK1336" s="4"/>
      <c r="JL1336" s="4"/>
      <c r="JM1336" s="4"/>
      <c r="JN1336" s="4"/>
      <c r="JO1336" s="4"/>
      <c r="JP1336" s="4"/>
      <c r="JQ1336" s="6"/>
    </row>
    <row r="1337" spans="1:277" x14ac:dyDescent="0.25">
      <c r="A1337" s="47"/>
      <c r="B1337" s="48"/>
      <c r="C1337" s="48"/>
      <c r="D1337" s="48"/>
      <c r="E1337" s="48"/>
      <c r="F1337" s="48"/>
      <c r="G1337" s="48"/>
      <c r="H1337" s="48"/>
      <c r="I1337" s="48"/>
      <c r="J1337" s="48"/>
      <c r="K1337" s="48"/>
      <c r="IY1337" s="6"/>
      <c r="IZ1337" s="6"/>
      <c r="JA1337" s="6"/>
      <c r="JB1337" s="6"/>
      <c r="JC1337" s="6"/>
      <c r="JD1337" s="46"/>
      <c r="JE1337" s="4"/>
      <c r="JF1337" s="4"/>
      <c r="JG1337" s="4"/>
      <c r="JH1337" s="4"/>
      <c r="JI1337" s="4"/>
      <c r="JJ1337" s="4"/>
      <c r="JK1337" s="4"/>
      <c r="JL1337" s="4"/>
      <c r="JM1337" s="4"/>
      <c r="JN1337" s="4"/>
      <c r="JO1337" s="4"/>
      <c r="JP1337" s="4"/>
      <c r="JQ1337" s="6"/>
    </row>
    <row r="1338" spans="1:277" x14ac:dyDescent="0.25">
      <c r="A1338" s="47"/>
      <c r="B1338" s="48"/>
      <c r="C1338" s="48"/>
      <c r="D1338" s="48"/>
      <c r="E1338" s="48"/>
      <c r="F1338" s="48"/>
      <c r="G1338" s="48"/>
      <c r="H1338" s="48"/>
      <c r="I1338" s="48"/>
      <c r="J1338" s="48"/>
      <c r="K1338" s="48"/>
      <c r="IY1338" s="6"/>
      <c r="IZ1338" s="6"/>
      <c r="JA1338" s="6"/>
      <c r="JB1338" s="6"/>
      <c r="JC1338" s="6"/>
      <c r="JD1338" s="46"/>
      <c r="JE1338" s="4"/>
      <c r="JF1338" s="4"/>
      <c r="JG1338" s="4"/>
      <c r="JH1338" s="4"/>
      <c r="JI1338" s="4"/>
      <c r="JJ1338" s="4"/>
      <c r="JK1338" s="4"/>
      <c r="JL1338" s="4"/>
      <c r="JM1338" s="4"/>
      <c r="JN1338" s="4"/>
      <c r="JO1338" s="4"/>
      <c r="JP1338" s="4"/>
      <c r="JQ1338" s="6"/>
    </row>
    <row r="1339" spans="1:277" x14ac:dyDescent="0.25">
      <c r="A1339" s="47"/>
      <c r="B1339" s="48"/>
      <c r="C1339" s="48"/>
      <c r="D1339" s="48"/>
      <c r="E1339" s="48"/>
      <c r="F1339" s="48"/>
      <c r="G1339" s="48"/>
      <c r="H1339" s="48"/>
      <c r="I1339" s="48"/>
      <c r="J1339" s="48"/>
      <c r="K1339" s="48"/>
      <c r="IY1339" s="6"/>
      <c r="IZ1339" s="6"/>
      <c r="JA1339" s="6"/>
      <c r="JB1339" s="6"/>
      <c r="JC1339" s="6"/>
      <c r="JD1339" s="46"/>
      <c r="JE1339" s="4"/>
      <c r="JF1339" s="4"/>
      <c r="JG1339" s="4"/>
      <c r="JH1339" s="4"/>
      <c r="JI1339" s="4"/>
      <c r="JJ1339" s="4"/>
      <c r="JK1339" s="4"/>
      <c r="JL1339" s="4"/>
      <c r="JM1339" s="4"/>
      <c r="JN1339" s="4"/>
      <c r="JO1339" s="4"/>
      <c r="JP1339" s="4"/>
      <c r="JQ1339" s="6"/>
    </row>
    <row r="1340" spans="1:277" x14ac:dyDescent="0.25">
      <c r="A1340" s="47"/>
      <c r="B1340" s="48"/>
      <c r="C1340" s="48"/>
      <c r="D1340" s="48"/>
      <c r="E1340" s="48"/>
      <c r="F1340" s="48"/>
      <c r="G1340" s="48"/>
      <c r="H1340" s="48"/>
      <c r="I1340" s="48"/>
      <c r="J1340" s="48"/>
      <c r="K1340" s="48"/>
      <c r="IY1340" s="6"/>
      <c r="IZ1340" s="6"/>
      <c r="JA1340" s="6"/>
      <c r="JB1340" s="6"/>
      <c r="JC1340" s="6"/>
      <c r="JD1340" s="46"/>
      <c r="JE1340" s="4"/>
      <c r="JF1340" s="4"/>
      <c r="JG1340" s="4"/>
      <c r="JH1340" s="4"/>
      <c r="JI1340" s="4"/>
      <c r="JJ1340" s="4"/>
      <c r="JK1340" s="4"/>
      <c r="JL1340" s="4"/>
      <c r="JM1340" s="4"/>
      <c r="JN1340" s="4"/>
      <c r="JO1340" s="4"/>
      <c r="JP1340" s="4"/>
      <c r="JQ1340" s="6"/>
    </row>
    <row r="1341" spans="1:277" x14ac:dyDescent="0.25">
      <c r="A1341" s="47"/>
      <c r="B1341" s="48"/>
      <c r="C1341" s="48"/>
      <c r="D1341" s="48"/>
      <c r="E1341" s="48"/>
      <c r="F1341" s="48"/>
      <c r="G1341" s="48"/>
      <c r="H1341" s="48"/>
      <c r="I1341" s="48"/>
      <c r="J1341" s="48"/>
      <c r="K1341" s="48"/>
      <c r="IY1341" s="6"/>
      <c r="IZ1341" s="6"/>
      <c r="JA1341" s="6"/>
      <c r="JB1341" s="6"/>
      <c r="JC1341" s="6"/>
      <c r="JD1341" s="46"/>
      <c r="JE1341" s="4"/>
      <c r="JF1341" s="4"/>
      <c r="JG1341" s="4"/>
      <c r="JH1341" s="4"/>
      <c r="JI1341" s="4"/>
      <c r="JJ1341" s="4"/>
      <c r="JK1341" s="4"/>
      <c r="JL1341" s="4"/>
      <c r="JM1341" s="4"/>
      <c r="JN1341" s="4"/>
      <c r="JO1341" s="4"/>
      <c r="JP1341" s="4"/>
      <c r="JQ1341" s="6"/>
    </row>
    <row r="1342" spans="1:277" x14ac:dyDescent="0.25">
      <c r="A1342" s="47"/>
      <c r="B1342" s="48"/>
      <c r="C1342" s="48"/>
      <c r="D1342" s="48"/>
      <c r="E1342" s="48"/>
      <c r="F1342" s="48"/>
      <c r="G1342" s="48"/>
      <c r="H1342" s="48"/>
      <c r="I1342" s="48"/>
      <c r="J1342" s="48"/>
      <c r="K1342" s="48"/>
      <c r="IY1342" s="6"/>
      <c r="IZ1342" s="6"/>
      <c r="JA1342" s="6"/>
      <c r="JB1342" s="6"/>
      <c r="JC1342" s="6"/>
      <c r="JD1342" s="46"/>
      <c r="JE1342" s="4"/>
      <c r="JF1342" s="4"/>
      <c r="JG1342" s="4"/>
      <c r="JH1342" s="4"/>
      <c r="JI1342" s="4"/>
      <c r="JJ1342" s="4"/>
      <c r="JK1342" s="4"/>
      <c r="JL1342" s="4"/>
      <c r="JM1342" s="4"/>
      <c r="JN1342" s="4"/>
      <c r="JO1342" s="4"/>
      <c r="JP1342" s="4"/>
      <c r="JQ1342" s="6"/>
    </row>
    <row r="1343" spans="1:277" x14ac:dyDescent="0.25">
      <c r="A1343" s="47"/>
      <c r="B1343" s="48"/>
      <c r="C1343" s="48"/>
      <c r="D1343" s="48"/>
      <c r="E1343" s="48"/>
      <c r="F1343" s="48"/>
      <c r="G1343" s="48"/>
      <c r="H1343" s="48"/>
      <c r="I1343" s="48"/>
      <c r="J1343" s="48"/>
      <c r="K1343" s="48"/>
      <c r="IY1343" s="6"/>
      <c r="IZ1343" s="6"/>
      <c r="JA1343" s="6"/>
      <c r="JB1343" s="6"/>
      <c r="JC1343" s="6"/>
      <c r="JD1343" s="46"/>
      <c r="JE1343" s="4"/>
      <c r="JF1343" s="4"/>
      <c r="JG1343" s="4"/>
      <c r="JH1343" s="4"/>
      <c r="JI1343" s="4"/>
      <c r="JJ1343" s="4"/>
      <c r="JK1343" s="4"/>
      <c r="JL1343" s="4"/>
      <c r="JM1343" s="4"/>
      <c r="JN1343" s="4"/>
      <c r="JO1343" s="4"/>
      <c r="JP1343" s="4"/>
      <c r="JQ1343" s="6"/>
    </row>
    <row r="1344" spans="1:277" x14ac:dyDescent="0.25">
      <c r="A1344" s="47"/>
      <c r="B1344" s="48"/>
      <c r="C1344" s="48"/>
      <c r="D1344" s="48"/>
      <c r="E1344" s="48"/>
      <c r="F1344" s="48"/>
      <c r="G1344" s="48"/>
      <c r="H1344" s="48"/>
      <c r="I1344" s="48"/>
      <c r="J1344" s="48"/>
      <c r="K1344" s="48"/>
      <c r="IY1344" s="6"/>
      <c r="IZ1344" s="6"/>
      <c r="JA1344" s="6"/>
      <c r="JB1344" s="6"/>
      <c r="JC1344" s="6"/>
      <c r="JD1344" s="46"/>
      <c r="JE1344" s="4"/>
      <c r="JF1344" s="4"/>
      <c r="JG1344" s="4"/>
      <c r="JH1344" s="4"/>
      <c r="JI1344" s="4"/>
      <c r="JJ1344" s="4"/>
      <c r="JK1344" s="4"/>
      <c r="JL1344" s="4"/>
      <c r="JM1344" s="4"/>
      <c r="JN1344" s="4"/>
      <c r="JO1344" s="4"/>
      <c r="JP1344" s="4"/>
      <c r="JQ1344" s="6"/>
    </row>
    <row r="1345" spans="1:277" x14ac:dyDescent="0.25">
      <c r="A1345" s="47"/>
      <c r="B1345" s="48"/>
      <c r="C1345" s="48"/>
      <c r="D1345" s="48"/>
      <c r="E1345" s="48"/>
      <c r="F1345" s="48"/>
      <c r="G1345" s="48"/>
      <c r="H1345" s="48"/>
      <c r="I1345" s="48"/>
      <c r="J1345" s="48"/>
      <c r="K1345" s="48"/>
      <c r="IY1345" s="6"/>
      <c r="IZ1345" s="6"/>
      <c r="JA1345" s="6"/>
      <c r="JB1345" s="6"/>
      <c r="JC1345" s="6"/>
      <c r="JD1345" s="46"/>
      <c r="JE1345" s="4"/>
      <c r="JF1345" s="4"/>
      <c r="JG1345" s="4"/>
      <c r="JH1345" s="4"/>
      <c r="JI1345" s="4"/>
      <c r="JJ1345" s="4"/>
      <c r="JK1345" s="4"/>
      <c r="JL1345" s="4"/>
      <c r="JM1345" s="4"/>
      <c r="JN1345" s="4"/>
      <c r="JO1345" s="4"/>
      <c r="JP1345" s="4"/>
      <c r="JQ1345" s="6"/>
    </row>
    <row r="1346" spans="1:277" x14ac:dyDescent="0.25">
      <c r="A1346" s="47"/>
      <c r="B1346" s="48"/>
      <c r="C1346" s="48"/>
      <c r="D1346" s="48"/>
      <c r="E1346" s="48"/>
      <c r="F1346" s="48"/>
      <c r="G1346" s="48"/>
      <c r="H1346" s="48"/>
      <c r="I1346" s="48"/>
      <c r="J1346" s="48"/>
      <c r="K1346" s="48"/>
      <c r="IY1346" s="6"/>
      <c r="IZ1346" s="6"/>
      <c r="JA1346" s="6"/>
      <c r="JB1346" s="6"/>
      <c r="JC1346" s="6"/>
      <c r="JD1346" s="46"/>
      <c r="JE1346" s="4"/>
      <c r="JF1346" s="4"/>
      <c r="JG1346" s="4"/>
      <c r="JH1346" s="4"/>
      <c r="JI1346" s="4"/>
      <c r="JJ1346" s="4"/>
      <c r="JK1346" s="4"/>
      <c r="JL1346" s="4"/>
      <c r="JM1346" s="4"/>
      <c r="JN1346" s="4"/>
      <c r="JO1346" s="4"/>
      <c r="JP1346" s="4"/>
      <c r="JQ1346" s="6"/>
    </row>
    <row r="1347" spans="1:277" x14ac:dyDescent="0.25">
      <c r="A1347" s="47"/>
      <c r="B1347" s="48"/>
      <c r="C1347" s="48"/>
      <c r="D1347" s="48"/>
      <c r="E1347" s="48"/>
      <c r="F1347" s="48"/>
      <c r="G1347" s="48"/>
      <c r="H1347" s="48"/>
      <c r="I1347" s="48"/>
      <c r="J1347" s="48"/>
      <c r="K1347" s="48"/>
      <c r="IY1347" s="6"/>
      <c r="IZ1347" s="6"/>
      <c r="JA1347" s="6"/>
      <c r="JB1347" s="6"/>
      <c r="JC1347" s="6"/>
      <c r="JD1347" s="46"/>
      <c r="JE1347" s="4"/>
      <c r="JF1347" s="4"/>
      <c r="JG1347" s="4"/>
      <c r="JH1347" s="4"/>
      <c r="JI1347" s="4"/>
      <c r="JJ1347" s="4"/>
      <c r="JK1347" s="4"/>
      <c r="JL1347" s="4"/>
      <c r="JM1347" s="4"/>
      <c r="JN1347" s="4"/>
      <c r="JO1347" s="4"/>
      <c r="JP1347" s="4"/>
      <c r="JQ1347" s="6"/>
    </row>
    <row r="1348" spans="1:277" x14ac:dyDescent="0.25">
      <c r="A1348" s="47"/>
      <c r="B1348" s="48"/>
      <c r="C1348" s="48"/>
      <c r="D1348" s="48"/>
      <c r="E1348" s="48"/>
      <c r="F1348" s="48"/>
      <c r="G1348" s="48"/>
      <c r="H1348" s="48"/>
      <c r="I1348" s="48"/>
      <c r="J1348" s="48"/>
      <c r="K1348" s="48"/>
      <c r="IY1348" s="6"/>
      <c r="IZ1348" s="6"/>
      <c r="JA1348" s="6"/>
      <c r="JB1348" s="6"/>
      <c r="JC1348" s="6"/>
      <c r="JD1348" s="46"/>
      <c r="JE1348" s="4"/>
      <c r="JF1348" s="4"/>
      <c r="JG1348" s="4"/>
      <c r="JH1348" s="4"/>
      <c r="JI1348" s="4"/>
      <c r="JJ1348" s="4"/>
      <c r="JK1348" s="4"/>
      <c r="JL1348" s="4"/>
      <c r="JM1348" s="4"/>
      <c r="JN1348" s="4"/>
      <c r="JO1348" s="4"/>
      <c r="JP1348" s="4"/>
      <c r="JQ1348" s="6"/>
    </row>
    <row r="1349" spans="1:277" x14ac:dyDescent="0.25">
      <c r="A1349" s="47"/>
      <c r="B1349" s="48"/>
      <c r="C1349" s="48"/>
      <c r="D1349" s="48"/>
      <c r="E1349" s="48"/>
      <c r="F1349" s="48"/>
      <c r="G1349" s="48"/>
      <c r="H1349" s="48"/>
      <c r="I1349" s="48"/>
      <c r="J1349" s="48"/>
      <c r="K1349" s="48"/>
      <c r="IY1349" s="6"/>
      <c r="IZ1349" s="6"/>
      <c r="JA1349" s="6"/>
      <c r="JB1349" s="6"/>
      <c r="JC1349" s="6"/>
      <c r="JD1349" s="46"/>
      <c r="JE1349" s="4"/>
      <c r="JF1349" s="4"/>
      <c r="JG1349" s="4"/>
      <c r="JH1349" s="4"/>
      <c r="JI1349" s="4"/>
      <c r="JJ1349" s="4"/>
      <c r="JK1349" s="4"/>
      <c r="JL1349" s="4"/>
      <c r="JM1349" s="4"/>
      <c r="JN1349" s="4"/>
      <c r="JO1349" s="4"/>
      <c r="JP1349" s="4"/>
      <c r="JQ1349" s="6"/>
    </row>
    <row r="1350" spans="1:277" x14ac:dyDescent="0.25">
      <c r="A1350" s="47"/>
      <c r="B1350" s="48"/>
      <c r="C1350" s="48"/>
      <c r="D1350" s="48"/>
      <c r="E1350" s="48"/>
      <c r="F1350" s="48"/>
      <c r="G1350" s="48"/>
      <c r="H1350" s="48"/>
      <c r="I1350" s="48"/>
      <c r="J1350" s="48"/>
      <c r="K1350" s="48"/>
      <c r="IY1350" s="6"/>
      <c r="IZ1350" s="6"/>
      <c r="JA1350" s="6"/>
      <c r="JB1350" s="6"/>
      <c r="JC1350" s="6"/>
      <c r="JD1350" s="46"/>
      <c r="JE1350" s="4"/>
      <c r="JF1350" s="4"/>
      <c r="JG1350" s="4"/>
      <c r="JH1350" s="4"/>
      <c r="JI1350" s="4"/>
      <c r="JJ1350" s="4"/>
      <c r="JK1350" s="4"/>
      <c r="JL1350" s="4"/>
      <c r="JM1350" s="4"/>
      <c r="JN1350" s="4"/>
      <c r="JO1350" s="4"/>
      <c r="JP1350" s="4"/>
      <c r="JQ1350" s="6"/>
    </row>
    <row r="1351" spans="1:277" x14ac:dyDescent="0.25">
      <c r="A1351" s="47"/>
      <c r="B1351" s="48"/>
      <c r="C1351" s="48"/>
      <c r="D1351" s="48"/>
      <c r="E1351" s="48"/>
      <c r="F1351" s="48"/>
      <c r="G1351" s="48"/>
      <c r="H1351" s="48"/>
      <c r="I1351" s="48"/>
      <c r="J1351" s="48"/>
      <c r="K1351" s="48"/>
      <c r="IY1351" s="6"/>
      <c r="IZ1351" s="6"/>
      <c r="JA1351" s="6"/>
      <c r="JB1351" s="6"/>
      <c r="JC1351" s="6"/>
      <c r="JD1351" s="46"/>
      <c r="JE1351" s="4"/>
      <c r="JF1351" s="4"/>
      <c r="JG1351" s="4"/>
      <c r="JH1351" s="4"/>
      <c r="JI1351" s="4"/>
      <c r="JJ1351" s="4"/>
      <c r="JK1351" s="4"/>
      <c r="JL1351" s="4"/>
      <c r="JM1351" s="4"/>
      <c r="JN1351" s="4"/>
      <c r="JO1351" s="4"/>
      <c r="JP1351" s="4"/>
      <c r="JQ1351" s="6"/>
    </row>
    <row r="1352" spans="1:277" x14ac:dyDescent="0.25">
      <c r="A1352" s="47"/>
      <c r="B1352" s="48"/>
      <c r="C1352" s="48"/>
      <c r="D1352" s="48"/>
      <c r="E1352" s="48"/>
      <c r="F1352" s="48"/>
      <c r="G1352" s="48"/>
      <c r="H1352" s="48"/>
      <c r="I1352" s="48"/>
      <c r="J1352" s="48"/>
      <c r="K1352" s="48"/>
      <c r="IY1352" s="6"/>
      <c r="IZ1352" s="6"/>
      <c r="JA1352" s="6"/>
      <c r="JB1352" s="6"/>
      <c r="JC1352" s="6"/>
      <c r="JD1352" s="46"/>
      <c r="JE1352" s="4"/>
      <c r="JF1352" s="4"/>
      <c r="JG1352" s="4"/>
      <c r="JH1352" s="4"/>
      <c r="JI1352" s="4"/>
      <c r="JJ1352" s="4"/>
      <c r="JK1352" s="4"/>
      <c r="JL1352" s="4"/>
      <c r="JM1352" s="4"/>
      <c r="JN1352" s="4"/>
      <c r="JO1352" s="4"/>
      <c r="JP1352" s="4"/>
      <c r="JQ1352" s="6"/>
    </row>
    <row r="1353" spans="1:277" x14ac:dyDescent="0.25">
      <c r="A1353" s="47"/>
      <c r="B1353" s="48"/>
      <c r="C1353" s="48"/>
      <c r="D1353" s="48"/>
      <c r="E1353" s="48"/>
      <c r="F1353" s="48"/>
      <c r="G1353" s="48"/>
      <c r="H1353" s="48"/>
      <c r="I1353" s="48"/>
      <c r="J1353" s="48"/>
      <c r="K1353" s="48"/>
      <c r="IY1353" s="6"/>
      <c r="IZ1353" s="6"/>
      <c r="JA1353" s="6"/>
      <c r="JB1353" s="6"/>
      <c r="JC1353" s="6"/>
      <c r="JD1353" s="46"/>
      <c r="JE1353" s="4"/>
      <c r="JF1353" s="4"/>
      <c r="JG1353" s="4"/>
      <c r="JH1353" s="4"/>
      <c r="JI1353" s="4"/>
      <c r="JJ1353" s="4"/>
      <c r="JK1353" s="4"/>
      <c r="JL1353" s="4"/>
      <c r="JM1353" s="4"/>
      <c r="JN1353" s="4"/>
      <c r="JO1353" s="4"/>
      <c r="JP1353" s="4"/>
      <c r="JQ1353" s="6"/>
    </row>
    <row r="1354" spans="1:277" x14ac:dyDescent="0.25">
      <c r="A1354" s="47"/>
      <c r="B1354" s="48"/>
      <c r="C1354" s="48"/>
      <c r="D1354" s="48"/>
      <c r="E1354" s="48"/>
      <c r="F1354" s="48"/>
      <c r="G1354" s="48"/>
      <c r="H1354" s="48"/>
      <c r="I1354" s="48"/>
      <c r="J1354" s="48"/>
      <c r="K1354" s="48"/>
      <c r="IY1354" s="6"/>
      <c r="IZ1354" s="6"/>
      <c r="JA1354" s="6"/>
      <c r="JB1354" s="6"/>
      <c r="JC1354" s="6"/>
      <c r="JD1354" s="46"/>
      <c r="JE1354" s="4"/>
      <c r="JF1354" s="4"/>
      <c r="JG1354" s="4"/>
      <c r="JH1354" s="4"/>
      <c r="JI1354" s="4"/>
      <c r="JJ1354" s="4"/>
      <c r="JK1354" s="4"/>
      <c r="JL1354" s="4"/>
      <c r="JM1354" s="4"/>
      <c r="JN1354" s="4"/>
      <c r="JO1354" s="4"/>
      <c r="JP1354" s="4"/>
      <c r="JQ1354" s="6"/>
    </row>
    <row r="1355" spans="1:277" x14ac:dyDescent="0.25">
      <c r="A1355" s="47"/>
      <c r="B1355" s="48"/>
      <c r="C1355" s="48"/>
      <c r="D1355" s="48"/>
      <c r="E1355" s="48"/>
      <c r="F1355" s="48"/>
      <c r="G1355" s="48"/>
      <c r="H1355" s="48"/>
      <c r="I1355" s="48"/>
      <c r="J1355" s="48"/>
      <c r="K1355" s="48"/>
      <c r="IY1355" s="6"/>
      <c r="IZ1355" s="6"/>
      <c r="JA1355" s="6"/>
      <c r="JB1355" s="6"/>
      <c r="JC1355" s="6"/>
      <c r="JD1355" s="46"/>
      <c r="JE1355" s="4"/>
      <c r="JF1355" s="4"/>
      <c r="JG1355" s="4"/>
      <c r="JH1355" s="4"/>
      <c r="JI1355" s="4"/>
      <c r="JJ1355" s="4"/>
      <c r="JK1355" s="4"/>
      <c r="JL1355" s="4"/>
      <c r="JM1355" s="4"/>
      <c r="JN1355" s="4"/>
      <c r="JO1355" s="4"/>
      <c r="JP1355" s="4"/>
      <c r="JQ1355" s="6"/>
    </row>
    <row r="1356" spans="1:277" x14ac:dyDescent="0.25">
      <c r="A1356" s="47"/>
      <c r="B1356" s="48"/>
      <c r="C1356" s="48"/>
      <c r="D1356" s="48"/>
      <c r="E1356" s="48"/>
      <c r="F1356" s="48"/>
      <c r="G1356" s="48"/>
      <c r="H1356" s="48"/>
      <c r="I1356" s="48"/>
      <c r="J1356" s="48"/>
      <c r="K1356" s="48"/>
      <c r="IY1356" s="6"/>
      <c r="IZ1356" s="6"/>
      <c r="JA1356" s="6"/>
      <c r="JB1356" s="6"/>
      <c r="JC1356" s="6"/>
      <c r="JD1356" s="46"/>
      <c r="JE1356" s="4"/>
      <c r="JF1356" s="4"/>
      <c r="JG1356" s="4"/>
      <c r="JH1356" s="4"/>
      <c r="JI1356" s="4"/>
      <c r="JJ1356" s="4"/>
      <c r="JK1356" s="4"/>
      <c r="JL1356" s="4"/>
      <c r="JM1356" s="4"/>
      <c r="JN1356" s="4"/>
      <c r="JO1356" s="4"/>
      <c r="JP1356" s="4"/>
      <c r="JQ1356" s="6"/>
    </row>
    <row r="1357" spans="1:277" x14ac:dyDescent="0.25">
      <c r="A1357" s="47"/>
      <c r="B1357" s="48"/>
      <c r="C1357" s="48"/>
      <c r="D1357" s="48"/>
      <c r="E1357" s="48"/>
      <c r="F1357" s="48"/>
      <c r="G1357" s="48"/>
      <c r="H1357" s="48"/>
      <c r="I1357" s="48"/>
      <c r="J1357" s="48"/>
      <c r="K1357" s="48"/>
      <c r="IY1357" s="6"/>
      <c r="IZ1357" s="6"/>
      <c r="JA1357" s="6"/>
      <c r="JB1357" s="6"/>
      <c r="JC1357" s="6"/>
      <c r="JD1357" s="46"/>
      <c r="JE1357" s="4"/>
      <c r="JF1357" s="4"/>
      <c r="JG1357" s="4"/>
      <c r="JH1357" s="4"/>
      <c r="JI1357" s="4"/>
      <c r="JJ1357" s="4"/>
      <c r="JK1357" s="4"/>
      <c r="JL1357" s="4"/>
      <c r="JM1357" s="4"/>
      <c r="JN1357" s="4"/>
      <c r="JO1357" s="4"/>
      <c r="JP1357" s="4"/>
      <c r="JQ1357" s="6"/>
    </row>
    <row r="1358" spans="1:277" x14ac:dyDescent="0.25">
      <c r="A1358" s="47"/>
      <c r="B1358" s="48"/>
      <c r="C1358" s="48"/>
      <c r="D1358" s="48"/>
      <c r="E1358" s="48"/>
      <c r="F1358" s="48"/>
      <c r="G1358" s="48"/>
      <c r="H1358" s="48"/>
      <c r="I1358" s="48"/>
      <c r="J1358" s="48"/>
      <c r="K1358" s="48"/>
      <c r="IY1358" s="6"/>
      <c r="IZ1358" s="6"/>
      <c r="JA1358" s="6"/>
      <c r="JB1358" s="6"/>
      <c r="JC1358" s="6"/>
      <c r="JD1358" s="46"/>
      <c r="JE1358" s="4"/>
      <c r="JF1358" s="4"/>
      <c r="JG1358" s="4"/>
      <c r="JH1358" s="4"/>
      <c r="JI1358" s="4"/>
      <c r="JJ1358" s="4"/>
      <c r="JK1358" s="4"/>
      <c r="JL1358" s="4"/>
      <c r="JM1358" s="4"/>
      <c r="JN1358" s="4"/>
      <c r="JO1358" s="4"/>
      <c r="JP1358" s="4"/>
      <c r="JQ1358" s="6"/>
    </row>
    <row r="1359" spans="1:277" x14ac:dyDescent="0.25">
      <c r="A1359" s="47"/>
      <c r="B1359" s="48"/>
      <c r="C1359" s="48"/>
      <c r="D1359" s="48"/>
      <c r="E1359" s="48"/>
      <c r="F1359" s="48"/>
      <c r="G1359" s="48"/>
      <c r="H1359" s="48"/>
      <c r="I1359" s="48"/>
      <c r="J1359" s="48"/>
      <c r="K1359" s="48"/>
      <c r="IY1359" s="6"/>
      <c r="IZ1359" s="6"/>
      <c r="JA1359" s="6"/>
      <c r="JB1359" s="6"/>
      <c r="JC1359" s="6"/>
      <c r="JD1359" s="46"/>
      <c r="JE1359" s="4"/>
      <c r="JF1359" s="4"/>
      <c r="JG1359" s="4"/>
      <c r="JH1359" s="4"/>
      <c r="JI1359" s="4"/>
      <c r="JJ1359" s="4"/>
      <c r="JK1359" s="4"/>
      <c r="JL1359" s="4"/>
      <c r="JM1359" s="4"/>
      <c r="JN1359" s="4"/>
      <c r="JO1359" s="4"/>
      <c r="JP1359" s="4"/>
      <c r="JQ1359" s="6"/>
    </row>
    <row r="1360" spans="1:277" x14ac:dyDescent="0.25">
      <c r="A1360" s="47"/>
      <c r="B1360" s="48"/>
      <c r="C1360" s="48"/>
      <c r="D1360" s="48"/>
      <c r="E1360" s="48"/>
      <c r="F1360" s="48"/>
      <c r="G1360" s="48"/>
      <c r="H1360" s="48"/>
      <c r="I1360" s="48"/>
      <c r="J1360" s="48"/>
      <c r="K1360" s="48"/>
      <c r="IY1360" s="6"/>
      <c r="IZ1360" s="6"/>
      <c r="JA1360" s="6"/>
      <c r="JB1360" s="6"/>
      <c r="JC1360" s="6"/>
      <c r="JD1360" s="46"/>
      <c r="JE1360" s="4"/>
      <c r="JF1360" s="4"/>
      <c r="JG1360" s="4"/>
      <c r="JH1360" s="4"/>
      <c r="JI1360" s="4"/>
      <c r="JJ1360" s="4"/>
      <c r="JK1360" s="4"/>
      <c r="JL1360" s="4"/>
      <c r="JM1360" s="4"/>
      <c r="JN1360" s="4"/>
      <c r="JO1360" s="4"/>
      <c r="JP1360" s="4"/>
      <c r="JQ1360" s="6"/>
    </row>
    <row r="1361" spans="1:277" x14ac:dyDescent="0.25">
      <c r="A1361" s="47"/>
      <c r="B1361" s="48"/>
      <c r="C1361" s="48"/>
      <c r="D1361" s="48"/>
      <c r="E1361" s="48"/>
      <c r="F1361" s="48"/>
      <c r="G1361" s="48"/>
      <c r="H1361" s="48"/>
      <c r="I1361" s="48"/>
      <c r="J1361" s="48"/>
      <c r="K1361" s="48"/>
      <c r="IY1361" s="6"/>
      <c r="IZ1361" s="6"/>
      <c r="JA1361" s="6"/>
      <c r="JB1361" s="6"/>
      <c r="JC1361" s="6"/>
      <c r="JD1361" s="46"/>
      <c r="JE1361" s="4"/>
      <c r="JF1361" s="4"/>
      <c r="JG1361" s="4"/>
      <c r="JH1361" s="4"/>
      <c r="JI1361" s="4"/>
      <c r="JJ1361" s="4"/>
      <c r="JK1361" s="4"/>
      <c r="JL1361" s="4"/>
      <c r="JM1361" s="4"/>
      <c r="JN1361" s="4"/>
      <c r="JO1361" s="4"/>
      <c r="JP1361" s="4"/>
      <c r="JQ1361" s="6"/>
    </row>
    <row r="1362" spans="1:277" x14ac:dyDescent="0.25">
      <c r="A1362" s="47"/>
      <c r="B1362" s="48"/>
      <c r="C1362" s="48"/>
      <c r="D1362" s="48"/>
      <c r="E1362" s="48"/>
      <c r="F1362" s="48"/>
      <c r="G1362" s="48"/>
      <c r="H1362" s="48"/>
      <c r="I1362" s="48"/>
      <c r="J1362" s="48"/>
      <c r="K1362" s="48"/>
      <c r="IY1362" s="6"/>
      <c r="IZ1362" s="6"/>
      <c r="JA1362" s="6"/>
      <c r="JB1362" s="6"/>
      <c r="JC1362" s="6"/>
      <c r="JD1362" s="46"/>
      <c r="JE1362" s="4"/>
      <c r="JF1362" s="4"/>
      <c r="JG1362" s="4"/>
      <c r="JH1362" s="4"/>
      <c r="JI1362" s="4"/>
      <c r="JJ1362" s="4"/>
      <c r="JK1362" s="4"/>
      <c r="JL1362" s="4"/>
      <c r="JM1362" s="4"/>
      <c r="JN1362" s="4"/>
      <c r="JO1362" s="4"/>
      <c r="JP1362" s="4"/>
      <c r="JQ1362" s="6"/>
    </row>
    <row r="1363" spans="1:277" x14ac:dyDescent="0.25">
      <c r="A1363" s="47"/>
      <c r="B1363" s="48"/>
      <c r="C1363" s="48"/>
      <c r="D1363" s="48"/>
      <c r="E1363" s="48"/>
      <c r="F1363" s="48"/>
      <c r="G1363" s="48"/>
      <c r="H1363" s="48"/>
      <c r="I1363" s="48"/>
      <c r="J1363" s="48"/>
      <c r="K1363" s="48"/>
      <c r="IY1363" s="6"/>
      <c r="IZ1363" s="6"/>
      <c r="JA1363" s="6"/>
      <c r="JB1363" s="6"/>
      <c r="JC1363" s="6"/>
      <c r="JD1363" s="46"/>
      <c r="JE1363" s="4"/>
      <c r="JF1363" s="4"/>
      <c r="JG1363" s="4"/>
      <c r="JH1363" s="4"/>
      <c r="JI1363" s="4"/>
      <c r="JJ1363" s="4"/>
      <c r="JK1363" s="4"/>
      <c r="JL1363" s="4"/>
      <c r="JM1363" s="4"/>
      <c r="JN1363" s="4"/>
      <c r="JO1363" s="4"/>
      <c r="JP1363" s="4"/>
      <c r="JQ1363" s="6"/>
    </row>
    <row r="1364" spans="1:277" x14ac:dyDescent="0.25">
      <c r="A1364" s="47"/>
      <c r="B1364" s="48"/>
      <c r="C1364" s="48"/>
      <c r="D1364" s="48"/>
      <c r="E1364" s="48"/>
      <c r="F1364" s="48"/>
      <c r="G1364" s="48"/>
      <c r="H1364" s="48"/>
      <c r="I1364" s="48"/>
      <c r="J1364" s="48"/>
      <c r="K1364" s="48"/>
      <c r="IY1364" s="6"/>
      <c r="IZ1364" s="6"/>
      <c r="JA1364" s="6"/>
      <c r="JB1364" s="6"/>
      <c r="JC1364" s="6"/>
      <c r="JD1364" s="46"/>
      <c r="JE1364" s="4"/>
      <c r="JF1364" s="4"/>
      <c r="JG1364" s="4"/>
      <c r="JH1364" s="4"/>
      <c r="JI1364" s="4"/>
      <c r="JJ1364" s="4"/>
      <c r="JK1364" s="4"/>
      <c r="JL1364" s="4"/>
      <c r="JM1364" s="4"/>
      <c r="JN1364" s="4"/>
      <c r="JO1364" s="4"/>
      <c r="JP1364" s="4"/>
      <c r="JQ1364" s="6"/>
    </row>
    <row r="1365" spans="1:277" x14ac:dyDescent="0.25">
      <c r="A1365" s="47"/>
      <c r="B1365" s="48"/>
      <c r="C1365" s="48"/>
      <c r="D1365" s="48"/>
      <c r="E1365" s="48"/>
      <c r="F1365" s="48"/>
      <c r="G1365" s="48"/>
      <c r="H1365" s="48"/>
      <c r="I1365" s="48"/>
      <c r="J1365" s="48"/>
      <c r="K1365" s="48"/>
      <c r="IY1365" s="6"/>
      <c r="IZ1365" s="6"/>
      <c r="JA1365" s="6"/>
      <c r="JB1365" s="6"/>
      <c r="JC1365" s="6"/>
      <c r="JD1365" s="46"/>
      <c r="JE1365" s="4"/>
      <c r="JF1365" s="4"/>
      <c r="JG1365" s="4"/>
      <c r="JH1365" s="4"/>
      <c r="JI1365" s="4"/>
      <c r="JJ1365" s="4"/>
      <c r="JK1365" s="4"/>
      <c r="JL1365" s="4"/>
      <c r="JM1365" s="4"/>
      <c r="JN1365" s="4"/>
      <c r="JO1365" s="4"/>
      <c r="JP1365" s="4"/>
      <c r="JQ1365" s="6"/>
    </row>
    <row r="1366" spans="1:277" x14ac:dyDescent="0.25">
      <c r="A1366" s="47"/>
      <c r="B1366" s="48"/>
      <c r="C1366" s="48"/>
      <c r="D1366" s="48"/>
      <c r="E1366" s="48"/>
      <c r="F1366" s="48"/>
      <c r="G1366" s="48"/>
      <c r="H1366" s="48"/>
      <c r="I1366" s="48"/>
      <c r="J1366" s="48"/>
      <c r="K1366" s="48"/>
      <c r="IY1366" s="6"/>
      <c r="IZ1366" s="6"/>
      <c r="JA1366" s="6"/>
      <c r="JB1366" s="6"/>
      <c r="JC1366" s="6"/>
      <c r="JD1366" s="46"/>
      <c r="JE1366" s="4"/>
      <c r="JF1366" s="4"/>
      <c r="JG1366" s="4"/>
      <c r="JH1366" s="4"/>
      <c r="JI1366" s="4"/>
      <c r="JJ1366" s="4"/>
      <c r="JK1366" s="4"/>
      <c r="JL1366" s="4"/>
      <c r="JM1366" s="4"/>
      <c r="JN1366" s="4"/>
      <c r="JO1366" s="4"/>
      <c r="JP1366" s="4"/>
      <c r="JQ1366" s="6"/>
    </row>
    <row r="1367" spans="1:277" x14ac:dyDescent="0.25">
      <c r="A1367" s="47"/>
      <c r="B1367" s="48"/>
      <c r="C1367" s="48"/>
      <c r="D1367" s="48"/>
      <c r="E1367" s="48"/>
      <c r="F1367" s="48"/>
      <c r="G1367" s="48"/>
      <c r="H1367" s="48"/>
      <c r="I1367" s="48"/>
      <c r="J1367" s="48"/>
      <c r="K1367" s="48"/>
      <c r="IY1367" s="6"/>
      <c r="IZ1367" s="6"/>
      <c r="JA1367" s="6"/>
      <c r="JB1367" s="6"/>
      <c r="JC1367" s="6"/>
      <c r="JD1367" s="46"/>
      <c r="JE1367" s="4"/>
      <c r="JF1367" s="4"/>
      <c r="JG1367" s="4"/>
      <c r="JH1367" s="4"/>
      <c r="JI1367" s="4"/>
      <c r="JJ1367" s="4"/>
      <c r="JK1367" s="4"/>
      <c r="JL1367" s="4"/>
      <c r="JM1367" s="4"/>
      <c r="JN1367" s="4"/>
      <c r="JO1367" s="4"/>
      <c r="JP1367" s="4"/>
      <c r="JQ1367" s="6"/>
    </row>
    <row r="1368" spans="1:277" x14ac:dyDescent="0.25">
      <c r="A1368" s="47"/>
      <c r="B1368" s="48"/>
      <c r="C1368" s="48"/>
      <c r="D1368" s="48"/>
      <c r="E1368" s="48"/>
      <c r="F1368" s="48"/>
      <c r="G1368" s="48"/>
      <c r="H1368" s="48"/>
      <c r="I1368" s="48"/>
      <c r="J1368" s="48"/>
      <c r="K1368" s="48"/>
      <c r="IY1368" s="6"/>
      <c r="IZ1368" s="6"/>
      <c r="JA1368" s="6"/>
      <c r="JB1368" s="6"/>
      <c r="JC1368" s="6"/>
      <c r="JD1368" s="46"/>
      <c r="JE1368" s="4"/>
      <c r="JF1368" s="4"/>
      <c r="JG1368" s="4"/>
      <c r="JH1368" s="4"/>
      <c r="JI1368" s="4"/>
      <c r="JJ1368" s="4"/>
      <c r="JK1368" s="4"/>
      <c r="JL1368" s="4"/>
      <c r="JM1368" s="4"/>
      <c r="JN1368" s="4"/>
      <c r="JO1368" s="4"/>
      <c r="JP1368" s="4"/>
      <c r="JQ1368" s="6"/>
    </row>
    <row r="1369" spans="1:277" x14ac:dyDescent="0.25">
      <c r="A1369" s="47"/>
      <c r="B1369" s="48"/>
      <c r="C1369" s="48"/>
      <c r="D1369" s="48"/>
      <c r="E1369" s="48"/>
      <c r="F1369" s="48"/>
      <c r="G1369" s="48"/>
      <c r="H1369" s="48"/>
      <c r="I1369" s="48"/>
      <c r="J1369" s="48"/>
      <c r="K1369" s="48"/>
      <c r="IY1369" s="6"/>
      <c r="IZ1369" s="6"/>
      <c r="JA1369" s="6"/>
      <c r="JB1369" s="6"/>
      <c r="JC1369" s="6"/>
      <c r="JD1369" s="46"/>
      <c r="JE1369" s="4"/>
      <c r="JF1369" s="4"/>
      <c r="JG1369" s="4"/>
      <c r="JH1369" s="4"/>
      <c r="JI1369" s="4"/>
      <c r="JJ1369" s="4"/>
      <c r="JK1369" s="4"/>
      <c r="JL1369" s="4"/>
      <c r="JM1369" s="4"/>
      <c r="JN1369" s="4"/>
      <c r="JO1369" s="4"/>
      <c r="JP1369" s="4"/>
      <c r="JQ1369" s="6"/>
    </row>
    <row r="1370" spans="1:277" x14ac:dyDescent="0.25">
      <c r="A1370" s="47"/>
      <c r="B1370" s="48"/>
      <c r="C1370" s="48"/>
      <c r="D1370" s="48"/>
      <c r="E1370" s="48"/>
      <c r="F1370" s="48"/>
      <c r="G1370" s="48"/>
      <c r="H1370" s="48"/>
      <c r="I1370" s="48"/>
      <c r="J1370" s="48"/>
      <c r="K1370" s="48"/>
      <c r="IY1370" s="6"/>
      <c r="IZ1370" s="6"/>
      <c r="JA1370" s="6"/>
      <c r="JB1370" s="6"/>
      <c r="JC1370" s="6"/>
      <c r="JD1370" s="46"/>
      <c r="JE1370" s="4"/>
      <c r="JF1370" s="4"/>
      <c r="JG1370" s="4"/>
      <c r="JH1370" s="4"/>
      <c r="JI1370" s="4"/>
      <c r="JJ1370" s="4"/>
      <c r="JK1370" s="4"/>
      <c r="JL1370" s="4"/>
      <c r="JM1370" s="4"/>
      <c r="JN1370" s="4"/>
      <c r="JO1370" s="4"/>
      <c r="JP1370" s="4"/>
      <c r="JQ1370" s="6"/>
    </row>
    <row r="1371" spans="1:277" x14ac:dyDescent="0.25">
      <c r="A1371" s="47"/>
      <c r="B1371" s="48"/>
      <c r="C1371" s="48"/>
      <c r="D1371" s="48"/>
      <c r="E1371" s="48"/>
      <c r="F1371" s="48"/>
      <c r="G1371" s="48"/>
      <c r="H1371" s="48"/>
      <c r="I1371" s="48"/>
      <c r="J1371" s="48"/>
      <c r="K1371" s="48"/>
      <c r="IY1371" s="6"/>
      <c r="IZ1371" s="6"/>
      <c r="JA1371" s="6"/>
      <c r="JB1371" s="6"/>
      <c r="JC1371" s="6"/>
      <c r="JD1371" s="46"/>
      <c r="JE1371" s="4"/>
      <c r="JF1371" s="4"/>
      <c r="JG1371" s="4"/>
      <c r="JH1371" s="4"/>
      <c r="JI1371" s="4"/>
      <c r="JJ1371" s="4"/>
      <c r="JK1371" s="4"/>
      <c r="JL1371" s="4"/>
      <c r="JM1371" s="4"/>
      <c r="JN1371" s="4"/>
      <c r="JO1371" s="4"/>
      <c r="JP1371" s="4"/>
      <c r="JQ1371" s="6"/>
    </row>
    <row r="1372" spans="1:277" x14ac:dyDescent="0.25">
      <c r="A1372" s="47"/>
      <c r="B1372" s="48"/>
      <c r="C1372" s="48"/>
      <c r="D1372" s="48"/>
      <c r="E1372" s="48"/>
      <c r="F1372" s="48"/>
      <c r="G1372" s="48"/>
      <c r="H1372" s="48"/>
      <c r="I1372" s="48"/>
      <c r="J1372" s="48"/>
      <c r="K1372" s="48"/>
      <c r="IY1372" s="6"/>
      <c r="IZ1372" s="6"/>
      <c r="JA1372" s="6"/>
      <c r="JB1372" s="6"/>
      <c r="JC1372" s="6"/>
      <c r="JD1372" s="46"/>
      <c r="JE1372" s="4"/>
      <c r="JF1372" s="4"/>
      <c r="JG1372" s="4"/>
      <c r="JH1372" s="4"/>
      <c r="JI1372" s="4"/>
      <c r="JJ1372" s="4"/>
      <c r="JK1372" s="4"/>
      <c r="JL1372" s="4"/>
      <c r="JM1372" s="4"/>
      <c r="JN1372" s="4"/>
      <c r="JO1372" s="4"/>
      <c r="JP1372" s="4"/>
      <c r="JQ1372" s="6"/>
    </row>
    <row r="1373" spans="1:277" x14ac:dyDescent="0.25">
      <c r="A1373" s="47"/>
      <c r="B1373" s="48"/>
      <c r="C1373" s="48"/>
      <c r="D1373" s="48"/>
      <c r="E1373" s="48"/>
      <c r="F1373" s="48"/>
      <c r="G1373" s="48"/>
      <c r="H1373" s="48"/>
      <c r="I1373" s="48"/>
      <c r="J1373" s="48"/>
      <c r="K1373" s="48"/>
      <c r="IY1373" s="6"/>
      <c r="IZ1373" s="6"/>
      <c r="JA1373" s="6"/>
      <c r="JB1373" s="6"/>
      <c r="JC1373" s="6"/>
      <c r="JD1373" s="46"/>
      <c r="JE1373" s="4"/>
      <c r="JF1373" s="4"/>
      <c r="JG1373" s="4"/>
      <c r="JH1373" s="4"/>
      <c r="JI1373" s="4"/>
      <c r="JJ1373" s="4"/>
      <c r="JK1373" s="4"/>
      <c r="JL1373" s="4"/>
      <c r="JM1373" s="4"/>
      <c r="JN1373" s="4"/>
      <c r="JO1373" s="4"/>
      <c r="JP1373" s="4"/>
      <c r="JQ1373" s="6"/>
    </row>
    <row r="1374" spans="1:277" x14ac:dyDescent="0.25">
      <c r="A1374" s="47"/>
      <c r="B1374" s="48"/>
      <c r="C1374" s="48"/>
      <c r="D1374" s="48"/>
      <c r="E1374" s="48"/>
      <c r="F1374" s="48"/>
      <c r="G1374" s="48"/>
      <c r="H1374" s="48"/>
      <c r="I1374" s="48"/>
      <c r="J1374" s="48"/>
      <c r="K1374" s="48"/>
      <c r="IY1374" s="6"/>
      <c r="IZ1374" s="6"/>
      <c r="JA1374" s="6"/>
      <c r="JB1374" s="6"/>
      <c r="JC1374" s="6"/>
      <c r="JD1374" s="46"/>
      <c r="JE1374" s="4"/>
      <c r="JF1374" s="4"/>
      <c r="JG1374" s="4"/>
      <c r="JH1374" s="4"/>
      <c r="JI1374" s="4"/>
      <c r="JJ1374" s="4"/>
      <c r="JK1374" s="4"/>
      <c r="JL1374" s="4"/>
      <c r="JM1374" s="4"/>
      <c r="JN1374" s="4"/>
      <c r="JO1374" s="4"/>
      <c r="JP1374" s="4"/>
      <c r="JQ1374" s="6"/>
    </row>
    <row r="1375" spans="1:277" x14ac:dyDescent="0.25">
      <c r="A1375" s="47"/>
      <c r="B1375" s="48"/>
      <c r="C1375" s="48"/>
      <c r="D1375" s="48"/>
      <c r="E1375" s="48"/>
      <c r="F1375" s="48"/>
      <c r="G1375" s="48"/>
      <c r="H1375" s="48"/>
      <c r="I1375" s="48"/>
      <c r="J1375" s="48"/>
      <c r="K1375" s="48"/>
      <c r="IY1375" s="6"/>
      <c r="IZ1375" s="6"/>
      <c r="JA1375" s="6"/>
      <c r="JB1375" s="6"/>
      <c r="JC1375" s="6"/>
      <c r="JD1375" s="46"/>
      <c r="JE1375" s="4"/>
      <c r="JF1375" s="4"/>
      <c r="JG1375" s="4"/>
      <c r="JH1375" s="4"/>
      <c r="JI1375" s="4"/>
      <c r="JJ1375" s="4"/>
      <c r="JK1375" s="4"/>
      <c r="JL1375" s="4"/>
      <c r="JM1375" s="4"/>
      <c r="JN1375" s="4"/>
      <c r="JO1375" s="4"/>
      <c r="JP1375" s="4"/>
      <c r="JQ1375" s="6"/>
    </row>
    <row r="1376" spans="1:277" x14ac:dyDescent="0.25">
      <c r="A1376" s="47"/>
      <c r="B1376" s="48"/>
      <c r="C1376" s="48"/>
      <c r="D1376" s="48"/>
      <c r="E1376" s="48"/>
      <c r="F1376" s="48"/>
      <c r="G1376" s="48"/>
      <c r="H1376" s="48"/>
      <c r="I1376" s="48"/>
      <c r="J1376" s="48"/>
      <c r="K1376" s="48"/>
      <c r="IY1376" s="6"/>
      <c r="IZ1376" s="6"/>
      <c r="JA1376" s="6"/>
      <c r="JB1376" s="6"/>
      <c r="JC1376" s="6"/>
      <c r="JD1376" s="46"/>
      <c r="JE1376" s="4"/>
      <c r="JF1376" s="4"/>
      <c r="JG1376" s="4"/>
      <c r="JH1376" s="4"/>
      <c r="JI1376" s="4"/>
      <c r="JJ1376" s="4"/>
      <c r="JK1376" s="4"/>
      <c r="JL1376" s="4"/>
      <c r="JM1376" s="4"/>
      <c r="JN1376" s="4"/>
      <c r="JO1376" s="4"/>
      <c r="JP1376" s="4"/>
      <c r="JQ1376" s="6"/>
    </row>
    <row r="1377" spans="1:277" x14ac:dyDescent="0.25">
      <c r="A1377" s="47"/>
      <c r="B1377" s="48"/>
      <c r="C1377" s="48"/>
      <c r="D1377" s="48"/>
      <c r="E1377" s="48"/>
      <c r="F1377" s="48"/>
      <c r="G1377" s="48"/>
      <c r="H1377" s="48"/>
      <c r="I1377" s="48"/>
      <c r="J1377" s="48"/>
      <c r="K1377" s="48"/>
      <c r="IY1377" s="6"/>
      <c r="IZ1377" s="6"/>
      <c r="JA1377" s="6"/>
      <c r="JB1377" s="6"/>
      <c r="JC1377" s="6"/>
      <c r="JD1377" s="46"/>
      <c r="JE1377" s="4"/>
      <c r="JF1377" s="4"/>
      <c r="JG1377" s="4"/>
      <c r="JH1377" s="4"/>
      <c r="JI1377" s="4"/>
      <c r="JJ1377" s="4"/>
      <c r="JK1377" s="4"/>
      <c r="JL1377" s="4"/>
      <c r="JM1377" s="4"/>
      <c r="JN1377" s="4"/>
      <c r="JO1377" s="4"/>
      <c r="JP1377" s="4"/>
      <c r="JQ1377" s="6"/>
    </row>
    <row r="1378" spans="1:277" x14ac:dyDescent="0.25">
      <c r="A1378" s="47"/>
      <c r="B1378" s="48"/>
      <c r="C1378" s="48"/>
      <c r="D1378" s="48"/>
      <c r="E1378" s="48"/>
      <c r="F1378" s="48"/>
      <c r="G1378" s="48"/>
      <c r="H1378" s="48"/>
      <c r="I1378" s="48"/>
      <c r="J1378" s="48"/>
      <c r="K1378" s="48"/>
      <c r="IY1378" s="6"/>
      <c r="IZ1378" s="6"/>
      <c r="JA1378" s="6"/>
      <c r="JB1378" s="6"/>
      <c r="JC1378" s="6"/>
      <c r="JD1378" s="46"/>
      <c r="JE1378" s="4"/>
      <c r="JF1378" s="4"/>
      <c r="JG1378" s="4"/>
      <c r="JH1378" s="4"/>
      <c r="JI1378" s="4"/>
      <c r="JJ1378" s="4"/>
      <c r="JK1378" s="4"/>
      <c r="JL1378" s="4"/>
      <c r="JM1378" s="4"/>
      <c r="JN1378" s="4"/>
      <c r="JO1378" s="4"/>
      <c r="JP1378" s="4"/>
      <c r="JQ1378" s="6"/>
    </row>
    <row r="1379" spans="1:277" x14ac:dyDescent="0.25">
      <c r="A1379" s="47"/>
      <c r="B1379" s="48"/>
      <c r="C1379" s="48"/>
      <c r="D1379" s="48"/>
      <c r="E1379" s="48"/>
      <c r="F1379" s="48"/>
      <c r="G1379" s="48"/>
      <c r="H1379" s="48"/>
      <c r="I1379" s="48"/>
      <c r="J1379" s="48"/>
      <c r="K1379" s="48"/>
      <c r="IY1379" s="6"/>
      <c r="IZ1379" s="6"/>
      <c r="JA1379" s="6"/>
      <c r="JB1379" s="6"/>
      <c r="JC1379" s="6"/>
      <c r="JD1379" s="46"/>
      <c r="JE1379" s="4"/>
      <c r="JF1379" s="4"/>
      <c r="JG1379" s="4"/>
      <c r="JH1379" s="4"/>
      <c r="JI1379" s="4"/>
      <c r="JJ1379" s="4"/>
      <c r="JK1379" s="4"/>
      <c r="JL1379" s="4"/>
      <c r="JM1379" s="4"/>
      <c r="JN1379" s="4"/>
      <c r="JO1379" s="4"/>
      <c r="JP1379" s="4"/>
      <c r="JQ1379" s="6"/>
    </row>
    <row r="1380" spans="1:277" x14ac:dyDescent="0.25">
      <c r="A1380" s="47"/>
      <c r="B1380" s="48"/>
      <c r="C1380" s="48"/>
      <c r="D1380" s="48"/>
      <c r="E1380" s="48"/>
      <c r="F1380" s="48"/>
      <c r="G1380" s="48"/>
      <c r="H1380" s="48"/>
      <c r="I1380" s="48"/>
      <c r="J1380" s="48"/>
      <c r="K1380" s="48"/>
      <c r="IY1380" s="6"/>
      <c r="IZ1380" s="6"/>
      <c r="JA1380" s="6"/>
      <c r="JB1380" s="6"/>
      <c r="JC1380" s="6"/>
      <c r="JD1380" s="46"/>
      <c r="JE1380" s="4"/>
      <c r="JF1380" s="4"/>
      <c r="JG1380" s="4"/>
      <c r="JH1380" s="4"/>
      <c r="JI1380" s="4"/>
      <c r="JJ1380" s="4"/>
      <c r="JK1380" s="4"/>
      <c r="JL1380" s="4"/>
      <c r="JM1380" s="4"/>
      <c r="JN1380" s="4"/>
      <c r="JO1380" s="4"/>
      <c r="JP1380" s="4"/>
      <c r="JQ1380" s="6"/>
    </row>
    <row r="1381" spans="1:277" x14ac:dyDescent="0.25">
      <c r="A1381" s="47"/>
      <c r="B1381" s="48"/>
      <c r="C1381" s="48"/>
      <c r="D1381" s="48"/>
      <c r="E1381" s="48"/>
      <c r="F1381" s="48"/>
      <c r="G1381" s="48"/>
      <c r="H1381" s="48"/>
      <c r="I1381" s="48"/>
      <c r="J1381" s="48"/>
      <c r="K1381" s="48"/>
      <c r="IY1381" s="6"/>
      <c r="IZ1381" s="6"/>
      <c r="JA1381" s="6"/>
      <c r="JB1381" s="6"/>
      <c r="JC1381" s="6"/>
      <c r="JD1381" s="46"/>
      <c r="JE1381" s="4"/>
      <c r="JF1381" s="4"/>
      <c r="JG1381" s="4"/>
      <c r="JH1381" s="4"/>
      <c r="JI1381" s="4"/>
      <c r="JJ1381" s="4"/>
      <c r="JK1381" s="4"/>
      <c r="JL1381" s="4"/>
      <c r="JM1381" s="4"/>
      <c r="JN1381" s="4"/>
      <c r="JO1381" s="4"/>
      <c r="JP1381" s="4"/>
      <c r="JQ1381" s="6"/>
    </row>
    <row r="1382" spans="1:277" x14ac:dyDescent="0.25">
      <c r="A1382" s="47"/>
      <c r="B1382" s="48"/>
      <c r="C1382" s="48"/>
      <c r="D1382" s="48"/>
      <c r="E1382" s="48"/>
      <c r="F1382" s="48"/>
      <c r="G1382" s="48"/>
      <c r="H1382" s="48"/>
      <c r="I1382" s="48"/>
      <c r="J1382" s="48"/>
      <c r="K1382" s="48"/>
      <c r="IY1382" s="6"/>
      <c r="IZ1382" s="6"/>
      <c r="JA1382" s="6"/>
      <c r="JB1382" s="6"/>
      <c r="JC1382" s="6"/>
      <c r="JD1382" s="46"/>
      <c r="JE1382" s="4"/>
      <c r="JF1382" s="4"/>
      <c r="JG1382" s="4"/>
      <c r="JH1382" s="4"/>
      <c r="JI1382" s="4"/>
      <c r="JJ1382" s="4"/>
      <c r="JK1382" s="4"/>
      <c r="JL1382" s="4"/>
      <c r="JM1382" s="4"/>
      <c r="JN1382" s="4"/>
      <c r="JO1382" s="4"/>
      <c r="JP1382" s="4"/>
      <c r="JQ1382" s="6"/>
    </row>
    <row r="1383" spans="1:277" x14ac:dyDescent="0.25">
      <c r="A1383" s="47"/>
      <c r="B1383" s="48"/>
      <c r="C1383" s="48"/>
      <c r="D1383" s="48"/>
      <c r="E1383" s="48"/>
      <c r="F1383" s="48"/>
      <c r="G1383" s="48"/>
      <c r="H1383" s="48"/>
      <c r="I1383" s="48"/>
      <c r="J1383" s="48"/>
      <c r="K1383" s="48"/>
      <c r="IY1383" s="6"/>
      <c r="IZ1383" s="6"/>
      <c r="JA1383" s="6"/>
      <c r="JB1383" s="6"/>
      <c r="JC1383" s="6"/>
      <c r="JD1383" s="46"/>
      <c r="JE1383" s="4"/>
      <c r="JF1383" s="4"/>
      <c r="JG1383" s="4"/>
      <c r="JH1383" s="4"/>
      <c r="JI1383" s="4"/>
      <c r="JJ1383" s="4"/>
      <c r="JK1383" s="4"/>
      <c r="JL1383" s="4"/>
      <c r="JM1383" s="4"/>
      <c r="JN1383" s="4"/>
      <c r="JO1383" s="4"/>
      <c r="JP1383" s="4"/>
      <c r="JQ1383" s="6"/>
    </row>
    <row r="1384" spans="1:277" x14ac:dyDescent="0.25">
      <c r="A1384" s="47"/>
      <c r="B1384" s="48"/>
      <c r="C1384" s="48"/>
      <c r="D1384" s="48"/>
      <c r="E1384" s="48"/>
      <c r="F1384" s="48"/>
      <c r="G1384" s="48"/>
      <c r="H1384" s="48"/>
      <c r="I1384" s="48"/>
      <c r="J1384" s="48"/>
      <c r="K1384" s="48"/>
      <c r="IY1384" s="6"/>
      <c r="IZ1384" s="6"/>
      <c r="JA1384" s="6"/>
      <c r="JB1384" s="6"/>
      <c r="JC1384" s="6"/>
      <c r="JD1384" s="46"/>
      <c r="JE1384" s="4"/>
      <c r="JF1384" s="4"/>
      <c r="JG1384" s="4"/>
      <c r="JH1384" s="4"/>
      <c r="JI1384" s="4"/>
      <c r="JJ1384" s="4"/>
      <c r="JK1384" s="4"/>
      <c r="JL1384" s="4"/>
      <c r="JM1384" s="4"/>
      <c r="JN1384" s="4"/>
      <c r="JO1384" s="4"/>
      <c r="JP1384" s="4"/>
      <c r="JQ1384" s="6"/>
    </row>
    <row r="1385" spans="1:277" x14ac:dyDescent="0.25">
      <c r="A1385" s="47"/>
      <c r="B1385" s="48"/>
      <c r="C1385" s="48"/>
      <c r="D1385" s="48"/>
      <c r="E1385" s="48"/>
      <c r="F1385" s="48"/>
      <c r="G1385" s="48"/>
      <c r="H1385" s="48"/>
      <c r="I1385" s="48"/>
      <c r="J1385" s="48"/>
      <c r="K1385" s="48"/>
      <c r="IY1385" s="6"/>
      <c r="IZ1385" s="6"/>
      <c r="JA1385" s="6"/>
      <c r="JB1385" s="6"/>
      <c r="JC1385" s="6"/>
      <c r="JD1385" s="46"/>
      <c r="JE1385" s="4"/>
      <c r="JF1385" s="4"/>
      <c r="JG1385" s="4"/>
      <c r="JH1385" s="4"/>
      <c r="JI1385" s="4"/>
      <c r="JJ1385" s="4"/>
      <c r="JK1385" s="4"/>
      <c r="JL1385" s="4"/>
      <c r="JM1385" s="4"/>
      <c r="JN1385" s="4"/>
      <c r="JO1385" s="4"/>
      <c r="JP1385" s="4"/>
      <c r="JQ1385" s="6"/>
    </row>
    <row r="1386" spans="1:277" x14ac:dyDescent="0.25">
      <c r="A1386" s="47"/>
      <c r="B1386" s="48"/>
      <c r="C1386" s="48"/>
      <c r="D1386" s="48"/>
      <c r="E1386" s="48"/>
      <c r="F1386" s="48"/>
      <c r="G1386" s="48"/>
      <c r="H1386" s="48"/>
      <c r="I1386" s="48"/>
      <c r="J1386" s="48"/>
      <c r="K1386" s="48"/>
      <c r="IY1386" s="6"/>
      <c r="IZ1386" s="6"/>
      <c r="JA1386" s="6"/>
      <c r="JB1386" s="6"/>
      <c r="JC1386" s="6"/>
      <c r="JD1386" s="46"/>
      <c r="JE1386" s="4"/>
      <c r="JF1386" s="4"/>
      <c r="JG1386" s="4"/>
      <c r="JH1386" s="4"/>
      <c r="JI1386" s="4"/>
      <c r="JJ1386" s="4"/>
      <c r="JK1386" s="4"/>
      <c r="JL1386" s="4"/>
      <c r="JM1386" s="4"/>
      <c r="JN1386" s="4"/>
      <c r="JO1386" s="4"/>
      <c r="JP1386" s="4"/>
      <c r="JQ1386" s="6"/>
    </row>
    <row r="1387" spans="1:277" x14ac:dyDescent="0.25">
      <c r="A1387" s="47"/>
      <c r="B1387" s="48"/>
      <c r="C1387" s="48"/>
      <c r="D1387" s="48"/>
      <c r="E1387" s="48"/>
      <c r="F1387" s="48"/>
      <c r="G1387" s="48"/>
      <c r="H1387" s="48"/>
      <c r="I1387" s="48"/>
      <c r="J1387" s="48"/>
      <c r="K1387" s="48"/>
      <c r="IY1387" s="6"/>
      <c r="IZ1387" s="6"/>
      <c r="JA1387" s="6"/>
      <c r="JB1387" s="6"/>
      <c r="JC1387" s="6"/>
      <c r="JD1387" s="46"/>
      <c r="JE1387" s="4"/>
      <c r="JF1387" s="4"/>
      <c r="JG1387" s="4"/>
      <c r="JH1387" s="4"/>
      <c r="JI1387" s="4"/>
      <c r="JJ1387" s="4"/>
      <c r="JK1387" s="4"/>
      <c r="JL1387" s="4"/>
      <c r="JM1387" s="4"/>
      <c r="JN1387" s="4"/>
      <c r="JO1387" s="4"/>
      <c r="JP1387" s="4"/>
      <c r="JQ1387" s="6"/>
    </row>
    <row r="1388" spans="1:277" x14ac:dyDescent="0.25">
      <c r="A1388" s="47"/>
      <c r="B1388" s="48"/>
      <c r="C1388" s="48"/>
      <c r="D1388" s="48"/>
      <c r="E1388" s="48"/>
      <c r="F1388" s="48"/>
      <c r="G1388" s="48"/>
      <c r="H1388" s="48"/>
      <c r="I1388" s="48"/>
      <c r="J1388" s="48"/>
      <c r="K1388" s="48"/>
      <c r="IY1388" s="6"/>
      <c r="IZ1388" s="6"/>
      <c r="JA1388" s="6"/>
      <c r="JB1388" s="6"/>
      <c r="JC1388" s="6"/>
      <c r="JD1388" s="46"/>
      <c r="JE1388" s="4"/>
      <c r="JF1388" s="4"/>
      <c r="JG1388" s="4"/>
      <c r="JH1388" s="4"/>
      <c r="JI1388" s="4"/>
      <c r="JJ1388" s="4"/>
      <c r="JK1388" s="4"/>
      <c r="JL1388" s="4"/>
      <c r="JM1388" s="4"/>
      <c r="JN1388" s="4"/>
      <c r="JO1388" s="4"/>
      <c r="JP1388" s="4"/>
      <c r="JQ1388" s="6"/>
    </row>
    <row r="1389" spans="1:277" x14ac:dyDescent="0.25">
      <c r="A1389" s="47"/>
      <c r="B1389" s="48"/>
      <c r="C1389" s="48"/>
      <c r="D1389" s="48"/>
      <c r="E1389" s="48"/>
      <c r="F1389" s="48"/>
      <c r="G1389" s="48"/>
      <c r="H1389" s="48"/>
      <c r="I1389" s="48"/>
      <c r="J1389" s="48"/>
      <c r="K1389" s="48"/>
      <c r="IY1389" s="6"/>
      <c r="IZ1389" s="6"/>
      <c r="JA1389" s="6"/>
      <c r="JB1389" s="6"/>
      <c r="JC1389" s="6"/>
      <c r="JD1389" s="46"/>
      <c r="JE1389" s="4"/>
      <c r="JF1389" s="4"/>
      <c r="JG1389" s="4"/>
      <c r="JH1389" s="4"/>
      <c r="JI1389" s="4"/>
      <c r="JJ1389" s="4"/>
      <c r="JK1389" s="4"/>
      <c r="JL1389" s="4"/>
      <c r="JM1389" s="4"/>
      <c r="JN1389" s="4"/>
      <c r="JO1389" s="4"/>
      <c r="JP1389" s="4"/>
      <c r="JQ1389" s="6"/>
    </row>
    <row r="1390" spans="1:277" x14ac:dyDescent="0.25">
      <c r="A1390" s="47"/>
      <c r="B1390" s="48"/>
      <c r="C1390" s="48"/>
      <c r="D1390" s="48"/>
      <c r="E1390" s="48"/>
      <c r="F1390" s="48"/>
      <c r="G1390" s="48"/>
      <c r="H1390" s="48"/>
      <c r="I1390" s="48"/>
      <c r="J1390" s="48"/>
      <c r="K1390" s="48"/>
      <c r="IY1390" s="6"/>
      <c r="IZ1390" s="6"/>
      <c r="JA1390" s="6"/>
      <c r="JB1390" s="6"/>
      <c r="JC1390" s="6"/>
      <c r="JD1390" s="46"/>
      <c r="JE1390" s="4"/>
      <c r="JF1390" s="4"/>
      <c r="JG1390" s="4"/>
      <c r="JH1390" s="4"/>
      <c r="JI1390" s="4"/>
      <c r="JJ1390" s="4"/>
      <c r="JK1390" s="4"/>
      <c r="JL1390" s="4"/>
      <c r="JM1390" s="4"/>
      <c r="JN1390" s="4"/>
      <c r="JO1390" s="4"/>
      <c r="JP1390" s="4"/>
      <c r="JQ1390" s="6"/>
    </row>
    <row r="1391" spans="1:277" x14ac:dyDescent="0.25">
      <c r="A1391" s="47"/>
      <c r="B1391" s="48"/>
      <c r="C1391" s="48"/>
      <c r="D1391" s="48"/>
      <c r="E1391" s="48"/>
      <c r="F1391" s="48"/>
      <c r="G1391" s="48"/>
      <c r="H1391" s="48"/>
      <c r="I1391" s="48"/>
      <c r="J1391" s="48"/>
      <c r="K1391" s="48"/>
      <c r="IY1391" s="6"/>
      <c r="IZ1391" s="6"/>
      <c r="JA1391" s="6"/>
      <c r="JB1391" s="6"/>
      <c r="JC1391" s="6"/>
      <c r="JD1391" s="46"/>
      <c r="JE1391" s="4"/>
      <c r="JF1391" s="4"/>
      <c r="JG1391" s="4"/>
      <c r="JH1391" s="4"/>
      <c r="JI1391" s="4"/>
      <c r="JJ1391" s="4"/>
      <c r="JK1391" s="4"/>
      <c r="JL1391" s="4"/>
      <c r="JM1391" s="4"/>
      <c r="JN1391" s="4"/>
      <c r="JO1391" s="4"/>
      <c r="JP1391" s="4"/>
      <c r="JQ1391" s="6"/>
    </row>
    <row r="1392" spans="1:277" x14ac:dyDescent="0.25">
      <c r="A1392" s="47"/>
      <c r="B1392" s="48"/>
      <c r="C1392" s="48"/>
      <c r="D1392" s="48"/>
      <c r="E1392" s="48"/>
      <c r="F1392" s="48"/>
      <c r="G1392" s="48"/>
      <c r="H1392" s="48"/>
      <c r="I1392" s="48"/>
      <c r="J1392" s="48"/>
      <c r="K1392" s="48"/>
      <c r="IY1392" s="6"/>
      <c r="IZ1392" s="6"/>
      <c r="JA1392" s="6"/>
      <c r="JB1392" s="6"/>
      <c r="JC1392" s="6"/>
      <c r="JD1392" s="46"/>
      <c r="JE1392" s="4"/>
      <c r="JF1392" s="4"/>
      <c r="JG1392" s="4"/>
      <c r="JH1392" s="4"/>
      <c r="JI1392" s="4"/>
      <c r="JJ1392" s="4"/>
      <c r="JK1392" s="4"/>
      <c r="JL1392" s="4"/>
      <c r="JM1392" s="4"/>
      <c r="JN1392" s="4"/>
      <c r="JO1392" s="4"/>
      <c r="JP1392" s="4"/>
      <c r="JQ1392" s="6"/>
    </row>
    <row r="1393" spans="1:277" x14ac:dyDescent="0.25">
      <c r="A1393" s="47"/>
      <c r="B1393" s="48"/>
      <c r="C1393" s="48"/>
      <c r="D1393" s="48"/>
      <c r="E1393" s="48"/>
      <c r="F1393" s="48"/>
      <c r="G1393" s="48"/>
      <c r="H1393" s="48"/>
      <c r="I1393" s="48"/>
      <c r="J1393" s="48"/>
      <c r="K1393" s="48"/>
      <c r="IY1393" s="6"/>
      <c r="IZ1393" s="6"/>
      <c r="JA1393" s="6"/>
      <c r="JB1393" s="6"/>
      <c r="JC1393" s="6"/>
      <c r="JD1393" s="46"/>
      <c r="JE1393" s="4"/>
      <c r="JF1393" s="4"/>
      <c r="JG1393" s="4"/>
      <c r="JH1393" s="4"/>
      <c r="JI1393" s="4"/>
      <c r="JJ1393" s="4"/>
      <c r="JK1393" s="4"/>
      <c r="JL1393" s="4"/>
      <c r="JM1393" s="4"/>
      <c r="JN1393" s="4"/>
      <c r="JO1393" s="4"/>
      <c r="JP1393" s="4"/>
      <c r="JQ1393" s="6"/>
    </row>
    <row r="1394" spans="1:277" x14ac:dyDescent="0.25">
      <c r="A1394" s="47"/>
      <c r="B1394" s="48"/>
      <c r="C1394" s="48"/>
      <c r="D1394" s="48"/>
      <c r="E1394" s="48"/>
      <c r="F1394" s="48"/>
      <c r="G1394" s="48"/>
      <c r="H1394" s="48"/>
      <c r="I1394" s="48"/>
      <c r="J1394" s="48"/>
      <c r="K1394" s="48"/>
      <c r="IY1394" s="6"/>
      <c r="IZ1394" s="6"/>
      <c r="JA1394" s="6"/>
      <c r="JB1394" s="6"/>
      <c r="JC1394" s="6"/>
      <c r="JD1394" s="46"/>
      <c r="JE1394" s="4"/>
      <c r="JF1394" s="4"/>
      <c r="JG1394" s="4"/>
      <c r="JH1394" s="4"/>
      <c r="JI1394" s="4"/>
      <c r="JJ1394" s="4"/>
      <c r="JK1394" s="4"/>
      <c r="JL1394" s="4"/>
      <c r="JM1394" s="4"/>
      <c r="JN1394" s="4"/>
      <c r="JO1394" s="4"/>
      <c r="JP1394" s="4"/>
      <c r="JQ1394" s="6"/>
    </row>
    <row r="1395" spans="1:277" x14ac:dyDescent="0.25">
      <c r="A1395" s="47"/>
      <c r="B1395" s="48"/>
      <c r="C1395" s="48"/>
      <c r="D1395" s="48"/>
      <c r="E1395" s="48"/>
      <c r="F1395" s="48"/>
      <c r="G1395" s="48"/>
      <c r="H1395" s="48"/>
      <c r="I1395" s="48"/>
      <c r="J1395" s="48"/>
      <c r="K1395" s="48"/>
      <c r="IY1395" s="6"/>
      <c r="IZ1395" s="6"/>
      <c r="JA1395" s="6"/>
      <c r="JB1395" s="6"/>
      <c r="JC1395" s="6"/>
      <c r="JD1395" s="46"/>
      <c r="JE1395" s="4"/>
      <c r="JF1395" s="4"/>
      <c r="JG1395" s="4"/>
      <c r="JH1395" s="4"/>
      <c r="JI1395" s="4"/>
      <c r="JJ1395" s="4"/>
      <c r="JK1395" s="4"/>
      <c r="JL1395" s="4"/>
      <c r="JM1395" s="4"/>
      <c r="JN1395" s="4"/>
      <c r="JO1395" s="4"/>
      <c r="JP1395" s="4"/>
      <c r="JQ1395" s="6"/>
    </row>
    <row r="1396" spans="1:277" x14ac:dyDescent="0.25">
      <c r="A1396" s="47"/>
      <c r="B1396" s="48"/>
      <c r="C1396" s="48"/>
      <c r="D1396" s="48"/>
      <c r="E1396" s="48"/>
      <c r="F1396" s="48"/>
      <c r="G1396" s="48"/>
      <c r="H1396" s="48"/>
      <c r="I1396" s="48"/>
      <c r="J1396" s="48"/>
      <c r="K1396" s="48"/>
      <c r="IY1396" s="6"/>
      <c r="IZ1396" s="6"/>
      <c r="JA1396" s="6"/>
      <c r="JB1396" s="6"/>
      <c r="JC1396" s="6"/>
      <c r="JD1396" s="46"/>
      <c r="JE1396" s="4"/>
      <c r="JF1396" s="4"/>
      <c r="JG1396" s="4"/>
      <c r="JH1396" s="4"/>
      <c r="JI1396" s="4"/>
      <c r="JJ1396" s="4"/>
      <c r="JK1396" s="4"/>
      <c r="JL1396" s="4"/>
      <c r="JM1396" s="4"/>
      <c r="JN1396" s="4"/>
      <c r="JO1396" s="4"/>
      <c r="JP1396" s="4"/>
      <c r="JQ1396" s="6"/>
    </row>
    <row r="1397" spans="1:277" x14ac:dyDescent="0.25">
      <c r="A1397" s="47"/>
      <c r="B1397" s="48"/>
      <c r="C1397" s="48"/>
      <c r="D1397" s="48"/>
      <c r="E1397" s="48"/>
      <c r="F1397" s="48"/>
      <c r="G1397" s="48"/>
      <c r="H1397" s="48"/>
      <c r="I1397" s="48"/>
      <c r="J1397" s="48"/>
      <c r="K1397" s="48"/>
      <c r="IY1397" s="6"/>
      <c r="IZ1397" s="6"/>
      <c r="JA1397" s="6"/>
      <c r="JB1397" s="6"/>
      <c r="JC1397" s="6"/>
      <c r="JD1397" s="46"/>
      <c r="JE1397" s="4"/>
      <c r="JF1397" s="4"/>
      <c r="JG1397" s="4"/>
      <c r="JH1397" s="4"/>
      <c r="JI1397" s="4"/>
      <c r="JJ1397" s="4"/>
      <c r="JK1397" s="4"/>
      <c r="JL1397" s="4"/>
      <c r="JM1397" s="4"/>
      <c r="JN1397" s="4"/>
      <c r="JO1397" s="4"/>
      <c r="JP1397" s="4"/>
      <c r="JQ1397" s="6"/>
    </row>
    <row r="1398" spans="1:277" x14ac:dyDescent="0.25">
      <c r="A1398" s="47"/>
      <c r="B1398" s="48"/>
      <c r="C1398" s="48"/>
      <c r="D1398" s="48"/>
      <c r="E1398" s="48"/>
      <c r="F1398" s="48"/>
      <c r="G1398" s="48"/>
      <c r="H1398" s="48"/>
      <c r="I1398" s="48"/>
      <c r="J1398" s="48"/>
      <c r="K1398" s="48"/>
      <c r="IY1398" s="6"/>
      <c r="IZ1398" s="6"/>
      <c r="JA1398" s="6"/>
      <c r="JB1398" s="6"/>
      <c r="JC1398" s="6"/>
      <c r="JD1398" s="46"/>
      <c r="JE1398" s="4"/>
      <c r="JF1398" s="4"/>
      <c r="JG1398" s="4"/>
      <c r="JH1398" s="4"/>
      <c r="JI1398" s="4"/>
      <c r="JJ1398" s="4"/>
      <c r="JK1398" s="4"/>
      <c r="JL1398" s="4"/>
      <c r="JM1398" s="4"/>
      <c r="JN1398" s="4"/>
      <c r="JO1398" s="4"/>
      <c r="JP1398" s="4"/>
      <c r="JQ1398" s="6"/>
    </row>
    <row r="1399" spans="1:277" x14ac:dyDescent="0.25">
      <c r="A1399" s="47"/>
      <c r="B1399" s="48"/>
      <c r="C1399" s="48"/>
      <c r="D1399" s="48"/>
      <c r="E1399" s="48"/>
      <c r="F1399" s="48"/>
      <c r="G1399" s="48"/>
      <c r="H1399" s="48"/>
      <c r="I1399" s="48"/>
      <c r="J1399" s="48"/>
      <c r="K1399" s="48"/>
      <c r="IY1399" s="6"/>
      <c r="IZ1399" s="6"/>
      <c r="JA1399" s="6"/>
      <c r="JB1399" s="6"/>
      <c r="JC1399" s="6"/>
      <c r="JD1399" s="46"/>
      <c r="JE1399" s="4"/>
      <c r="JF1399" s="4"/>
      <c r="JG1399" s="4"/>
      <c r="JH1399" s="4"/>
      <c r="JI1399" s="4"/>
      <c r="JJ1399" s="4"/>
      <c r="JK1399" s="4"/>
      <c r="JL1399" s="4"/>
      <c r="JM1399" s="4"/>
      <c r="JN1399" s="4"/>
      <c r="JO1399" s="4"/>
      <c r="JP1399" s="4"/>
      <c r="JQ1399" s="6"/>
    </row>
    <row r="1400" spans="1:277" x14ac:dyDescent="0.25">
      <c r="A1400" s="47"/>
      <c r="B1400" s="48"/>
      <c r="C1400" s="48"/>
      <c r="D1400" s="48"/>
      <c r="E1400" s="48"/>
      <c r="F1400" s="48"/>
      <c r="G1400" s="48"/>
      <c r="H1400" s="48"/>
      <c r="I1400" s="48"/>
      <c r="J1400" s="48"/>
      <c r="K1400" s="48"/>
      <c r="IY1400" s="6"/>
      <c r="IZ1400" s="6"/>
      <c r="JA1400" s="6"/>
      <c r="JB1400" s="6"/>
      <c r="JC1400" s="6"/>
      <c r="JD1400" s="46"/>
      <c r="JE1400" s="4"/>
      <c r="JF1400" s="4"/>
      <c r="JG1400" s="4"/>
      <c r="JH1400" s="4"/>
      <c r="JI1400" s="4"/>
      <c r="JJ1400" s="4"/>
      <c r="JK1400" s="4"/>
      <c r="JL1400" s="4"/>
      <c r="JM1400" s="4"/>
      <c r="JN1400" s="4"/>
      <c r="JO1400" s="4"/>
      <c r="JP1400" s="4"/>
      <c r="JQ1400" s="6"/>
    </row>
    <row r="1401" spans="1:277" x14ac:dyDescent="0.25">
      <c r="A1401" s="47"/>
      <c r="B1401" s="48"/>
      <c r="C1401" s="48"/>
      <c r="D1401" s="48"/>
      <c r="E1401" s="48"/>
      <c r="F1401" s="48"/>
      <c r="G1401" s="48"/>
      <c r="H1401" s="48"/>
      <c r="I1401" s="48"/>
      <c r="J1401" s="48"/>
      <c r="K1401" s="48"/>
      <c r="IY1401" s="6"/>
      <c r="IZ1401" s="6"/>
      <c r="JA1401" s="6"/>
      <c r="JB1401" s="6"/>
      <c r="JC1401" s="6"/>
      <c r="JD1401" s="46"/>
      <c r="JE1401" s="4"/>
      <c r="JF1401" s="4"/>
      <c r="JG1401" s="4"/>
      <c r="JH1401" s="4"/>
      <c r="JI1401" s="4"/>
      <c r="JJ1401" s="4"/>
      <c r="JK1401" s="4"/>
      <c r="JL1401" s="4"/>
      <c r="JM1401" s="4"/>
      <c r="JN1401" s="4"/>
      <c r="JO1401" s="4"/>
      <c r="JP1401" s="4"/>
      <c r="JQ1401" s="6"/>
    </row>
    <row r="1402" spans="1:277" x14ac:dyDescent="0.25">
      <c r="A1402" s="47"/>
      <c r="B1402" s="48"/>
      <c r="C1402" s="48"/>
      <c r="D1402" s="48"/>
      <c r="E1402" s="48"/>
      <c r="F1402" s="48"/>
      <c r="G1402" s="48"/>
      <c r="H1402" s="48"/>
      <c r="I1402" s="48"/>
      <c r="J1402" s="48"/>
      <c r="K1402" s="48"/>
      <c r="IY1402" s="6"/>
      <c r="IZ1402" s="6"/>
      <c r="JA1402" s="6"/>
      <c r="JB1402" s="6"/>
      <c r="JC1402" s="6"/>
      <c r="JD1402" s="46"/>
      <c r="JE1402" s="4"/>
      <c r="JF1402" s="4"/>
      <c r="JG1402" s="4"/>
      <c r="JH1402" s="4"/>
      <c r="JI1402" s="4"/>
      <c r="JJ1402" s="4"/>
      <c r="JK1402" s="4"/>
      <c r="JL1402" s="4"/>
      <c r="JM1402" s="4"/>
      <c r="JN1402" s="4"/>
      <c r="JO1402" s="4"/>
      <c r="JP1402" s="4"/>
      <c r="JQ1402" s="6"/>
    </row>
    <row r="1403" spans="1:277" x14ac:dyDescent="0.25">
      <c r="A1403" s="47"/>
      <c r="B1403" s="48"/>
      <c r="C1403" s="48"/>
      <c r="D1403" s="48"/>
      <c r="E1403" s="48"/>
      <c r="F1403" s="48"/>
      <c r="G1403" s="48"/>
      <c r="H1403" s="48"/>
      <c r="I1403" s="48"/>
      <c r="J1403" s="48"/>
      <c r="K1403" s="48"/>
      <c r="IY1403" s="6"/>
      <c r="IZ1403" s="6"/>
      <c r="JA1403" s="6"/>
      <c r="JB1403" s="6"/>
      <c r="JC1403" s="6"/>
      <c r="JD1403" s="46"/>
      <c r="JE1403" s="4"/>
      <c r="JF1403" s="4"/>
      <c r="JG1403" s="4"/>
      <c r="JH1403" s="4"/>
      <c r="JI1403" s="4"/>
      <c r="JJ1403" s="4"/>
      <c r="JK1403" s="4"/>
      <c r="JL1403" s="4"/>
      <c r="JM1403" s="4"/>
      <c r="JN1403" s="4"/>
      <c r="JO1403" s="4"/>
      <c r="JP1403" s="4"/>
      <c r="JQ1403" s="6"/>
    </row>
    <row r="1404" spans="1:277" x14ac:dyDescent="0.25">
      <c r="A1404" s="47"/>
      <c r="B1404" s="48"/>
      <c r="C1404" s="48"/>
      <c r="D1404" s="48"/>
      <c r="E1404" s="48"/>
      <c r="F1404" s="48"/>
      <c r="G1404" s="48"/>
      <c r="H1404" s="48"/>
      <c r="I1404" s="48"/>
      <c r="J1404" s="48"/>
      <c r="K1404" s="48"/>
      <c r="IY1404" s="6"/>
      <c r="IZ1404" s="6"/>
      <c r="JA1404" s="6"/>
      <c r="JB1404" s="6"/>
      <c r="JC1404" s="6"/>
      <c r="JD1404" s="46"/>
      <c r="JE1404" s="4"/>
      <c r="JF1404" s="4"/>
      <c r="JG1404" s="4"/>
      <c r="JH1404" s="4"/>
      <c r="JI1404" s="4"/>
      <c r="JJ1404" s="4"/>
      <c r="JK1404" s="4"/>
      <c r="JL1404" s="4"/>
      <c r="JM1404" s="4"/>
      <c r="JN1404" s="4"/>
      <c r="JO1404" s="4"/>
      <c r="JP1404" s="4"/>
      <c r="JQ1404" s="6"/>
    </row>
    <row r="1405" spans="1:277" x14ac:dyDescent="0.25">
      <c r="A1405" s="47"/>
      <c r="B1405" s="48"/>
      <c r="C1405" s="48"/>
      <c r="D1405" s="48"/>
      <c r="E1405" s="48"/>
      <c r="F1405" s="48"/>
      <c r="G1405" s="48"/>
      <c r="H1405" s="48"/>
      <c r="I1405" s="48"/>
      <c r="J1405" s="48"/>
      <c r="K1405" s="48"/>
      <c r="IY1405" s="6"/>
      <c r="IZ1405" s="6"/>
      <c r="JA1405" s="6"/>
      <c r="JB1405" s="6"/>
      <c r="JC1405" s="6"/>
      <c r="JD1405" s="46"/>
      <c r="JE1405" s="4"/>
      <c r="JF1405" s="4"/>
      <c r="JG1405" s="4"/>
      <c r="JH1405" s="4"/>
      <c r="JI1405" s="4"/>
      <c r="JJ1405" s="4"/>
      <c r="JK1405" s="4"/>
      <c r="JL1405" s="4"/>
      <c r="JM1405" s="4"/>
      <c r="JN1405" s="4"/>
      <c r="JO1405" s="4"/>
      <c r="JP1405" s="4"/>
      <c r="JQ1405" s="6"/>
    </row>
    <row r="1406" spans="1:277" x14ac:dyDescent="0.25">
      <c r="A1406" s="47"/>
      <c r="B1406" s="48"/>
      <c r="C1406" s="48"/>
      <c r="D1406" s="48"/>
      <c r="E1406" s="48"/>
      <c r="F1406" s="48"/>
      <c r="G1406" s="48"/>
      <c r="H1406" s="48"/>
      <c r="I1406" s="48"/>
      <c r="J1406" s="48"/>
      <c r="K1406" s="48"/>
      <c r="IY1406" s="6"/>
      <c r="IZ1406" s="6"/>
      <c r="JA1406" s="6"/>
      <c r="JB1406" s="6"/>
      <c r="JC1406" s="6"/>
      <c r="JD1406" s="46"/>
      <c r="JE1406" s="4"/>
      <c r="JF1406" s="4"/>
      <c r="JG1406" s="4"/>
      <c r="JH1406" s="4"/>
      <c r="JI1406" s="4"/>
      <c r="JJ1406" s="4"/>
      <c r="JK1406" s="4"/>
      <c r="JL1406" s="4"/>
      <c r="JM1406" s="4"/>
      <c r="JN1406" s="4"/>
      <c r="JO1406" s="4"/>
      <c r="JP1406" s="4"/>
      <c r="JQ1406" s="6"/>
    </row>
    <row r="1407" spans="1:277" x14ac:dyDescent="0.25">
      <c r="A1407" s="47"/>
      <c r="B1407" s="48"/>
      <c r="C1407" s="48"/>
      <c r="D1407" s="48"/>
      <c r="E1407" s="48"/>
      <c r="F1407" s="48"/>
      <c r="G1407" s="48"/>
      <c r="H1407" s="48"/>
      <c r="I1407" s="48"/>
      <c r="J1407" s="48"/>
      <c r="K1407" s="48"/>
      <c r="IY1407" s="6"/>
      <c r="IZ1407" s="6"/>
      <c r="JA1407" s="6"/>
      <c r="JB1407" s="6"/>
      <c r="JC1407" s="6"/>
      <c r="JD1407" s="46"/>
      <c r="JE1407" s="4"/>
      <c r="JF1407" s="4"/>
      <c r="JG1407" s="4"/>
      <c r="JH1407" s="4"/>
      <c r="JI1407" s="4"/>
      <c r="JJ1407" s="4"/>
      <c r="JK1407" s="4"/>
      <c r="JL1407" s="4"/>
      <c r="JM1407" s="4"/>
      <c r="JN1407" s="4"/>
      <c r="JO1407" s="4"/>
      <c r="JP1407" s="4"/>
      <c r="JQ1407" s="6"/>
    </row>
    <row r="1408" spans="1:277" x14ac:dyDescent="0.25">
      <c r="A1408" s="47"/>
      <c r="B1408" s="48"/>
      <c r="C1408" s="48"/>
      <c r="D1408" s="48"/>
      <c r="E1408" s="48"/>
      <c r="F1408" s="48"/>
      <c r="G1408" s="48"/>
      <c r="H1408" s="48"/>
      <c r="I1408" s="48"/>
      <c r="J1408" s="48"/>
      <c r="K1408" s="48"/>
      <c r="IY1408" s="6"/>
      <c r="IZ1408" s="6"/>
      <c r="JA1408" s="6"/>
      <c r="JB1408" s="6"/>
      <c r="JC1408" s="6"/>
      <c r="JD1408" s="46"/>
      <c r="JE1408" s="4"/>
      <c r="JF1408" s="4"/>
      <c r="JG1408" s="4"/>
      <c r="JH1408" s="4"/>
      <c r="JI1408" s="4"/>
      <c r="JJ1408" s="4"/>
      <c r="JK1408" s="4"/>
      <c r="JL1408" s="4"/>
      <c r="JM1408" s="4"/>
      <c r="JN1408" s="4"/>
      <c r="JO1408" s="4"/>
      <c r="JP1408" s="4"/>
      <c r="JQ1408" s="6"/>
    </row>
    <row r="1409" spans="1:277" x14ac:dyDescent="0.25">
      <c r="A1409" s="47"/>
      <c r="B1409" s="48"/>
      <c r="C1409" s="48"/>
      <c r="D1409" s="48"/>
      <c r="E1409" s="48"/>
      <c r="F1409" s="48"/>
      <c r="G1409" s="48"/>
      <c r="H1409" s="48"/>
      <c r="I1409" s="48"/>
      <c r="J1409" s="48"/>
      <c r="K1409" s="48"/>
      <c r="IY1409" s="6"/>
      <c r="IZ1409" s="6"/>
      <c r="JA1409" s="6"/>
      <c r="JB1409" s="6"/>
      <c r="JC1409" s="6"/>
      <c r="JD1409" s="46"/>
      <c r="JE1409" s="4"/>
      <c r="JF1409" s="4"/>
      <c r="JG1409" s="4"/>
      <c r="JH1409" s="4"/>
      <c r="JI1409" s="4"/>
      <c r="JJ1409" s="4"/>
      <c r="JK1409" s="4"/>
      <c r="JL1409" s="4"/>
      <c r="JM1409" s="4"/>
      <c r="JN1409" s="4"/>
      <c r="JO1409" s="4"/>
      <c r="JP1409" s="4"/>
      <c r="JQ1409" s="6"/>
    </row>
    <row r="1410" spans="1:277" x14ac:dyDescent="0.25">
      <c r="A1410" s="47"/>
      <c r="B1410" s="48"/>
      <c r="C1410" s="48"/>
      <c r="D1410" s="48"/>
      <c r="E1410" s="48"/>
      <c r="F1410" s="48"/>
      <c r="G1410" s="48"/>
      <c r="H1410" s="48"/>
      <c r="I1410" s="48"/>
      <c r="J1410" s="48"/>
      <c r="K1410" s="48"/>
      <c r="IY1410" s="6"/>
      <c r="IZ1410" s="6"/>
      <c r="JA1410" s="6"/>
      <c r="JB1410" s="6"/>
      <c r="JC1410" s="6"/>
      <c r="JD1410" s="46"/>
      <c r="JE1410" s="4"/>
      <c r="JF1410" s="4"/>
      <c r="JG1410" s="4"/>
      <c r="JH1410" s="4"/>
      <c r="JI1410" s="4"/>
      <c r="JJ1410" s="4"/>
      <c r="JK1410" s="4"/>
      <c r="JL1410" s="4"/>
      <c r="JM1410" s="4"/>
      <c r="JN1410" s="4"/>
      <c r="JO1410" s="4"/>
      <c r="JP1410" s="4"/>
      <c r="JQ1410" s="6"/>
    </row>
    <row r="1411" spans="1:277" x14ac:dyDescent="0.25">
      <c r="A1411" s="47"/>
      <c r="B1411" s="48"/>
      <c r="C1411" s="48"/>
      <c r="D1411" s="48"/>
      <c r="E1411" s="48"/>
      <c r="F1411" s="48"/>
      <c r="G1411" s="48"/>
      <c r="H1411" s="48"/>
      <c r="I1411" s="48"/>
      <c r="J1411" s="48"/>
      <c r="K1411" s="48"/>
      <c r="IY1411" s="6"/>
      <c r="IZ1411" s="6"/>
      <c r="JA1411" s="6"/>
      <c r="JB1411" s="6"/>
      <c r="JC1411" s="6"/>
      <c r="JD1411" s="46"/>
      <c r="JE1411" s="4"/>
      <c r="JF1411" s="4"/>
      <c r="JG1411" s="4"/>
      <c r="JH1411" s="4"/>
      <c r="JI1411" s="4"/>
      <c r="JJ1411" s="4"/>
      <c r="JK1411" s="4"/>
      <c r="JL1411" s="4"/>
      <c r="JM1411" s="4"/>
      <c r="JN1411" s="4"/>
      <c r="JO1411" s="4"/>
      <c r="JP1411" s="4"/>
      <c r="JQ1411" s="6"/>
    </row>
    <row r="1412" spans="1:277" x14ac:dyDescent="0.25">
      <c r="A1412" s="47"/>
      <c r="B1412" s="48"/>
      <c r="C1412" s="48"/>
      <c r="D1412" s="48"/>
      <c r="E1412" s="48"/>
      <c r="F1412" s="48"/>
      <c r="G1412" s="48"/>
      <c r="H1412" s="48"/>
      <c r="I1412" s="48"/>
      <c r="J1412" s="48"/>
      <c r="K1412" s="48"/>
      <c r="IY1412" s="6"/>
      <c r="IZ1412" s="6"/>
      <c r="JA1412" s="6"/>
      <c r="JB1412" s="6"/>
      <c r="JC1412" s="6"/>
      <c r="JD1412" s="46"/>
      <c r="JE1412" s="4"/>
      <c r="JF1412" s="4"/>
      <c r="JG1412" s="4"/>
      <c r="JH1412" s="4"/>
      <c r="JI1412" s="4"/>
      <c r="JJ1412" s="4"/>
      <c r="JK1412" s="4"/>
      <c r="JL1412" s="4"/>
      <c r="JM1412" s="4"/>
      <c r="JN1412" s="4"/>
      <c r="JO1412" s="4"/>
      <c r="JP1412" s="4"/>
      <c r="JQ1412" s="6"/>
    </row>
    <row r="1413" spans="1:277" x14ac:dyDescent="0.25">
      <c r="A1413" s="47"/>
      <c r="B1413" s="48"/>
      <c r="C1413" s="48"/>
      <c r="D1413" s="48"/>
      <c r="E1413" s="48"/>
      <c r="F1413" s="48"/>
      <c r="G1413" s="48"/>
      <c r="H1413" s="48"/>
      <c r="I1413" s="48"/>
      <c r="J1413" s="48"/>
      <c r="K1413" s="48"/>
      <c r="IY1413" s="6"/>
      <c r="IZ1413" s="6"/>
      <c r="JA1413" s="6"/>
      <c r="JB1413" s="6"/>
      <c r="JC1413" s="6"/>
      <c r="JD1413" s="46"/>
      <c r="JE1413" s="4"/>
      <c r="JF1413" s="4"/>
      <c r="JG1413" s="4"/>
      <c r="JH1413" s="4"/>
      <c r="JI1413" s="4"/>
      <c r="JJ1413" s="4"/>
      <c r="JK1413" s="4"/>
      <c r="JL1413" s="4"/>
      <c r="JM1413" s="4"/>
      <c r="JN1413" s="4"/>
      <c r="JO1413" s="4"/>
      <c r="JP1413" s="4"/>
      <c r="JQ1413" s="6"/>
    </row>
    <row r="1414" spans="1:277" x14ac:dyDescent="0.25">
      <c r="A1414" s="47"/>
      <c r="B1414" s="48"/>
      <c r="C1414" s="48"/>
      <c r="D1414" s="48"/>
      <c r="E1414" s="48"/>
      <c r="F1414" s="48"/>
      <c r="G1414" s="48"/>
      <c r="H1414" s="48"/>
      <c r="I1414" s="48"/>
      <c r="J1414" s="48"/>
      <c r="K1414" s="48"/>
      <c r="IY1414" s="6"/>
      <c r="IZ1414" s="6"/>
      <c r="JA1414" s="6"/>
      <c r="JB1414" s="6"/>
      <c r="JC1414" s="6"/>
      <c r="JD1414" s="46"/>
      <c r="JE1414" s="4"/>
      <c r="JF1414" s="4"/>
      <c r="JG1414" s="4"/>
      <c r="JH1414" s="4"/>
      <c r="JI1414" s="4"/>
      <c r="JJ1414" s="4"/>
      <c r="JK1414" s="4"/>
      <c r="JL1414" s="4"/>
      <c r="JM1414" s="4"/>
      <c r="JN1414" s="4"/>
      <c r="JO1414" s="4"/>
      <c r="JP1414" s="4"/>
      <c r="JQ1414" s="6"/>
    </row>
    <row r="1415" spans="1:277" x14ac:dyDescent="0.25">
      <c r="A1415" s="47"/>
      <c r="B1415" s="48"/>
      <c r="C1415" s="48"/>
      <c r="D1415" s="48"/>
      <c r="E1415" s="48"/>
      <c r="F1415" s="48"/>
      <c r="G1415" s="48"/>
      <c r="H1415" s="48"/>
      <c r="I1415" s="48"/>
      <c r="J1415" s="48"/>
      <c r="K1415" s="48"/>
      <c r="IY1415" s="6"/>
      <c r="IZ1415" s="6"/>
      <c r="JA1415" s="6"/>
      <c r="JB1415" s="6"/>
      <c r="JC1415" s="6"/>
      <c r="JD1415" s="46"/>
      <c r="JE1415" s="4"/>
      <c r="JF1415" s="4"/>
      <c r="JG1415" s="4"/>
      <c r="JH1415" s="4"/>
      <c r="JI1415" s="4"/>
      <c r="JJ1415" s="4"/>
      <c r="JK1415" s="4"/>
      <c r="JL1415" s="4"/>
      <c r="JM1415" s="4"/>
      <c r="JN1415" s="4"/>
      <c r="JO1415" s="4"/>
      <c r="JP1415" s="4"/>
      <c r="JQ1415" s="6"/>
    </row>
    <row r="1416" spans="1:277" x14ac:dyDescent="0.25">
      <c r="A1416" s="47"/>
      <c r="B1416" s="48"/>
      <c r="C1416" s="48"/>
      <c r="D1416" s="48"/>
      <c r="E1416" s="48"/>
      <c r="F1416" s="48"/>
      <c r="G1416" s="48"/>
      <c r="H1416" s="48"/>
      <c r="I1416" s="48"/>
      <c r="J1416" s="48"/>
      <c r="K1416" s="48"/>
      <c r="IY1416" s="6"/>
      <c r="IZ1416" s="6"/>
      <c r="JA1416" s="6"/>
      <c r="JB1416" s="6"/>
      <c r="JC1416" s="6"/>
      <c r="JD1416" s="46"/>
      <c r="JE1416" s="4"/>
      <c r="JF1416" s="4"/>
      <c r="JG1416" s="4"/>
      <c r="JH1416" s="4"/>
      <c r="JI1416" s="4"/>
      <c r="JJ1416" s="4"/>
      <c r="JK1416" s="4"/>
      <c r="JL1416" s="4"/>
      <c r="JM1416" s="4"/>
      <c r="JN1416" s="4"/>
      <c r="JO1416" s="4"/>
      <c r="JP1416" s="4"/>
      <c r="JQ1416" s="6"/>
    </row>
    <row r="1417" spans="1:277" x14ac:dyDescent="0.25">
      <c r="A1417" s="47"/>
      <c r="B1417" s="48"/>
      <c r="C1417" s="48"/>
      <c r="D1417" s="48"/>
      <c r="E1417" s="48"/>
      <c r="F1417" s="48"/>
      <c r="G1417" s="48"/>
      <c r="H1417" s="48"/>
      <c r="I1417" s="48"/>
      <c r="J1417" s="48"/>
      <c r="K1417" s="48"/>
      <c r="IY1417" s="6"/>
      <c r="IZ1417" s="6"/>
      <c r="JA1417" s="6"/>
      <c r="JB1417" s="6"/>
      <c r="JC1417" s="6"/>
      <c r="JD1417" s="46"/>
      <c r="JE1417" s="4"/>
      <c r="JF1417" s="4"/>
      <c r="JG1417" s="4"/>
      <c r="JH1417" s="4"/>
      <c r="JI1417" s="4"/>
      <c r="JJ1417" s="4"/>
      <c r="JK1417" s="4"/>
      <c r="JL1417" s="4"/>
      <c r="JM1417" s="4"/>
      <c r="JN1417" s="4"/>
      <c r="JO1417" s="4"/>
      <c r="JP1417" s="4"/>
      <c r="JQ1417" s="6"/>
    </row>
    <row r="1418" spans="1:277" x14ac:dyDescent="0.25">
      <c r="A1418" s="47"/>
      <c r="B1418" s="48"/>
      <c r="C1418" s="48"/>
      <c r="D1418" s="48"/>
      <c r="E1418" s="48"/>
      <c r="F1418" s="48"/>
      <c r="G1418" s="48"/>
      <c r="H1418" s="48"/>
      <c r="I1418" s="48"/>
      <c r="J1418" s="48"/>
      <c r="K1418" s="48"/>
      <c r="IY1418" s="6"/>
      <c r="IZ1418" s="6"/>
      <c r="JA1418" s="6"/>
      <c r="JB1418" s="6"/>
      <c r="JC1418" s="6"/>
      <c r="JD1418" s="46"/>
      <c r="JE1418" s="4"/>
      <c r="JF1418" s="4"/>
      <c r="JG1418" s="4"/>
      <c r="JH1418" s="4"/>
      <c r="JI1418" s="4"/>
      <c r="JJ1418" s="4"/>
      <c r="JK1418" s="4"/>
      <c r="JL1418" s="4"/>
      <c r="JM1418" s="4"/>
      <c r="JN1418" s="4"/>
      <c r="JO1418" s="4"/>
      <c r="JP1418" s="4"/>
      <c r="JQ1418" s="6"/>
    </row>
    <row r="1419" spans="1:277" x14ac:dyDescent="0.25">
      <c r="A1419" s="47"/>
      <c r="B1419" s="48"/>
      <c r="C1419" s="48"/>
      <c r="D1419" s="48"/>
      <c r="E1419" s="48"/>
      <c r="F1419" s="48"/>
      <c r="G1419" s="48"/>
      <c r="H1419" s="48"/>
      <c r="I1419" s="48"/>
      <c r="J1419" s="48"/>
      <c r="K1419" s="48"/>
      <c r="IY1419" s="6"/>
      <c r="IZ1419" s="6"/>
      <c r="JA1419" s="6"/>
      <c r="JB1419" s="6"/>
      <c r="JC1419" s="6"/>
      <c r="JD1419" s="46"/>
      <c r="JE1419" s="4"/>
      <c r="JF1419" s="4"/>
      <c r="JG1419" s="4"/>
      <c r="JH1419" s="4"/>
      <c r="JI1419" s="4"/>
      <c r="JJ1419" s="4"/>
      <c r="JK1419" s="4"/>
      <c r="JL1419" s="4"/>
      <c r="JM1419" s="4"/>
      <c r="JN1419" s="4"/>
      <c r="JO1419" s="4"/>
      <c r="JP1419" s="4"/>
      <c r="JQ1419" s="6"/>
    </row>
    <row r="1420" spans="1:277" x14ac:dyDescent="0.25">
      <c r="A1420" s="47"/>
      <c r="B1420" s="48"/>
      <c r="C1420" s="48"/>
      <c r="D1420" s="48"/>
      <c r="E1420" s="48"/>
      <c r="F1420" s="48"/>
      <c r="G1420" s="48"/>
      <c r="H1420" s="48"/>
      <c r="I1420" s="48"/>
      <c r="J1420" s="48"/>
      <c r="K1420" s="48"/>
      <c r="IY1420" s="6"/>
      <c r="IZ1420" s="6"/>
      <c r="JA1420" s="6"/>
      <c r="JB1420" s="6"/>
      <c r="JC1420" s="6"/>
      <c r="JD1420" s="46"/>
      <c r="JE1420" s="4"/>
      <c r="JF1420" s="4"/>
      <c r="JG1420" s="4"/>
      <c r="JH1420" s="4"/>
      <c r="JI1420" s="4"/>
      <c r="JJ1420" s="4"/>
      <c r="JK1420" s="4"/>
      <c r="JL1420" s="4"/>
      <c r="JM1420" s="4"/>
      <c r="JN1420" s="4"/>
      <c r="JO1420" s="4"/>
      <c r="JP1420" s="4"/>
      <c r="JQ1420" s="6"/>
    </row>
    <row r="1421" spans="1:277" x14ac:dyDescent="0.25">
      <c r="A1421" s="47"/>
      <c r="B1421" s="48"/>
      <c r="C1421" s="48"/>
      <c r="D1421" s="48"/>
      <c r="E1421" s="48"/>
      <c r="F1421" s="48"/>
      <c r="G1421" s="48"/>
      <c r="H1421" s="48"/>
      <c r="I1421" s="48"/>
      <c r="J1421" s="48"/>
      <c r="K1421" s="48"/>
      <c r="IY1421" s="6"/>
      <c r="IZ1421" s="6"/>
      <c r="JA1421" s="6"/>
      <c r="JB1421" s="6"/>
      <c r="JC1421" s="6"/>
      <c r="JD1421" s="46"/>
      <c r="JE1421" s="4"/>
      <c r="JF1421" s="4"/>
      <c r="JG1421" s="4"/>
      <c r="JH1421" s="4"/>
      <c r="JI1421" s="4"/>
      <c r="JJ1421" s="4"/>
      <c r="JK1421" s="4"/>
      <c r="JL1421" s="4"/>
      <c r="JM1421" s="4"/>
      <c r="JN1421" s="4"/>
      <c r="JO1421" s="4"/>
      <c r="JP1421" s="4"/>
      <c r="JQ1421" s="6"/>
    </row>
    <row r="1422" spans="1:277" x14ac:dyDescent="0.25">
      <c r="A1422" s="47"/>
      <c r="B1422" s="48"/>
      <c r="C1422" s="48"/>
      <c r="D1422" s="48"/>
      <c r="E1422" s="48"/>
      <c r="F1422" s="48"/>
      <c r="G1422" s="48"/>
      <c r="H1422" s="48"/>
      <c r="I1422" s="48"/>
      <c r="J1422" s="48"/>
      <c r="K1422" s="48"/>
      <c r="IY1422" s="6"/>
      <c r="IZ1422" s="6"/>
      <c r="JA1422" s="6"/>
      <c r="JB1422" s="6"/>
      <c r="JC1422" s="6"/>
      <c r="JD1422" s="46"/>
      <c r="JE1422" s="4"/>
      <c r="JF1422" s="4"/>
      <c r="JG1422" s="4"/>
      <c r="JH1422" s="4"/>
      <c r="JI1422" s="4"/>
      <c r="JJ1422" s="4"/>
      <c r="JK1422" s="4"/>
      <c r="JL1422" s="4"/>
      <c r="JM1422" s="4"/>
      <c r="JN1422" s="4"/>
      <c r="JO1422" s="4"/>
      <c r="JP1422" s="4"/>
      <c r="JQ1422" s="6"/>
    </row>
    <row r="1423" spans="1:277" x14ac:dyDescent="0.25">
      <c r="A1423" s="47"/>
      <c r="B1423" s="48"/>
      <c r="C1423" s="48"/>
      <c r="D1423" s="48"/>
      <c r="E1423" s="48"/>
      <c r="F1423" s="48"/>
      <c r="G1423" s="48"/>
      <c r="H1423" s="48"/>
      <c r="I1423" s="48"/>
      <c r="J1423" s="48"/>
      <c r="K1423" s="48"/>
      <c r="IY1423" s="6"/>
      <c r="IZ1423" s="6"/>
      <c r="JA1423" s="6"/>
      <c r="JB1423" s="6"/>
      <c r="JC1423" s="6"/>
      <c r="JD1423" s="46"/>
      <c r="JE1423" s="4"/>
      <c r="JF1423" s="4"/>
      <c r="JG1423" s="4"/>
      <c r="JH1423" s="4"/>
      <c r="JI1423" s="4"/>
      <c r="JJ1423" s="4"/>
      <c r="JK1423" s="4"/>
      <c r="JL1423" s="4"/>
      <c r="JM1423" s="4"/>
      <c r="JN1423" s="4"/>
      <c r="JO1423" s="4"/>
      <c r="JP1423" s="4"/>
      <c r="JQ1423" s="6"/>
    </row>
    <row r="1424" spans="1:277" x14ac:dyDescent="0.25">
      <c r="A1424" s="47"/>
      <c r="B1424" s="48"/>
      <c r="C1424" s="48"/>
      <c r="D1424" s="48"/>
      <c r="E1424" s="48"/>
      <c r="F1424" s="48"/>
      <c r="G1424" s="48"/>
      <c r="H1424" s="48"/>
      <c r="I1424" s="48"/>
      <c r="J1424" s="48"/>
      <c r="K1424" s="48"/>
      <c r="IY1424" s="6"/>
      <c r="IZ1424" s="6"/>
      <c r="JA1424" s="6"/>
      <c r="JB1424" s="6"/>
      <c r="JC1424" s="6"/>
      <c r="JD1424" s="46"/>
      <c r="JE1424" s="4"/>
      <c r="JF1424" s="4"/>
      <c r="JG1424" s="4"/>
      <c r="JH1424" s="4"/>
      <c r="JI1424" s="4"/>
      <c r="JJ1424" s="4"/>
      <c r="JK1424" s="4"/>
      <c r="JL1424" s="4"/>
      <c r="JM1424" s="4"/>
      <c r="JN1424" s="4"/>
      <c r="JO1424" s="4"/>
      <c r="JP1424" s="4"/>
      <c r="JQ1424" s="6"/>
    </row>
    <row r="1425" spans="1:277" x14ac:dyDescent="0.25">
      <c r="A1425" s="47"/>
      <c r="B1425" s="48"/>
      <c r="C1425" s="48"/>
      <c r="D1425" s="48"/>
      <c r="E1425" s="48"/>
      <c r="F1425" s="48"/>
      <c r="G1425" s="48"/>
      <c r="H1425" s="48"/>
      <c r="I1425" s="48"/>
      <c r="J1425" s="48"/>
      <c r="K1425" s="48"/>
      <c r="IY1425" s="6"/>
      <c r="IZ1425" s="6"/>
      <c r="JA1425" s="6"/>
      <c r="JB1425" s="6"/>
      <c r="JC1425" s="6"/>
      <c r="JD1425" s="46"/>
      <c r="JE1425" s="4"/>
      <c r="JF1425" s="4"/>
      <c r="JG1425" s="4"/>
      <c r="JH1425" s="4"/>
      <c r="JI1425" s="4"/>
      <c r="JJ1425" s="4"/>
      <c r="JK1425" s="4"/>
      <c r="JL1425" s="4"/>
      <c r="JM1425" s="4"/>
      <c r="JN1425" s="4"/>
      <c r="JO1425" s="4"/>
      <c r="JP1425" s="4"/>
      <c r="JQ1425" s="6"/>
    </row>
    <row r="1426" spans="1:277" x14ac:dyDescent="0.25">
      <c r="A1426" s="47"/>
      <c r="B1426" s="48"/>
      <c r="C1426" s="48"/>
      <c r="D1426" s="48"/>
      <c r="E1426" s="48"/>
      <c r="F1426" s="48"/>
      <c r="G1426" s="48"/>
      <c r="H1426" s="48"/>
      <c r="I1426" s="48"/>
      <c r="J1426" s="48"/>
      <c r="K1426" s="48"/>
      <c r="IY1426" s="6"/>
      <c r="IZ1426" s="6"/>
      <c r="JA1426" s="6"/>
      <c r="JB1426" s="6"/>
      <c r="JC1426" s="6"/>
      <c r="JD1426" s="46"/>
      <c r="JE1426" s="4"/>
      <c r="JF1426" s="4"/>
      <c r="JG1426" s="4"/>
      <c r="JH1426" s="4"/>
      <c r="JI1426" s="4"/>
      <c r="JJ1426" s="4"/>
      <c r="JK1426" s="4"/>
      <c r="JL1426" s="4"/>
      <c r="JM1426" s="4"/>
      <c r="JN1426" s="4"/>
      <c r="JO1426" s="4"/>
      <c r="JP1426" s="4"/>
      <c r="JQ1426" s="6"/>
    </row>
    <row r="1427" spans="1:277" x14ac:dyDescent="0.25">
      <c r="A1427" s="47"/>
      <c r="B1427" s="48"/>
      <c r="C1427" s="48"/>
      <c r="D1427" s="48"/>
      <c r="E1427" s="48"/>
      <c r="F1427" s="48"/>
      <c r="G1427" s="48"/>
      <c r="H1427" s="48"/>
      <c r="I1427" s="48"/>
      <c r="J1427" s="48"/>
      <c r="K1427" s="48"/>
      <c r="IY1427" s="6"/>
      <c r="IZ1427" s="6"/>
      <c r="JA1427" s="6"/>
      <c r="JB1427" s="6"/>
      <c r="JC1427" s="6"/>
      <c r="JD1427" s="46"/>
      <c r="JE1427" s="4"/>
      <c r="JF1427" s="4"/>
      <c r="JG1427" s="4"/>
      <c r="JH1427" s="4"/>
      <c r="JI1427" s="4"/>
      <c r="JJ1427" s="4"/>
      <c r="JK1427" s="4"/>
      <c r="JL1427" s="4"/>
      <c r="JM1427" s="4"/>
      <c r="JN1427" s="4"/>
      <c r="JO1427" s="4"/>
      <c r="JP1427" s="4"/>
      <c r="JQ1427" s="6"/>
    </row>
    <row r="1428" spans="1:277" x14ac:dyDescent="0.25">
      <c r="A1428" s="47"/>
      <c r="B1428" s="48"/>
      <c r="C1428" s="48"/>
      <c r="D1428" s="48"/>
      <c r="E1428" s="48"/>
      <c r="F1428" s="48"/>
      <c r="G1428" s="48"/>
      <c r="H1428" s="48"/>
      <c r="I1428" s="48"/>
      <c r="J1428" s="48"/>
      <c r="K1428" s="48"/>
      <c r="IY1428" s="6"/>
      <c r="IZ1428" s="6"/>
      <c r="JA1428" s="6"/>
      <c r="JB1428" s="6"/>
      <c r="JC1428" s="6"/>
      <c r="JD1428" s="46"/>
      <c r="JE1428" s="4"/>
      <c r="JF1428" s="4"/>
      <c r="JG1428" s="4"/>
      <c r="JH1428" s="4"/>
      <c r="JI1428" s="4"/>
      <c r="JJ1428" s="4"/>
      <c r="JK1428" s="4"/>
      <c r="JL1428" s="4"/>
      <c r="JM1428" s="4"/>
      <c r="JN1428" s="4"/>
      <c r="JO1428" s="4"/>
      <c r="JP1428" s="4"/>
      <c r="JQ1428" s="6"/>
    </row>
    <row r="1429" spans="1:277" x14ac:dyDescent="0.25">
      <c r="A1429" s="47"/>
      <c r="B1429" s="48"/>
      <c r="C1429" s="48"/>
      <c r="D1429" s="48"/>
      <c r="E1429" s="48"/>
      <c r="F1429" s="48"/>
      <c r="G1429" s="48"/>
      <c r="H1429" s="48"/>
      <c r="I1429" s="48"/>
      <c r="J1429" s="48"/>
      <c r="K1429" s="48"/>
      <c r="IY1429" s="6"/>
      <c r="IZ1429" s="6"/>
      <c r="JA1429" s="6"/>
      <c r="JB1429" s="6"/>
      <c r="JC1429" s="6"/>
      <c r="JD1429" s="46"/>
      <c r="JE1429" s="4"/>
      <c r="JF1429" s="4"/>
      <c r="JG1429" s="4"/>
      <c r="JH1429" s="4"/>
      <c r="JI1429" s="4"/>
      <c r="JJ1429" s="4"/>
      <c r="JK1429" s="4"/>
      <c r="JL1429" s="4"/>
      <c r="JM1429" s="4"/>
      <c r="JN1429" s="4"/>
      <c r="JO1429" s="4"/>
      <c r="JP1429" s="4"/>
      <c r="JQ1429" s="6"/>
    </row>
    <row r="1430" spans="1:277" x14ac:dyDescent="0.25">
      <c r="A1430" s="47"/>
      <c r="B1430" s="48"/>
      <c r="C1430" s="48"/>
      <c r="D1430" s="48"/>
      <c r="E1430" s="48"/>
      <c r="F1430" s="48"/>
      <c r="G1430" s="48"/>
      <c r="H1430" s="48"/>
      <c r="I1430" s="48"/>
      <c r="J1430" s="48"/>
      <c r="K1430" s="48"/>
      <c r="IY1430" s="6"/>
      <c r="IZ1430" s="6"/>
      <c r="JA1430" s="6"/>
      <c r="JB1430" s="6"/>
      <c r="JC1430" s="6"/>
      <c r="JD1430" s="46"/>
      <c r="JE1430" s="4"/>
      <c r="JF1430" s="4"/>
      <c r="JG1430" s="4"/>
      <c r="JH1430" s="4"/>
      <c r="JI1430" s="4"/>
      <c r="JJ1430" s="4"/>
      <c r="JK1430" s="4"/>
      <c r="JL1430" s="4"/>
      <c r="JM1430" s="4"/>
      <c r="JN1430" s="4"/>
      <c r="JO1430" s="4"/>
      <c r="JP1430" s="4"/>
      <c r="JQ1430" s="6"/>
    </row>
    <row r="1431" spans="1:277" x14ac:dyDescent="0.25">
      <c r="A1431" s="47"/>
      <c r="B1431" s="48"/>
      <c r="C1431" s="48"/>
      <c r="D1431" s="48"/>
      <c r="E1431" s="48"/>
      <c r="F1431" s="48"/>
      <c r="G1431" s="48"/>
      <c r="H1431" s="48"/>
      <c r="I1431" s="48"/>
      <c r="J1431" s="48"/>
      <c r="K1431" s="48"/>
      <c r="IY1431" s="6"/>
      <c r="IZ1431" s="6"/>
      <c r="JA1431" s="6"/>
      <c r="JB1431" s="6"/>
      <c r="JC1431" s="6"/>
      <c r="JD1431" s="46"/>
      <c r="JE1431" s="4"/>
      <c r="JF1431" s="4"/>
      <c r="JG1431" s="4"/>
      <c r="JH1431" s="4"/>
      <c r="JI1431" s="4"/>
      <c r="JJ1431" s="4"/>
      <c r="JK1431" s="4"/>
      <c r="JL1431" s="4"/>
      <c r="JM1431" s="4"/>
      <c r="JN1431" s="4"/>
      <c r="JO1431" s="4"/>
      <c r="JP1431" s="4"/>
      <c r="JQ1431" s="6"/>
    </row>
    <row r="1432" spans="1:277" x14ac:dyDescent="0.25">
      <c r="A1432" s="47"/>
      <c r="B1432" s="48"/>
      <c r="C1432" s="48"/>
      <c r="D1432" s="48"/>
      <c r="E1432" s="48"/>
      <c r="F1432" s="48"/>
      <c r="G1432" s="48"/>
      <c r="H1432" s="48"/>
      <c r="I1432" s="48"/>
      <c r="J1432" s="48"/>
      <c r="K1432" s="48"/>
      <c r="IY1432" s="6"/>
      <c r="IZ1432" s="6"/>
      <c r="JA1432" s="6"/>
      <c r="JB1432" s="6"/>
      <c r="JC1432" s="6"/>
      <c r="JD1432" s="46"/>
      <c r="JE1432" s="4"/>
      <c r="JF1432" s="4"/>
      <c r="JG1432" s="4"/>
      <c r="JH1432" s="4"/>
      <c r="JI1432" s="4"/>
      <c r="JJ1432" s="4"/>
      <c r="JK1432" s="4"/>
      <c r="JL1432" s="4"/>
      <c r="JM1432" s="4"/>
      <c r="JN1432" s="4"/>
      <c r="JO1432" s="4"/>
      <c r="JP1432" s="4"/>
      <c r="JQ1432" s="6"/>
    </row>
    <row r="1433" spans="1:277" x14ac:dyDescent="0.25">
      <c r="A1433" s="47"/>
      <c r="B1433" s="48"/>
      <c r="C1433" s="48"/>
      <c r="D1433" s="48"/>
      <c r="E1433" s="48"/>
      <c r="F1433" s="48"/>
      <c r="G1433" s="48"/>
      <c r="H1433" s="48"/>
      <c r="I1433" s="48"/>
      <c r="J1433" s="48"/>
      <c r="K1433" s="48"/>
      <c r="IY1433" s="6"/>
      <c r="IZ1433" s="6"/>
      <c r="JA1433" s="6"/>
      <c r="JB1433" s="6"/>
      <c r="JC1433" s="6"/>
      <c r="JD1433" s="46"/>
      <c r="JE1433" s="4"/>
      <c r="JF1433" s="4"/>
      <c r="JG1433" s="4"/>
      <c r="JH1433" s="4"/>
      <c r="JI1433" s="4"/>
      <c r="JJ1433" s="4"/>
      <c r="JK1433" s="4"/>
      <c r="JL1433" s="4"/>
      <c r="JM1433" s="4"/>
      <c r="JN1433" s="4"/>
      <c r="JO1433" s="4"/>
      <c r="JP1433" s="4"/>
      <c r="JQ1433" s="6"/>
    </row>
    <row r="1434" spans="1:277" x14ac:dyDescent="0.25">
      <c r="A1434" s="47"/>
      <c r="B1434" s="48"/>
      <c r="C1434" s="48"/>
      <c r="D1434" s="48"/>
      <c r="E1434" s="48"/>
      <c r="F1434" s="48"/>
      <c r="G1434" s="48"/>
      <c r="H1434" s="48"/>
      <c r="I1434" s="48"/>
      <c r="J1434" s="48"/>
      <c r="K1434" s="48"/>
      <c r="IY1434" s="6"/>
      <c r="IZ1434" s="6"/>
      <c r="JA1434" s="6"/>
      <c r="JB1434" s="6"/>
      <c r="JC1434" s="6"/>
      <c r="JD1434" s="46"/>
      <c r="JE1434" s="4"/>
      <c r="JF1434" s="4"/>
      <c r="JG1434" s="4"/>
      <c r="JH1434" s="4"/>
      <c r="JI1434" s="4"/>
      <c r="JJ1434" s="4"/>
      <c r="JK1434" s="4"/>
      <c r="JL1434" s="4"/>
      <c r="JM1434" s="4"/>
      <c r="JN1434" s="4"/>
      <c r="JO1434" s="4"/>
      <c r="JP1434" s="4"/>
      <c r="JQ1434" s="6"/>
    </row>
    <row r="1435" spans="1:277" x14ac:dyDescent="0.25">
      <c r="A1435" s="47"/>
      <c r="B1435" s="48"/>
      <c r="C1435" s="48"/>
      <c r="D1435" s="48"/>
      <c r="E1435" s="48"/>
      <c r="F1435" s="48"/>
      <c r="G1435" s="48"/>
      <c r="H1435" s="48"/>
      <c r="I1435" s="48"/>
      <c r="J1435" s="48"/>
      <c r="K1435" s="48"/>
      <c r="IY1435" s="6"/>
      <c r="IZ1435" s="6"/>
      <c r="JA1435" s="6"/>
      <c r="JB1435" s="6"/>
      <c r="JC1435" s="6"/>
      <c r="JD1435" s="46"/>
      <c r="JE1435" s="4"/>
      <c r="JF1435" s="4"/>
      <c r="JG1435" s="4"/>
      <c r="JH1435" s="4"/>
      <c r="JI1435" s="4"/>
      <c r="JJ1435" s="4"/>
      <c r="JK1435" s="4"/>
      <c r="JL1435" s="4"/>
      <c r="JM1435" s="4"/>
      <c r="JN1435" s="4"/>
      <c r="JO1435" s="4"/>
      <c r="JP1435" s="4"/>
      <c r="JQ1435" s="6"/>
    </row>
    <row r="1436" spans="1:277" x14ac:dyDescent="0.25">
      <c r="A1436" s="47"/>
      <c r="B1436" s="48"/>
      <c r="C1436" s="48"/>
      <c r="D1436" s="48"/>
      <c r="E1436" s="48"/>
      <c r="F1436" s="48"/>
      <c r="G1436" s="48"/>
      <c r="H1436" s="48"/>
      <c r="I1436" s="48"/>
      <c r="J1436" s="48"/>
      <c r="K1436" s="48"/>
      <c r="IY1436" s="6"/>
      <c r="IZ1436" s="6"/>
      <c r="JA1436" s="6"/>
      <c r="JB1436" s="6"/>
      <c r="JC1436" s="6"/>
      <c r="JD1436" s="46"/>
      <c r="JE1436" s="4"/>
      <c r="JF1436" s="4"/>
      <c r="JG1436" s="4"/>
      <c r="JH1436" s="4"/>
      <c r="JI1436" s="4"/>
      <c r="JJ1436" s="4"/>
      <c r="JK1436" s="4"/>
      <c r="JL1436" s="4"/>
      <c r="JM1436" s="4"/>
      <c r="JN1436" s="4"/>
      <c r="JO1436" s="4"/>
      <c r="JP1436" s="4"/>
      <c r="JQ1436" s="6"/>
    </row>
    <row r="1437" spans="1:277" x14ac:dyDescent="0.25">
      <c r="A1437" s="47"/>
      <c r="B1437" s="48"/>
      <c r="C1437" s="48"/>
      <c r="D1437" s="48"/>
      <c r="E1437" s="48"/>
      <c r="F1437" s="48"/>
      <c r="G1437" s="48"/>
      <c r="H1437" s="48"/>
      <c r="I1437" s="48"/>
      <c r="J1437" s="48"/>
      <c r="K1437" s="48"/>
      <c r="IY1437" s="6"/>
      <c r="IZ1437" s="6"/>
      <c r="JA1437" s="6"/>
      <c r="JB1437" s="6"/>
      <c r="JC1437" s="6"/>
      <c r="JD1437" s="46"/>
      <c r="JE1437" s="4"/>
      <c r="JF1437" s="4"/>
      <c r="JG1437" s="4"/>
      <c r="JH1437" s="4"/>
      <c r="JI1437" s="4"/>
      <c r="JJ1437" s="4"/>
      <c r="JK1437" s="4"/>
      <c r="JL1437" s="4"/>
      <c r="JM1437" s="4"/>
      <c r="JN1437" s="4"/>
      <c r="JO1437" s="4"/>
      <c r="JP1437" s="4"/>
      <c r="JQ1437" s="6"/>
    </row>
    <row r="1438" spans="1:277" x14ac:dyDescent="0.25">
      <c r="A1438" s="47"/>
      <c r="B1438" s="48"/>
      <c r="C1438" s="48"/>
      <c r="D1438" s="48"/>
      <c r="E1438" s="48"/>
      <c r="F1438" s="48"/>
      <c r="G1438" s="48"/>
      <c r="H1438" s="48"/>
      <c r="I1438" s="48"/>
      <c r="J1438" s="48"/>
      <c r="K1438" s="48"/>
      <c r="IY1438" s="6"/>
      <c r="IZ1438" s="6"/>
      <c r="JA1438" s="6"/>
      <c r="JB1438" s="6"/>
      <c r="JC1438" s="6"/>
      <c r="JD1438" s="46"/>
      <c r="JE1438" s="4"/>
      <c r="JF1438" s="4"/>
      <c r="JG1438" s="4"/>
      <c r="JH1438" s="4"/>
      <c r="JI1438" s="4"/>
      <c r="JJ1438" s="4"/>
      <c r="JK1438" s="4"/>
      <c r="JL1438" s="4"/>
      <c r="JM1438" s="4"/>
      <c r="JN1438" s="4"/>
      <c r="JO1438" s="4"/>
      <c r="JP1438" s="4"/>
      <c r="JQ1438" s="6"/>
    </row>
    <row r="1439" spans="1:277" x14ac:dyDescent="0.25">
      <c r="A1439" s="47"/>
      <c r="B1439" s="48"/>
      <c r="C1439" s="48"/>
      <c r="D1439" s="48"/>
      <c r="E1439" s="48"/>
      <c r="F1439" s="48"/>
      <c r="G1439" s="48"/>
      <c r="H1439" s="48"/>
      <c r="I1439" s="48"/>
      <c r="J1439" s="48"/>
      <c r="K1439" s="48"/>
      <c r="IY1439" s="6"/>
      <c r="IZ1439" s="6"/>
      <c r="JA1439" s="6"/>
      <c r="JB1439" s="6"/>
      <c r="JC1439" s="6"/>
      <c r="JD1439" s="46"/>
      <c r="JE1439" s="4"/>
      <c r="JF1439" s="4"/>
      <c r="JG1439" s="4"/>
      <c r="JH1439" s="4"/>
      <c r="JI1439" s="4"/>
      <c r="JJ1439" s="4"/>
      <c r="JK1439" s="4"/>
      <c r="JL1439" s="4"/>
      <c r="JM1439" s="4"/>
      <c r="JN1439" s="4"/>
      <c r="JO1439" s="4"/>
      <c r="JP1439" s="4"/>
      <c r="JQ1439" s="6"/>
    </row>
    <row r="1440" spans="1:277" x14ac:dyDescent="0.25">
      <c r="A1440" s="47"/>
      <c r="B1440" s="48"/>
      <c r="C1440" s="48"/>
      <c r="D1440" s="48"/>
      <c r="E1440" s="48"/>
      <c r="F1440" s="48"/>
      <c r="G1440" s="48"/>
      <c r="H1440" s="48"/>
      <c r="I1440" s="48"/>
      <c r="J1440" s="48"/>
      <c r="K1440" s="48"/>
      <c r="IY1440" s="6"/>
      <c r="IZ1440" s="6"/>
      <c r="JA1440" s="6"/>
      <c r="JB1440" s="6"/>
      <c r="JC1440" s="6"/>
      <c r="JD1440" s="46"/>
      <c r="JE1440" s="4"/>
      <c r="JF1440" s="4"/>
      <c r="JG1440" s="4"/>
      <c r="JH1440" s="4"/>
      <c r="JI1440" s="4"/>
      <c r="JJ1440" s="4"/>
      <c r="JK1440" s="4"/>
      <c r="JL1440" s="4"/>
      <c r="JM1440" s="4"/>
      <c r="JN1440" s="4"/>
      <c r="JO1440" s="4"/>
      <c r="JP1440" s="4"/>
      <c r="JQ1440" s="6"/>
    </row>
    <row r="1441" spans="1:277" x14ac:dyDescent="0.25">
      <c r="A1441" s="47"/>
      <c r="B1441" s="48"/>
      <c r="C1441" s="48"/>
      <c r="D1441" s="48"/>
      <c r="E1441" s="48"/>
      <c r="F1441" s="48"/>
      <c r="G1441" s="48"/>
      <c r="H1441" s="48"/>
      <c r="I1441" s="48"/>
      <c r="J1441" s="48"/>
      <c r="K1441" s="48"/>
      <c r="IY1441" s="6"/>
      <c r="IZ1441" s="6"/>
      <c r="JA1441" s="6"/>
      <c r="JB1441" s="6"/>
      <c r="JC1441" s="6"/>
      <c r="JD1441" s="46"/>
      <c r="JE1441" s="4"/>
      <c r="JF1441" s="4"/>
      <c r="JG1441" s="4"/>
      <c r="JH1441" s="4"/>
      <c r="JI1441" s="4"/>
      <c r="JJ1441" s="4"/>
      <c r="JK1441" s="4"/>
      <c r="JL1441" s="4"/>
      <c r="JM1441" s="4"/>
      <c r="JN1441" s="4"/>
      <c r="JO1441" s="4"/>
      <c r="JP1441" s="4"/>
      <c r="JQ1441" s="6"/>
    </row>
    <row r="1442" spans="1:277" x14ac:dyDescent="0.25">
      <c r="A1442" s="47"/>
      <c r="B1442" s="48"/>
      <c r="C1442" s="48"/>
      <c r="D1442" s="48"/>
      <c r="E1442" s="48"/>
      <c r="F1442" s="48"/>
      <c r="G1442" s="48"/>
      <c r="H1442" s="48"/>
      <c r="I1442" s="48"/>
      <c r="J1442" s="48"/>
      <c r="K1442" s="48"/>
      <c r="IY1442" s="6"/>
      <c r="IZ1442" s="6"/>
      <c r="JA1442" s="6"/>
      <c r="JB1442" s="6"/>
      <c r="JC1442" s="6"/>
      <c r="JD1442" s="46"/>
      <c r="JE1442" s="4"/>
      <c r="JF1442" s="4"/>
      <c r="JG1442" s="4"/>
      <c r="JH1442" s="4"/>
      <c r="JI1442" s="4"/>
      <c r="JJ1442" s="4"/>
      <c r="JK1442" s="4"/>
      <c r="JL1442" s="4"/>
      <c r="JM1442" s="4"/>
      <c r="JN1442" s="4"/>
      <c r="JO1442" s="4"/>
      <c r="JP1442" s="4"/>
      <c r="JQ1442" s="6"/>
    </row>
    <row r="1443" spans="1:277" x14ac:dyDescent="0.25">
      <c r="A1443" s="47"/>
      <c r="B1443" s="48"/>
      <c r="C1443" s="48"/>
      <c r="D1443" s="48"/>
      <c r="E1443" s="48"/>
      <c r="F1443" s="48"/>
      <c r="G1443" s="48"/>
      <c r="H1443" s="48"/>
      <c r="I1443" s="48"/>
      <c r="J1443" s="48"/>
      <c r="K1443" s="48"/>
      <c r="IY1443" s="6"/>
      <c r="IZ1443" s="6"/>
      <c r="JA1443" s="6"/>
      <c r="JB1443" s="6"/>
      <c r="JC1443" s="6"/>
      <c r="JD1443" s="46"/>
      <c r="JE1443" s="4"/>
      <c r="JF1443" s="4"/>
      <c r="JG1443" s="4"/>
      <c r="JH1443" s="4"/>
      <c r="JI1443" s="4"/>
      <c r="JJ1443" s="4"/>
      <c r="JK1443" s="4"/>
      <c r="JL1443" s="4"/>
      <c r="JM1443" s="4"/>
      <c r="JN1443" s="4"/>
      <c r="JO1443" s="4"/>
      <c r="JP1443" s="4"/>
      <c r="JQ1443" s="6"/>
    </row>
    <row r="1444" spans="1:277" x14ac:dyDescent="0.25">
      <c r="A1444" s="47"/>
      <c r="B1444" s="48"/>
      <c r="C1444" s="48"/>
      <c r="D1444" s="48"/>
      <c r="E1444" s="48"/>
      <c r="F1444" s="48"/>
      <c r="G1444" s="48"/>
      <c r="H1444" s="48"/>
      <c r="I1444" s="48"/>
      <c r="J1444" s="48"/>
      <c r="K1444" s="48"/>
      <c r="IY1444" s="6"/>
      <c r="IZ1444" s="6"/>
      <c r="JA1444" s="6"/>
      <c r="JB1444" s="6"/>
      <c r="JC1444" s="6"/>
      <c r="JD1444" s="46"/>
      <c r="JE1444" s="4"/>
      <c r="JF1444" s="4"/>
      <c r="JG1444" s="4"/>
      <c r="JH1444" s="4"/>
      <c r="JI1444" s="4"/>
      <c r="JJ1444" s="4"/>
      <c r="JK1444" s="4"/>
      <c r="JL1444" s="4"/>
      <c r="JM1444" s="4"/>
      <c r="JN1444" s="4"/>
      <c r="JO1444" s="4"/>
      <c r="JP1444" s="4"/>
      <c r="JQ1444" s="6"/>
    </row>
    <row r="1445" spans="1:277" x14ac:dyDescent="0.25">
      <c r="A1445" s="47"/>
      <c r="B1445" s="48"/>
      <c r="C1445" s="48"/>
      <c r="D1445" s="48"/>
      <c r="E1445" s="48"/>
      <c r="F1445" s="48"/>
      <c r="G1445" s="48"/>
      <c r="H1445" s="48"/>
      <c r="I1445" s="48"/>
      <c r="J1445" s="48"/>
      <c r="K1445" s="48"/>
      <c r="IY1445" s="6"/>
      <c r="IZ1445" s="6"/>
      <c r="JA1445" s="6"/>
      <c r="JB1445" s="6"/>
      <c r="JC1445" s="6"/>
      <c r="JD1445" s="46"/>
      <c r="JE1445" s="4"/>
      <c r="JF1445" s="4"/>
      <c r="JG1445" s="4"/>
      <c r="JH1445" s="4"/>
      <c r="JI1445" s="4"/>
      <c r="JJ1445" s="4"/>
      <c r="JK1445" s="4"/>
      <c r="JL1445" s="4"/>
      <c r="JM1445" s="4"/>
      <c r="JN1445" s="4"/>
      <c r="JO1445" s="4"/>
      <c r="JP1445" s="4"/>
      <c r="JQ1445" s="6"/>
    </row>
    <row r="1446" spans="1:277" x14ac:dyDescent="0.25">
      <c r="A1446" s="47"/>
      <c r="B1446" s="48"/>
      <c r="C1446" s="48"/>
      <c r="D1446" s="48"/>
      <c r="E1446" s="48"/>
      <c r="F1446" s="48"/>
      <c r="G1446" s="48"/>
      <c r="H1446" s="48"/>
      <c r="I1446" s="48"/>
      <c r="J1446" s="48"/>
      <c r="K1446" s="48"/>
      <c r="IY1446" s="6"/>
      <c r="IZ1446" s="6"/>
      <c r="JA1446" s="6"/>
      <c r="JB1446" s="6"/>
      <c r="JC1446" s="6"/>
      <c r="JD1446" s="46"/>
      <c r="JE1446" s="4"/>
      <c r="JF1446" s="4"/>
      <c r="JG1446" s="4"/>
      <c r="JH1446" s="4"/>
      <c r="JI1446" s="4"/>
      <c r="JJ1446" s="4"/>
      <c r="JK1446" s="4"/>
      <c r="JL1446" s="4"/>
      <c r="JM1446" s="4"/>
      <c r="JN1446" s="4"/>
      <c r="JO1446" s="4"/>
      <c r="JP1446" s="4"/>
      <c r="JQ1446" s="6"/>
    </row>
    <row r="1447" spans="1:277" x14ac:dyDescent="0.25">
      <c r="A1447" s="47"/>
      <c r="B1447" s="48"/>
      <c r="C1447" s="48"/>
      <c r="D1447" s="48"/>
      <c r="E1447" s="48"/>
      <c r="F1447" s="48"/>
      <c r="G1447" s="48"/>
      <c r="H1447" s="48"/>
      <c r="I1447" s="48"/>
      <c r="J1447" s="48"/>
      <c r="K1447" s="48"/>
      <c r="IY1447" s="6"/>
      <c r="IZ1447" s="6"/>
      <c r="JA1447" s="6"/>
      <c r="JB1447" s="6"/>
      <c r="JC1447" s="6"/>
      <c r="JD1447" s="46"/>
      <c r="JE1447" s="4"/>
      <c r="JF1447" s="4"/>
      <c r="JG1447" s="4"/>
      <c r="JH1447" s="4"/>
      <c r="JI1447" s="4"/>
      <c r="JJ1447" s="4"/>
      <c r="JK1447" s="4"/>
      <c r="JL1447" s="4"/>
      <c r="JM1447" s="4"/>
      <c r="JN1447" s="4"/>
      <c r="JO1447" s="4"/>
      <c r="JP1447" s="4"/>
      <c r="JQ1447" s="6"/>
    </row>
    <row r="1448" spans="1:277" x14ac:dyDescent="0.25">
      <c r="A1448" s="47"/>
      <c r="B1448" s="48"/>
      <c r="C1448" s="48"/>
      <c r="D1448" s="48"/>
      <c r="E1448" s="48"/>
      <c r="F1448" s="48"/>
      <c r="G1448" s="48"/>
      <c r="H1448" s="48"/>
      <c r="I1448" s="48"/>
      <c r="J1448" s="48"/>
      <c r="K1448" s="48"/>
      <c r="IY1448" s="6"/>
      <c r="IZ1448" s="6"/>
      <c r="JA1448" s="6"/>
      <c r="JB1448" s="6"/>
      <c r="JC1448" s="6"/>
      <c r="JD1448" s="46"/>
      <c r="JE1448" s="4"/>
      <c r="JF1448" s="4"/>
      <c r="JG1448" s="4"/>
      <c r="JH1448" s="4"/>
      <c r="JI1448" s="4"/>
      <c r="JJ1448" s="4"/>
      <c r="JK1448" s="4"/>
      <c r="JL1448" s="4"/>
      <c r="JM1448" s="4"/>
      <c r="JN1448" s="4"/>
      <c r="JO1448" s="4"/>
      <c r="JP1448" s="4"/>
      <c r="JQ1448" s="6"/>
    </row>
    <row r="1449" spans="1:277" x14ac:dyDescent="0.25">
      <c r="A1449" s="47"/>
      <c r="B1449" s="48"/>
      <c r="C1449" s="48"/>
      <c r="D1449" s="48"/>
      <c r="E1449" s="48"/>
      <c r="F1449" s="48"/>
      <c r="G1449" s="48"/>
      <c r="H1449" s="48"/>
      <c r="I1449" s="48"/>
      <c r="J1449" s="48"/>
      <c r="K1449" s="48"/>
      <c r="IY1449" s="6"/>
      <c r="IZ1449" s="6"/>
      <c r="JA1449" s="6"/>
      <c r="JB1449" s="6"/>
      <c r="JC1449" s="6"/>
      <c r="JD1449" s="46"/>
      <c r="JE1449" s="4"/>
      <c r="JF1449" s="4"/>
      <c r="JG1449" s="4"/>
      <c r="JH1449" s="4"/>
      <c r="JI1449" s="4"/>
      <c r="JJ1449" s="4"/>
      <c r="JK1449" s="4"/>
      <c r="JL1449" s="4"/>
      <c r="JM1449" s="4"/>
      <c r="JN1449" s="4"/>
      <c r="JO1449" s="4"/>
      <c r="JP1449" s="4"/>
      <c r="JQ1449" s="6"/>
    </row>
    <row r="1450" spans="1:277" x14ac:dyDescent="0.25">
      <c r="A1450" s="47"/>
      <c r="B1450" s="48"/>
      <c r="C1450" s="48"/>
      <c r="D1450" s="48"/>
      <c r="E1450" s="48"/>
      <c r="F1450" s="48"/>
      <c r="G1450" s="48"/>
      <c r="H1450" s="48"/>
      <c r="I1450" s="48"/>
      <c r="J1450" s="48"/>
      <c r="K1450" s="48"/>
      <c r="IY1450" s="6"/>
      <c r="IZ1450" s="6"/>
      <c r="JA1450" s="6"/>
      <c r="JB1450" s="6"/>
      <c r="JC1450" s="6"/>
      <c r="JD1450" s="46"/>
      <c r="JE1450" s="4"/>
      <c r="JF1450" s="4"/>
      <c r="JG1450" s="4"/>
      <c r="JH1450" s="4"/>
      <c r="JI1450" s="4"/>
      <c r="JJ1450" s="4"/>
      <c r="JK1450" s="4"/>
      <c r="JL1450" s="4"/>
      <c r="JM1450" s="4"/>
      <c r="JN1450" s="4"/>
      <c r="JO1450" s="4"/>
      <c r="JP1450" s="4"/>
      <c r="JQ1450" s="6"/>
    </row>
    <row r="1451" spans="1:277" x14ac:dyDescent="0.25">
      <c r="A1451" s="47"/>
      <c r="B1451" s="48"/>
      <c r="C1451" s="48"/>
      <c r="D1451" s="48"/>
      <c r="E1451" s="48"/>
      <c r="F1451" s="48"/>
      <c r="G1451" s="48"/>
      <c r="H1451" s="48"/>
      <c r="I1451" s="48"/>
      <c r="J1451" s="48"/>
      <c r="K1451" s="48"/>
      <c r="IY1451" s="6"/>
      <c r="IZ1451" s="6"/>
      <c r="JA1451" s="6"/>
      <c r="JB1451" s="6"/>
      <c r="JC1451" s="6"/>
      <c r="JD1451" s="46"/>
      <c r="JE1451" s="4"/>
      <c r="JF1451" s="4"/>
      <c r="JG1451" s="4"/>
      <c r="JH1451" s="4"/>
      <c r="JI1451" s="4"/>
      <c r="JJ1451" s="4"/>
      <c r="JK1451" s="4"/>
      <c r="JL1451" s="4"/>
      <c r="JM1451" s="4"/>
      <c r="JN1451" s="4"/>
      <c r="JO1451" s="4"/>
      <c r="JP1451" s="4"/>
      <c r="JQ1451" s="6"/>
    </row>
    <row r="1452" spans="1:277" x14ac:dyDescent="0.25">
      <c r="A1452" s="47"/>
      <c r="B1452" s="48"/>
      <c r="C1452" s="48"/>
      <c r="D1452" s="48"/>
      <c r="E1452" s="48"/>
      <c r="F1452" s="48"/>
      <c r="G1452" s="48"/>
      <c r="H1452" s="48"/>
      <c r="I1452" s="48"/>
      <c r="J1452" s="48"/>
      <c r="K1452" s="48"/>
      <c r="IY1452" s="6"/>
      <c r="IZ1452" s="6"/>
      <c r="JA1452" s="6"/>
      <c r="JB1452" s="6"/>
      <c r="JC1452" s="6"/>
      <c r="JD1452" s="46"/>
      <c r="JE1452" s="4"/>
      <c r="JF1452" s="4"/>
      <c r="JG1452" s="4"/>
      <c r="JH1452" s="4"/>
      <c r="JI1452" s="4"/>
      <c r="JJ1452" s="4"/>
      <c r="JK1452" s="4"/>
      <c r="JL1452" s="4"/>
      <c r="JM1452" s="4"/>
      <c r="JN1452" s="4"/>
      <c r="JO1452" s="4"/>
      <c r="JP1452" s="4"/>
      <c r="JQ1452" s="6"/>
    </row>
    <row r="1453" spans="1:277" x14ac:dyDescent="0.25">
      <c r="A1453" s="47"/>
      <c r="B1453" s="48"/>
      <c r="C1453" s="48"/>
      <c r="D1453" s="48"/>
      <c r="E1453" s="48"/>
      <c r="F1453" s="48"/>
      <c r="G1453" s="48"/>
      <c r="H1453" s="48"/>
      <c r="I1453" s="48"/>
      <c r="J1453" s="48"/>
      <c r="K1453" s="48"/>
      <c r="IY1453" s="6"/>
      <c r="IZ1453" s="6"/>
      <c r="JA1453" s="6"/>
      <c r="JB1453" s="6"/>
      <c r="JC1453" s="6"/>
      <c r="JD1453" s="46"/>
      <c r="JE1453" s="4"/>
      <c r="JF1453" s="4"/>
      <c r="JG1453" s="4"/>
      <c r="JH1453" s="4"/>
      <c r="JI1453" s="4"/>
      <c r="JJ1453" s="4"/>
      <c r="JK1453" s="4"/>
      <c r="JL1453" s="4"/>
      <c r="JM1453" s="4"/>
      <c r="JN1453" s="4"/>
      <c r="JO1453" s="4"/>
      <c r="JP1453" s="4"/>
      <c r="JQ1453" s="6"/>
    </row>
    <row r="1454" spans="1:277" x14ac:dyDescent="0.25">
      <c r="A1454" s="47"/>
      <c r="B1454" s="48"/>
      <c r="C1454" s="48"/>
      <c r="D1454" s="48"/>
      <c r="E1454" s="48"/>
      <c r="F1454" s="48"/>
      <c r="G1454" s="48"/>
      <c r="H1454" s="48"/>
      <c r="I1454" s="48"/>
      <c r="J1454" s="48"/>
      <c r="K1454" s="48"/>
      <c r="IY1454" s="6"/>
      <c r="IZ1454" s="6"/>
      <c r="JA1454" s="6"/>
      <c r="JB1454" s="6"/>
      <c r="JC1454" s="6"/>
      <c r="JD1454" s="46"/>
      <c r="JE1454" s="4"/>
      <c r="JF1454" s="4"/>
      <c r="JG1454" s="4"/>
      <c r="JH1454" s="4"/>
      <c r="JI1454" s="4"/>
      <c r="JJ1454" s="4"/>
      <c r="JK1454" s="4"/>
      <c r="JL1454" s="4"/>
      <c r="JM1454" s="4"/>
      <c r="JN1454" s="4"/>
      <c r="JO1454" s="4"/>
      <c r="JP1454" s="4"/>
      <c r="JQ1454" s="6"/>
    </row>
    <row r="1455" spans="1:277" x14ac:dyDescent="0.25">
      <c r="A1455" s="47"/>
      <c r="B1455" s="48"/>
      <c r="C1455" s="48"/>
      <c r="D1455" s="48"/>
      <c r="E1455" s="48"/>
      <c r="F1455" s="48"/>
      <c r="G1455" s="48"/>
      <c r="H1455" s="48"/>
      <c r="I1455" s="48"/>
      <c r="J1455" s="48"/>
      <c r="K1455" s="48"/>
      <c r="IY1455" s="6"/>
      <c r="IZ1455" s="6"/>
      <c r="JA1455" s="6"/>
      <c r="JB1455" s="6"/>
      <c r="JC1455" s="6"/>
      <c r="JD1455" s="46"/>
      <c r="JE1455" s="4"/>
      <c r="JF1455" s="4"/>
      <c r="JG1455" s="4"/>
      <c r="JH1455" s="4"/>
      <c r="JI1455" s="4"/>
      <c r="JJ1455" s="4"/>
      <c r="JK1455" s="4"/>
      <c r="JL1455" s="4"/>
      <c r="JM1455" s="4"/>
      <c r="JN1455" s="4"/>
      <c r="JO1455" s="4"/>
      <c r="JP1455" s="4"/>
      <c r="JQ1455" s="6"/>
    </row>
    <row r="1456" spans="1:277" x14ac:dyDescent="0.25">
      <c r="A1456" s="47"/>
      <c r="B1456" s="48"/>
      <c r="C1456" s="48"/>
      <c r="D1456" s="48"/>
      <c r="E1456" s="48"/>
      <c r="F1456" s="48"/>
      <c r="G1456" s="48"/>
      <c r="H1456" s="48"/>
      <c r="I1456" s="48"/>
      <c r="J1456" s="48"/>
      <c r="K1456" s="48"/>
      <c r="IY1456" s="6"/>
      <c r="IZ1456" s="6"/>
      <c r="JA1456" s="6"/>
      <c r="JB1456" s="6"/>
      <c r="JC1456" s="6"/>
      <c r="JD1456" s="46"/>
      <c r="JE1456" s="4"/>
      <c r="JF1456" s="4"/>
      <c r="JG1456" s="4"/>
      <c r="JH1456" s="4"/>
      <c r="JI1456" s="4"/>
      <c r="JJ1456" s="4"/>
      <c r="JK1456" s="4"/>
      <c r="JL1456" s="4"/>
      <c r="JM1456" s="4"/>
      <c r="JN1456" s="4"/>
      <c r="JO1456" s="4"/>
      <c r="JP1456" s="4"/>
      <c r="JQ1456" s="6"/>
    </row>
    <row r="1457" spans="1:277" x14ac:dyDescent="0.25">
      <c r="A1457" s="47"/>
      <c r="B1457" s="48"/>
      <c r="C1457" s="48"/>
      <c r="D1457" s="48"/>
      <c r="E1457" s="48"/>
      <c r="F1457" s="48"/>
      <c r="G1457" s="48"/>
      <c r="H1457" s="48"/>
      <c r="I1457" s="48"/>
      <c r="J1457" s="48"/>
      <c r="K1457" s="48"/>
      <c r="IY1457" s="6"/>
      <c r="IZ1457" s="6"/>
      <c r="JA1457" s="6"/>
      <c r="JB1457" s="6"/>
      <c r="JC1457" s="6"/>
      <c r="JD1457" s="46"/>
      <c r="JE1457" s="4"/>
      <c r="JF1457" s="4"/>
      <c r="JG1457" s="4"/>
      <c r="JH1457" s="4"/>
      <c r="JI1457" s="4"/>
      <c r="JJ1457" s="4"/>
      <c r="JK1457" s="4"/>
      <c r="JL1457" s="4"/>
      <c r="JM1457" s="4"/>
      <c r="JN1457" s="4"/>
      <c r="JO1457" s="4"/>
      <c r="JP1457" s="4"/>
      <c r="JQ1457" s="6"/>
    </row>
    <row r="1458" spans="1:277" x14ac:dyDescent="0.25">
      <c r="A1458" s="47"/>
      <c r="B1458" s="48"/>
      <c r="C1458" s="48"/>
      <c r="D1458" s="48"/>
      <c r="E1458" s="48"/>
      <c r="F1458" s="48"/>
      <c r="G1458" s="48"/>
      <c r="H1458" s="48"/>
      <c r="I1458" s="48"/>
      <c r="J1458" s="48"/>
      <c r="K1458" s="48"/>
      <c r="IY1458" s="6"/>
      <c r="IZ1458" s="6"/>
      <c r="JA1458" s="6"/>
      <c r="JB1458" s="6"/>
      <c r="JC1458" s="6"/>
      <c r="JD1458" s="46"/>
      <c r="JE1458" s="4"/>
      <c r="JF1458" s="4"/>
      <c r="JG1458" s="4"/>
      <c r="JH1458" s="4"/>
      <c r="JI1458" s="4"/>
      <c r="JJ1458" s="4"/>
      <c r="JK1458" s="4"/>
      <c r="JL1458" s="4"/>
      <c r="JM1458" s="4"/>
      <c r="JN1458" s="4"/>
      <c r="JO1458" s="4"/>
      <c r="JP1458" s="4"/>
      <c r="JQ1458" s="6"/>
    </row>
    <row r="1459" spans="1:277" x14ac:dyDescent="0.25">
      <c r="A1459" s="47"/>
      <c r="B1459" s="48"/>
      <c r="C1459" s="48"/>
      <c r="D1459" s="48"/>
      <c r="E1459" s="48"/>
      <c r="F1459" s="48"/>
      <c r="G1459" s="48"/>
      <c r="H1459" s="48"/>
      <c r="I1459" s="48"/>
      <c r="J1459" s="48"/>
      <c r="K1459" s="48"/>
      <c r="IY1459" s="6"/>
      <c r="IZ1459" s="6"/>
      <c r="JA1459" s="6"/>
      <c r="JB1459" s="6"/>
      <c r="JC1459" s="6"/>
      <c r="JD1459" s="46"/>
      <c r="JE1459" s="4"/>
      <c r="JF1459" s="4"/>
      <c r="JG1459" s="4"/>
      <c r="JH1459" s="4"/>
      <c r="JI1459" s="4"/>
      <c r="JJ1459" s="4"/>
      <c r="JK1459" s="4"/>
      <c r="JL1459" s="4"/>
      <c r="JM1459" s="4"/>
      <c r="JN1459" s="4"/>
      <c r="JO1459" s="4"/>
      <c r="JP1459" s="4"/>
      <c r="JQ1459" s="6"/>
    </row>
    <row r="1460" spans="1:277" x14ac:dyDescent="0.25">
      <c r="A1460" s="47"/>
      <c r="B1460" s="48"/>
      <c r="C1460" s="48"/>
      <c r="D1460" s="48"/>
      <c r="E1460" s="48"/>
      <c r="F1460" s="48"/>
      <c r="G1460" s="48"/>
      <c r="H1460" s="48"/>
      <c r="I1460" s="48"/>
      <c r="J1460" s="48"/>
      <c r="K1460" s="48"/>
      <c r="IY1460" s="6"/>
      <c r="IZ1460" s="6"/>
      <c r="JA1460" s="6"/>
      <c r="JB1460" s="6"/>
      <c r="JC1460" s="6"/>
      <c r="JD1460" s="46"/>
      <c r="JE1460" s="4"/>
      <c r="JF1460" s="4"/>
      <c r="JG1460" s="4"/>
      <c r="JH1460" s="4"/>
      <c r="JI1460" s="4"/>
      <c r="JJ1460" s="4"/>
      <c r="JK1460" s="4"/>
      <c r="JL1460" s="4"/>
      <c r="JM1460" s="4"/>
      <c r="JN1460" s="4"/>
      <c r="JO1460" s="4"/>
      <c r="JP1460" s="4"/>
      <c r="JQ1460" s="6"/>
    </row>
    <row r="1461" spans="1:277" x14ac:dyDescent="0.25">
      <c r="A1461" s="47"/>
      <c r="B1461" s="48"/>
      <c r="C1461" s="48"/>
      <c r="D1461" s="48"/>
      <c r="E1461" s="48"/>
      <c r="F1461" s="48"/>
      <c r="G1461" s="48"/>
      <c r="H1461" s="48"/>
      <c r="I1461" s="48"/>
      <c r="J1461" s="48"/>
      <c r="K1461" s="48"/>
      <c r="IY1461" s="6"/>
      <c r="IZ1461" s="6"/>
      <c r="JA1461" s="6"/>
      <c r="JB1461" s="6"/>
      <c r="JC1461" s="6"/>
      <c r="JD1461" s="46"/>
      <c r="JE1461" s="4"/>
      <c r="JF1461" s="4"/>
      <c r="JG1461" s="4"/>
      <c r="JH1461" s="4"/>
      <c r="JI1461" s="4"/>
      <c r="JJ1461" s="4"/>
      <c r="JK1461" s="4"/>
      <c r="JL1461" s="4"/>
      <c r="JM1461" s="4"/>
      <c r="JN1461" s="4"/>
      <c r="JO1461" s="4"/>
      <c r="JP1461" s="4"/>
      <c r="JQ1461" s="6"/>
    </row>
    <row r="1462" spans="1:277" x14ac:dyDescent="0.25">
      <c r="A1462" s="47"/>
      <c r="B1462" s="48"/>
      <c r="C1462" s="48"/>
      <c r="D1462" s="48"/>
      <c r="E1462" s="48"/>
      <c r="F1462" s="48"/>
      <c r="G1462" s="48"/>
      <c r="H1462" s="48"/>
      <c r="I1462" s="48"/>
      <c r="J1462" s="48"/>
      <c r="K1462" s="48"/>
      <c r="IY1462" s="6"/>
      <c r="IZ1462" s="6"/>
      <c r="JA1462" s="6"/>
      <c r="JB1462" s="6"/>
      <c r="JC1462" s="6"/>
      <c r="JD1462" s="46"/>
      <c r="JE1462" s="4"/>
      <c r="JF1462" s="4"/>
      <c r="JG1462" s="4"/>
      <c r="JH1462" s="4"/>
      <c r="JI1462" s="4"/>
      <c r="JJ1462" s="4"/>
      <c r="JK1462" s="4"/>
      <c r="JL1462" s="4"/>
      <c r="JM1462" s="4"/>
      <c r="JN1462" s="4"/>
      <c r="JO1462" s="4"/>
      <c r="JP1462" s="4"/>
      <c r="JQ1462" s="6"/>
    </row>
    <row r="1463" spans="1:277" x14ac:dyDescent="0.25">
      <c r="A1463" s="47"/>
      <c r="B1463" s="48"/>
      <c r="C1463" s="48"/>
      <c r="D1463" s="48"/>
      <c r="E1463" s="48"/>
      <c r="F1463" s="48"/>
      <c r="G1463" s="48"/>
      <c r="H1463" s="48"/>
      <c r="I1463" s="48"/>
      <c r="J1463" s="48"/>
      <c r="K1463" s="48"/>
      <c r="IY1463" s="6"/>
      <c r="IZ1463" s="6"/>
      <c r="JA1463" s="6"/>
      <c r="JB1463" s="6"/>
      <c r="JC1463" s="6"/>
      <c r="JD1463" s="46"/>
      <c r="JE1463" s="4"/>
      <c r="JF1463" s="4"/>
      <c r="JG1463" s="4"/>
      <c r="JH1463" s="4"/>
      <c r="JI1463" s="4"/>
      <c r="JJ1463" s="4"/>
      <c r="JK1463" s="4"/>
      <c r="JL1463" s="4"/>
      <c r="JM1463" s="4"/>
      <c r="JN1463" s="4"/>
      <c r="JO1463" s="4"/>
      <c r="JP1463" s="4"/>
      <c r="JQ1463" s="6"/>
    </row>
    <row r="1464" spans="1:277" x14ac:dyDescent="0.25">
      <c r="A1464" s="47"/>
      <c r="B1464" s="48"/>
      <c r="C1464" s="48"/>
      <c r="D1464" s="48"/>
      <c r="E1464" s="48"/>
      <c r="F1464" s="48"/>
      <c r="G1464" s="48"/>
      <c r="H1464" s="48"/>
      <c r="I1464" s="48"/>
      <c r="J1464" s="48"/>
      <c r="K1464" s="48"/>
      <c r="IY1464" s="6"/>
      <c r="IZ1464" s="6"/>
      <c r="JA1464" s="6"/>
      <c r="JB1464" s="6"/>
      <c r="JC1464" s="6"/>
      <c r="JD1464" s="46"/>
      <c r="JE1464" s="4"/>
      <c r="JF1464" s="4"/>
      <c r="JG1464" s="4"/>
      <c r="JH1464" s="4"/>
      <c r="JI1464" s="4"/>
      <c r="JJ1464" s="4"/>
      <c r="JK1464" s="4"/>
      <c r="JL1464" s="4"/>
      <c r="JM1464" s="4"/>
      <c r="JN1464" s="4"/>
      <c r="JO1464" s="4"/>
      <c r="JP1464" s="4"/>
      <c r="JQ1464" s="6"/>
    </row>
    <row r="1465" spans="1:277" x14ac:dyDescent="0.25">
      <c r="A1465" s="47"/>
      <c r="B1465" s="48"/>
      <c r="C1465" s="48"/>
      <c r="D1465" s="48"/>
      <c r="E1465" s="48"/>
      <c r="F1465" s="48"/>
      <c r="G1465" s="48"/>
      <c r="H1465" s="48"/>
      <c r="I1465" s="48"/>
      <c r="J1465" s="48"/>
      <c r="K1465" s="48"/>
      <c r="IY1465" s="6"/>
      <c r="IZ1465" s="6"/>
      <c r="JA1465" s="6"/>
      <c r="JB1465" s="6"/>
      <c r="JC1465" s="6"/>
      <c r="JD1465" s="46"/>
      <c r="JE1465" s="4"/>
      <c r="JF1465" s="4"/>
      <c r="JG1465" s="4"/>
      <c r="JH1465" s="4"/>
      <c r="JI1465" s="4"/>
      <c r="JJ1465" s="4"/>
      <c r="JK1465" s="4"/>
      <c r="JL1465" s="4"/>
      <c r="JM1465" s="4"/>
      <c r="JN1465" s="4"/>
      <c r="JO1465" s="4"/>
      <c r="JP1465" s="4"/>
      <c r="JQ1465" s="6"/>
    </row>
    <row r="1466" spans="1:277" x14ac:dyDescent="0.25">
      <c r="A1466" s="47"/>
      <c r="B1466" s="48"/>
      <c r="C1466" s="48"/>
      <c r="D1466" s="48"/>
      <c r="E1466" s="48"/>
      <c r="F1466" s="48"/>
      <c r="G1466" s="48"/>
      <c r="H1466" s="48"/>
      <c r="I1466" s="48"/>
      <c r="J1466" s="48"/>
      <c r="K1466" s="48"/>
      <c r="IY1466" s="6"/>
      <c r="IZ1466" s="6"/>
      <c r="JA1466" s="6"/>
      <c r="JB1466" s="6"/>
      <c r="JC1466" s="6"/>
      <c r="JD1466" s="46"/>
      <c r="JE1466" s="4"/>
      <c r="JF1466" s="4"/>
      <c r="JG1466" s="4"/>
      <c r="JH1466" s="4"/>
      <c r="JI1466" s="4"/>
      <c r="JJ1466" s="4"/>
      <c r="JK1466" s="4"/>
      <c r="JL1466" s="4"/>
      <c r="JM1466" s="4"/>
      <c r="JN1466" s="4"/>
      <c r="JO1466" s="4"/>
      <c r="JP1466" s="4"/>
      <c r="JQ1466" s="6"/>
    </row>
    <row r="1467" spans="1:277" x14ac:dyDescent="0.25">
      <c r="A1467" s="47"/>
      <c r="B1467" s="48"/>
      <c r="C1467" s="48"/>
      <c r="D1467" s="48"/>
      <c r="E1467" s="48"/>
      <c r="F1467" s="48"/>
      <c r="G1467" s="48"/>
      <c r="H1467" s="48"/>
      <c r="I1467" s="48"/>
      <c r="J1467" s="48"/>
      <c r="K1467" s="48"/>
      <c r="IY1467" s="6"/>
      <c r="IZ1467" s="6"/>
      <c r="JA1467" s="6"/>
      <c r="JB1467" s="6"/>
      <c r="JC1467" s="6"/>
      <c r="JD1467" s="46"/>
      <c r="JE1467" s="4"/>
      <c r="JF1467" s="4"/>
      <c r="JG1467" s="4"/>
      <c r="JH1467" s="4"/>
      <c r="JI1467" s="4"/>
      <c r="JJ1467" s="4"/>
      <c r="JK1467" s="4"/>
      <c r="JL1467" s="4"/>
      <c r="JM1467" s="4"/>
      <c r="JN1467" s="4"/>
      <c r="JO1467" s="4"/>
      <c r="JP1467" s="4"/>
      <c r="JQ1467" s="6"/>
    </row>
    <row r="1468" spans="1:277" x14ac:dyDescent="0.25">
      <c r="A1468" s="47"/>
      <c r="B1468" s="48"/>
      <c r="C1468" s="48"/>
      <c r="D1468" s="48"/>
      <c r="E1468" s="48"/>
      <c r="F1468" s="48"/>
      <c r="G1468" s="48"/>
      <c r="H1468" s="48"/>
      <c r="I1468" s="48"/>
      <c r="J1468" s="48"/>
      <c r="K1468" s="48"/>
      <c r="IY1468" s="6"/>
      <c r="IZ1468" s="6"/>
      <c r="JA1468" s="6"/>
      <c r="JB1468" s="6"/>
      <c r="JC1468" s="6"/>
      <c r="JD1468" s="46"/>
      <c r="JE1468" s="4"/>
      <c r="JF1468" s="4"/>
      <c r="JG1468" s="4"/>
      <c r="JH1468" s="4"/>
      <c r="JI1468" s="4"/>
      <c r="JJ1468" s="4"/>
      <c r="JK1468" s="4"/>
      <c r="JL1468" s="4"/>
      <c r="JM1468" s="4"/>
      <c r="JN1468" s="4"/>
      <c r="JO1468" s="4"/>
      <c r="JP1468" s="4"/>
      <c r="JQ1468" s="6"/>
    </row>
    <row r="1469" spans="1:277" x14ac:dyDescent="0.25">
      <c r="A1469" s="47"/>
      <c r="B1469" s="48"/>
      <c r="C1469" s="48"/>
      <c r="D1469" s="48"/>
      <c r="E1469" s="48"/>
      <c r="F1469" s="48"/>
      <c r="G1469" s="48"/>
      <c r="H1469" s="48"/>
      <c r="I1469" s="48"/>
      <c r="J1469" s="48"/>
      <c r="K1469" s="48"/>
      <c r="IY1469" s="6"/>
      <c r="IZ1469" s="6"/>
      <c r="JA1469" s="6"/>
      <c r="JB1469" s="6"/>
      <c r="JC1469" s="6"/>
      <c r="JD1469" s="46"/>
      <c r="JE1469" s="4"/>
      <c r="JF1469" s="4"/>
      <c r="JG1469" s="4"/>
      <c r="JH1469" s="4"/>
      <c r="JI1469" s="4"/>
      <c r="JJ1469" s="4"/>
      <c r="JK1469" s="4"/>
      <c r="JL1469" s="4"/>
      <c r="JM1469" s="4"/>
      <c r="JN1469" s="4"/>
      <c r="JO1469" s="4"/>
      <c r="JP1469" s="4"/>
      <c r="JQ1469" s="6"/>
    </row>
    <row r="1470" spans="1:277" x14ac:dyDescent="0.25">
      <c r="A1470" s="47"/>
      <c r="B1470" s="48"/>
      <c r="C1470" s="48"/>
      <c r="D1470" s="48"/>
      <c r="E1470" s="48"/>
      <c r="F1470" s="48"/>
      <c r="G1470" s="48"/>
      <c r="H1470" s="48"/>
      <c r="I1470" s="48"/>
      <c r="J1470" s="48"/>
      <c r="K1470" s="48"/>
      <c r="IY1470" s="6"/>
      <c r="IZ1470" s="6"/>
      <c r="JA1470" s="6"/>
      <c r="JB1470" s="6"/>
      <c r="JC1470" s="6"/>
      <c r="JD1470" s="46"/>
      <c r="JE1470" s="4"/>
      <c r="JF1470" s="4"/>
      <c r="JG1470" s="4"/>
      <c r="JH1470" s="4"/>
      <c r="JI1470" s="4"/>
      <c r="JJ1470" s="4"/>
      <c r="JK1470" s="4"/>
      <c r="JL1470" s="4"/>
      <c r="JM1470" s="4"/>
      <c r="JN1470" s="4"/>
      <c r="JO1470" s="4"/>
      <c r="JP1470" s="4"/>
      <c r="JQ1470" s="6"/>
    </row>
    <row r="1471" spans="1:277" x14ac:dyDescent="0.25">
      <c r="A1471" s="47"/>
      <c r="B1471" s="48"/>
      <c r="C1471" s="48"/>
      <c r="D1471" s="48"/>
      <c r="E1471" s="48"/>
      <c r="F1471" s="48"/>
      <c r="G1471" s="48"/>
      <c r="H1471" s="48"/>
      <c r="I1471" s="48"/>
      <c r="J1471" s="48"/>
      <c r="K1471" s="48"/>
      <c r="IY1471" s="6"/>
      <c r="IZ1471" s="6"/>
      <c r="JA1471" s="6"/>
      <c r="JB1471" s="6"/>
      <c r="JC1471" s="6"/>
      <c r="JD1471" s="46"/>
      <c r="JE1471" s="4"/>
      <c r="JF1471" s="4"/>
      <c r="JG1471" s="4"/>
      <c r="JH1471" s="4"/>
      <c r="JI1471" s="4"/>
      <c r="JJ1471" s="4"/>
      <c r="JK1471" s="4"/>
      <c r="JL1471" s="4"/>
      <c r="JM1471" s="4"/>
      <c r="JN1471" s="4"/>
      <c r="JO1471" s="4"/>
      <c r="JP1471" s="4"/>
      <c r="JQ1471" s="6"/>
    </row>
    <row r="1472" spans="1:277" x14ac:dyDescent="0.25">
      <c r="A1472" s="47"/>
      <c r="B1472" s="48"/>
      <c r="C1472" s="48"/>
      <c r="D1472" s="48"/>
      <c r="E1472" s="48"/>
      <c r="F1472" s="48"/>
      <c r="G1472" s="48"/>
      <c r="H1472" s="48"/>
      <c r="I1472" s="48"/>
      <c r="J1472" s="48"/>
      <c r="K1472" s="48"/>
      <c r="IY1472" s="6"/>
      <c r="IZ1472" s="6"/>
      <c r="JA1472" s="6"/>
      <c r="JB1472" s="6"/>
      <c r="JC1472" s="6"/>
      <c r="JD1472" s="46"/>
      <c r="JE1472" s="4"/>
      <c r="JF1472" s="4"/>
      <c r="JG1472" s="4"/>
      <c r="JH1472" s="4"/>
      <c r="JI1472" s="4"/>
      <c r="JJ1472" s="4"/>
      <c r="JK1472" s="4"/>
      <c r="JL1472" s="4"/>
      <c r="JM1472" s="4"/>
      <c r="JN1472" s="4"/>
      <c r="JO1472" s="4"/>
      <c r="JP1472" s="4"/>
      <c r="JQ1472" s="6"/>
    </row>
    <row r="1473" spans="1:277" x14ac:dyDescent="0.25">
      <c r="A1473" s="47"/>
      <c r="B1473" s="48"/>
      <c r="C1473" s="48"/>
      <c r="D1473" s="48"/>
      <c r="E1473" s="48"/>
      <c r="F1473" s="48"/>
      <c r="G1473" s="48"/>
      <c r="H1473" s="48"/>
      <c r="I1473" s="48"/>
      <c r="J1473" s="48"/>
      <c r="K1473" s="48"/>
      <c r="IY1473" s="6"/>
      <c r="IZ1473" s="6"/>
      <c r="JA1473" s="6"/>
      <c r="JB1473" s="6"/>
      <c r="JC1473" s="6"/>
      <c r="JD1473" s="46"/>
      <c r="JE1473" s="4"/>
      <c r="JF1473" s="4"/>
      <c r="JG1473" s="4"/>
      <c r="JH1473" s="4"/>
      <c r="JI1473" s="4"/>
      <c r="JJ1473" s="4"/>
      <c r="JK1473" s="4"/>
      <c r="JL1473" s="4"/>
      <c r="JM1473" s="4"/>
      <c r="JN1473" s="4"/>
      <c r="JO1473" s="4"/>
      <c r="JP1473" s="4"/>
      <c r="JQ1473" s="6"/>
    </row>
    <row r="1474" spans="1:277" x14ac:dyDescent="0.25">
      <c r="A1474" s="47"/>
      <c r="B1474" s="48"/>
      <c r="C1474" s="48"/>
      <c r="D1474" s="48"/>
      <c r="E1474" s="48"/>
      <c r="F1474" s="48"/>
      <c r="G1474" s="48"/>
      <c r="H1474" s="48"/>
      <c r="I1474" s="48"/>
      <c r="J1474" s="48"/>
      <c r="K1474" s="48"/>
      <c r="IY1474" s="6"/>
      <c r="IZ1474" s="6"/>
      <c r="JA1474" s="6"/>
      <c r="JB1474" s="6"/>
      <c r="JC1474" s="6"/>
      <c r="JD1474" s="46"/>
      <c r="JE1474" s="4"/>
      <c r="JF1474" s="4"/>
      <c r="JG1474" s="4"/>
      <c r="JH1474" s="4"/>
      <c r="JI1474" s="4"/>
      <c r="JJ1474" s="4"/>
      <c r="JK1474" s="4"/>
      <c r="JL1474" s="4"/>
      <c r="JM1474" s="4"/>
      <c r="JN1474" s="4"/>
      <c r="JO1474" s="4"/>
      <c r="JP1474" s="4"/>
      <c r="JQ1474" s="6"/>
    </row>
    <row r="1475" spans="1:277" x14ac:dyDescent="0.25">
      <c r="A1475" s="47"/>
      <c r="B1475" s="48"/>
      <c r="C1475" s="48"/>
      <c r="D1475" s="48"/>
      <c r="E1475" s="48"/>
      <c r="F1475" s="48"/>
      <c r="G1475" s="48"/>
      <c r="H1475" s="48"/>
      <c r="I1475" s="48"/>
      <c r="J1475" s="48"/>
      <c r="K1475" s="48"/>
      <c r="IY1475" s="6"/>
      <c r="IZ1475" s="6"/>
      <c r="JA1475" s="6"/>
      <c r="JB1475" s="6"/>
      <c r="JC1475" s="6"/>
      <c r="JD1475" s="46"/>
      <c r="JE1475" s="4"/>
      <c r="JF1475" s="4"/>
      <c r="JG1475" s="4"/>
      <c r="JH1475" s="4"/>
      <c r="JI1475" s="4"/>
      <c r="JJ1475" s="4"/>
      <c r="JK1475" s="4"/>
      <c r="JL1475" s="4"/>
      <c r="JM1475" s="4"/>
      <c r="JN1475" s="4"/>
      <c r="JO1475" s="4"/>
      <c r="JP1475" s="4"/>
      <c r="JQ1475" s="6"/>
    </row>
    <row r="1476" spans="1:277" x14ac:dyDescent="0.25">
      <c r="A1476" s="47"/>
      <c r="B1476" s="48"/>
      <c r="C1476" s="48"/>
      <c r="D1476" s="48"/>
      <c r="E1476" s="48"/>
      <c r="F1476" s="48"/>
      <c r="G1476" s="48"/>
      <c r="H1476" s="48"/>
      <c r="I1476" s="48"/>
      <c r="J1476" s="48"/>
      <c r="K1476" s="48"/>
      <c r="IY1476" s="6"/>
      <c r="IZ1476" s="6"/>
      <c r="JA1476" s="6"/>
      <c r="JB1476" s="6"/>
      <c r="JC1476" s="6"/>
      <c r="JD1476" s="46"/>
      <c r="JE1476" s="4"/>
      <c r="JF1476" s="4"/>
      <c r="JG1476" s="4"/>
      <c r="JH1476" s="4"/>
      <c r="JI1476" s="4"/>
      <c r="JJ1476" s="4"/>
      <c r="JK1476" s="4"/>
      <c r="JL1476" s="4"/>
      <c r="JM1476" s="4"/>
      <c r="JN1476" s="4"/>
      <c r="JO1476" s="4"/>
      <c r="JP1476" s="4"/>
      <c r="JQ1476" s="6"/>
    </row>
    <row r="1477" spans="1:277" x14ac:dyDescent="0.25">
      <c r="A1477" s="47"/>
      <c r="B1477" s="48"/>
      <c r="C1477" s="48"/>
      <c r="D1477" s="48"/>
      <c r="E1477" s="48"/>
      <c r="F1477" s="48"/>
      <c r="G1477" s="48"/>
      <c r="H1477" s="48"/>
      <c r="I1477" s="48"/>
      <c r="J1477" s="48"/>
      <c r="K1477" s="48"/>
      <c r="IY1477" s="6"/>
      <c r="IZ1477" s="6"/>
      <c r="JA1477" s="6"/>
      <c r="JB1477" s="6"/>
      <c r="JC1477" s="6"/>
      <c r="JD1477" s="46"/>
      <c r="JE1477" s="4"/>
      <c r="JF1477" s="4"/>
      <c r="JG1477" s="4"/>
      <c r="JH1477" s="4"/>
      <c r="JI1477" s="4"/>
      <c r="JJ1477" s="4"/>
      <c r="JK1477" s="4"/>
      <c r="JL1477" s="4"/>
      <c r="JM1477" s="4"/>
      <c r="JN1477" s="4"/>
      <c r="JO1477" s="4"/>
      <c r="JP1477" s="4"/>
      <c r="JQ1477" s="6"/>
    </row>
    <row r="1478" spans="1:277" x14ac:dyDescent="0.25">
      <c r="A1478" s="47"/>
      <c r="B1478" s="48"/>
      <c r="C1478" s="48"/>
      <c r="D1478" s="48"/>
      <c r="E1478" s="48"/>
      <c r="F1478" s="48"/>
      <c r="G1478" s="48"/>
      <c r="H1478" s="48"/>
      <c r="I1478" s="48"/>
      <c r="J1478" s="48"/>
      <c r="K1478" s="48"/>
      <c r="IY1478" s="6"/>
      <c r="IZ1478" s="6"/>
      <c r="JA1478" s="6"/>
      <c r="JB1478" s="6"/>
      <c r="JC1478" s="6"/>
      <c r="JD1478" s="46"/>
      <c r="JE1478" s="4"/>
      <c r="JF1478" s="4"/>
      <c r="JG1478" s="4"/>
      <c r="JH1478" s="4"/>
      <c r="JI1478" s="4"/>
      <c r="JJ1478" s="4"/>
      <c r="JK1478" s="4"/>
      <c r="JL1478" s="4"/>
      <c r="JM1478" s="4"/>
      <c r="JN1478" s="4"/>
      <c r="JO1478" s="4"/>
      <c r="JP1478" s="4"/>
      <c r="JQ1478" s="6"/>
    </row>
    <row r="1479" spans="1:277" x14ac:dyDescent="0.25">
      <c r="A1479" s="47"/>
      <c r="B1479" s="48"/>
      <c r="C1479" s="48"/>
      <c r="D1479" s="48"/>
      <c r="E1479" s="48"/>
      <c r="F1479" s="48"/>
      <c r="G1479" s="48"/>
      <c r="H1479" s="48"/>
      <c r="I1479" s="48"/>
      <c r="J1479" s="48"/>
      <c r="K1479" s="48"/>
      <c r="IY1479" s="6"/>
      <c r="IZ1479" s="6"/>
      <c r="JA1479" s="6"/>
      <c r="JB1479" s="6"/>
      <c r="JC1479" s="6"/>
      <c r="JD1479" s="46"/>
      <c r="JE1479" s="4"/>
      <c r="JF1479" s="4"/>
      <c r="JG1479" s="4"/>
      <c r="JH1479" s="4"/>
      <c r="JI1479" s="4"/>
      <c r="JJ1479" s="4"/>
      <c r="JK1479" s="4"/>
      <c r="JL1479" s="4"/>
      <c r="JM1479" s="4"/>
      <c r="JN1479" s="4"/>
      <c r="JO1479" s="4"/>
      <c r="JP1479" s="4"/>
      <c r="JQ1479" s="6"/>
    </row>
    <row r="1480" spans="1:277" x14ac:dyDescent="0.25">
      <c r="A1480" s="47"/>
      <c r="B1480" s="48"/>
      <c r="C1480" s="48"/>
      <c r="D1480" s="48"/>
      <c r="E1480" s="48"/>
      <c r="F1480" s="48"/>
      <c r="G1480" s="48"/>
      <c r="H1480" s="48"/>
      <c r="I1480" s="48"/>
      <c r="J1480" s="48"/>
      <c r="K1480" s="48"/>
      <c r="IY1480" s="6"/>
      <c r="IZ1480" s="6"/>
      <c r="JA1480" s="6"/>
      <c r="JB1480" s="6"/>
      <c r="JC1480" s="6"/>
      <c r="JD1480" s="46"/>
      <c r="JE1480" s="4"/>
      <c r="JF1480" s="4"/>
      <c r="JG1480" s="4"/>
      <c r="JH1480" s="4"/>
      <c r="JI1480" s="4"/>
      <c r="JJ1480" s="4"/>
      <c r="JK1480" s="4"/>
      <c r="JL1480" s="4"/>
      <c r="JM1480" s="4"/>
      <c r="JN1480" s="4"/>
      <c r="JO1480" s="4"/>
      <c r="JP1480" s="4"/>
      <c r="JQ1480" s="6"/>
    </row>
    <row r="1481" spans="1:277" x14ac:dyDescent="0.25">
      <c r="A1481" s="47"/>
      <c r="B1481" s="48"/>
      <c r="C1481" s="48"/>
      <c r="D1481" s="48"/>
      <c r="E1481" s="48"/>
      <c r="F1481" s="48"/>
      <c r="G1481" s="48"/>
      <c r="H1481" s="48"/>
      <c r="I1481" s="48"/>
      <c r="J1481" s="48"/>
      <c r="K1481" s="48"/>
      <c r="IY1481" s="6"/>
      <c r="IZ1481" s="6"/>
      <c r="JA1481" s="6"/>
      <c r="JB1481" s="6"/>
      <c r="JC1481" s="6"/>
      <c r="JD1481" s="46"/>
      <c r="JE1481" s="4"/>
      <c r="JF1481" s="4"/>
      <c r="JG1481" s="4"/>
      <c r="JH1481" s="4"/>
      <c r="JI1481" s="4"/>
      <c r="JJ1481" s="4"/>
      <c r="JK1481" s="4"/>
      <c r="JL1481" s="4"/>
      <c r="JM1481" s="4"/>
      <c r="JN1481" s="4"/>
      <c r="JO1481" s="4"/>
      <c r="JP1481" s="4"/>
      <c r="JQ1481" s="6"/>
    </row>
    <row r="1482" spans="1:277" x14ac:dyDescent="0.25">
      <c r="A1482" s="47"/>
      <c r="B1482" s="48"/>
      <c r="C1482" s="48"/>
      <c r="D1482" s="48"/>
      <c r="E1482" s="48"/>
      <c r="F1482" s="48"/>
      <c r="G1482" s="48"/>
      <c r="H1482" s="48"/>
      <c r="I1482" s="48"/>
      <c r="J1482" s="48"/>
      <c r="K1482" s="48"/>
      <c r="IY1482" s="6"/>
      <c r="IZ1482" s="6"/>
      <c r="JA1482" s="6"/>
      <c r="JB1482" s="6"/>
      <c r="JC1482" s="6"/>
      <c r="JD1482" s="46"/>
      <c r="JE1482" s="4"/>
      <c r="JF1482" s="4"/>
      <c r="JG1482" s="4"/>
      <c r="JH1482" s="4"/>
      <c r="JI1482" s="4"/>
      <c r="JJ1482" s="4"/>
      <c r="JK1482" s="4"/>
      <c r="JL1482" s="4"/>
      <c r="JM1482" s="4"/>
      <c r="JN1482" s="4"/>
      <c r="JO1482" s="4"/>
      <c r="JP1482" s="4"/>
      <c r="JQ1482" s="6"/>
    </row>
    <row r="1483" spans="1:277" x14ac:dyDescent="0.25">
      <c r="A1483" s="47"/>
      <c r="B1483" s="48"/>
      <c r="C1483" s="48"/>
      <c r="D1483" s="48"/>
      <c r="E1483" s="48"/>
      <c r="F1483" s="48"/>
      <c r="G1483" s="48"/>
      <c r="H1483" s="48"/>
      <c r="I1483" s="48"/>
      <c r="J1483" s="48"/>
      <c r="K1483" s="48"/>
      <c r="IY1483" s="6"/>
      <c r="IZ1483" s="6"/>
      <c r="JA1483" s="6"/>
      <c r="JB1483" s="6"/>
      <c r="JC1483" s="6"/>
      <c r="JD1483" s="46"/>
      <c r="JE1483" s="4"/>
      <c r="JF1483" s="4"/>
      <c r="JG1483" s="4"/>
      <c r="JH1483" s="4"/>
      <c r="JI1483" s="4"/>
      <c r="JJ1483" s="4"/>
      <c r="JK1483" s="4"/>
      <c r="JL1483" s="4"/>
      <c r="JM1483" s="4"/>
      <c r="JN1483" s="4"/>
      <c r="JO1483" s="4"/>
      <c r="JP1483" s="4"/>
      <c r="JQ1483" s="6"/>
    </row>
    <row r="1484" spans="1:277" x14ac:dyDescent="0.25">
      <c r="A1484" s="47"/>
      <c r="B1484" s="48"/>
      <c r="C1484" s="48"/>
      <c r="D1484" s="48"/>
      <c r="E1484" s="48"/>
      <c r="F1484" s="48"/>
      <c r="G1484" s="48"/>
      <c r="H1484" s="48"/>
      <c r="I1484" s="48"/>
      <c r="J1484" s="48"/>
      <c r="K1484" s="48"/>
      <c r="IY1484" s="6"/>
      <c r="IZ1484" s="6"/>
      <c r="JA1484" s="6"/>
      <c r="JB1484" s="6"/>
      <c r="JC1484" s="6"/>
      <c r="JD1484" s="46"/>
      <c r="JE1484" s="4"/>
      <c r="JF1484" s="4"/>
      <c r="JG1484" s="4"/>
      <c r="JH1484" s="4"/>
      <c r="JI1484" s="4"/>
      <c r="JJ1484" s="4"/>
      <c r="JK1484" s="4"/>
      <c r="JL1484" s="4"/>
      <c r="JM1484" s="4"/>
      <c r="JN1484" s="4"/>
      <c r="JO1484" s="4"/>
      <c r="JP1484" s="4"/>
      <c r="JQ1484" s="6"/>
    </row>
    <row r="1485" spans="1:277" x14ac:dyDescent="0.25">
      <c r="A1485" s="47"/>
      <c r="B1485" s="48"/>
      <c r="C1485" s="48"/>
      <c r="D1485" s="48"/>
      <c r="E1485" s="48"/>
      <c r="F1485" s="48"/>
      <c r="G1485" s="48"/>
      <c r="H1485" s="48"/>
      <c r="I1485" s="48"/>
      <c r="J1485" s="48"/>
      <c r="K1485" s="48"/>
      <c r="IY1485" s="6"/>
      <c r="IZ1485" s="6"/>
      <c r="JA1485" s="6"/>
      <c r="JB1485" s="6"/>
      <c r="JC1485" s="6"/>
      <c r="JD1485" s="46"/>
      <c r="JE1485" s="4"/>
      <c r="JF1485" s="4"/>
      <c r="JG1485" s="4"/>
      <c r="JH1485" s="4"/>
      <c r="JI1485" s="4"/>
      <c r="JJ1485" s="4"/>
      <c r="JK1485" s="4"/>
      <c r="JL1485" s="4"/>
      <c r="JM1485" s="4"/>
      <c r="JN1485" s="4"/>
      <c r="JO1485" s="4"/>
      <c r="JP1485" s="4"/>
      <c r="JQ1485" s="6"/>
    </row>
    <row r="1486" spans="1:277" x14ac:dyDescent="0.25">
      <c r="A1486" s="47"/>
      <c r="B1486" s="48"/>
      <c r="C1486" s="48"/>
      <c r="D1486" s="48"/>
      <c r="E1486" s="48"/>
      <c r="F1486" s="48"/>
      <c r="G1486" s="48"/>
      <c r="H1486" s="48"/>
      <c r="I1486" s="48"/>
      <c r="J1486" s="48"/>
      <c r="K1486" s="48"/>
      <c r="IY1486" s="6"/>
      <c r="IZ1486" s="6"/>
      <c r="JA1486" s="6"/>
      <c r="JB1486" s="6"/>
      <c r="JC1486" s="6"/>
      <c r="JD1486" s="46"/>
      <c r="JE1486" s="4"/>
      <c r="JF1486" s="4"/>
      <c r="JG1486" s="4"/>
      <c r="JH1486" s="4"/>
      <c r="JI1486" s="4"/>
      <c r="JJ1486" s="4"/>
      <c r="JK1486" s="4"/>
      <c r="JL1486" s="4"/>
      <c r="JM1486" s="4"/>
      <c r="JN1486" s="4"/>
      <c r="JO1486" s="4"/>
      <c r="JP1486" s="4"/>
      <c r="JQ1486" s="6"/>
    </row>
    <row r="1487" spans="1:277" x14ac:dyDescent="0.25">
      <c r="A1487" s="47"/>
      <c r="B1487" s="48"/>
      <c r="C1487" s="48"/>
      <c r="D1487" s="48"/>
      <c r="E1487" s="48"/>
      <c r="F1487" s="48"/>
      <c r="G1487" s="48"/>
      <c r="H1487" s="48"/>
      <c r="I1487" s="48"/>
      <c r="J1487" s="48"/>
      <c r="K1487" s="48"/>
      <c r="IY1487" s="6"/>
      <c r="IZ1487" s="6"/>
      <c r="JA1487" s="6"/>
      <c r="JB1487" s="6"/>
      <c r="JC1487" s="6"/>
      <c r="JD1487" s="46"/>
      <c r="JE1487" s="4"/>
      <c r="JF1487" s="4"/>
      <c r="JG1487" s="4"/>
      <c r="JH1487" s="4"/>
      <c r="JI1487" s="4"/>
      <c r="JJ1487" s="4"/>
      <c r="JK1487" s="4"/>
      <c r="JL1487" s="4"/>
      <c r="JM1487" s="4"/>
      <c r="JN1487" s="4"/>
      <c r="JO1487" s="4"/>
      <c r="JP1487" s="4"/>
      <c r="JQ1487" s="6"/>
    </row>
    <row r="1488" spans="1:277" x14ac:dyDescent="0.25">
      <c r="A1488" s="47"/>
      <c r="B1488" s="48"/>
      <c r="C1488" s="48"/>
      <c r="D1488" s="48"/>
      <c r="E1488" s="48"/>
      <c r="F1488" s="48"/>
      <c r="G1488" s="48"/>
      <c r="H1488" s="48"/>
      <c r="I1488" s="48"/>
      <c r="J1488" s="48"/>
      <c r="K1488" s="48"/>
      <c r="IY1488" s="6"/>
      <c r="IZ1488" s="6"/>
      <c r="JA1488" s="6"/>
      <c r="JB1488" s="6"/>
      <c r="JC1488" s="6"/>
      <c r="JD1488" s="46"/>
      <c r="JE1488" s="4"/>
      <c r="JF1488" s="4"/>
      <c r="JG1488" s="4"/>
      <c r="JH1488" s="4"/>
      <c r="JI1488" s="4"/>
      <c r="JJ1488" s="4"/>
      <c r="JK1488" s="4"/>
      <c r="JL1488" s="4"/>
      <c r="JM1488" s="4"/>
      <c r="JN1488" s="4"/>
      <c r="JO1488" s="4"/>
      <c r="JP1488" s="4"/>
      <c r="JQ1488" s="6"/>
    </row>
    <row r="1489" spans="1:277" x14ac:dyDescent="0.25">
      <c r="A1489" s="47"/>
      <c r="B1489" s="48"/>
      <c r="C1489" s="48"/>
      <c r="D1489" s="48"/>
      <c r="E1489" s="48"/>
      <c r="F1489" s="48"/>
      <c r="G1489" s="48"/>
      <c r="H1489" s="48"/>
      <c r="I1489" s="48"/>
      <c r="J1489" s="48"/>
      <c r="K1489" s="48"/>
      <c r="IY1489" s="6"/>
      <c r="IZ1489" s="6"/>
      <c r="JA1489" s="6"/>
      <c r="JB1489" s="6"/>
      <c r="JC1489" s="6"/>
      <c r="JD1489" s="46"/>
      <c r="JE1489" s="4"/>
      <c r="JF1489" s="4"/>
      <c r="JG1489" s="4"/>
      <c r="JH1489" s="4"/>
      <c r="JI1489" s="4"/>
      <c r="JJ1489" s="4"/>
      <c r="JK1489" s="4"/>
      <c r="JL1489" s="4"/>
      <c r="JM1489" s="4"/>
      <c r="JN1489" s="4"/>
      <c r="JO1489" s="4"/>
      <c r="JP1489" s="4"/>
      <c r="JQ1489" s="6"/>
    </row>
    <row r="1490" spans="1:277" x14ac:dyDescent="0.25">
      <c r="A1490" s="47"/>
      <c r="B1490" s="48"/>
      <c r="C1490" s="48"/>
      <c r="D1490" s="48"/>
      <c r="E1490" s="48"/>
      <c r="F1490" s="48"/>
      <c r="G1490" s="48"/>
      <c r="H1490" s="48"/>
      <c r="I1490" s="48"/>
      <c r="J1490" s="48"/>
      <c r="K1490" s="48"/>
      <c r="IY1490" s="6"/>
      <c r="IZ1490" s="6"/>
      <c r="JA1490" s="6"/>
      <c r="JB1490" s="6"/>
      <c r="JC1490" s="6"/>
      <c r="JD1490" s="46"/>
      <c r="JE1490" s="4"/>
      <c r="JF1490" s="4"/>
      <c r="JG1490" s="4"/>
      <c r="JH1490" s="4"/>
      <c r="JI1490" s="4"/>
      <c r="JJ1490" s="4"/>
      <c r="JK1490" s="4"/>
      <c r="JL1490" s="4"/>
      <c r="JM1490" s="4"/>
      <c r="JN1490" s="4"/>
      <c r="JO1490" s="4"/>
      <c r="JP1490" s="4"/>
      <c r="JQ1490" s="6"/>
    </row>
    <row r="1491" spans="1:277" x14ac:dyDescent="0.25">
      <c r="A1491" s="47"/>
      <c r="B1491" s="48"/>
      <c r="C1491" s="48"/>
      <c r="D1491" s="48"/>
      <c r="E1491" s="48"/>
      <c r="F1491" s="48"/>
      <c r="G1491" s="48"/>
      <c r="H1491" s="48"/>
      <c r="I1491" s="48"/>
      <c r="J1491" s="48"/>
      <c r="K1491" s="48"/>
      <c r="IY1491" s="6"/>
      <c r="IZ1491" s="6"/>
      <c r="JA1491" s="6"/>
      <c r="JB1491" s="6"/>
      <c r="JC1491" s="6"/>
      <c r="JD1491" s="46"/>
      <c r="JE1491" s="4"/>
      <c r="JF1491" s="4"/>
      <c r="JG1491" s="4"/>
      <c r="JH1491" s="4"/>
      <c r="JI1491" s="4"/>
      <c r="JJ1491" s="4"/>
      <c r="JK1491" s="4"/>
      <c r="JL1491" s="4"/>
      <c r="JM1491" s="4"/>
      <c r="JN1491" s="4"/>
      <c r="JO1491" s="4"/>
      <c r="JP1491" s="4"/>
      <c r="JQ1491" s="6"/>
    </row>
    <row r="1492" spans="1:277" x14ac:dyDescent="0.25">
      <c r="A1492" s="47"/>
      <c r="B1492" s="48"/>
      <c r="C1492" s="48"/>
      <c r="D1492" s="48"/>
      <c r="E1492" s="48"/>
      <c r="F1492" s="48"/>
      <c r="G1492" s="48"/>
      <c r="H1492" s="48"/>
      <c r="I1492" s="48"/>
      <c r="J1492" s="48"/>
      <c r="K1492" s="48"/>
      <c r="IY1492" s="6"/>
      <c r="IZ1492" s="6"/>
      <c r="JA1492" s="6"/>
      <c r="JB1492" s="6"/>
      <c r="JC1492" s="6"/>
      <c r="JD1492" s="46"/>
      <c r="JE1492" s="4"/>
      <c r="JF1492" s="4"/>
      <c r="JG1492" s="4"/>
      <c r="JH1492" s="4"/>
      <c r="JI1492" s="4"/>
      <c r="JJ1492" s="4"/>
      <c r="JK1492" s="4"/>
      <c r="JL1492" s="4"/>
      <c r="JM1492" s="4"/>
      <c r="JN1492" s="4"/>
      <c r="JO1492" s="4"/>
      <c r="JP1492" s="4"/>
      <c r="JQ1492" s="6"/>
    </row>
    <row r="1493" spans="1:277" x14ac:dyDescent="0.25">
      <c r="A1493" s="47"/>
      <c r="B1493" s="48"/>
      <c r="C1493" s="48"/>
      <c r="D1493" s="48"/>
      <c r="E1493" s="48"/>
      <c r="F1493" s="48"/>
      <c r="G1493" s="48"/>
      <c r="H1493" s="48"/>
      <c r="I1493" s="48"/>
      <c r="J1493" s="48"/>
      <c r="K1493" s="48"/>
      <c r="IY1493" s="6"/>
      <c r="IZ1493" s="6"/>
      <c r="JA1493" s="6"/>
      <c r="JB1493" s="6"/>
      <c r="JC1493" s="6"/>
      <c r="JD1493" s="46"/>
      <c r="JE1493" s="4"/>
      <c r="JF1493" s="4"/>
      <c r="JG1493" s="4"/>
      <c r="JH1493" s="4"/>
      <c r="JI1493" s="4"/>
      <c r="JJ1493" s="4"/>
      <c r="JK1493" s="4"/>
      <c r="JL1493" s="4"/>
      <c r="JM1493" s="4"/>
      <c r="JN1493" s="4"/>
      <c r="JO1493" s="4"/>
      <c r="JP1493" s="4"/>
      <c r="JQ1493" s="6"/>
    </row>
    <row r="1494" spans="1:277" x14ac:dyDescent="0.25">
      <c r="A1494" s="47"/>
      <c r="B1494" s="48"/>
      <c r="C1494" s="48"/>
      <c r="D1494" s="48"/>
      <c r="E1494" s="48"/>
      <c r="F1494" s="48"/>
      <c r="G1494" s="48"/>
      <c r="H1494" s="48"/>
      <c r="I1494" s="48"/>
      <c r="J1494" s="48"/>
      <c r="K1494" s="48"/>
      <c r="IY1494" s="6"/>
      <c r="IZ1494" s="6"/>
      <c r="JA1494" s="6"/>
      <c r="JB1494" s="6"/>
      <c r="JC1494" s="6"/>
      <c r="JD1494" s="46"/>
      <c r="JE1494" s="4"/>
      <c r="JF1494" s="4"/>
      <c r="JG1494" s="4"/>
      <c r="JH1494" s="4"/>
      <c r="JI1494" s="4"/>
      <c r="JJ1494" s="4"/>
      <c r="JK1494" s="4"/>
      <c r="JL1494" s="4"/>
      <c r="JM1494" s="4"/>
      <c r="JN1494" s="4"/>
      <c r="JO1494" s="4"/>
      <c r="JP1494" s="4"/>
      <c r="JQ1494" s="6"/>
    </row>
    <row r="1495" spans="1:277" x14ac:dyDescent="0.25">
      <c r="A1495" s="47"/>
      <c r="B1495" s="48"/>
      <c r="C1495" s="48"/>
      <c r="D1495" s="48"/>
      <c r="E1495" s="48"/>
      <c r="F1495" s="48"/>
      <c r="G1495" s="48"/>
      <c r="H1495" s="48"/>
      <c r="I1495" s="48"/>
      <c r="J1495" s="48"/>
      <c r="K1495" s="48"/>
      <c r="IY1495" s="6"/>
      <c r="IZ1495" s="6"/>
      <c r="JA1495" s="6"/>
      <c r="JB1495" s="6"/>
      <c r="JC1495" s="6"/>
      <c r="JD1495" s="46"/>
      <c r="JE1495" s="4"/>
      <c r="JF1495" s="4"/>
      <c r="JG1495" s="4"/>
      <c r="JH1495" s="4"/>
      <c r="JI1495" s="4"/>
      <c r="JJ1495" s="4"/>
      <c r="JK1495" s="4"/>
      <c r="JL1495" s="4"/>
      <c r="JM1495" s="4"/>
      <c r="JN1495" s="4"/>
      <c r="JO1495" s="4"/>
      <c r="JP1495" s="4"/>
      <c r="JQ1495" s="6"/>
    </row>
    <row r="1496" spans="1:277" x14ac:dyDescent="0.25">
      <c r="A1496" s="47"/>
      <c r="B1496" s="48"/>
      <c r="C1496" s="48"/>
      <c r="D1496" s="48"/>
      <c r="E1496" s="48"/>
      <c r="F1496" s="48"/>
      <c r="G1496" s="48"/>
      <c r="H1496" s="48"/>
      <c r="I1496" s="48"/>
      <c r="J1496" s="48"/>
      <c r="K1496" s="48"/>
      <c r="IY1496" s="6"/>
      <c r="IZ1496" s="6"/>
      <c r="JA1496" s="6"/>
      <c r="JB1496" s="6"/>
      <c r="JC1496" s="6"/>
      <c r="JD1496" s="46"/>
      <c r="JE1496" s="4"/>
      <c r="JF1496" s="4"/>
      <c r="JG1496" s="4"/>
      <c r="JH1496" s="4"/>
      <c r="JI1496" s="4"/>
      <c r="JJ1496" s="4"/>
      <c r="JK1496" s="4"/>
      <c r="JL1496" s="4"/>
      <c r="JM1496" s="4"/>
      <c r="JN1496" s="4"/>
      <c r="JO1496" s="4"/>
      <c r="JP1496" s="4"/>
      <c r="JQ1496" s="6"/>
    </row>
    <row r="1497" spans="1:277" x14ac:dyDescent="0.25">
      <c r="A1497" s="47"/>
      <c r="B1497" s="48"/>
      <c r="C1497" s="48"/>
      <c r="D1497" s="48"/>
      <c r="E1497" s="48"/>
      <c r="F1497" s="48"/>
      <c r="G1497" s="48"/>
      <c r="H1497" s="48"/>
      <c r="I1497" s="48"/>
      <c r="J1497" s="48"/>
      <c r="K1497" s="48"/>
      <c r="IY1497" s="6"/>
      <c r="IZ1497" s="6"/>
      <c r="JA1497" s="6"/>
      <c r="JB1497" s="6"/>
      <c r="JC1497" s="6"/>
      <c r="JD1497" s="46"/>
      <c r="JE1497" s="4"/>
      <c r="JF1497" s="4"/>
      <c r="JG1497" s="4"/>
      <c r="JH1497" s="4"/>
      <c r="JI1497" s="4"/>
      <c r="JJ1497" s="4"/>
      <c r="JK1497" s="4"/>
      <c r="JL1497" s="4"/>
      <c r="JM1497" s="4"/>
      <c r="JN1497" s="4"/>
      <c r="JO1497" s="4"/>
      <c r="JP1497" s="4"/>
      <c r="JQ1497" s="6"/>
    </row>
    <row r="1498" spans="1:277" x14ac:dyDescent="0.25">
      <c r="A1498" s="47"/>
      <c r="B1498" s="48"/>
      <c r="C1498" s="48"/>
      <c r="D1498" s="48"/>
      <c r="E1498" s="48"/>
      <c r="F1498" s="48"/>
      <c r="G1498" s="48"/>
      <c r="H1498" s="48"/>
      <c r="I1498" s="48"/>
      <c r="J1498" s="48"/>
      <c r="K1498" s="48"/>
      <c r="IY1498" s="6"/>
      <c r="IZ1498" s="6"/>
      <c r="JA1498" s="6"/>
      <c r="JB1498" s="6"/>
      <c r="JC1498" s="6"/>
      <c r="JD1498" s="46"/>
      <c r="JE1498" s="4"/>
      <c r="JF1498" s="4"/>
      <c r="JG1498" s="4"/>
      <c r="JH1498" s="4"/>
      <c r="JI1498" s="4"/>
      <c r="JJ1498" s="4"/>
      <c r="JK1498" s="4"/>
      <c r="JL1498" s="4"/>
      <c r="JM1498" s="4"/>
      <c r="JN1498" s="4"/>
      <c r="JO1498" s="4"/>
      <c r="JP1498" s="4"/>
      <c r="JQ1498" s="6"/>
    </row>
    <row r="1499" spans="1:277" x14ac:dyDescent="0.25">
      <c r="A1499" s="47"/>
      <c r="B1499" s="48"/>
      <c r="C1499" s="48"/>
      <c r="D1499" s="48"/>
      <c r="E1499" s="48"/>
      <c r="F1499" s="48"/>
      <c r="G1499" s="48"/>
      <c r="H1499" s="48"/>
      <c r="I1499" s="48"/>
      <c r="J1499" s="48"/>
      <c r="K1499" s="48"/>
      <c r="IY1499" s="6"/>
      <c r="IZ1499" s="6"/>
      <c r="JA1499" s="6"/>
      <c r="JB1499" s="6"/>
      <c r="JC1499" s="6"/>
      <c r="JD1499" s="46"/>
      <c r="JE1499" s="4"/>
      <c r="JF1499" s="4"/>
      <c r="JG1499" s="4"/>
      <c r="JH1499" s="4"/>
      <c r="JI1499" s="4"/>
      <c r="JJ1499" s="4"/>
      <c r="JK1499" s="4"/>
      <c r="JL1499" s="4"/>
      <c r="JM1499" s="4"/>
      <c r="JN1499" s="4"/>
      <c r="JO1499" s="4"/>
      <c r="JP1499" s="4"/>
      <c r="JQ1499" s="6"/>
    </row>
    <row r="1500" spans="1:277" x14ac:dyDescent="0.25">
      <c r="A1500" s="47"/>
      <c r="B1500" s="48"/>
      <c r="C1500" s="48"/>
      <c r="D1500" s="48"/>
      <c r="E1500" s="48"/>
      <c r="F1500" s="48"/>
      <c r="G1500" s="48"/>
      <c r="H1500" s="48"/>
      <c r="I1500" s="48"/>
      <c r="J1500" s="48"/>
      <c r="K1500" s="48"/>
      <c r="IY1500" s="6"/>
      <c r="IZ1500" s="6"/>
      <c r="JA1500" s="6"/>
      <c r="JB1500" s="6"/>
      <c r="JC1500" s="6"/>
      <c r="JD1500" s="46"/>
      <c r="JE1500" s="4"/>
      <c r="JF1500" s="4"/>
      <c r="JG1500" s="4"/>
      <c r="JH1500" s="4"/>
      <c r="JI1500" s="4"/>
      <c r="JJ1500" s="4"/>
      <c r="JK1500" s="4"/>
      <c r="JL1500" s="4"/>
      <c r="JM1500" s="4"/>
      <c r="JN1500" s="4"/>
      <c r="JO1500" s="4"/>
      <c r="JP1500" s="4"/>
      <c r="JQ1500" s="6"/>
    </row>
    <row r="1501" spans="1:277" x14ac:dyDescent="0.25">
      <c r="A1501" s="47"/>
      <c r="B1501" s="48"/>
      <c r="C1501" s="48"/>
      <c r="D1501" s="48"/>
      <c r="E1501" s="48"/>
      <c r="F1501" s="48"/>
      <c r="G1501" s="48"/>
      <c r="H1501" s="48"/>
      <c r="I1501" s="48"/>
      <c r="J1501" s="48"/>
      <c r="K1501" s="48"/>
      <c r="IY1501" s="6"/>
      <c r="IZ1501" s="6"/>
      <c r="JA1501" s="6"/>
      <c r="JB1501" s="6"/>
      <c r="JC1501" s="6"/>
      <c r="JD1501" s="46"/>
      <c r="JE1501" s="4"/>
      <c r="JF1501" s="4"/>
      <c r="JG1501" s="4"/>
      <c r="JH1501" s="4"/>
      <c r="JI1501" s="4"/>
      <c r="JJ1501" s="4"/>
      <c r="JK1501" s="4"/>
      <c r="JL1501" s="4"/>
      <c r="JM1501" s="4"/>
      <c r="JN1501" s="4"/>
      <c r="JO1501" s="4"/>
      <c r="JP1501" s="4"/>
      <c r="JQ1501" s="6"/>
    </row>
    <row r="1502" spans="1:277" x14ac:dyDescent="0.25">
      <c r="A1502" s="47"/>
      <c r="B1502" s="48"/>
      <c r="C1502" s="48"/>
      <c r="D1502" s="48"/>
      <c r="E1502" s="48"/>
      <c r="F1502" s="48"/>
      <c r="G1502" s="48"/>
      <c r="H1502" s="48"/>
      <c r="I1502" s="48"/>
      <c r="J1502" s="48"/>
      <c r="K1502" s="48"/>
      <c r="IY1502" s="6"/>
      <c r="IZ1502" s="6"/>
      <c r="JA1502" s="6"/>
      <c r="JB1502" s="6"/>
      <c r="JC1502" s="6"/>
      <c r="JD1502" s="46"/>
      <c r="JE1502" s="4"/>
      <c r="JF1502" s="4"/>
      <c r="JG1502" s="4"/>
      <c r="JH1502" s="4"/>
      <c r="JI1502" s="4"/>
      <c r="JJ1502" s="4"/>
      <c r="JK1502" s="4"/>
      <c r="JL1502" s="4"/>
      <c r="JM1502" s="4"/>
      <c r="JN1502" s="4"/>
      <c r="JO1502" s="4"/>
      <c r="JP1502" s="4"/>
      <c r="JQ1502" s="6"/>
    </row>
    <row r="1503" spans="1:277" x14ac:dyDescent="0.25">
      <c r="A1503" s="47"/>
      <c r="B1503" s="48"/>
      <c r="C1503" s="48"/>
      <c r="D1503" s="48"/>
      <c r="E1503" s="48"/>
      <c r="F1503" s="48"/>
      <c r="G1503" s="48"/>
      <c r="H1503" s="48"/>
      <c r="I1503" s="48"/>
      <c r="J1503" s="48"/>
      <c r="K1503" s="48"/>
      <c r="IY1503" s="6"/>
      <c r="IZ1503" s="6"/>
      <c r="JA1503" s="6"/>
      <c r="JB1503" s="6"/>
      <c r="JC1503" s="6"/>
      <c r="JD1503" s="46"/>
      <c r="JE1503" s="4"/>
      <c r="JF1503" s="4"/>
      <c r="JG1503" s="4"/>
      <c r="JH1503" s="4"/>
      <c r="JI1503" s="4"/>
      <c r="JJ1503" s="4"/>
      <c r="JK1503" s="4"/>
      <c r="JL1503" s="4"/>
      <c r="JM1503" s="4"/>
      <c r="JN1503" s="4"/>
      <c r="JO1503" s="4"/>
      <c r="JP1503" s="4"/>
      <c r="JQ1503" s="6"/>
    </row>
    <row r="1504" spans="1:277" x14ac:dyDescent="0.25">
      <c r="A1504" s="47"/>
      <c r="B1504" s="48"/>
      <c r="C1504" s="48"/>
      <c r="D1504" s="48"/>
      <c r="E1504" s="48"/>
      <c r="F1504" s="48"/>
      <c r="G1504" s="48"/>
      <c r="H1504" s="48"/>
      <c r="I1504" s="48"/>
      <c r="J1504" s="48"/>
      <c r="K1504" s="48"/>
      <c r="IY1504" s="6"/>
      <c r="IZ1504" s="6"/>
      <c r="JA1504" s="6"/>
      <c r="JB1504" s="6"/>
      <c r="JC1504" s="6"/>
      <c r="JD1504" s="46"/>
      <c r="JE1504" s="4"/>
      <c r="JF1504" s="4"/>
      <c r="JG1504" s="4"/>
      <c r="JH1504" s="4"/>
      <c r="JI1504" s="4"/>
      <c r="JJ1504" s="4"/>
      <c r="JK1504" s="4"/>
      <c r="JL1504" s="4"/>
      <c r="JM1504" s="4"/>
      <c r="JN1504" s="4"/>
      <c r="JO1504" s="4"/>
      <c r="JP1504" s="4"/>
      <c r="JQ1504" s="6"/>
    </row>
    <row r="1505" spans="1:277" x14ac:dyDescent="0.25">
      <c r="A1505" s="47"/>
      <c r="B1505" s="48"/>
      <c r="C1505" s="48"/>
      <c r="D1505" s="48"/>
      <c r="E1505" s="48"/>
      <c r="F1505" s="48"/>
      <c r="G1505" s="48"/>
      <c r="H1505" s="48"/>
      <c r="I1505" s="48"/>
      <c r="J1505" s="48"/>
      <c r="K1505" s="48"/>
      <c r="IY1505" s="6"/>
      <c r="IZ1505" s="6"/>
      <c r="JA1505" s="6"/>
      <c r="JB1505" s="6"/>
      <c r="JC1505" s="6"/>
      <c r="JD1505" s="46"/>
      <c r="JE1505" s="4"/>
      <c r="JF1505" s="4"/>
      <c r="JG1505" s="4"/>
      <c r="JH1505" s="4"/>
      <c r="JI1505" s="4"/>
      <c r="JJ1505" s="4"/>
      <c r="JK1505" s="4"/>
      <c r="JL1505" s="4"/>
      <c r="JM1505" s="4"/>
      <c r="JN1505" s="4"/>
      <c r="JO1505" s="4"/>
      <c r="JP1505" s="4"/>
      <c r="JQ1505" s="6"/>
    </row>
    <row r="1506" spans="1:277" x14ac:dyDescent="0.25">
      <c r="A1506" s="47"/>
      <c r="B1506" s="48"/>
      <c r="C1506" s="48"/>
      <c r="D1506" s="48"/>
      <c r="E1506" s="48"/>
      <c r="F1506" s="48"/>
      <c r="G1506" s="48"/>
      <c r="H1506" s="48"/>
      <c r="I1506" s="48"/>
      <c r="J1506" s="48"/>
      <c r="K1506" s="48"/>
      <c r="IY1506" s="6"/>
      <c r="IZ1506" s="6"/>
      <c r="JA1506" s="6"/>
      <c r="JB1506" s="6"/>
      <c r="JC1506" s="6"/>
      <c r="JD1506" s="46"/>
      <c r="JE1506" s="4"/>
      <c r="JF1506" s="4"/>
      <c r="JG1506" s="4"/>
      <c r="JH1506" s="4"/>
      <c r="JI1506" s="4"/>
      <c r="JJ1506" s="4"/>
      <c r="JK1506" s="4"/>
      <c r="JL1506" s="4"/>
      <c r="JM1506" s="4"/>
      <c r="JN1506" s="4"/>
      <c r="JO1506" s="4"/>
      <c r="JP1506" s="4"/>
      <c r="JQ1506" s="6"/>
    </row>
    <row r="1507" spans="1:277" x14ac:dyDescent="0.25">
      <c r="A1507" s="47"/>
      <c r="B1507" s="48"/>
      <c r="C1507" s="48"/>
      <c r="D1507" s="48"/>
      <c r="E1507" s="48"/>
      <c r="F1507" s="48"/>
      <c r="G1507" s="48"/>
      <c r="H1507" s="48"/>
      <c r="I1507" s="48"/>
      <c r="J1507" s="48"/>
      <c r="K1507" s="48"/>
      <c r="IY1507" s="6"/>
      <c r="IZ1507" s="6"/>
      <c r="JA1507" s="6"/>
      <c r="JB1507" s="6"/>
      <c r="JC1507" s="6"/>
      <c r="JD1507" s="46"/>
      <c r="JE1507" s="4"/>
      <c r="JF1507" s="4"/>
      <c r="JG1507" s="4"/>
      <c r="JH1507" s="4"/>
      <c r="JI1507" s="4"/>
      <c r="JJ1507" s="4"/>
      <c r="JK1507" s="4"/>
      <c r="JL1507" s="4"/>
      <c r="JM1507" s="4"/>
      <c r="JN1507" s="4"/>
      <c r="JO1507" s="4"/>
      <c r="JP1507" s="4"/>
      <c r="JQ1507" s="6"/>
    </row>
    <row r="1508" spans="1:277" x14ac:dyDescent="0.25">
      <c r="A1508" s="47"/>
      <c r="B1508" s="48"/>
      <c r="C1508" s="48"/>
      <c r="D1508" s="48"/>
      <c r="E1508" s="48"/>
      <c r="F1508" s="48"/>
      <c r="G1508" s="48"/>
      <c r="H1508" s="48"/>
      <c r="I1508" s="48"/>
      <c r="J1508" s="48"/>
      <c r="K1508" s="48"/>
      <c r="IY1508" s="6"/>
      <c r="IZ1508" s="6"/>
      <c r="JA1508" s="6"/>
      <c r="JB1508" s="6"/>
      <c r="JC1508" s="6"/>
      <c r="JD1508" s="46"/>
      <c r="JE1508" s="4"/>
      <c r="JF1508" s="4"/>
      <c r="JG1508" s="4"/>
      <c r="JH1508" s="4"/>
      <c r="JI1508" s="4"/>
      <c r="JJ1508" s="4"/>
      <c r="JK1508" s="4"/>
      <c r="JL1508" s="4"/>
      <c r="JM1508" s="4"/>
      <c r="JN1508" s="4"/>
      <c r="JO1508" s="4"/>
      <c r="JP1508" s="4"/>
      <c r="JQ1508" s="6"/>
    </row>
    <row r="1509" spans="1:277" x14ac:dyDescent="0.25">
      <c r="A1509" s="47"/>
      <c r="B1509" s="48"/>
      <c r="C1509" s="48"/>
      <c r="D1509" s="48"/>
      <c r="E1509" s="48"/>
      <c r="F1509" s="48"/>
      <c r="G1509" s="48"/>
      <c r="H1509" s="48"/>
      <c r="I1509" s="48"/>
      <c r="J1509" s="48"/>
      <c r="K1509" s="48"/>
      <c r="IY1509" s="6"/>
      <c r="IZ1509" s="6"/>
      <c r="JA1509" s="6"/>
      <c r="JB1509" s="6"/>
      <c r="JC1509" s="6"/>
      <c r="JD1509" s="46"/>
      <c r="JE1509" s="4"/>
      <c r="JF1509" s="4"/>
      <c r="JG1509" s="4"/>
      <c r="JH1509" s="4"/>
      <c r="JI1509" s="4"/>
      <c r="JJ1509" s="4"/>
      <c r="JK1509" s="4"/>
      <c r="JL1509" s="4"/>
      <c r="JM1509" s="4"/>
      <c r="JN1509" s="4"/>
      <c r="JO1509" s="4"/>
      <c r="JP1509" s="4"/>
      <c r="JQ1509" s="6"/>
    </row>
    <row r="1510" spans="1:277" x14ac:dyDescent="0.25">
      <c r="A1510" s="47"/>
      <c r="B1510" s="48"/>
      <c r="C1510" s="48"/>
      <c r="D1510" s="48"/>
      <c r="E1510" s="48"/>
      <c r="F1510" s="48"/>
      <c r="G1510" s="48"/>
      <c r="H1510" s="48"/>
      <c r="I1510" s="48"/>
      <c r="J1510" s="48"/>
      <c r="K1510" s="48"/>
      <c r="IY1510" s="6"/>
      <c r="IZ1510" s="6"/>
      <c r="JA1510" s="6"/>
      <c r="JB1510" s="6"/>
      <c r="JC1510" s="6"/>
      <c r="JD1510" s="46"/>
      <c r="JE1510" s="4"/>
      <c r="JF1510" s="4"/>
      <c r="JG1510" s="4"/>
      <c r="JH1510" s="4"/>
      <c r="JI1510" s="4"/>
      <c r="JJ1510" s="4"/>
      <c r="JK1510" s="4"/>
      <c r="JL1510" s="4"/>
      <c r="JM1510" s="4"/>
      <c r="JN1510" s="4"/>
      <c r="JO1510" s="4"/>
      <c r="JP1510" s="4"/>
      <c r="JQ1510" s="6"/>
    </row>
    <row r="1511" spans="1:277" x14ac:dyDescent="0.25">
      <c r="A1511" s="47"/>
      <c r="B1511" s="48"/>
      <c r="C1511" s="48"/>
      <c r="D1511" s="48"/>
      <c r="E1511" s="48"/>
      <c r="F1511" s="48"/>
      <c r="G1511" s="48"/>
      <c r="H1511" s="48"/>
      <c r="I1511" s="48"/>
      <c r="J1511" s="48"/>
      <c r="K1511" s="48"/>
      <c r="IY1511" s="6"/>
      <c r="IZ1511" s="6"/>
      <c r="JA1511" s="6"/>
      <c r="JB1511" s="6"/>
      <c r="JC1511" s="6"/>
      <c r="JD1511" s="46"/>
      <c r="JE1511" s="4"/>
      <c r="JF1511" s="4"/>
      <c r="JG1511" s="4"/>
      <c r="JH1511" s="4"/>
      <c r="JI1511" s="4"/>
      <c r="JJ1511" s="4"/>
      <c r="JK1511" s="4"/>
      <c r="JL1511" s="4"/>
      <c r="JM1511" s="4"/>
      <c r="JN1511" s="4"/>
      <c r="JO1511" s="4"/>
      <c r="JP1511" s="4"/>
      <c r="JQ1511" s="6"/>
    </row>
    <row r="1512" spans="1:277" x14ac:dyDescent="0.25">
      <c r="A1512" s="47"/>
      <c r="B1512" s="48"/>
      <c r="C1512" s="48"/>
      <c r="D1512" s="48"/>
      <c r="E1512" s="48"/>
      <c r="F1512" s="48"/>
      <c r="G1512" s="48"/>
      <c r="H1512" s="48"/>
      <c r="I1512" s="48"/>
      <c r="J1512" s="48"/>
      <c r="K1512" s="48"/>
      <c r="IY1512" s="6"/>
      <c r="IZ1512" s="6"/>
      <c r="JA1512" s="6"/>
      <c r="JB1512" s="6"/>
      <c r="JC1512" s="6"/>
      <c r="JD1512" s="46"/>
      <c r="JE1512" s="4"/>
      <c r="JF1512" s="4"/>
      <c r="JG1512" s="4"/>
      <c r="JH1512" s="4"/>
      <c r="JI1512" s="4"/>
      <c r="JJ1512" s="4"/>
      <c r="JK1512" s="4"/>
      <c r="JL1512" s="4"/>
      <c r="JM1512" s="4"/>
      <c r="JN1512" s="4"/>
      <c r="JO1512" s="4"/>
      <c r="JP1512" s="4"/>
      <c r="JQ1512" s="6"/>
    </row>
    <row r="1513" spans="1:277" x14ac:dyDescent="0.25">
      <c r="A1513" s="47"/>
      <c r="B1513" s="48"/>
      <c r="C1513" s="48"/>
      <c r="D1513" s="48"/>
      <c r="E1513" s="48"/>
      <c r="F1513" s="48"/>
      <c r="G1513" s="48"/>
      <c r="H1513" s="48"/>
      <c r="I1513" s="48"/>
      <c r="J1513" s="48"/>
      <c r="K1513" s="48"/>
      <c r="IY1513" s="6"/>
      <c r="IZ1513" s="6"/>
      <c r="JA1513" s="6"/>
      <c r="JB1513" s="6"/>
      <c r="JC1513" s="6"/>
      <c r="JD1513" s="46"/>
      <c r="JE1513" s="4"/>
      <c r="JF1513" s="4"/>
      <c r="JG1513" s="4"/>
      <c r="JH1513" s="4"/>
      <c r="JI1513" s="4"/>
      <c r="JJ1513" s="4"/>
      <c r="JK1513" s="4"/>
      <c r="JL1513" s="4"/>
      <c r="JM1513" s="4"/>
      <c r="JN1513" s="4"/>
      <c r="JO1513" s="4"/>
      <c r="JP1513" s="4"/>
      <c r="JQ1513" s="6"/>
    </row>
    <row r="1514" spans="1:277" x14ac:dyDescent="0.25">
      <c r="A1514" s="47"/>
      <c r="B1514" s="48"/>
      <c r="C1514" s="48"/>
      <c r="D1514" s="48"/>
      <c r="E1514" s="48"/>
      <c r="F1514" s="48"/>
      <c r="G1514" s="48"/>
      <c r="H1514" s="48"/>
      <c r="I1514" s="48"/>
      <c r="J1514" s="48"/>
      <c r="K1514" s="48"/>
      <c r="IY1514" s="6"/>
      <c r="IZ1514" s="6"/>
      <c r="JA1514" s="6"/>
      <c r="JB1514" s="6"/>
      <c r="JC1514" s="6"/>
      <c r="JD1514" s="46"/>
      <c r="JE1514" s="4"/>
      <c r="JF1514" s="4"/>
      <c r="JG1514" s="4"/>
      <c r="JH1514" s="4"/>
      <c r="JI1514" s="4"/>
      <c r="JJ1514" s="4"/>
      <c r="JK1514" s="4"/>
      <c r="JL1514" s="4"/>
      <c r="JM1514" s="4"/>
      <c r="JN1514" s="4"/>
      <c r="JO1514" s="4"/>
      <c r="JP1514" s="4"/>
      <c r="JQ1514" s="6"/>
    </row>
    <row r="1515" spans="1:277" x14ac:dyDescent="0.25">
      <c r="A1515" s="47"/>
      <c r="B1515" s="48"/>
      <c r="C1515" s="48"/>
      <c r="D1515" s="48"/>
      <c r="E1515" s="48"/>
      <c r="F1515" s="48"/>
      <c r="G1515" s="48"/>
      <c r="H1515" s="48"/>
      <c r="I1515" s="48"/>
      <c r="J1515" s="48"/>
      <c r="K1515" s="48"/>
      <c r="IY1515" s="6"/>
      <c r="IZ1515" s="6"/>
      <c r="JA1515" s="6"/>
      <c r="JB1515" s="6"/>
      <c r="JC1515" s="6"/>
      <c r="JD1515" s="46"/>
      <c r="JE1515" s="4"/>
      <c r="JF1515" s="4"/>
      <c r="JG1515" s="4"/>
      <c r="JH1515" s="4"/>
      <c r="JI1515" s="4"/>
      <c r="JJ1515" s="4"/>
      <c r="JK1515" s="4"/>
      <c r="JL1515" s="4"/>
      <c r="JM1515" s="4"/>
      <c r="JN1515" s="4"/>
      <c r="JO1515" s="4"/>
      <c r="JP1515" s="4"/>
      <c r="JQ1515" s="6"/>
    </row>
    <row r="1516" spans="1:277" x14ac:dyDescent="0.25">
      <c r="A1516" s="47"/>
      <c r="B1516" s="48"/>
      <c r="C1516" s="48"/>
      <c r="D1516" s="48"/>
      <c r="E1516" s="48"/>
      <c r="F1516" s="48"/>
      <c r="G1516" s="48"/>
      <c r="H1516" s="48"/>
      <c r="I1516" s="48"/>
      <c r="J1516" s="48"/>
      <c r="K1516" s="48"/>
      <c r="IY1516" s="6"/>
      <c r="IZ1516" s="6"/>
      <c r="JA1516" s="6"/>
      <c r="JB1516" s="6"/>
      <c r="JC1516" s="6"/>
      <c r="JD1516" s="46"/>
      <c r="JE1516" s="4"/>
      <c r="JF1516" s="4"/>
      <c r="JG1516" s="4"/>
      <c r="JH1516" s="4"/>
      <c r="JI1516" s="4"/>
      <c r="JJ1516" s="4"/>
      <c r="JK1516" s="4"/>
      <c r="JL1516" s="4"/>
      <c r="JM1516" s="4"/>
      <c r="JN1516" s="4"/>
      <c r="JO1516" s="4"/>
      <c r="JP1516" s="4"/>
      <c r="JQ1516" s="6"/>
    </row>
    <row r="1517" spans="1:277" x14ac:dyDescent="0.25">
      <c r="A1517" s="47"/>
      <c r="B1517" s="48"/>
      <c r="C1517" s="48"/>
      <c r="D1517" s="48"/>
      <c r="E1517" s="48"/>
      <c r="F1517" s="48"/>
      <c r="G1517" s="48"/>
      <c r="H1517" s="48"/>
      <c r="I1517" s="48"/>
      <c r="J1517" s="48"/>
      <c r="K1517" s="48"/>
      <c r="IY1517" s="6"/>
      <c r="IZ1517" s="6"/>
      <c r="JA1517" s="6"/>
      <c r="JB1517" s="6"/>
      <c r="JC1517" s="6"/>
      <c r="JD1517" s="46"/>
      <c r="JE1517" s="4"/>
      <c r="JF1517" s="4"/>
      <c r="JG1517" s="4"/>
      <c r="JH1517" s="4"/>
      <c r="JI1517" s="4"/>
      <c r="JJ1517" s="4"/>
      <c r="JK1517" s="4"/>
      <c r="JL1517" s="4"/>
      <c r="JM1517" s="4"/>
      <c r="JN1517" s="4"/>
      <c r="JO1517" s="4"/>
      <c r="JP1517" s="4"/>
      <c r="JQ1517" s="6"/>
    </row>
    <row r="1518" spans="1:277" x14ac:dyDescent="0.25">
      <c r="A1518" s="47"/>
      <c r="B1518" s="48"/>
      <c r="C1518" s="48"/>
      <c r="D1518" s="48"/>
      <c r="E1518" s="48"/>
      <c r="F1518" s="48"/>
      <c r="G1518" s="48"/>
      <c r="H1518" s="48"/>
      <c r="I1518" s="48"/>
      <c r="J1518" s="48"/>
      <c r="K1518" s="48"/>
      <c r="IY1518" s="6"/>
      <c r="IZ1518" s="6"/>
      <c r="JA1518" s="6"/>
      <c r="JB1518" s="6"/>
      <c r="JC1518" s="6"/>
      <c r="JD1518" s="46"/>
      <c r="JE1518" s="4"/>
      <c r="JF1518" s="4"/>
      <c r="JG1518" s="4"/>
      <c r="JH1518" s="4"/>
      <c r="JI1518" s="4"/>
      <c r="JJ1518" s="4"/>
      <c r="JK1518" s="4"/>
      <c r="JL1518" s="4"/>
      <c r="JM1518" s="4"/>
      <c r="JN1518" s="4"/>
      <c r="JO1518" s="4"/>
      <c r="JP1518" s="4"/>
      <c r="JQ1518" s="6"/>
    </row>
    <row r="1519" spans="1:277" x14ac:dyDescent="0.25">
      <c r="A1519" s="47"/>
      <c r="B1519" s="48"/>
      <c r="C1519" s="48"/>
      <c r="D1519" s="48"/>
      <c r="E1519" s="48"/>
      <c r="F1519" s="48"/>
      <c r="G1519" s="48"/>
      <c r="H1519" s="48"/>
      <c r="I1519" s="48"/>
      <c r="J1519" s="48"/>
      <c r="K1519" s="48"/>
      <c r="IY1519" s="6"/>
      <c r="IZ1519" s="6"/>
      <c r="JA1519" s="6"/>
      <c r="JB1519" s="6"/>
      <c r="JC1519" s="6"/>
      <c r="JD1519" s="46"/>
      <c r="JE1519" s="4"/>
      <c r="JF1519" s="4"/>
      <c r="JG1519" s="4"/>
      <c r="JH1519" s="4"/>
      <c r="JI1519" s="4"/>
      <c r="JJ1519" s="4"/>
      <c r="JK1519" s="4"/>
      <c r="JL1519" s="4"/>
      <c r="JM1519" s="4"/>
      <c r="JN1519" s="4"/>
      <c r="JO1519" s="4"/>
      <c r="JP1519" s="4"/>
      <c r="JQ1519" s="6"/>
    </row>
    <row r="1520" spans="1:277" x14ac:dyDescent="0.25">
      <c r="A1520" s="47"/>
      <c r="B1520" s="48"/>
      <c r="C1520" s="48"/>
      <c r="D1520" s="48"/>
      <c r="E1520" s="48"/>
      <c r="F1520" s="48"/>
      <c r="G1520" s="48"/>
      <c r="H1520" s="48"/>
      <c r="I1520" s="48"/>
      <c r="J1520" s="48"/>
      <c r="K1520" s="48"/>
      <c r="IY1520" s="6"/>
      <c r="IZ1520" s="6"/>
      <c r="JA1520" s="6"/>
      <c r="JB1520" s="6"/>
      <c r="JC1520" s="6"/>
      <c r="JD1520" s="46"/>
      <c r="JE1520" s="4"/>
      <c r="JF1520" s="4"/>
      <c r="JG1520" s="4"/>
      <c r="JH1520" s="4"/>
      <c r="JI1520" s="4"/>
      <c r="JJ1520" s="4"/>
      <c r="JK1520" s="4"/>
      <c r="JL1520" s="4"/>
      <c r="JM1520" s="4"/>
      <c r="JN1520" s="4"/>
      <c r="JO1520" s="4"/>
      <c r="JP1520" s="4"/>
      <c r="JQ1520" s="6"/>
    </row>
    <row r="1521" spans="1:277" x14ac:dyDescent="0.25">
      <c r="A1521" s="47"/>
      <c r="B1521" s="48"/>
      <c r="C1521" s="48"/>
      <c r="D1521" s="48"/>
      <c r="E1521" s="48"/>
      <c r="F1521" s="48"/>
      <c r="G1521" s="48"/>
      <c r="H1521" s="48"/>
      <c r="I1521" s="48"/>
      <c r="J1521" s="48"/>
      <c r="K1521" s="48"/>
      <c r="IY1521" s="6"/>
      <c r="IZ1521" s="6"/>
      <c r="JA1521" s="6"/>
      <c r="JB1521" s="6"/>
      <c r="JC1521" s="6"/>
      <c r="JD1521" s="46"/>
      <c r="JE1521" s="4"/>
      <c r="JF1521" s="4"/>
      <c r="JG1521" s="4"/>
      <c r="JH1521" s="4"/>
      <c r="JI1521" s="4"/>
      <c r="JJ1521" s="4"/>
      <c r="JK1521" s="4"/>
      <c r="JL1521" s="4"/>
      <c r="JM1521" s="4"/>
      <c r="JN1521" s="4"/>
      <c r="JO1521" s="4"/>
      <c r="JP1521" s="4"/>
      <c r="JQ1521" s="6"/>
    </row>
    <row r="1522" spans="1:277" x14ac:dyDescent="0.25">
      <c r="A1522" s="47"/>
      <c r="B1522" s="48"/>
      <c r="C1522" s="48"/>
      <c r="D1522" s="48"/>
      <c r="E1522" s="48"/>
      <c r="F1522" s="48"/>
      <c r="G1522" s="48"/>
      <c r="H1522" s="48"/>
      <c r="I1522" s="48"/>
      <c r="J1522" s="48"/>
      <c r="K1522" s="48"/>
      <c r="IY1522" s="6"/>
      <c r="IZ1522" s="6"/>
      <c r="JA1522" s="6"/>
      <c r="JB1522" s="6"/>
      <c r="JC1522" s="6"/>
      <c r="JD1522" s="46"/>
      <c r="JE1522" s="4"/>
      <c r="JF1522" s="4"/>
      <c r="JG1522" s="4"/>
      <c r="JH1522" s="4"/>
      <c r="JI1522" s="4"/>
      <c r="JJ1522" s="4"/>
      <c r="JK1522" s="4"/>
      <c r="JL1522" s="4"/>
      <c r="JM1522" s="4"/>
      <c r="JN1522" s="4"/>
      <c r="JO1522" s="4"/>
      <c r="JP1522" s="4"/>
      <c r="JQ1522" s="6"/>
    </row>
    <row r="1523" spans="1:277" x14ac:dyDescent="0.25">
      <c r="A1523" s="47"/>
      <c r="B1523" s="48"/>
      <c r="C1523" s="48"/>
      <c r="D1523" s="48"/>
      <c r="E1523" s="48"/>
      <c r="F1523" s="48"/>
      <c r="G1523" s="48"/>
      <c r="H1523" s="48"/>
      <c r="I1523" s="48"/>
      <c r="J1523" s="48"/>
      <c r="K1523" s="48"/>
      <c r="IY1523" s="6"/>
      <c r="IZ1523" s="6"/>
      <c r="JA1523" s="6"/>
      <c r="JB1523" s="6"/>
      <c r="JC1523" s="6"/>
      <c r="JD1523" s="46"/>
      <c r="JE1523" s="4"/>
      <c r="JF1523" s="4"/>
      <c r="JG1523" s="4"/>
      <c r="JH1523" s="4"/>
      <c r="JI1523" s="4"/>
      <c r="JJ1523" s="4"/>
      <c r="JK1523" s="4"/>
      <c r="JL1523" s="4"/>
      <c r="JM1523" s="4"/>
      <c r="JN1523" s="4"/>
      <c r="JO1523" s="4"/>
      <c r="JP1523" s="4"/>
      <c r="JQ1523" s="6"/>
    </row>
    <row r="1524" spans="1:277" x14ac:dyDescent="0.25">
      <c r="A1524" s="47"/>
      <c r="B1524" s="48"/>
      <c r="C1524" s="48"/>
      <c r="D1524" s="48"/>
      <c r="E1524" s="48"/>
      <c r="F1524" s="48"/>
      <c r="G1524" s="48"/>
      <c r="H1524" s="48"/>
      <c r="I1524" s="48"/>
      <c r="J1524" s="48"/>
      <c r="K1524" s="48"/>
      <c r="IY1524" s="6"/>
      <c r="IZ1524" s="6"/>
      <c r="JA1524" s="6"/>
      <c r="JB1524" s="6"/>
      <c r="JC1524" s="6"/>
      <c r="JD1524" s="46"/>
      <c r="JE1524" s="4"/>
      <c r="JF1524" s="4"/>
      <c r="JG1524" s="4"/>
      <c r="JH1524" s="4"/>
      <c r="JI1524" s="4"/>
      <c r="JJ1524" s="4"/>
      <c r="JK1524" s="4"/>
      <c r="JL1524" s="4"/>
      <c r="JM1524" s="4"/>
      <c r="JN1524" s="4"/>
      <c r="JO1524" s="4"/>
      <c r="JP1524" s="4"/>
      <c r="JQ1524" s="6"/>
    </row>
    <row r="1525" spans="1:277" x14ac:dyDescent="0.25">
      <c r="A1525" s="47"/>
      <c r="B1525" s="48"/>
      <c r="C1525" s="48"/>
      <c r="D1525" s="48"/>
      <c r="E1525" s="48"/>
      <c r="F1525" s="48"/>
      <c r="G1525" s="48"/>
      <c r="H1525" s="48"/>
      <c r="I1525" s="48"/>
      <c r="J1525" s="48"/>
      <c r="K1525" s="48"/>
      <c r="IY1525" s="6"/>
      <c r="IZ1525" s="6"/>
      <c r="JA1525" s="6"/>
      <c r="JB1525" s="6"/>
      <c r="JC1525" s="6"/>
      <c r="JD1525" s="46"/>
      <c r="JE1525" s="4"/>
      <c r="JF1525" s="4"/>
      <c r="JG1525" s="4"/>
      <c r="JH1525" s="4"/>
      <c r="JI1525" s="4"/>
      <c r="JJ1525" s="4"/>
      <c r="JK1525" s="4"/>
      <c r="JL1525" s="4"/>
      <c r="JM1525" s="4"/>
      <c r="JN1525" s="4"/>
      <c r="JO1525" s="4"/>
      <c r="JP1525" s="4"/>
      <c r="JQ1525" s="6"/>
    </row>
    <row r="1526" spans="1:277" x14ac:dyDescent="0.25">
      <c r="A1526" s="47"/>
      <c r="B1526" s="48"/>
      <c r="C1526" s="48"/>
      <c r="D1526" s="48"/>
      <c r="E1526" s="48"/>
      <c r="F1526" s="48"/>
      <c r="G1526" s="48"/>
      <c r="H1526" s="48"/>
      <c r="I1526" s="48"/>
      <c r="J1526" s="48"/>
      <c r="K1526" s="48"/>
      <c r="IY1526" s="6"/>
      <c r="IZ1526" s="6"/>
      <c r="JA1526" s="6"/>
      <c r="JB1526" s="6"/>
      <c r="JC1526" s="6"/>
      <c r="JD1526" s="46"/>
      <c r="JE1526" s="4"/>
      <c r="JF1526" s="4"/>
      <c r="JG1526" s="4"/>
      <c r="JH1526" s="4"/>
      <c r="JI1526" s="4"/>
      <c r="JJ1526" s="4"/>
      <c r="JK1526" s="4"/>
      <c r="JL1526" s="4"/>
      <c r="JM1526" s="4"/>
      <c r="JN1526" s="4"/>
      <c r="JO1526" s="4"/>
      <c r="JP1526" s="4"/>
      <c r="JQ1526" s="6"/>
    </row>
    <row r="1527" spans="1:277" x14ac:dyDescent="0.25">
      <c r="A1527" s="47"/>
      <c r="B1527" s="48"/>
      <c r="C1527" s="48"/>
      <c r="D1527" s="48"/>
      <c r="E1527" s="48"/>
      <c r="F1527" s="48"/>
      <c r="G1527" s="48"/>
      <c r="H1527" s="48"/>
      <c r="I1527" s="48"/>
      <c r="J1527" s="48"/>
      <c r="K1527" s="48"/>
      <c r="IY1527" s="6"/>
      <c r="IZ1527" s="6"/>
      <c r="JA1527" s="6"/>
      <c r="JB1527" s="6"/>
      <c r="JC1527" s="6"/>
      <c r="JD1527" s="46"/>
      <c r="JE1527" s="4"/>
      <c r="JF1527" s="4"/>
      <c r="JG1527" s="4"/>
      <c r="JH1527" s="4"/>
      <c r="JI1527" s="4"/>
      <c r="JJ1527" s="4"/>
      <c r="JK1527" s="4"/>
      <c r="JL1527" s="4"/>
      <c r="JM1527" s="4"/>
      <c r="JN1527" s="4"/>
      <c r="JO1527" s="4"/>
      <c r="JP1527" s="4"/>
      <c r="JQ1527" s="6"/>
    </row>
    <row r="1528" spans="1:277" x14ac:dyDescent="0.25">
      <c r="A1528" s="47"/>
      <c r="B1528" s="48"/>
      <c r="C1528" s="48"/>
      <c r="D1528" s="48"/>
      <c r="E1528" s="48"/>
      <c r="F1528" s="48"/>
      <c r="G1528" s="48"/>
      <c r="H1528" s="48"/>
      <c r="I1528" s="48"/>
      <c r="J1528" s="48"/>
      <c r="K1528" s="48"/>
      <c r="IY1528" s="6"/>
      <c r="IZ1528" s="6"/>
      <c r="JA1528" s="6"/>
      <c r="JB1528" s="6"/>
      <c r="JC1528" s="6"/>
      <c r="JD1528" s="46"/>
      <c r="JE1528" s="4"/>
      <c r="JF1528" s="4"/>
      <c r="JG1528" s="4"/>
      <c r="JH1528" s="4"/>
      <c r="JI1528" s="4"/>
      <c r="JJ1528" s="4"/>
      <c r="JK1528" s="4"/>
      <c r="JL1528" s="4"/>
      <c r="JM1528" s="4"/>
      <c r="JN1528" s="4"/>
      <c r="JO1528" s="4"/>
      <c r="JP1528" s="4"/>
      <c r="JQ1528" s="6"/>
    </row>
    <row r="1529" spans="1:277" x14ac:dyDescent="0.25">
      <c r="A1529" s="47"/>
      <c r="B1529" s="48"/>
      <c r="C1529" s="48"/>
      <c r="D1529" s="48"/>
      <c r="E1529" s="48"/>
      <c r="F1529" s="48"/>
      <c r="G1529" s="48"/>
      <c r="H1529" s="48"/>
      <c r="I1529" s="48"/>
      <c r="J1529" s="48"/>
      <c r="K1529" s="48"/>
      <c r="IY1529" s="6"/>
      <c r="IZ1529" s="6"/>
      <c r="JA1529" s="6"/>
      <c r="JB1529" s="6"/>
      <c r="JC1529" s="6"/>
      <c r="JD1529" s="46"/>
      <c r="JE1529" s="4"/>
      <c r="JF1529" s="4"/>
      <c r="JG1529" s="4"/>
      <c r="JH1529" s="4"/>
      <c r="JI1529" s="4"/>
      <c r="JJ1529" s="4"/>
      <c r="JK1529" s="4"/>
      <c r="JL1529" s="4"/>
      <c r="JM1529" s="4"/>
      <c r="JN1529" s="4"/>
      <c r="JO1529" s="4"/>
      <c r="JP1529" s="4"/>
      <c r="JQ1529" s="6"/>
    </row>
    <row r="1530" spans="1:277" x14ac:dyDescent="0.25">
      <c r="A1530" s="47"/>
      <c r="B1530" s="48"/>
      <c r="C1530" s="48"/>
      <c r="D1530" s="48"/>
      <c r="E1530" s="48"/>
      <c r="F1530" s="48"/>
      <c r="G1530" s="48"/>
      <c r="H1530" s="48"/>
      <c r="I1530" s="48"/>
      <c r="J1530" s="48"/>
      <c r="K1530" s="48"/>
      <c r="IY1530" s="6"/>
      <c r="IZ1530" s="6"/>
      <c r="JA1530" s="6"/>
      <c r="JB1530" s="6"/>
      <c r="JC1530" s="6"/>
      <c r="JD1530" s="46"/>
      <c r="JE1530" s="4"/>
      <c r="JF1530" s="4"/>
      <c r="JG1530" s="4"/>
      <c r="JH1530" s="4"/>
      <c r="JI1530" s="4"/>
      <c r="JJ1530" s="4"/>
      <c r="JK1530" s="4"/>
      <c r="JL1530" s="4"/>
      <c r="JM1530" s="4"/>
      <c r="JN1530" s="4"/>
      <c r="JO1530" s="4"/>
      <c r="JP1530" s="4"/>
      <c r="JQ1530" s="6"/>
    </row>
    <row r="1531" spans="1:277" x14ac:dyDescent="0.25">
      <c r="A1531" s="47"/>
      <c r="B1531" s="48"/>
      <c r="C1531" s="48"/>
      <c r="D1531" s="48"/>
      <c r="E1531" s="48"/>
      <c r="F1531" s="48"/>
      <c r="G1531" s="48"/>
      <c r="H1531" s="48"/>
      <c r="I1531" s="48"/>
      <c r="J1531" s="48"/>
      <c r="K1531" s="48"/>
      <c r="IY1531" s="6"/>
      <c r="IZ1531" s="6"/>
      <c r="JA1531" s="6"/>
      <c r="JB1531" s="6"/>
      <c r="JC1531" s="6"/>
      <c r="JD1531" s="46"/>
      <c r="JE1531" s="4"/>
      <c r="JF1531" s="4"/>
      <c r="JG1531" s="4"/>
      <c r="JH1531" s="4"/>
      <c r="JI1531" s="4"/>
      <c r="JJ1531" s="4"/>
      <c r="JK1531" s="4"/>
      <c r="JL1531" s="4"/>
      <c r="JM1531" s="4"/>
      <c r="JN1531" s="4"/>
      <c r="JO1531" s="4"/>
      <c r="JP1531" s="4"/>
      <c r="JQ1531" s="6"/>
    </row>
    <row r="1532" spans="1:277" x14ac:dyDescent="0.25">
      <c r="A1532" s="47"/>
      <c r="B1532" s="48"/>
      <c r="C1532" s="48"/>
      <c r="D1532" s="48"/>
      <c r="E1532" s="48"/>
      <c r="F1532" s="48"/>
      <c r="G1532" s="48"/>
      <c r="H1532" s="48"/>
      <c r="I1532" s="48"/>
      <c r="J1532" s="48"/>
      <c r="K1532" s="48"/>
      <c r="IY1532" s="6"/>
      <c r="IZ1532" s="6"/>
      <c r="JA1532" s="6"/>
      <c r="JB1532" s="6"/>
      <c r="JC1532" s="6"/>
      <c r="JD1532" s="46"/>
      <c r="JE1532" s="4"/>
      <c r="JF1532" s="4"/>
      <c r="JG1532" s="4"/>
      <c r="JH1532" s="4"/>
      <c r="JI1532" s="4"/>
      <c r="JJ1532" s="4"/>
      <c r="JK1532" s="4"/>
      <c r="JL1532" s="4"/>
      <c r="JM1532" s="4"/>
      <c r="JN1532" s="4"/>
      <c r="JO1532" s="4"/>
      <c r="JP1532" s="4"/>
      <c r="JQ1532" s="6"/>
    </row>
    <row r="1533" spans="1:277" x14ac:dyDescent="0.25">
      <c r="A1533" s="47"/>
      <c r="B1533" s="48"/>
      <c r="C1533" s="48"/>
      <c r="D1533" s="48"/>
      <c r="E1533" s="48"/>
      <c r="F1533" s="48"/>
      <c r="G1533" s="48"/>
      <c r="H1533" s="48"/>
      <c r="I1533" s="48"/>
      <c r="J1533" s="48"/>
      <c r="K1533" s="48"/>
      <c r="IY1533" s="6"/>
      <c r="IZ1533" s="6"/>
      <c r="JA1533" s="6"/>
      <c r="JB1533" s="6"/>
      <c r="JC1533" s="6"/>
      <c r="JD1533" s="46"/>
      <c r="JE1533" s="4"/>
      <c r="JF1533" s="4"/>
      <c r="JG1533" s="4"/>
      <c r="JH1533" s="4"/>
      <c r="JI1533" s="4"/>
      <c r="JJ1533" s="4"/>
      <c r="JK1533" s="4"/>
      <c r="JL1533" s="4"/>
      <c r="JM1533" s="4"/>
      <c r="JN1533" s="4"/>
      <c r="JO1533" s="4"/>
      <c r="JP1533" s="4"/>
      <c r="JQ1533" s="6"/>
    </row>
    <row r="1534" spans="1:277" x14ac:dyDescent="0.25">
      <c r="A1534" s="47"/>
      <c r="B1534" s="48"/>
      <c r="C1534" s="48"/>
      <c r="D1534" s="48"/>
      <c r="E1534" s="48"/>
      <c r="F1534" s="48"/>
      <c r="G1534" s="48"/>
      <c r="H1534" s="48"/>
      <c r="I1534" s="48"/>
      <c r="J1534" s="48"/>
      <c r="K1534" s="48"/>
      <c r="IY1534" s="6"/>
      <c r="IZ1534" s="6"/>
      <c r="JA1534" s="6"/>
      <c r="JB1534" s="6"/>
      <c r="JC1534" s="6"/>
      <c r="JD1534" s="46"/>
      <c r="JE1534" s="4"/>
      <c r="JF1534" s="4"/>
      <c r="JG1534" s="4"/>
      <c r="JH1534" s="4"/>
      <c r="JI1534" s="4"/>
      <c r="JJ1534" s="4"/>
      <c r="JK1534" s="4"/>
      <c r="JL1534" s="4"/>
      <c r="JM1534" s="4"/>
      <c r="JN1534" s="4"/>
      <c r="JO1534" s="4"/>
      <c r="JP1534" s="4"/>
      <c r="JQ1534" s="6"/>
    </row>
    <row r="1535" spans="1:277" x14ac:dyDescent="0.25">
      <c r="A1535" s="47"/>
      <c r="B1535" s="48"/>
      <c r="C1535" s="48"/>
      <c r="D1535" s="48"/>
      <c r="E1535" s="48"/>
      <c r="F1535" s="48"/>
      <c r="G1535" s="48"/>
      <c r="H1535" s="48"/>
      <c r="I1535" s="48"/>
      <c r="J1535" s="48"/>
      <c r="K1535" s="48"/>
      <c r="IY1535" s="6"/>
      <c r="IZ1535" s="6"/>
      <c r="JA1535" s="6"/>
      <c r="JB1535" s="6"/>
      <c r="JC1535" s="6"/>
      <c r="JD1535" s="46"/>
      <c r="JE1535" s="4"/>
      <c r="JF1535" s="4"/>
      <c r="JG1535" s="4"/>
      <c r="JH1535" s="4"/>
      <c r="JI1535" s="4"/>
      <c r="JJ1535" s="4"/>
      <c r="JK1535" s="4"/>
      <c r="JL1535" s="4"/>
      <c r="JM1535" s="4"/>
      <c r="JN1535" s="4"/>
      <c r="JO1535" s="4"/>
      <c r="JP1535" s="4"/>
      <c r="JQ1535" s="6"/>
    </row>
    <row r="1536" spans="1:277" x14ac:dyDescent="0.25">
      <c r="A1536" s="47"/>
      <c r="B1536" s="48"/>
      <c r="C1536" s="48"/>
      <c r="D1536" s="48"/>
      <c r="E1536" s="48"/>
      <c r="F1536" s="48"/>
      <c r="G1536" s="48"/>
      <c r="H1536" s="48"/>
      <c r="I1536" s="48"/>
      <c r="J1536" s="48"/>
      <c r="K1536" s="48"/>
      <c r="IY1536" s="6"/>
      <c r="IZ1536" s="6"/>
      <c r="JA1536" s="6"/>
      <c r="JB1536" s="6"/>
      <c r="JC1536" s="6"/>
      <c r="JD1536" s="46"/>
      <c r="JE1536" s="4"/>
      <c r="JF1536" s="4"/>
      <c r="JG1536" s="4"/>
      <c r="JH1536" s="4"/>
      <c r="JI1536" s="4"/>
      <c r="JJ1536" s="4"/>
      <c r="JK1536" s="4"/>
      <c r="JL1536" s="4"/>
      <c r="JM1536" s="4"/>
      <c r="JN1536" s="4"/>
      <c r="JO1536" s="4"/>
      <c r="JP1536" s="4"/>
      <c r="JQ1536" s="6"/>
    </row>
    <row r="1537" spans="1:277" x14ac:dyDescent="0.25">
      <c r="A1537" s="47"/>
      <c r="B1537" s="48"/>
      <c r="C1537" s="48"/>
      <c r="D1537" s="48"/>
      <c r="E1537" s="48"/>
      <c r="F1537" s="48"/>
      <c r="G1537" s="48"/>
      <c r="H1537" s="48"/>
      <c r="I1537" s="48"/>
      <c r="J1537" s="48"/>
      <c r="K1537" s="48"/>
      <c r="IY1537" s="6"/>
      <c r="IZ1537" s="6"/>
      <c r="JA1537" s="6"/>
      <c r="JB1537" s="6"/>
      <c r="JC1537" s="6"/>
      <c r="JD1537" s="46"/>
      <c r="JE1537" s="4"/>
      <c r="JF1537" s="4"/>
      <c r="JG1537" s="4"/>
      <c r="JH1537" s="4"/>
      <c r="JI1537" s="4"/>
      <c r="JJ1537" s="4"/>
      <c r="JK1537" s="4"/>
      <c r="JL1537" s="4"/>
      <c r="JM1537" s="4"/>
      <c r="JN1537" s="4"/>
      <c r="JO1537" s="4"/>
      <c r="JP1537" s="4"/>
      <c r="JQ1537" s="6"/>
    </row>
    <row r="1538" spans="1:277" x14ac:dyDescent="0.25">
      <c r="A1538" s="47"/>
      <c r="B1538" s="48"/>
      <c r="C1538" s="48"/>
      <c r="D1538" s="48"/>
      <c r="E1538" s="48"/>
      <c r="F1538" s="48"/>
      <c r="G1538" s="48"/>
      <c r="H1538" s="48"/>
      <c r="I1538" s="48"/>
      <c r="J1538" s="48"/>
      <c r="K1538" s="48"/>
      <c r="IY1538" s="6"/>
      <c r="IZ1538" s="6"/>
      <c r="JA1538" s="6"/>
      <c r="JB1538" s="6"/>
      <c r="JC1538" s="6"/>
      <c r="JD1538" s="46"/>
      <c r="JE1538" s="4"/>
      <c r="JF1538" s="4"/>
      <c r="JG1538" s="4"/>
      <c r="JH1538" s="4"/>
      <c r="JI1538" s="4"/>
      <c r="JJ1538" s="4"/>
      <c r="JK1538" s="4"/>
      <c r="JL1538" s="4"/>
      <c r="JM1538" s="4"/>
      <c r="JN1538" s="4"/>
      <c r="JO1538" s="4"/>
      <c r="JP1538" s="4"/>
      <c r="JQ1538" s="6"/>
    </row>
    <row r="1539" spans="1:277" x14ac:dyDescent="0.25">
      <c r="A1539" s="47"/>
      <c r="B1539" s="48"/>
      <c r="C1539" s="48"/>
      <c r="D1539" s="48"/>
      <c r="E1539" s="48"/>
      <c r="F1539" s="48"/>
      <c r="G1539" s="48"/>
      <c r="H1539" s="48"/>
      <c r="I1539" s="48"/>
      <c r="J1539" s="48"/>
      <c r="K1539" s="48"/>
      <c r="IY1539" s="6"/>
      <c r="IZ1539" s="6"/>
      <c r="JA1539" s="6"/>
      <c r="JB1539" s="6"/>
      <c r="JC1539" s="6"/>
      <c r="JD1539" s="46"/>
      <c r="JE1539" s="4"/>
      <c r="JF1539" s="4"/>
      <c r="JG1539" s="4"/>
      <c r="JH1539" s="4"/>
      <c r="JI1539" s="4"/>
      <c r="JJ1539" s="4"/>
      <c r="JK1539" s="4"/>
      <c r="JL1539" s="4"/>
      <c r="JM1539" s="4"/>
      <c r="JN1539" s="4"/>
      <c r="JO1539" s="4"/>
      <c r="JP1539" s="4"/>
      <c r="JQ1539" s="6"/>
    </row>
    <row r="1540" spans="1:277" x14ac:dyDescent="0.25">
      <c r="A1540" s="47"/>
      <c r="B1540" s="48"/>
      <c r="C1540" s="48"/>
      <c r="D1540" s="48"/>
      <c r="E1540" s="48"/>
      <c r="F1540" s="48"/>
      <c r="G1540" s="48"/>
      <c r="H1540" s="48"/>
      <c r="I1540" s="48"/>
      <c r="J1540" s="48"/>
      <c r="K1540" s="48"/>
      <c r="IY1540" s="6"/>
      <c r="IZ1540" s="6"/>
      <c r="JA1540" s="6"/>
      <c r="JB1540" s="6"/>
      <c r="JC1540" s="6"/>
      <c r="JD1540" s="46"/>
      <c r="JE1540" s="4"/>
      <c r="JF1540" s="4"/>
      <c r="JG1540" s="4"/>
      <c r="JH1540" s="4"/>
      <c r="JI1540" s="4"/>
      <c r="JJ1540" s="4"/>
      <c r="JK1540" s="4"/>
      <c r="JL1540" s="4"/>
      <c r="JM1540" s="4"/>
      <c r="JN1540" s="4"/>
      <c r="JO1540" s="4"/>
      <c r="JP1540" s="4"/>
      <c r="JQ1540" s="6"/>
    </row>
    <row r="1541" spans="1:277" x14ac:dyDescent="0.25">
      <c r="A1541" s="47"/>
      <c r="B1541" s="48"/>
      <c r="C1541" s="48"/>
      <c r="D1541" s="48"/>
      <c r="E1541" s="48"/>
      <c r="F1541" s="48"/>
      <c r="G1541" s="48"/>
      <c r="H1541" s="48"/>
      <c r="I1541" s="48"/>
      <c r="J1541" s="48"/>
      <c r="K1541" s="48"/>
      <c r="IY1541" s="6"/>
      <c r="IZ1541" s="6"/>
      <c r="JA1541" s="6"/>
      <c r="JB1541" s="6"/>
      <c r="JC1541" s="6"/>
      <c r="JD1541" s="46"/>
      <c r="JE1541" s="4"/>
      <c r="JF1541" s="4"/>
      <c r="JG1541" s="4"/>
      <c r="JH1541" s="4"/>
      <c r="JI1541" s="4"/>
      <c r="JJ1541" s="4"/>
      <c r="JK1541" s="4"/>
      <c r="JL1541" s="4"/>
      <c r="JM1541" s="4"/>
      <c r="JN1541" s="4"/>
      <c r="JO1541" s="4"/>
      <c r="JP1541" s="4"/>
      <c r="JQ1541" s="6"/>
    </row>
    <row r="1542" spans="1:277" x14ac:dyDescent="0.25">
      <c r="A1542" s="47"/>
      <c r="B1542" s="48"/>
      <c r="C1542" s="48"/>
      <c r="D1542" s="48"/>
      <c r="E1542" s="48"/>
      <c r="F1542" s="48"/>
      <c r="G1542" s="48"/>
      <c r="H1542" s="48"/>
      <c r="I1542" s="48"/>
      <c r="J1542" s="48"/>
      <c r="K1542" s="48"/>
      <c r="IY1542" s="6"/>
      <c r="IZ1542" s="6"/>
      <c r="JA1542" s="6"/>
      <c r="JB1542" s="6"/>
      <c r="JC1542" s="6"/>
      <c r="JD1542" s="46"/>
      <c r="JE1542" s="4"/>
      <c r="JF1542" s="4"/>
      <c r="JG1542" s="4"/>
      <c r="JH1542" s="4"/>
      <c r="JI1542" s="4"/>
      <c r="JJ1542" s="4"/>
      <c r="JK1542" s="4"/>
      <c r="JL1542" s="4"/>
      <c r="JM1542" s="4"/>
      <c r="JN1542" s="4"/>
      <c r="JO1542" s="4"/>
      <c r="JP1542" s="4"/>
      <c r="JQ1542" s="6"/>
    </row>
    <row r="1543" spans="1:277" x14ac:dyDescent="0.25">
      <c r="A1543" s="47"/>
      <c r="B1543" s="48"/>
      <c r="C1543" s="48"/>
      <c r="D1543" s="48"/>
      <c r="E1543" s="48"/>
      <c r="F1543" s="48"/>
      <c r="G1543" s="48"/>
      <c r="H1543" s="48"/>
      <c r="I1543" s="48"/>
      <c r="J1543" s="48"/>
      <c r="K1543" s="48"/>
      <c r="IY1543" s="6"/>
      <c r="IZ1543" s="6"/>
      <c r="JA1543" s="6"/>
      <c r="JB1543" s="6"/>
      <c r="JC1543" s="6"/>
      <c r="JD1543" s="46"/>
      <c r="JE1543" s="4"/>
      <c r="JF1543" s="4"/>
      <c r="JG1543" s="4"/>
      <c r="JH1543" s="4"/>
      <c r="JI1543" s="4"/>
      <c r="JJ1543" s="4"/>
      <c r="JK1543" s="4"/>
      <c r="JL1543" s="4"/>
      <c r="JM1543" s="4"/>
      <c r="JN1543" s="4"/>
      <c r="JO1543" s="4"/>
      <c r="JP1543" s="4"/>
      <c r="JQ1543" s="6"/>
    </row>
    <row r="1544" spans="1:277" x14ac:dyDescent="0.25">
      <c r="A1544" s="47"/>
      <c r="B1544" s="48"/>
      <c r="C1544" s="48"/>
      <c r="D1544" s="48"/>
      <c r="E1544" s="48"/>
      <c r="F1544" s="48"/>
      <c r="G1544" s="48"/>
      <c r="H1544" s="48"/>
      <c r="I1544" s="48"/>
      <c r="J1544" s="48"/>
      <c r="K1544" s="48"/>
      <c r="IY1544" s="6"/>
      <c r="IZ1544" s="6"/>
      <c r="JA1544" s="6"/>
      <c r="JB1544" s="6"/>
      <c r="JC1544" s="6"/>
      <c r="JD1544" s="46"/>
      <c r="JE1544" s="4"/>
      <c r="JF1544" s="4"/>
      <c r="JG1544" s="4"/>
      <c r="JH1544" s="4"/>
      <c r="JI1544" s="4"/>
      <c r="JJ1544" s="4"/>
      <c r="JK1544" s="4"/>
      <c r="JL1544" s="4"/>
      <c r="JM1544" s="4"/>
      <c r="JN1544" s="4"/>
      <c r="JO1544" s="4"/>
      <c r="JP1544" s="4"/>
      <c r="JQ1544" s="6"/>
    </row>
    <row r="1545" spans="1:277" x14ac:dyDescent="0.25">
      <c r="A1545" s="47"/>
      <c r="B1545" s="48"/>
      <c r="C1545" s="48"/>
      <c r="D1545" s="48"/>
      <c r="E1545" s="48"/>
      <c r="F1545" s="48"/>
      <c r="G1545" s="48"/>
      <c r="H1545" s="48"/>
      <c r="I1545" s="48"/>
      <c r="J1545" s="48"/>
      <c r="K1545" s="48"/>
      <c r="IY1545" s="6"/>
      <c r="IZ1545" s="6"/>
      <c r="JA1545" s="6"/>
      <c r="JB1545" s="6"/>
      <c r="JC1545" s="6"/>
      <c r="JD1545" s="46"/>
      <c r="JE1545" s="4"/>
      <c r="JF1545" s="4"/>
      <c r="JG1545" s="4"/>
      <c r="JH1545" s="4"/>
      <c r="JI1545" s="4"/>
      <c r="JJ1545" s="4"/>
      <c r="JK1545" s="4"/>
      <c r="JL1545" s="4"/>
      <c r="JM1545" s="4"/>
      <c r="JN1545" s="4"/>
      <c r="JO1545" s="4"/>
      <c r="JP1545" s="4"/>
      <c r="JQ1545" s="6"/>
    </row>
    <row r="1546" spans="1:277" x14ac:dyDescent="0.25">
      <c r="A1546" s="47"/>
      <c r="B1546" s="48"/>
      <c r="C1546" s="48"/>
      <c r="D1546" s="48"/>
      <c r="E1546" s="48"/>
      <c r="F1546" s="48"/>
      <c r="G1546" s="48"/>
      <c r="H1546" s="48"/>
      <c r="I1546" s="48"/>
      <c r="J1546" s="48"/>
      <c r="K1546" s="48"/>
      <c r="IY1546" s="6"/>
      <c r="IZ1546" s="6"/>
      <c r="JA1546" s="6"/>
      <c r="JB1546" s="6"/>
      <c r="JC1546" s="6"/>
      <c r="JD1546" s="46"/>
      <c r="JE1546" s="4"/>
      <c r="JF1546" s="4"/>
      <c r="JG1546" s="4"/>
      <c r="JH1546" s="4"/>
      <c r="JI1546" s="4"/>
      <c r="JJ1546" s="4"/>
      <c r="JK1546" s="4"/>
      <c r="JL1546" s="4"/>
      <c r="JM1546" s="4"/>
      <c r="JN1546" s="4"/>
      <c r="JO1546" s="4"/>
      <c r="JP1546" s="4"/>
      <c r="JQ1546" s="6"/>
    </row>
    <row r="1547" spans="1:277" x14ac:dyDescent="0.25">
      <c r="A1547" s="47"/>
      <c r="B1547" s="48"/>
      <c r="C1547" s="48"/>
      <c r="D1547" s="48"/>
      <c r="E1547" s="48"/>
      <c r="F1547" s="48"/>
      <c r="G1547" s="48"/>
      <c r="H1547" s="48"/>
      <c r="I1547" s="48"/>
      <c r="J1547" s="48"/>
      <c r="K1547" s="48"/>
      <c r="IY1547" s="6"/>
      <c r="IZ1547" s="6"/>
      <c r="JA1547" s="6"/>
      <c r="JB1547" s="6"/>
      <c r="JC1547" s="6"/>
      <c r="JD1547" s="46"/>
      <c r="JE1547" s="4"/>
      <c r="JF1547" s="4"/>
      <c r="JG1547" s="4"/>
      <c r="JH1547" s="4"/>
      <c r="JI1547" s="4"/>
      <c r="JJ1547" s="4"/>
      <c r="JK1547" s="4"/>
      <c r="JL1547" s="4"/>
      <c r="JM1547" s="4"/>
      <c r="JN1547" s="4"/>
      <c r="JO1547" s="4"/>
      <c r="JP1547" s="4"/>
      <c r="JQ1547" s="6"/>
    </row>
    <row r="1548" spans="1:277" x14ac:dyDescent="0.25">
      <c r="A1548" s="47"/>
      <c r="B1548" s="48"/>
      <c r="C1548" s="48"/>
      <c r="D1548" s="48"/>
      <c r="E1548" s="48"/>
      <c r="F1548" s="48"/>
      <c r="G1548" s="48"/>
      <c r="H1548" s="48"/>
      <c r="I1548" s="48"/>
      <c r="J1548" s="48"/>
      <c r="K1548" s="48"/>
      <c r="IY1548" s="6"/>
      <c r="IZ1548" s="6"/>
      <c r="JA1548" s="6"/>
      <c r="JB1548" s="6"/>
      <c r="JC1548" s="6"/>
      <c r="JD1548" s="46"/>
      <c r="JE1548" s="4"/>
      <c r="JF1548" s="4"/>
      <c r="JG1548" s="4"/>
      <c r="JH1548" s="4"/>
      <c r="JI1548" s="4"/>
      <c r="JJ1548" s="4"/>
      <c r="JK1548" s="4"/>
      <c r="JL1548" s="4"/>
      <c r="JM1548" s="4"/>
      <c r="JN1548" s="4"/>
      <c r="JO1548" s="4"/>
      <c r="JP1548" s="4"/>
      <c r="JQ1548" s="6"/>
    </row>
    <row r="1549" spans="1:277" x14ac:dyDescent="0.25">
      <c r="A1549" s="47"/>
      <c r="B1549" s="48"/>
      <c r="C1549" s="48"/>
      <c r="D1549" s="48"/>
      <c r="E1549" s="48"/>
      <c r="F1549" s="48"/>
      <c r="G1549" s="48"/>
      <c r="H1549" s="48"/>
      <c r="I1549" s="48"/>
      <c r="J1549" s="48"/>
      <c r="K1549" s="48"/>
      <c r="IY1549" s="6"/>
      <c r="IZ1549" s="6"/>
      <c r="JA1549" s="6"/>
      <c r="JB1549" s="6"/>
      <c r="JC1549" s="6"/>
      <c r="JD1549" s="46"/>
      <c r="JE1549" s="4"/>
      <c r="JF1549" s="4"/>
      <c r="JG1549" s="4"/>
      <c r="JH1549" s="4"/>
      <c r="JI1549" s="4"/>
      <c r="JJ1549" s="4"/>
      <c r="JK1549" s="4"/>
      <c r="JL1549" s="4"/>
      <c r="JM1549" s="4"/>
      <c r="JN1549" s="4"/>
      <c r="JO1549" s="4"/>
      <c r="JP1549" s="4"/>
      <c r="JQ1549" s="6"/>
    </row>
    <row r="1550" spans="1:277" x14ac:dyDescent="0.25">
      <c r="A1550" s="47"/>
      <c r="B1550" s="48"/>
      <c r="C1550" s="48"/>
      <c r="D1550" s="48"/>
      <c r="E1550" s="48"/>
      <c r="F1550" s="48"/>
      <c r="G1550" s="48"/>
      <c r="H1550" s="48"/>
      <c r="I1550" s="48"/>
      <c r="J1550" s="48"/>
      <c r="K1550" s="48"/>
      <c r="IY1550" s="6"/>
      <c r="IZ1550" s="6"/>
      <c r="JA1550" s="6"/>
      <c r="JB1550" s="6"/>
      <c r="JC1550" s="6"/>
      <c r="JD1550" s="46"/>
      <c r="JE1550" s="4"/>
      <c r="JF1550" s="4"/>
      <c r="JG1550" s="4"/>
      <c r="JH1550" s="4"/>
      <c r="JI1550" s="4"/>
      <c r="JJ1550" s="4"/>
      <c r="JK1550" s="4"/>
      <c r="JL1550" s="4"/>
      <c r="JM1550" s="4"/>
      <c r="JN1550" s="4"/>
      <c r="JO1550" s="4"/>
      <c r="JP1550" s="4"/>
      <c r="JQ1550" s="6"/>
    </row>
    <row r="1551" spans="1:277" x14ac:dyDescent="0.25">
      <c r="A1551" s="47"/>
      <c r="B1551" s="48"/>
      <c r="C1551" s="48"/>
      <c r="D1551" s="48"/>
      <c r="E1551" s="48"/>
      <c r="F1551" s="48"/>
      <c r="G1551" s="48"/>
      <c r="H1551" s="48"/>
      <c r="I1551" s="48"/>
      <c r="J1551" s="48"/>
      <c r="K1551" s="48"/>
      <c r="IY1551" s="6"/>
      <c r="IZ1551" s="6"/>
      <c r="JA1551" s="6"/>
      <c r="JB1551" s="6"/>
      <c r="JC1551" s="6"/>
      <c r="JD1551" s="46"/>
      <c r="JE1551" s="4"/>
      <c r="JF1551" s="4"/>
      <c r="JG1551" s="4"/>
      <c r="JH1551" s="4"/>
      <c r="JI1551" s="4"/>
      <c r="JJ1551" s="4"/>
      <c r="JK1551" s="4"/>
      <c r="JL1551" s="4"/>
      <c r="JM1551" s="4"/>
      <c r="JN1551" s="4"/>
      <c r="JO1551" s="4"/>
      <c r="JP1551" s="4"/>
      <c r="JQ1551" s="6"/>
    </row>
    <row r="1552" spans="1:277" x14ac:dyDescent="0.25">
      <c r="A1552" s="47"/>
      <c r="B1552" s="48"/>
      <c r="C1552" s="48"/>
      <c r="D1552" s="48"/>
      <c r="E1552" s="48"/>
      <c r="F1552" s="48"/>
      <c r="G1552" s="48"/>
      <c r="H1552" s="48"/>
      <c r="I1552" s="48"/>
      <c r="J1552" s="48"/>
      <c r="K1552" s="48"/>
      <c r="IY1552" s="6"/>
      <c r="IZ1552" s="6"/>
      <c r="JA1552" s="6"/>
      <c r="JB1552" s="6"/>
      <c r="JC1552" s="6"/>
      <c r="JD1552" s="46"/>
      <c r="JE1552" s="4"/>
      <c r="JF1552" s="4"/>
      <c r="JG1552" s="4"/>
      <c r="JH1552" s="4"/>
      <c r="JI1552" s="4"/>
      <c r="JJ1552" s="4"/>
      <c r="JK1552" s="4"/>
      <c r="JL1552" s="4"/>
      <c r="JM1552" s="4"/>
      <c r="JN1552" s="4"/>
      <c r="JO1552" s="4"/>
      <c r="JP1552" s="4"/>
      <c r="JQ1552" s="6"/>
    </row>
    <row r="1553" spans="1:277" x14ac:dyDescent="0.25">
      <c r="A1553" s="47"/>
      <c r="B1553" s="48"/>
      <c r="C1553" s="48"/>
      <c r="D1553" s="48"/>
      <c r="E1553" s="48"/>
      <c r="F1553" s="48"/>
      <c r="G1553" s="48"/>
      <c r="H1553" s="48"/>
      <c r="I1553" s="48"/>
      <c r="J1553" s="48"/>
      <c r="K1553" s="48"/>
      <c r="IY1553" s="6"/>
      <c r="IZ1553" s="6"/>
      <c r="JA1553" s="6"/>
      <c r="JB1553" s="6"/>
      <c r="JC1553" s="6"/>
      <c r="JD1553" s="46"/>
      <c r="JE1553" s="4"/>
      <c r="JF1553" s="4"/>
      <c r="JG1553" s="4"/>
      <c r="JH1553" s="4"/>
      <c r="JI1553" s="4"/>
      <c r="JJ1553" s="4"/>
      <c r="JK1553" s="4"/>
      <c r="JL1553" s="4"/>
      <c r="JM1553" s="4"/>
      <c r="JN1553" s="4"/>
      <c r="JO1553" s="4"/>
      <c r="JP1553" s="4"/>
      <c r="JQ1553" s="6"/>
    </row>
    <row r="1554" spans="1:277" x14ac:dyDescent="0.25">
      <c r="A1554" s="47"/>
      <c r="B1554" s="48"/>
      <c r="C1554" s="48"/>
      <c r="D1554" s="48"/>
      <c r="E1554" s="48"/>
      <c r="F1554" s="48"/>
      <c r="G1554" s="48"/>
      <c r="H1554" s="48"/>
      <c r="I1554" s="48"/>
      <c r="J1554" s="48"/>
      <c r="K1554" s="48"/>
      <c r="IY1554" s="6"/>
      <c r="IZ1554" s="6"/>
      <c r="JA1554" s="6"/>
      <c r="JB1554" s="6"/>
      <c r="JC1554" s="6"/>
      <c r="JD1554" s="46"/>
      <c r="JE1554" s="4"/>
      <c r="JF1554" s="4"/>
      <c r="JG1554" s="4"/>
      <c r="JH1554" s="4"/>
      <c r="JI1554" s="4"/>
      <c r="JJ1554" s="4"/>
      <c r="JK1554" s="4"/>
      <c r="JL1554" s="4"/>
      <c r="JM1554" s="4"/>
      <c r="JN1554" s="4"/>
      <c r="JO1554" s="4"/>
      <c r="JP1554" s="4"/>
      <c r="JQ1554" s="6"/>
    </row>
    <row r="1555" spans="1:277" x14ac:dyDescent="0.25">
      <c r="A1555" s="47"/>
      <c r="B1555" s="48"/>
      <c r="C1555" s="48"/>
      <c r="D1555" s="48"/>
      <c r="E1555" s="48"/>
      <c r="F1555" s="48"/>
      <c r="G1555" s="48"/>
      <c r="H1555" s="48"/>
      <c r="I1555" s="48"/>
      <c r="J1555" s="48"/>
      <c r="K1555" s="48"/>
      <c r="IY1555" s="6"/>
      <c r="IZ1555" s="6"/>
      <c r="JA1555" s="6"/>
      <c r="JB1555" s="6"/>
      <c r="JC1555" s="6"/>
      <c r="JD1555" s="46"/>
      <c r="JE1555" s="4"/>
      <c r="JF1555" s="4"/>
      <c r="JG1555" s="4"/>
      <c r="JH1555" s="4"/>
      <c r="JI1555" s="4"/>
      <c r="JJ1555" s="4"/>
      <c r="JK1555" s="4"/>
      <c r="JL1555" s="4"/>
      <c r="JM1555" s="4"/>
      <c r="JN1555" s="4"/>
      <c r="JO1555" s="4"/>
      <c r="JP1555" s="4"/>
      <c r="JQ1555" s="6"/>
    </row>
    <row r="1556" spans="1:277" x14ac:dyDescent="0.25">
      <c r="A1556" s="47"/>
      <c r="B1556" s="48"/>
      <c r="C1556" s="48"/>
      <c r="D1556" s="48"/>
      <c r="E1556" s="48"/>
      <c r="F1556" s="48"/>
      <c r="G1556" s="48"/>
      <c r="H1556" s="48"/>
      <c r="I1556" s="48"/>
      <c r="J1556" s="48"/>
      <c r="K1556" s="48"/>
      <c r="IY1556" s="6"/>
      <c r="IZ1556" s="6"/>
      <c r="JA1556" s="6"/>
      <c r="JB1556" s="6"/>
      <c r="JC1556" s="6"/>
      <c r="JD1556" s="46"/>
      <c r="JE1556" s="4"/>
      <c r="JF1556" s="4"/>
      <c r="JG1556" s="4"/>
      <c r="JH1556" s="4"/>
      <c r="JI1556" s="4"/>
      <c r="JJ1556" s="4"/>
      <c r="JK1556" s="4"/>
      <c r="JL1556" s="4"/>
      <c r="JM1556" s="4"/>
      <c r="JN1556" s="4"/>
      <c r="JO1556" s="4"/>
      <c r="JP1556" s="4"/>
      <c r="JQ1556" s="6"/>
    </row>
    <row r="1557" spans="1:277" x14ac:dyDescent="0.25">
      <c r="A1557" s="47"/>
      <c r="B1557" s="48"/>
      <c r="C1557" s="48"/>
      <c r="D1557" s="48"/>
      <c r="E1557" s="48"/>
      <c r="F1557" s="48"/>
      <c r="G1557" s="48"/>
      <c r="H1557" s="48"/>
      <c r="I1557" s="48"/>
      <c r="J1557" s="48"/>
      <c r="K1557" s="48"/>
      <c r="IY1557" s="6"/>
      <c r="IZ1557" s="6"/>
      <c r="JA1557" s="6"/>
      <c r="JB1557" s="6"/>
      <c r="JC1557" s="6"/>
      <c r="JD1557" s="46"/>
      <c r="JE1557" s="4"/>
      <c r="JF1557" s="4"/>
      <c r="JG1557" s="4"/>
      <c r="JH1557" s="4"/>
      <c r="JI1557" s="4"/>
      <c r="JJ1557" s="4"/>
      <c r="JK1557" s="4"/>
      <c r="JL1557" s="4"/>
      <c r="JM1557" s="4"/>
      <c r="JN1557" s="4"/>
      <c r="JO1557" s="4"/>
      <c r="JP1557" s="4"/>
      <c r="JQ1557" s="6"/>
    </row>
    <row r="1558" spans="1:277" x14ac:dyDescent="0.25">
      <c r="A1558" s="47"/>
      <c r="B1558" s="48"/>
      <c r="C1558" s="48"/>
      <c r="D1558" s="48"/>
      <c r="E1558" s="48"/>
      <c r="F1558" s="48"/>
      <c r="G1558" s="48"/>
      <c r="H1558" s="48"/>
      <c r="I1558" s="48"/>
      <c r="J1558" s="48"/>
      <c r="K1558" s="48"/>
      <c r="IY1558" s="6"/>
      <c r="IZ1558" s="6"/>
      <c r="JA1558" s="6"/>
      <c r="JB1558" s="6"/>
      <c r="JC1558" s="6"/>
      <c r="JD1558" s="46"/>
      <c r="JE1558" s="4"/>
      <c r="JF1558" s="4"/>
      <c r="JG1558" s="4"/>
      <c r="JH1558" s="4"/>
      <c r="JI1558" s="4"/>
      <c r="JJ1558" s="4"/>
      <c r="JK1558" s="4"/>
      <c r="JL1558" s="4"/>
      <c r="JM1558" s="4"/>
      <c r="JN1558" s="4"/>
      <c r="JO1558" s="4"/>
      <c r="JP1558" s="4"/>
      <c r="JQ1558" s="6"/>
    </row>
    <row r="1559" spans="1:277" x14ac:dyDescent="0.25">
      <c r="A1559" s="47"/>
      <c r="B1559" s="48"/>
      <c r="C1559" s="48"/>
      <c r="D1559" s="48"/>
      <c r="E1559" s="48"/>
      <c r="F1559" s="48"/>
      <c r="G1559" s="48"/>
      <c r="H1559" s="48"/>
      <c r="I1559" s="48"/>
      <c r="J1559" s="48"/>
      <c r="K1559" s="48"/>
      <c r="IY1559" s="6"/>
      <c r="IZ1559" s="6"/>
      <c r="JA1559" s="6"/>
      <c r="JB1559" s="6"/>
      <c r="JC1559" s="6"/>
      <c r="JD1559" s="46"/>
      <c r="JE1559" s="4"/>
      <c r="JF1559" s="4"/>
      <c r="JG1559" s="4"/>
      <c r="JH1559" s="4"/>
      <c r="JI1559" s="4"/>
      <c r="JJ1559" s="4"/>
      <c r="JK1559" s="4"/>
      <c r="JL1559" s="4"/>
      <c r="JM1559" s="4"/>
      <c r="JN1559" s="4"/>
      <c r="JO1559" s="4"/>
      <c r="JP1559" s="4"/>
      <c r="JQ1559" s="6"/>
    </row>
    <row r="1560" spans="1:277" x14ac:dyDescent="0.25">
      <c r="A1560" s="47"/>
      <c r="B1560" s="48"/>
      <c r="C1560" s="48"/>
      <c r="D1560" s="48"/>
      <c r="E1560" s="48"/>
      <c r="F1560" s="48"/>
      <c r="G1560" s="48"/>
      <c r="H1560" s="48"/>
      <c r="I1560" s="48"/>
      <c r="J1560" s="48"/>
      <c r="K1560" s="48"/>
      <c r="IY1560" s="6"/>
      <c r="IZ1560" s="6"/>
      <c r="JA1560" s="6"/>
      <c r="JB1560" s="6"/>
      <c r="JC1560" s="6"/>
      <c r="JD1560" s="46"/>
      <c r="JE1560" s="4"/>
      <c r="JF1560" s="4"/>
      <c r="JG1560" s="4"/>
      <c r="JH1560" s="4"/>
      <c r="JI1560" s="4"/>
      <c r="JJ1560" s="4"/>
      <c r="JK1560" s="4"/>
      <c r="JL1560" s="4"/>
      <c r="JM1560" s="4"/>
      <c r="JN1560" s="4"/>
      <c r="JO1560" s="4"/>
      <c r="JP1560" s="4"/>
      <c r="JQ1560" s="6"/>
    </row>
    <row r="1561" spans="1:277" x14ac:dyDescent="0.25">
      <c r="A1561" s="47"/>
      <c r="B1561" s="48"/>
      <c r="C1561" s="48"/>
      <c r="D1561" s="48"/>
      <c r="E1561" s="48"/>
      <c r="F1561" s="48"/>
      <c r="G1561" s="48"/>
      <c r="H1561" s="48"/>
      <c r="I1561" s="48"/>
      <c r="J1561" s="48"/>
      <c r="K1561" s="48"/>
      <c r="IY1561" s="6"/>
      <c r="IZ1561" s="6"/>
      <c r="JA1561" s="6"/>
      <c r="JB1561" s="6"/>
      <c r="JC1561" s="6"/>
      <c r="JD1561" s="46"/>
      <c r="JE1561" s="4"/>
      <c r="JF1561" s="4"/>
      <c r="JG1561" s="4"/>
      <c r="JH1561" s="4"/>
      <c r="JI1561" s="4"/>
      <c r="JJ1561" s="4"/>
      <c r="JK1561" s="4"/>
      <c r="JL1561" s="4"/>
      <c r="JM1561" s="4"/>
      <c r="JN1561" s="4"/>
      <c r="JO1561" s="4"/>
      <c r="JP1561" s="4"/>
      <c r="JQ1561" s="6"/>
    </row>
    <row r="1562" spans="1:277" x14ac:dyDescent="0.25">
      <c r="A1562" s="47"/>
      <c r="B1562" s="48"/>
      <c r="C1562" s="48"/>
      <c r="D1562" s="48"/>
      <c r="E1562" s="48"/>
      <c r="F1562" s="48"/>
      <c r="G1562" s="48"/>
      <c r="H1562" s="48"/>
      <c r="I1562" s="48"/>
      <c r="J1562" s="48"/>
      <c r="K1562" s="48"/>
      <c r="IY1562" s="6"/>
      <c r="IZ1562" s="6"/>
      <c r="JA1562" s="6"/>
      <c r="JB1562" s="6"/>
      <c r="JC1562" s="6"/>
      <c r="JD1562" s="46"/>
      <c r="JE1562" s="4"/>
      <c r="JF1562" s="4"/>
      <c r="JG1562" s="4"/>
      <c r="JH1562" s="4"/>
      <c r="JI1562" s="4"/>
      <c r="JJ1562" s="4"/>
      <c r="JK1562" s="4"/>
      <c r="JL1562" s="4"/>
      <c r="JM1562" s="4"/>
      <c r="JN1562" s="4"/>
      <c r="JO1562" s="4"/>
      <c r="JP1562" s="4"/>
      <c r="JQ1562" s="6"/>
    </row>
    <row r="1563" spans="1:277" x14ac:dyDescent="0.25">
      <c r="A1563" s="47"/>
      <c r="B1563" s="48"/>
      <c r="C1563" s="48"/>
      <c r="D1563" s="48"/>
      <c r="E1563" s="48"/>
      <c r="F1563" s="48"/>
      <c r="G1563" s="48"/>
      <c r="H1563" s="48"/>
      <c r="I1563" s="48"/>
      <c r="J1563" s="48"/>
      <c r="K1563" s="48"/>
      <c r="IY1563" s="6"/>
      <c r="IZ1563" s="6"/>
      <c r="JA1563" s="6"/>
      <c r="JB1563" s="6"/>
      <c r="JC1563" s="6"/>
      <c r="JD1563" s="46"/>
      <c r="JE1563" s="4"/>
      <c r="JF1563" s="4"/>
      <c r="JG1563" s="4"/>
      <c r="JH1563" s="4"/>
      <c r="JI1563" s="4"/>
      <c r="JJ1563" s="4"/>
      <c r="JK1563" s="4"/>
      <c r="JL1563" s="4"/>
      <c r="JM1563" s="4"/>
      <c r="JN1563" s="4"/>
      <c r="JO1563" s="4"/>
      <c r="JP1563" s="4"/>
      <c r="JQ1563" s="6"/>
    </row>
    <row r="1564" spans="1:277" x14ac:dyDescent="0.25">
      <c r="A1564" s="47"/>
      <c r="B1564" s="48"/>
      <c r="C1564" s="48"/>
      <c r="D1564" s="48"/>
      <c r="E1564" s="48"/>
      <c r="F1564" s="48"/>
      <c r="G1564" s="48"/>
      <c r="H1564" s="48"/>
      <c r="I1564" s="48"/>
      <c r="J1564" s="48"/>
      <c r="K1564" s="48"/>
      <c r="IY1564" s="6"/>
      <c r="IZ1564" s="6"/>
      <c r="JA1564" s="6"/>
      <c r="JB1564" s="6"/>
      <c r="JC1564" s="6"/>
      <c r="JD1564" s="46"/>
      <c r="JE1564" s="4"/>
      <c r="JF1564" s="4"/>
      <c r="JG1564" s="4"/>
      <c r="JH1564" s="4"/>
      <c r="JI1564" s="4"/>
      <c r="JJ1564" s="4"/>
      <c r="JK1564" s="4"/>
      <c r="JL1564" s="4"/>
      <c r="JM1564" s="4"/>
      <c r="JN1564" s="4"/>
      <c r="JO1564" s="4"/>
      <c r="JP1564" s="4"/>
      <c r="JQ1564" s="6"/>
    </row>
    <row r="1565" spans="1:277" x14ac:dyDescent="0.25">
      <c r="A1565" s="47"/>
      <c r="B1565" s="48"/>
      <c r="C1565" s="48"/>
      <c r="D1565" s="48"/>
      <c r="E1565" s="48"/>
      <c r="F1565" s="48"/>
      <c r="G1565" s="48"/>
      <c r="H1565" s="48"/>
      <c r="I1565" s="48"/>
      <c r="J1565" s="48"/>
      <c r="K1565" s="48"/>
      <c r="IY1565" s="6"/>
      <c r="IZ1565" s="6"/>
      <c r="JA1565" s="6"/>
      <c r="JB1565" s="6"/>
      <c r="JC1565" s="6"/>
      <c r="JD1565" s="46"/>
      <c r="JE1565" s="4"/>
      <c r="JF1565" s="4"/>
      <c r="JG1565" s="4"/>
      <c r="JH1565" s="4"/>
      <c r="JI1565" s="4"/>
      <c r="JJ1565" s="4"/>
      <c r="JK1565" s="4"/>
      <c r="JL1565" s="4"/>
      <c r="JM1565" s="4"/>
      <c r="JN1565" s="4"/>
      <c r="JO1565" s="4"/>
      <c r="JP1565" s="4"/>
      <c r="JQ1565" s="6"/>
    </row>
    <row r="1566" spans="1:277" x14ac:dyDescent="0.25">
      <c r="A1566" s="47"/>
      <c r="B1566" s="48"/>
      <c r="C1566" s="48"/>
      <c r="D1566" s="48"/>
      <c r="E1566" s="48"/>
      <c r="F1566" s="48"/>
      <c r="G1566" s="48"/>
      <c r="H1566" s="48"/>
      <c r="I1566" s="48"/>
      <c r="J1566" s="48"/>
      <c r="K1566" s="48"/>
      <c r="IY1566" s="6"/>
      <c r="IZ1566" s="6"/>
      <c r="JA1566" s="6"/>
      <c r="JB1566" s="6"/>
      <c r="JC1566" s="6"/>
      <c r="JD1566" s="46"/>
      <c r="JE1566" s="4"/>
      <c r="JF1566" s="4"/>
      <c r="JG1566" s="4"/>
      <c r="JH1566" s="4"/>
      <c r="JI1566" s="4"/>
      <c r="JJ1566" s="4"/>
      <c r="JK1566" s="4"/>
      <c r="JL1566" s="4"/>
      <c r="JM1566" s="4"/>
      <c r="JN1566" s="4"/>
      <c r="JO1566" s="4"/>
      <c r="JP1566" s="4"/>
      <c r="JQ1566" s="6"/>
    </row>
    <row r="1567" spans="1:277" x14ac:dyDescent="0.25">
      <c r="A1567" s="47"/>
      <c r="B1567" s="48"/>
      <c r="C1567" s="48"/>
      <c r="D1567" s="48"/>
      <c r="E1567" s="48"/>
      <c r="F1567" s="48"/>
      <c r="G1567" s="48"/>
      <c r="H1567" s="48"/>
      <c r="I1567" s="48"/>
      <c r="J1567" s="48"/>
      <c r="K1567" s="48"/>
      <c r="IY1567" s="6"/>
      <c r="IZ1567" s="6"/>
      <c r="JA1567" s="6"/>
      <c r="JB1567" s="6"/>
      <c r="JC1567" s="6"/>
      <c r="JD1567" s="46"/>
      <c r="JE1567" s="4"/>
      <c r="JF1567" s="4"/>
      <c r="JG1567" s="4"/>
      <c r="JH1567" s="4"/>
      <c r="JI1567" s="4"/>
      <c r="JJ1567" s="4"/>
      <c r="JK1567" s="4"/>
      <c r="JL1567" s="4"/>
      <c r="JM1567" s="4"/>
      <c r="JN1567" s="4"/>
      <c r="JO1567" s="4"/>
      <c r="JP1567" s="4"/>
      <c r="JQ1567" s="6"/>
    </row>
    <row r="1568" spans="1:277" x14ac:dyDescent="0.25">
      <c r="A1568" s="47"/>
      <c r="B1568" s="48"/>
      <c r="C1568" s="48"/>
      <c r="D1568" s="48"/>
      <c r="E1568" s="48"/>
      <c r="F1568" s="48"/>
      <c r="G1568" s="48"/>
      <c r="H1568" s="48"/>
      <c r="I1568" s="48"/>
      <c r="J1568" s="48"/>
      <c r="K1568" s="48"/>
      <c r="IY1568" s="6"/>
      <c r="IZ1568" s="6"/>
      <c r="JA1568" s="6"/>
      <c r="JB1568" s="6"/>
      <c r="JC1568" s="6"/>
      <c r="JD1568" s="46"/>
      <c r="JE1568" s="4"/>
      <c r="JF1568" s="4"/>
      <c r="JG1568" s="4"/>
      <c r="JH1568" s="4"/>
      <c r="JI1568" s="4"/>
      <c r="JJ1568" s="4"/>
      <c r="JK1568" s="4"/>
      <c r="JL1568" s="4"/>
      <c r="JM1568" s="4"/>
      <c r="JN1568" s="4"/>
      <c r="JO1568" s="4"/>
      <c r="JP1568" s="4"/>
      <c r="JQ1568" s="6"/>
    </row>
    <row r="1569" spans="1:277" x14ac:dyDescent="0.25">
      <c r="A1569" s="47"/>
      <c r="B1569" s="48"/>
      <c r="C1569" s="48"/>
      <c r="D1569" s="48"/>
      <c r="E1569" s="48"/>
      <c r="F1569" s="48"/>
      <c r="G1569" s="48"/>
      <c r="H1569" s="48"/>
      <c r="I1569" s="48"/>
      <c r="J1569" s="48"/>
      <c r="K1569" s="48"/>
      <c r="IY1569" s="6"/>
      <c r="IZ1569" s="6"/>
      <c r="JA1569" s="6"/>
      <c r="JB1569" s="6"/>
      <c r="JC1569" s="6"/>
      <c r="JD1569" s="46"/>
      <c r="JE1569" s="4"/>
      <c r="JF1569" s="4"/>
      <c r="JG1569" s="4"/>
      <c r="JH1569" s="4"/>
      <c r="JI1569" s="4"/>
      <c r="JJ1569" s="4"/>
      <c r="JK1569" s="4"/>
      <c r="JL1569" s="4"/>
      <c r="JM1569" s="4"/>
      <c r="JN1569" s="4"/>
      <c r="JO1569" s="4"/>
      <c r="JP1569" s="4"/>
      <c r="JQ1569" s="6"/>
    </row>
    <row r="1570" spans="1:277" x14ac:dyDescent="0.25">
      <c r="A1570" s="47"/>
      <c r="B1570" s="48"/>
      <c r="C1570" s="48"/>
      <c r="D1570" s="48"/>
      <c r="E1570" s="48"/>
      <c r="F1570" s="48"/>
      <c r="G1570" s="48"/>
      <c r="H1570" s="48"/>
      <c r="I1570" s="48"/>
      <c r="J1570" s="48"/>
      <c r="K1570" s="48"/>
      <c r="IY1570" s="6"/>
      <c r="IZ1570" s="6"/>
      <c r="JA1570" s="6"/>
      <c r="JB1570" s="6"/>
      <c r="JC1570" s="6"/>
      <c r="JD1570" s="46"/>
      <c r="JE1570" s="4"/>
      <c r="JF1570" s="4"/>
      <c r="JG1570" s="4"/>
      <c r="JH1570" s="4"/>
      <c r="JI1570" s="4"/>
      <c r="JJ1570" s="4"/>
      <c r="JK1570" s="4"/>
      <c r="JL1570" s="4"/>
      <c r="JM1570" s="4"/>
      <c r="JN1570" s="4"/>
      <c r="JO1570" s="4"/>
      <c r="JP1570" s="4"/>
      <c r="JQ1570" s="6"/>
    </row>
    <row r="1571" spans="1:277" x14ac:dyDescent="0.25">
      <c r="A1571" s="47"/>
      <c r="B1571" s="48"/>
      <c r="C1571" s="48"/>
      <c r="D1571" s="48"/>
      <c r="E1571" s="48"/>
      <c r="F1571" s="48"/>
      <c r="G1571" s="48"/>
      <c r="H1571" s="48"/>
      <c r="I1571" s="48"/>
      <c r="J1571" s="48"/>
      <c r="K1571" s="48"/>
      <c r="IY1571" s="6"/>
      <c r="IZ1571" s="6"/>
      <c r="JA1571" s="6"/>
      <c r="JB1571" s="6"/>
      <c r="JC1571" s="6"/>
      <c r="JD1571" s="46"/>
      <c r="JE1571" s="4"/>
      <c r="JF1571" s="4"/>
      <c r="JG1571" s="4"/>
      <c r="JH1571" s="4"/>
      <c r="JI1571" s="4"/>
      <c r="JJ1571" s="4"/>
      <c r="JK1571" s="4"/>
      <c r="JL1571" s="4"/>
      <c r="JM1571" s="4"/>
      <c r="JN1571" s="4"/>
      <c r="JO1571" s="4"/>
      <c r="JP1571" s="4"/>
      <c r="JQ1571" s="6"/>
    </row>
    <row r="1572" spans="1:277" x14ac:dyDescent="0.25">
      <c r="A1572" s="47"/>
      <c r="B1572" s="48"/>
      <c r="C1572" s="48"/>
      <c r="D1572" s="48"/>
      <c r="E1572" s="48"/>
      <c r="F1572" s="48"/>
      <c r="G1572" s="48"/>
      <c r="H1572" s="48"/>
      <c r="I1572" s="48"/>
      <c r="J1572" s="48"/>
      <c r="K1572" s="48"/>
      <c r="IY1572" s="6"/>
      <c r="IZ1572" s="6"/>
      <c r="JA1572" s="6"/>
      <c r="JB1572" s="6"/>
      <c r="JC1572" s="6"/>
      <c r="JD1572" s="46"/>
      <c r="JE1572" s="4"/>
      <c r="JF1572" s="4"/>
      <c r="JG1572" s="4"/>
      <c r="JH1572" s="4"/>
      <c r="JI1572" s="4"/>
      <c r="JJ1572" s="4"/>
      <c r="JK1572" s="4"/>
      <c r="JL1572" s="4"/>
      <c r="JM1572" s="4"/>
      <c r="JN1572" s="4"/>
      <c r="JO1572" s="4"/>
      <c r="JP1572" s="4"/>
      <c r="JQ1572" s="6"/>
    </row>
    <row r="1573" spans="1:277" x14ac:dyDescent="0.25">
      <c r="A1573" s="47"/>
      <c r="B1573" s="48"/>
      <c r="C1573" s="48"/>
      <c r="D1573" s="48"/>
      <c r="E1573" s="48"/>
      <c r="F1573" s="48"/>
      <c r="G1573" s="48"/>
      <c r="H1573" s="48"/>
      <c r="I1573" s="48"/>
      <c r="J1573" s="48"/>
      <c r="K1573" s="48"/>
      <c r="IY1573" s="6"/>
      <c r="IZ1573" s="6"/>
      <c r="JA1573" s="6"/>
      <c r="JB1573" s="6"/>
      <c r="JC1573" s="6"/>
      <c r="JD1573" s="46"/>
      <c r="JE1573" s="4"/>
      <c r="JF1573" s="4"/>
      <c r="JG1573" s="4"/>
      <c r="JH1573" s="4"/>
      <c r="JI1573" s="4"/>
      <c r="JJ1573" s="4"/>
      <c r="JK1573" s="4"/>
      <c r="JL1573" s="4"/>
      <c r="JM1573" s="4"/>
      <c r="JN1573" s="4"/>
      <c r="JO1573" s="4"/>
      <c r="JP1573" s="4"/>
      <c r="JQ1573" s="6"/>
    </row>
    <row r="1574" spans="1:277" x14ac:dyDescent="0.25">
      <c r="A1574" s="47"/>
      <c r="B1574" s="48"/>
      <c r="C1574" s="48"/>
      <c r="D1574" s="48"/>
      <c r="E1574" s="48"/>
      <c r="F1574" s="48"/>
      <c r="G1574" s="48"/>
      <c r="H1574" s="48"/>
      <c r="I1574" s="48"/>
      <c r="J1574" s="48"/>
      <c r="K1574" s="48"/>
      <c r="IY1574" s="6"/>
      <c r="IZ1574" s="6"/>
      <c r="JA1574" s="6"/>
      <c r="JB1574" s="6"/>
      <c r="JC1574" s="6"/>
      <c r="JD1574" s="46"/>
      <c r="JE1574" s="4"/>
      <c r="JF1574" s="4"/>
      <c r="JG1574" s="4"/>
      <c r="JH1574" s="4"/>
      <c r="JI1574" s="4"/>
      <c r="JJ1574" s="4"/>
      <c r="JK1574" s="4"/>
      <c r="JL1574" s="4"/>
      <c r="JM1574" s="4"/>
      <c r="JN1574" s="4"/>
      <c r="JO1574" s="4"/>
      <c r="JP1574" s="4"/>
      <c r="JQ1574" s="6"/>
    </row>
    <row r="1575" spans="1:277" x14ac:dyDescent="0.25">
      <c r="A1575" s="47"/>
      <c r="B1575" s="48"/>
      <c r="C1575" s="48"/>
      <c r="D1575" s="48"/>
      <c r="E1575" s="48"/>
      <c r="F1575" s="48"/>
      <c r="G1575" s="48"/>
      <c r="H1575" s="48"/>
      <c r="I1575" s="48"/>
      <c r="J1575" s="48"/>
      <c r="K1575" s="48"/>
      <c r="IY1575" s="6"/>
      <c r="IZ1575" s="6"/>
      <c r="JA1575" s="6"/>
      <c r="JB1575" s="6"/>
      <c r="JC1575" s="6"/>
      <c r="JD1575" s="46"/>
      <c r="JE1575" s="4"/>
      <c r="JF1575" s="4"/>
      <c r="JG1575" s="4"/>
      <c r="JH1575" s="4"/>
      <c r="JI1575" s="4"/>
      <c r="JJ1575" s="4"/>
      <c r="JK1575" s="4"/>
      <c r="JL1575" s="4"/>
      <c r="JM1575" s="4"/>
      <c r="JN1575" s="4"/>
      <c r="JO1575" s="4"/>
      <c r="JP1575" s="4"/>
      <c r="JQ1575" s="6"/>
    </row>
    <row r="1576" spans="1:277" x14ac:dyDescent="0.25">
      <c r="A1576" s="47"/>
      <c r="B1576" s="48"/>
      <c r="C1576" s="48"/>
      <c r="D1576" s="48"/>
      <c r="E1576" s="48"/>
      <c r="F1576" s="48"/>
      <c r="G1576" s="48"/>
      <c r="H1576" s="48"/>
      <c r="I1576" s="48"/>
      <c r="J1576" s="48"/>
      <c r="K1576" s="48"/>
      <c r="IY1576" s="6"/>
      <c r="IZ1576" s="6"/>
      <c r="JA1576" s="6"/>
      <c r="JB1576" s="6"/>
      <c r="JC1576" s="6"/>
      <c r="JD1576" s="46"/>
      <c r="JE1576" s="4"/>
      <c r="JF1576" s="4"/>
      <c r="JG1576" s="4"/>
      <c r="JH1576" s="4"/>
      <c r="JI1576" s="4"/>
      <c r="JJ1576" s="4"/>
      <c r="JK1576" s="4"/>
      <c r="JL1576" s="4"/>
      <c r="JM1576" s="4"/>
      <c r="JN1576" s="4"/>
      <c r="JO1576" s="4"/>
      <c r="JP1576" s="4"/>
      <c r="JQ1576" s="6"/>
    </row>
    <row r="1577" spans="1:277" x14ac:dyDescent="0.25">
      <c r="A1577" s="47"/>
      <c r="B1577" s="48"/>
      <c r="C1577" s="48"/>
      <c r="D1577" s="48"/>
      <c r="E1577" s="48"/>
      <c r="F1577" s="48"/>
      <c r="G1577" s="48"/>
      <c r="H1577" s="48"/>
      <c r="I1577" s="48"/>
      <c r="J1577" s="48"/>
      <c r="K1577" s="48"/>
      <c r="IY1577" s="6"/>
      <c r="IZ1577" s="6"/>
      <c r="JA1577" s="6"/>
      <c r="JB1577" s="6"/>
      <c r="JC1577" s="6"/>
      <c r="JD1577" s="46"/>
      <c r="JE1577" s="4"/>
      <c r="JF1577" s="4"/>
      <c r="JG1577" s="4"/>
      <c r="JH1577" s="4"/>
      <c r="JI1577" s="4"/>
      <c r="JJ1577" s="4"/>
      <c r="JK1577" s="4"/>
      <c r="JL1577" s="4"/>
      <c r="JM1577" s="4"/>
      <c r="JN1577" s="4"/>
      <c r="JO1577" s="4"/>
      <c r="JP1577" s="4"/>
      <c r="JQ1577" s="6"/>
    </row>
    <row r="1578" spans="1:277" x14ac:dyDescent="0.25">
      <c r="A1578" s="47"/>
      <c r="B1578" s="48"/>
      <c r="C1578" s="48"/>
      <c r="D1578" s="48"/>
      <c r="E1578" s="48"/>
      <c r="F1578" s="48"/>
      <c r="G1578" s="48"/>
      <c r="H1578" s="48"/>
      <c r="I1578" s="48"/>
      <c r="J1578" s="48"/>
      <c r="K1578" s="48"/>
      <c r="IY1578" s="6"/>
      <c r="IZ1578" s="6"/>
      <c r="JA1578" s="6"/>
      <c r="JB1578" s="6"/>
      <c r="JC1578" s="6"/>
      <c r="JD1578" s="46"/>
      <c r="JE1578" s="4"/>
      <c r="JF1578" s="4"/>
      <c r="JG1578" s="4"/>
      <c r="JH1578" s="4"/>
      <c r="JI1578" s="4"/>
      <c r="JJ1578" s="4"/>
      <c r="JK1578" s="4"/>
      <c r="JL1578" s="4"/>
      <c r="JM1578" s="4"/>
      <c r="JN1578" s="4"/>
      <c r="JO1578" s="4"/>
      <c r="JP1578" s="4"/>
      <c r="JQ1578" s="6"/>
    </row>
    <row r="1579" spans="1:277" x14ac:dyDescent="0.25">
      <c r="A1579" s="47"/>
      <c r="B1579" s="48"/>
      <c r="C1579" s="48"/>
      <c r="D1579" s="48"/>
      <c r="E1579" s="48"/>
      <c r="F1579" s="48"/>
      <c r="G1579" s="48"/>
      <c r="H1579" s="48"/>
      <c r="I1579" s="48"/>
      <c r="J1579" s="48"/>
      <c r="K1579" s="48"/>
      <c r="IY1579" s="6"/>
      <c r="IZ1579" s="6"/>
      <c r="JA1579" s="6"/>
      <c r="JB1579" s="6"/>
      <c r="JC1579" s="6"/>
      <c r="JD1579" s="46"/>
      <c r="JE1579" s="4"/>
      <c r="JF1579" s="4"/>
      <c r="JG1579" s="4"/>
      <c r="JH1579" s="4"/>
      <c r="JI1579" s="4"/>
      <c r="JJ1579" s="4"/>
      <c r="JK1579" s="4"/>
      <c r="JL1579" s="4"/>
      <c r="JM1579" s="4"/>
      <c r="JN1579" s="4"/>
      <c r="JO1579" s="4"/>
      <c r="JP1579" s="4"/>
      <c r="JQ1579" s="6"/>
    </row>
    <row r="1580" spans="1:277" x14ac:dyDescent="0.25">
      <c r="A1580" s="47"/>
      <c r="B1580" s="48"/>
      <c r="C1580" s="48"/>
      <c r="D1580" s="48"/>
      <c r="E1580" s="48"/>
      <c r="F1580" s="48"/>
      <c r="G1580" s="48"/>
      <c r="H1580" s="48"/>
      <c r="I1580" s="48"/>
      <c r="J1580" s="48"/>
      <c r="K1580" s="48"/>
      <c r="IY1580" s="6"/>
      <c r="IZ1580" s="6"/>
      <c r="JA1580" s="6"/>
      <c r="JB1580" s="6"/>
      <c r="JC1580" s="6"/>
      <c r="JD1580" s="46"/>
      <c r="JE1580" s="4"/>
      <c r="JF1580" s="4"/>
      <c r="JG1580" s="4"/>
      <c r="JH1580" s="4"/>
      <c r="JI1580" s="4"/>
      <c r="JJ1580" s="4"/>
      <c r="JK1580" s="4"/>
      <c r="JL1580" s="4"/>
      <c r="JM1580" s="4"/>
      <c r="JN1580" s="4"/>
      <c r="JO1580" s="4"/>
      <c r="JP1580" s="4"/>
      <c r="JQ1580" s="6"/>
    </row>
    <row r="1581" spans="1:277" x14ac:dyDescent="0.25">
      <c r="A1581" s="47"/>
      <c r="B1581" s="48"/>
      <c r="C1581" s="48"/>
      <c r="D1581" s="48"/>
      <c r="E1581" s="48"/>
      <c r="F1581" s="48"/>
      <c r="G1581" s="48"/>
      <c r="H1581" s="48"/>
      <c r="I1581" s="48"/>
      <c r="J1581" s="48"/>
      <c r="K1581" s="48"/>
      <c r="IY1581" s="6"/>
      <c r="IZ1581" s="6"/>
      <c r="JA1581" s="6"/>
      <c r="JB1581" s="6"/>
      <c r="JC1581" s="6"/>
      <c r="JD1581" s="46"/>
      <c r="JE1581" s="4"/>
      <c r="JF1581" s="4"/>
      <c r="JG1581" s="4"/>
      <c r="JH1581" s="4"/>
      <c r="JI1581" s="4"/>
      <c r="JJ1581" s="4"/>
      <c r="JK1581" s="4"/>
      <c r="JL1581" s="4"/>
      <c r="JM1581" s="4"/>
      <c r="JN1581" s="4"/>
      <c r="JO1581" s="4"/>
      <c r="JP1581" s="4"/>
      <c r="JQ1581" s="6"/>
    </row>
    <row r="1582" spans="1:277" x14ac:dyDescent="0.25">
      <c r="A1582" s="47"/>
      <c r="B1582" s="48"/>
      <c r="C1582" s="48"/>
      <c r="D1582" s="48"/>
      <c r="E1582" s="48"/>
      <c r="F1582" s="48"/>
      <c r="G1582" s="48"/>
      <c r="H1582" s="48"/>
      <c r="I1582" s="48"/>
      <c r="J1582" s="48"/>
      <c r="K1582" s="48"/>
      <c r="IY1582" s="6"/>
      <c r="IZ1582" s="6"/>
      <c r="JA1582" s="6"/>
      <c r="JB1582" s="6"/>
      <c r="JC1582" s="6"/>
      <c r="JD1582" s="46"/>
      <c r="JE1582" s="4"/>
      <c r="JF1582" s="4"/>
      <c r="JG1582" s="4"/>
      <c r="JH1582" s="4"/>
      <c r="JI1582" s="4"/>
      <c r="JJ1582" s="4"/>
      <c r="JK1582" s="4"/>
      <c r="JL1582" s="4"/>
      <c r="JM1582" s="4"/>
      <c r="JN1582" s="4"/>
      <c r="JO1582" s="4"/>
      <c r="JP1582" s="4"/>
      <c r="JQ1582" s="6"/>
    </row>
    <row r="1583" spans="1:277" x14ac:dyDescent="0.25">
      <c r="A1583" s="47"/>
      <c r="B1583" s="48"/>
      <c r="C1583" s="48"/>
      <c r="D1583" s="48"/>
      <c r="E1583" s="48"/>
      <c r="F1583" s="48"/>
      <c r="G1583" s="48"/>
      <c r="H1583" s="48"/>
      <c r="I1583" s="48"/>
      <c r="J1583" s="48"/>
      <c r="K1583" s="48"/>
      <c r="IY1583" s="6"/>
      <c r="IZ1583" s="6"/>
      <c r="JA1583" s="6"/>
      <c r="JB1583" s="6"/>
      <c r="JC1583" s="6"/>
      <c r="JD1583" s="46"/>
      <c r="JE1583" s="4"/>
      <c r="JF1583" s="4"/>
      <c r="JG1583" s="4"/>
      <c r="JH1583" s="4"/>
      <c r="JI1583" s="4"/>
      <c r="JJ1583" s="4"/>
      <c r="JK1583" s="4"/>
      <c r="JL1583" s="4"/>
      <c r="JM1583" s="4"/>
      <c r="JN1583" s="4"/>
      <c r="JO1583" s="4"/>
      <c r="JP1583" s="4"/>
      <c r="JQ1583" s="6"/>
    </row>
    <row r="1584" spans="1:277" x14ac:dyDescent="0.25">
      <c r="A1584" s="47"/>
      <c r="B1584" s="48"/>
      <c r="C1584" s="48"/>
      <c r="D1584" s="48"/>
      <c r="E1584" s="48"/>
      <c r="F1584" s="48"/>
      <c r="G1584" s="48"/>
      <c r="H1584" s="48"/>
      <c r="I1584" s="48"/>
      <c r="J1584" s="48"/>
      <c r="K1584" s="48"/>
      <c r="IY1584" s="6"/>
      <c r="IZ1584" s="6"/>
      <c r="JA1584" s="6"/>
      <c r="JB1584" s="6"/>
      <c r="JC1584" s="6"/>
      <c r="JD1584" s="46"/>
      <c r="JE1584" s="4"/>
      <c r="JF1584" s="4"/>
      <c r="JG1584" s="4"/>
      <c r="JH1584" s="4"/>
      <c r="JI1584" s="4"/>
      <c r="JJ1584" s="4"/>
      <c r="JK1584" s="4"/>
      <c r="JL1584" s="4"/>
      <c r="JM1584" s="4"/>
      <c r="JN1584" s="4"/>
      <c r="JO1584" s="4"/>
      <c r="JP1584" s="4"/>
      <c r="JQ1584" s="6"/>
    </row>
    <row r="1585" spans="1:277" x14ac:dyDescent="0.25">
      <c r="A1585" s="47"/>
      <c r="B1585" s="48"/>
      <c r="C1585" s="48"/>
      <c r="D1585" s="48"/>
      <c r="E1585" s="48"/>
      <c r="F1585" s="48"/>
      <c r="G1585" s="48"/>
      <c r="H1585" s="48"/>
      <c r="I1585" s="48"/>
      <c r="J1585" s="48"/>
      <c r="K1585" s="48"/>
      <c r="IY1585" s="6"/>
      <c r="IZ1585" s="6"/>
      <c r="JA1585" s="6"/>
      <c r="JB1585" s="6"/>
      <c r="JC1585" s="6"/>
      <c r="JD1585" s="46"/>
      <c r="JE1585" s="4"/>
      <c r="JF1585" s="4"/>
      <c r="JG1585" s="4"/>
      <c r="JH1585" s="4"/>
      <c r="JI1585" s="4"/>
      <c r="JJ1585" s="4"/>
      <c r="JK1585" s="4"/>
      <c r="JL1585" s="4"/>
      <c r="JM1585" s="4"/>
      <c r="JN1585" s="4"/>
      <c r="JO1585" s="4"/>
      <c r="JP1585" s="4"/>
      <c r="JQ1585" s="6"/>
    </row>
    <row r="1586" spans="1:277" x14ac:dyDescent="0.25">
      <c r="A1586" s="47"/>
      <c r="B1586" s="48"/>
      <c r="C1586" s="48"/>
      <c r="D1586" s="48"/>
      <c r="E1586" s="48"/>
      <c r="F1586" s="48"/>
      <c r="G1586" s="48"/>
      <c r="H1586" s="48"/>
      <c r="I1586" s="48"/>
      <c r="J1586" s="48"/>
      <c r="K1586" s="48"/>
      <c r="IY1586" s="6"/>
      <c r="IZ1586" s="6"/>
      <c r="JA1586" s="6"/>
      <c r="JB1586" s="6"/>
      <c r="JC1586" s="6"/>
      <c r="JD1586" s="46"/>
      <c r="JE1586" s="4"/>
      <c r="JF1586" s="4"/>
      <c r="JG1586" s="4"/>
      <c r="JH1586" s="4"/>
      <c r="JI1586" s="4"/>
      <c r="JJ1586" s="4"/>
      <c r="JK1586" s="4"/>
      <c r="JL1586" s="4"/>
      <c r="JM1586" s="4"/>
      <c r="JN1586" s="4"/>
      <c r="JO1586" s="4"/>
      <c r="JP1586" s="4"/>
      <c r="JQ1586" s="6"/>
    </row>
    <row r="1587" spans="1:277" x14ac:dyDescent="0.25">
      <c r="A1587" s="47"/>
      <c r="B1587" s="48"/>
      <c r="C1587" s="48"/>
      <c r="D1587" s="48"/>
      <c r="E1587" s="48"/>
      <c r="F1587" s="48"/>
      <c r="G1587" s="48"/>
      <c r="H1587" s="48"/>
      <c r="I1587" s="48"/>
      <c r="J1587" s="48"/>
      <c r="K1587" s="48"/>
      <c r="IY1587" s="6"/>
      <c r="IZ1587" s="6"/>
      <c r="JA1587" s="6"/>
      <c r="JB1587" s="6"/>
      <c r="JC1587" s="6"/>
      <c r="JD1587" s="46"/>
      <c r="JE1587" s="4"/>
      <c r="JF1587" s="4"/>
      <c r="JG1587" s="4"/>
      <c r="JH1587" s="4"/>
      <c r="JI1587" s="4"/>
      <c r="JJ1587" s="4"/>
      <c r="JK1587" s="4"/>
      <c r="JL1587" s="4"/>
      <c r="JM1587" s="4"/>
      <c r="JN1587" s="4"/>
      <c r="JO1587" s="4"/>
      <c r="JP1587" s="4"/>
      <c r="JQ1587" s="6"/>
    </row>
    <row r="1588" spans="1:277" x14ac:dyDescent="0.25">
      <c r="A1588" s="47"/>
      <c r="B1588" s="48"/>
      <c r="C1588" s="48"/>
      <c r="D1588" s="48"/>
      <c r="E1588" s="48"/>
      <c r="F1588" s="48"/>
      <c r="G1588" s="48"/>
      <c r="H1588" s="48"/>
      <c r="I1588" s="48"/>
      <c r="J1588" s="48"/>
      <c r="K1588" s="48"/>
      <c r="IY1588" s="6"/>
      <c r="IZ1588" s="6"/>
      <c r="JA1588" s="6"/>
      <c r="JB1588" s="6"/>
      <c r="JC1588" s="6"/>
      <c r="JD1588" s="46"/>
      <c r="JE1588" s="4"/>
      <c r="JF1588" s="4"/>
      <c r="JG1588" s="4"/>
      <c r="JH1588" s="4"/>
      <c r="JI1588" s="4"/>
      <c r="JJ1588" s="4"/>
      <c r="JK1588" s="4"/>
      <c r="JL1588" s="4"/>
      <c r="JM1588" s="4"/>
      <c r="JN1588" s="4"/>
      <c r="JO1588" s="4"/>
      <c r="JP1588" s="4"/>
      <c r="JQ1588" s="6"/>
    </row>
    <row r="1589" spans="1:277" x14ac:dyDescent="0.25">
      <c r="A1589" s="47"/>
      <c r="B1589" s="48"/>
      <c r="C1589" s="48"/>
      <c r="D1589" s="48"/>
      <c r="E1589" s="48"/>
      <c r="F1589" s="48"/>
      <c r="G1589" s="48"/>
      <c r="H1589" s="48"/>
      <c r="I1589" s="48"/>
      <c r="J1589" s="48"/>
      <c r="K1589" s="48"/>
      <c r="IY1589" s="6"/>
      <c r="IZ1589" s="6"/>
      <c r="JA1589" s="6"/>
      <c r="JB1589" s="6"/>
      <c r="JC1589" s="6"/>
      <c r="JD1589" s="46"/>
      <c r="JE1589" s="4"/>
      <c r="JF1589" s="4"/>
      <c r="JG1589" s="4"/>
      <c r="JH1589" s="4"/>
      <c r="JI1589" s="4"/>
      <c r="JJ1589" s="4"/>
      <c r="JK1589" s="4"/>
      <c r="JL1589" s="4"/>
      <c r="JM1589" s="4"/>
      <c r="JN1589" s="4"/>
      <c r="JO1589" s="4"/>
      <c r="JP1589" s="4"/>
      <c r="JQ1589" s="6"/>
    </row>
    <row r="1590" spans="1:277" x14ac:dyDescent="0.25">
      <c r="A1590" s="47"/>
      <c r="B1590" s="48"/>
      <c r="C1590" s="48"/>
      <c r="D1590" s="48"/>
      <c r="E1590" s="48"/>
      <c r="F1590" s="48"/>
      <c r="G1590" s="48"/>
      <c r="H1590" s="48"/>
      <c r="I1590" s="48"/>
      <c r="J1590" s="48"/>
      <c r="K1590" s="48"/>
      <c r="IY1590" s="6"/>
      <c r="IZ1590" s="6"/>
      <c r="JA1590" s="6"/>
      <c r="JB1590" s="6"/>
      <c r="JC1590" s="6"/>
      <c r="JD1590" s="46"/>
      <c r="JE1590" s="4"/>
      <c r="JF1590" s="4"/>
      <c r="JG1590" s="4"/>
      <c r="JH1590" s="4"/>
      <c r="JI1590" s="4"/>
      <c r="JJ1590" s="4"/>
      <c r="JK1590" s="4"/>
      <c r="JL1590" s="4"/>
      <c r="JM1590" s="4"/>
      <c r="JN1590" s="4"/>
      <c r="JO1590" s="4"/>
      <c r="JP1590" s="4"/>
      <c r="JQ1590" s="6"/>
    </row>
    <row r="1591" spans="1:277" x14ac:dyDescent="0.25">
      <c r="A1591" s="47"/>
      <c r="B1591" s="48"/>
      <c r="C1591" s="48"/>
      <c r="D1591" s="48"/>
      <c r="E1591" s="48"/>
      <c r="F1591" s="48"/>
      <c r="G1591" s="48"/>
      <c r="H1591" s="48"/>
      <c r="I1591" s="48"/>
      <c r="J1591" s="48"/>
      <c r="K1591" s="48"/>
      <c r="IY1591" s="6"/>
      <c r="IZ1591" s="6"/>
      <c r="JA1591" s="6"/>
      <c r="JB1591" s="6"/>
      <c r="JC1591" s="6"/>
      <c r="JD1591" s="46"/>
      <c r="JE1591" s="4"/>
      <c r="JF1591" s="4"/>
      <c r="JG1591" s="4"/>
      <c r="JH1591" s="4"/>
      <c r="JI1591" s="4"/>
      <c r="JJ1591" s="4"/>
      <c r="JK1591" s="4"/>
      <c r="JL1591" s="4"/>
      <c r="JM1591" s="4"/>
      <c r="JN1591" s="4"/>
      <c r="JO1591" s="4"/>
      <c r="JP1591" s="4"/>
      <c r="JQ1591" s="6"/>
    </row>
    <row r="1592" spans="1:277" x14ac:dyDescent="0.25">
      <c r="A1592" s="47"/>
      <c r="B1592" s="48"/>
      <c r="C1592" s="48"/>
      <c r="D1592" s="48"/>
      <c r="E1592" s="48"/>
      <c r="F1592" s="48"/>
      <c r="G1592" s="48"/>
      <c r="H1592" s="48"/>
      <c r="I1592" s="48"/>
      <c r="J1592" s="48"/>
      <c r="K1592" s="48"/>
      <c r="IY1592" s="6"/>
      <c r="IZ1592" s="6"/>
      <c r="JA1592" s="6"/>
      <c r="JB1592" s="6"/>
      <c r="JC1592" s="6"/>
      <c r="JD1592" s="46"/>
      <c r="JE1592" s="4"/>
      <c r="JF1592" s="4"/>
      <c r="JG1592" s="4"/>
      <c r="JH1592" s="4"/>
      <c r="JI1592" s="4"/>
      <c r="JJ1592" s="4"/>
      <c r="JK1592" s="4"/>
      <c r="JL1592" s="4"/>
      <c r="JM1592" s="4"/>
      <c r="JN1592" s="4"/>
      <c r="JO1592" s="4"/>
      <c r="JP1592" s="4"/>
      <c r="JQ1592" s="6"/>
    </row>
    <row r="1593" spans="1:277" x14ac:dyDescent="0.25">
      <c r="A1593" s="47"/>
      <c r="B1593" s="48"/>
      <c r="C1593" s="48"/>
      <c r="D1593" s="48"/>
      <c r="E1593" s="48"/>
      <c r="F1593" s="48"/>
      <c r="G1593" s="48"/>
      <c r="H1593" s="48"/>
      <c r="I1593" s="48"/>
      <c r="J1593" s="48"/>
      <c r="K1593" s="48"/>
      <c r="IY1593" s="6"/>
      <c r="IZ1593" s="6"/>
      <c r="JA1593" s="6"/>
      <c r="JB1593" s="6"/>
      <c r="JC1593" s="6"/>
      <c r="JD1593" s="46"/>
      <c r="JE1593" s="4"/>
      <c r="JF1593" s="4"/>
      <c r="JG1593" s="4"/>
      <c r="JH1593" s="4"/>
      <c r="JI1593" s="4"/>
      <c r="JJ1593" s="4"/>
      <c r="JK1593" s="4"/>
      <c r="JL1593" s="4"/>
      <c r="JM1593" s="4"/>
      <c r="JN1593" s="4"/>
      <c r="JO1593" s="4"/>
      <c r="JP1593" s="4"/>
      <c r="JQ1593" s="6"/>
    </row>
    <row r="1594" spans="1:277" x14ac:dyDescent="0.25">
      <c r="A1594" s="47"/>
      <c r="B1594" s="48"/>
      <c r="C1594" s="48"/>
      <c r="D1594" s="48"/>
      <c r="E1594" s="48"/>
      <c r="F1594" s="48"/>
      <c r="G1594" s="48"/>
      <c r="H1594" s="48"/>
      <c r="I1594" s="48"/>
      <c r="J1594" s="48"/>
      <c r="K1594" s="48"/>
      <c r="IY1594" s="6"/>
      <c r="IZ1594" s="6"/>
      <c r="JA1594" s="6"/>
      <c r="JB1594" s="6"/>
      <c r="JC1594" s="6"/>
      <c r="JD1594" s="46"/>
      <c r="JE1594" s="4"/>
      <c r="JF1594" s="4"/>
      <c r="JG1594" s="4"/>
      <c r="JH1594" s="4"/>
      <c r="JI1594" s="4"/>
      <c r="JJ1594" s="4"/>
      <c r="JK1594" s="4"/>
      <c r="JL1594" s="4"/>
      <c r="JM1594" s="4"/>
      <c r="JN1594" s="4"/>
      <c r="JO1594" s="4"/>
      <c r="JP1594" s="4"/>
      <c r="JQ1594" s="6"/>
    </row>
    <row r="1595" spans="1:277" x14ac:dyDescent="0.25">
      <c r="A1595" s="47"/>
      <c r="B1595" s="48"/>
      <c r="C1595" s="48"/>
      <c r="D1595" s="48"/>
      <c r="E1595" s="48"/>
      <c r="F1595" s="48"/>
      <c r="G1595" s="48"/>
      <c r="H1595" s="48"/>
      <c r="I1595" s="48"/>
      <c r="J1595" s="48"/>
      <c r="K1595" s="48"/>
      <c r="IY1595" s="6"/>
      <c r="IZ1595" s="6"/>
      <c r="JA1595" s="6"/>
      <c r="JB1595" s="6"/>
      <c r="JC1595" s="6"/>
      <c r="JD1595" s="46"/>
      <c r="JE1595" s="4"/>
      <c r="JF1595" s="4"/>
      <c r="JG1595" s="4"/>
      <c r="JH1595" s="4"/>
      <c r="JI1595" s="4"/>
      <c r="JJ1595" s="4"/>
      <c r="JK1595" s="4"/>
      <c r="JL1595" s="4"/>
      <c r="JM1595" s="4"/>
      <c r="JN1595" s="4"/>
      <c r="JO1595" s="4"/>
      <c r="JP1595" s="4"/>
      <c r="JQ1595" s="6"/>
    </row>
    <row r="1596" spans="1:277" x14ac:dyDescent="0.25">
      <c r="A1596" s="47"/>
      <c r="B1596" s="48"/>
      <c r="C1596" s="48"/>
      <c r="D1596" s="48"/>
      <c r="E1596" s="48"/>
      <c r="F1596" s="48"/>
      <c r="G1596" s="48"/>
      <c r="H1596" s="48"/>
      <c r="I1596" s="48"/>
      <c r="J1596" s="48"/>
      <c r="K1596" s="48"/>
      <c r="IY1596" s="6"/>
      <c r="IZ1596" s="6"/>
      <c r="JA1596" s="6"/>
      <c r="JB1596" s="6"/>
      <c r="JC1596" s="6"/>
      <c r="JD1596" s="46"/>
      <c r="JE1596" s="4"/>
      <c r="JF1596" s="4"/>
      <c r="JG1596" s="4"/>
      <c r="JH1596" s="4"/>
      <c r="JI1596" s="4"/>
      <c r="JJ1596" s="4"/>
      <c r="JK1596" s="4"/>
      <c r="JL1596" s="4"/>
      <c r="JM1596" s="4"/>
      <c r="JN1596" s="4"/>
      <c r="JO1596" s="4"/>
      <c r="JP1596" s="4"/>
      <c r="JQ1596" s="6"/>
    </row>
    <row r="1597" spans="1:277" x14ac:dyDescent="0.25">
      <c r="A1597" s="47"/>
      <c r="B1597" s="48"/>
      <c r="C1597" s="48"/>
      <c r="D1597" s="48"/>
      <c r="E1597" s="48"/>
      <c r="F1597" s="48"/>
      <c r="G1597" s="48"/>
      <c r="H1597" s="48"/>
      <c r="I1597" s="48"/>
      <c r="J1597" s="48"/>
      <c r="K1597" s="48"/>
      <c r="IY1597" s="6"/>
      <c r="IZ1597" s="6"/>
      <c r="JA1597" s="6"/>
      <c r="JB1597" s="6"/>
      <c r="JC1597" s="6"/>
      <c r="JD1597" s="46"/>
      <c r="JE1597" s="4"/>
      <c r="JF1597" s="4"/>
      <c r="JG1597" s="4"/>
      <c r="JH1597" s="4"/>
      <c r="JI1597" s="4"/>
      <c r="JJ1597" s="4"/>
      <c r="JK1597" s="4"/>
      <c r="JL1597" s="4"/>
      <c r="JM1597" s="4"/>
      <c r="JN1597" s="4"/>
      <c r="JO1597" s="4"/>
      <c r="JP1597" s="4"/>
      <c r="JQ1597" s="6"/>
    </row>
    <row r="1598" spans="1:277" x14ac:dyDescent="0.25">
      <c r="A1598" s="47"/>
      <c r="B1598" s="48"/>
      <c r="C1598" s="48"/>
      <c r="D1598" s="48"/>
      <c r="E1598" s="48"/>
      <c r="F1598" s="48"/>
      <c r="G1598" s="48"/>
      <c r="H1598" s="48"/>
      <c r="I1598" s="48"/>
      <c r="J1598" s="48"/>
      <c r="K1598" s="48"/>
      <c r="IY1598" s="6"/>
      <c r="IZ1598" s="6"/>
      <c r="JA1598" s="6"/>
      <c r="JB1598" s="6"/>
      <c r="JC1598" s="6"/>
      <c r="JD1598" s="46"/>
      <c r="JE1598" s="4"/>
      <c r="JF1598" s="4"/>
      <c r="JG1598" s="4"/>
      <c r="JH1598" s="4"/>
      <c r="JI1598" s="4"/>
      <c r="JJ1598" s="4"/>
      <c r="JK1598" s="4"/>
      <c r="JL1598" s="4"/>
      <c r="JM1598" s="4"/>
      <c r="JN1598" s="4"/>
      <c r="JO1598" s="4"/>
      <c r="JP1598" s="4"/>
      <c r="JQ1598" s="6"/>
    </row>
    <row r="1599" spans="1:277" x14ac:dyDescent="0.25">
      <c r="A1599" s="47"/>
      <c r="B1599" s="48"/>
      <c r="C1599" s="48"/>
      <c r="D1599" s="48"/>
      <c r="E1599" s="48"/>
      <c r="F1599" s="48"/>
      <c r="G1599" s="48"/>
      <c r="H1599" s="48"/>
      <c r="I1599" s="48"/>
      <c r="J1599" s="48"/>
      <c r="K1599" s="48"/>
      <c r="IY1599" s="6"/>
      <c r="IZ1599" s="6"/>
      <c r="JA1599" s="6"/>
      <c r="JB1599" s="6"/>
      <c r="JC1599" s="6"/>
      <c r="JD1599" s="46"/>
      <c r="JE1599" s="4"/>
      <c r="JF1599" s="4"/>
      <c r="JG1599" s="4"/>
      <c r="JH1599" s="4"/>
      <c r="JI1599" s="4"/>
      <c r="JJ1599" s="4"/>
      <c r="JK1599" s="4"/>
      <c r="JL1599" s="4"/>
      <c r="JM1599" s="4"/>
      <c r="JN1599" s="4"/>
      <c r="JO1599" s="4"/>
      <c r="JP1599" s="4"/>
      <c r="JQ1599" s="6"/>
    </row>
    <row r="1600" spans="1:277" x14ac:dyDescent="0.25">
      <c r="A1600" s="47"/>
      <c r="B1600" s="48"/>
      <c r="C1600" s="48"/>
      <c r="D1600" s="48"/>
      <c r="E1600" s="48"/>
      <c r="F1600" s="48"/>
      <c r="G1600" s="48"/>
      <c r="H1600" s="48"/>
      <c r="I1600" s="48"/>
      <c r="J1600" s="48"/>
      <c r="K1600" s="48"/>
      <c r="IY1600" s="6"/>
      <c r="IZ1600" s="6"/>
      <c r="JA1600" s="6"/>
      <c r="JB1600" s="6"/>
      <c r="JC1600" s="6"/>
      <c r="JD1600" s="46"/>
      <c r="JE1600" s="4"/>
      <c r="JF1600" s="4"/>
      <c r="JG1600" s="4"/>
      <c r="JH1600" s="4"/>
      <c r="JI1600" s="4"/>
      <c r="JJ1600" s="4"/>
      <c r="JK1600" s="4"/>
      <c r="JL1600" s="4"/>
      <c r="JM1600" s="4"/>
      <c r="JN1600" s="4"/>
      <c r="JO1600" s="4"/>
      <c r="JP1600" s="4"/>
      <c r="JQ1600" s="6"/>
    </row>
    <row r="1601" spans="1:277" x14ac:dyDescent="0.25">
      <c r="A1601" s="47"/>
      <c r="B1601" s="48"/>
      <c r="C1601" s="48"/>
      <c r="D1601" s="48"/>
      <c r="E1601" s="48"/>
      <c r="F1601" s="48"/>
      <c r="G1601" s="48"/>
      <c r="H1601" s="48"/>
      <c r="I1601" s="48"/>
      <c r="J1601" s="48"/>
      <c r="K1601" s="48"/>
      <c r="IY1601" s="6"/>
      <c r="IZ1601" s="6"/>
      <c r="JA1601" s="6"/>
      <c r="JB1601" s="6"/>
      <c r="JC1601" s="6"/>
      <c r="JD1601" s="46"/>
      <c r="JE1601" s="4"/>
      <c r="JF1601" s="4"/>
      <c r="JG1601" s="4"/>
      <c r="JH1601" s="4"/>
      <c r="JI1601" s="4"/>
      <c r="JJ1601" s="4"/>
      <c r="JK1601" s="4"/>
      <c r="JL1601" s="4"/>
      <c r="JM1601" s="4"/>
      <c r="JN1601" s="4"/>
      <c r="JO1601" s="4"/>
      <c r="JP1601" s="4"/>
      <c r="JQ1601" s="6"/>
    </row>
    <row r="1602" spans="1:277" x14ac:dyDescent="0.25">
      <c r="A1602" s="47"/>
      <c r="B1602" s="48"/>
      <c r="C1602" s="48"/>
      <c r="D1602" s="48"/>
      <c r="E1602" s="48"/>
      <c r="F1602" s="48"/>
      <c r="G1602" s="48"/>
      <c r="H1602" s="48"/>
      <c r="I1602" s="48"/>
      <c r="J1602" s="48"/>
      <c r="K1602" s="48"/>
      <c r="IY1602" s="6"/>
      <c r="IZ1602" s="6"/>
      <c r="JA1602" s="6"/>
      <c r="JB1602" s="6"/>
      <c r="JC1602" s="6"/>
      <c r="JD1602" s="46"/>
      <c r="JE1602" s="4"/>
      <c r="JF1602" s="4"/>
      <c r="JG1602" s="4"/>
      <c r="JH1602" s="4"/>
      <c r="JI1602" s="4"/>
      <c r="JJ1602" s="4"/>
      <c r="JK1602" s="4"/>
      <c r="JL1602" s="4"/>
      <c r="JM1602" s="4"/>
      <c r="JN1602" s="4"/>
      <c r="JO1602" s="4"/>
      <c r="JP1602" s="4"/>
      <c r="JQ1602" s="6"/>
    </row>
    <row r="1603" spans="1:277" x14ac:dyDescent="0.25">
      <c r="A1603" s="47"/>
      <c r="B1603" s="48"/>
      <c r="C1603" s="48"/>
      <c r="D1603" s="48"/>
      <c r="E1603" s="48"/>
      <c r="F1603" s="48"/>
      <c r="G1603" s="48"/>
      <c r="H1603" s="48"/>
      <c r="I1603" s="48"/>
      <c r="J1603" s="48"/>
      <c r="K1603" s="48"/>
      <c r="IY1603" s="6"/>
      <c r="IZ1603" s="6"/>
      <c r="JA1603" s="6"/>
      <c r="JB1603" s="6"/>
      <c r="JC1603" s="6"/>
      <c r="JD1603" s="46"/>
      <c r="JE1603" s="4"/>
      <c r="JF1603" s="4"/>
      <c r="JG1603" s="4"/>
      <c r="JH1603" s="4"/>
      <c r="JI1603" s="4"/>
      <c r="JJ1603" s="4"/>
      <c r="JK1603" s="4"/>
      <c r="JL1603" s="4"/>
      <c r="JM1603" s="4"/>
      <c r="JN1603" s="4"/>
      <c r="JO1603" s="4"/>
      <c r="JP1603" s="4"/>
      <c r="JQ1603" s="6"/>
    </row>
    <row r="1604" spans="1:277" x14ac:dyDescent="0.25">
      <c r="A1604" s="47"/>
      <c r="B1604" s="48"/>
      <c r="C1604" s="48"/>
      <c r="D1604" s="48"/>
      <c r="E1604" s="48"/>
      <c r="F1604" s="48"/>
      <c r="G1604" s="48"/>
      <c r="H1604" s="48"/>
      <c r="I1604" s="48"/>
      <c r="J1604" s="48"/>
      <c r="K1604" s="48"/>
      <c r="IY1604" s="6"/>
      <c r="IZ1604" s="6"/>
      <c r="JA1604" s="6"/>
      <c r="JB1604" s="6"/>
      <c r="JC1604" s="6"/>
      <c r="JD1604" s="46"/>
      <c r="JE1604" s="4"/>
      <c r="JF1604" s="4"/>
      <c r="JG1604" s="4"/>
      <c r="JH1604" s="4"/>
      <c r="JI1604" s="4"/>
      <c r="JJ1604" s="4"/>
      <c r="JK1604" s="4"/>
      <c r="JL1604" s="4"/>
      <c r="JM1604" s="4"/>
      <c r="JN1604" s="4"/>
      <c r="JO1604" s="4"/>
      <c r="JP1604" s="4"/>
      <c r="JQ1604" s="6"/>
    </row>
    <row r="1605" spans="1:277" x14ac:dyDescent="0.25">
      <c r="A1605" s="47"/>
      <c r="B1605" s="48"/>
      <c r="C1605" s="48"/>
      <c r="D1605" s="48"/>
      <c r="E1605" s="48"/>
      <c r="F1605" s="48"/>
      <c r="G1605" s="48"/>
      <c r="H1605" s="48"/>
      <c r="I1605" s="48"/>
      <c r="J1605" s="48"/>
      <c r="K1605" s="48"/>
      <c r="IY1605" s="6"/>
      <c r="IZ1605" s="6"/>
      <c r="JA1605" s="6"/>
      <c r="JB1605" s="6"/>
      <c r="JC1605" s="6"/>
      <c r="JD1605" s="46"/>
      <c r="JE1605" s="4"/>
      <c r="JF1605" s="4"/>
      <c r="JG1605" s="4"/>
      <c r="JH1605" s="4"/>
      <c r="JI1605" s="4"/>
      <c r="JJ1605" s="4"/>
      <c r="JK1605" s="4"/>
      <c r="JL1605" s="4"/>
      <c r="JM1605" s="4"/>
      <c r="JN1605" s="4"/>
      <c r="JO1605" s="4"/>
      <c r="JP1605" s="4"/>
      <c r="JQ1605" s="6"/>
    </row>
    <row r="1606" spans="1:277" x14ac:dyDescent="0.25">
      <c r="A1606" s="47"/>
      <c r="B1606" s="48"/>
      <c r="C1606" s="48"/>
      <c r="D1606" s="48"/>
      <c r="E1606" s="48"/>
      <c r="F1606" s="48"/>
      <c r="G1606" s="48"/>
      <c r="H1606" s="48"/>
      <c r="I1606" s="48"/>
      <c r="J1606" s="48"/>
      <c r="K1606" s="48"/>
      <c r="IY1606" s="6"/>
      <c r="IZ1606" s="6"/>
      <c r="JA1606" s="6"/>
      <c r="JB1606" s="6"/>
      <c r="JC1606" s="6"/>
      <c r="JD1606" s="46"/>
      <c r="JE1606" s="4"/>
      <c r="JF1606" s="4"/>
      <c r="JG1606" s="4"/>
      <c r="JH1606" s="4"/>
      <c r="JI1606" s="4"/>
      <c r="JJ1606" s="4"/>
      <c r="JK1606" s="4"/>
      <c r="JL1606" s="4"/>
      <c r="JM1606" s="4"/>
      <c r="JN1606" s="4"/>
      <c r="JO1606" s="4"/>
      <c r="JP1606" s="4"/>
      <c r="JQ1606" s="6"/>
    </row>
    <row r="1607" spans="1:277" x14ac:dyDescent="0.25">
      <c r="A1607" s="47"/>
      <c r="B1607" s="48"/>
      <c r="C1607" s="48"/>
      <c r="D1607" s="48"/>
      <c r="E1607" s="48"/>
      <c r="F1607" s="48"/>
      <c r="G1607" s="48"/>
      <c r="H1607" s="48"/>
      <c r="I1607" s="48"/>
      <c r="J1607" s="48"/>
      <c r="K1607" s="48"/>
      <c r="IY1607" s="6"/>
      <c r="IZ1607" s="6"/>
      <c r="JA1607" s="6"/>
      <c r="JB1607" s="6"/>
      <c r="JC1607" s="6"/>
      <c r="JD1607" s="46"/>
      <c r="JE1607" s="4"/>
      <c r="JF1607" s="4"/>
      <c r="JG1607" s="4"/>
      <c r="JH1607" s="4"/>
      <c r="JI1607" s="4"/>
      <c r="JJ1607" s="4"/>
      <c r="JK1607" s="4"/>
      <c r="JL1607" s="4"/>
      <c r="JM1607" s="4"/>
      <c r="JN1607" s="4"/>
      <c r="JO1607" s="4"/>
      <c r="JP1607" s="4"/>
      <c r="JQ1607" s="6"/>
    </row>
    <row r="1608" spans="1:277" x14ac:dyDescent="0.25">
      <c r="A1608" s="47"/>
      <c r="B1608" s="48"/>
      <c r="C1608" s="48"/>
      <c r="D1608" s="48"/>
      <c r="E1608" s="48"/>
      <c r="F1608" s="48"/>
      <c r="G1608" s="48"/>
      <c r="H1608" s="48"/>
      <c r="I1608" s="48"/>
      <c r="J1608" s="48"/>
      <c r="K1608" s="48"/>
      <c r="IY1608" s="6"/>
      <c r="IZ1608" s="6"/>
      <c r="JA1608" s="6"/>
      <c r="JB1608" s="6"/>
      <c r="JC1608" s="6"/>
      <c r="JD1608" s="46"/>
      <c r="JE1608" s="4"/>
      <c r="JF1608" s="4"/>
      <c r="JG1608" s="4"/>
      <c r="JH1608" s="4"/>
      <c r="JI1608" s="4"/>
      <c r="JJ1608" s="4"/>
      <c r="JK1608" s="4"/>
      <c r="JL1608" s="4"/>
      <c r="JM1608" s="4"/>
      <c r="JN1608" s="4"/>
      <c r="JO1608" s="4"/>
      <c r="JP1608" s="4"/>
      <c r="JQ1608" s="6"/>
    </row>
    <row r="1609" spans="1:277" x14ac:dyDescent="0.25">
      <c r="A1609" s="47"/>
      <c r="B1609" s="48"/>
      <c r="C1609" s="48"/>
      <c r="D1609" s="48"/>
      <c r="E1609" s="48"/>
      <c r="F1609" s="48"/>
      <c r="G1609" s="48"/>
      <c r="H1609" s="48"/>
      <c r="I1609" s="48"/>
      <c r="J1609" s="48"/>
      <c r="K1609" s="48"/>
      <c r="IY1609" s="6"/>
      <c r="IZ1609" s="6"/>
      <c r="JA1609" s="6"/>
      <c r="JB1609" s="6"/>
      <c r="JC1609" s="6"/>
      <c r="JD1609" s="46"/>
      <c r="JE1609" s="4"/>
      <c r="JF1609" s="4"/>
      <c r="JG1609" s="4"/>
      <c r="JH1609" s="4"/>
      <c r="JI1609" s="4"/>
      <c r="JJ1609" s="4"/>
      <c r="JK1609" s="4"/>
      <c r="JL1609" s="4"/>
      <c r="JM1609" s="4"/>
      <c r="JN1609" s="4"/>
      <c r="JO1609" s="4"/>
      <c r="JP1609" s="4"/>
      <c r="JQ1609" s="6"/>
    </row>
    <row r="1610" spans="1:277" x14ac:dyDescent="0.25">
      <c r="A1610" s="47"/>
      <c r="B1610" s="48"/>
      <c r="C1610" s="48"/>
      <c r="D1610" s="48"/>
      <c r="E1610" s="48"/>
      <c r="F1610" s="48"/>
      <c r="G1610" s="48"/>
      <c r="H1610" s="48"/>
      <c r="I1610" s="48"/>
      <c r="J1610" s="48"/>
      <c r="K1610" s="48"/>
      <c r="IY1610" s="6"/>
      <c r="IZ1610" s="6"/>
      <c r="JA1610" s="6"/>
      <c r="JB1610" s="6"/>
      <c r="JC1610" s="6"/>
      <c r="JD1610" s="46"/>
      <c r="JE1610" s="4"/>
      <c r="JF1610" s="4"/>
      <c r="JG1610" s="4"/>
      <c r="JH1610" s="4"/>
      <c r="JI1610" s="4"/>
      <c r="JJ1610" s="4"/>
      <c r="JK1610" s="4"/>
      <c r="JL1610" s="4"/>
      <c r="JM1610" s="4"/>
      <c r="JN1610" s="4"/>
      <c r="JO1610" s="4"/>
      <c r="JP1610" s="4"/>
      <c r="JQ1610" s="6"/>
    </row>
    <row r="1611" spans="1:277" x14ac:dyDescent="0.25">
      <c r="A1611" s="47"/>
      <c r="B1611" s="48"/>
      <c r="C1611" s="48"/>
      <c r="D1611" s="48"/>
      <c r="E1611" s="48"/>
      <c r="F1611" s="48"/>
      <c r="G1611" s="48"/>
      <c r="H1611" s="48"/>
      <c r="I1611" s="48"/>
      <c r="J1611" s="48"/>
      <c r="K1611" s="48"/>
      <c r="IY1611" s="6"/>
      <c r="IZ1611" s="6"/>
      <c r="JA1611" s="6"/>
      <c r="JB1611" s="6"/>
      <c r="JC1611" s="6"/>
      <c r="JD1611" s="46"/>
      <c r="JE1611" s="4"/>
      <c r="JF1611" s="4"/>
      <c r="JG1611" s="4"/>
      <c r="JH1611" s="4"/>
      <c r="JI1611" s="4"/>
      <c r="JJ1611" s="4"/>
      <c r="JK1611" s="4"/>
      <c r="JL1611" s="4"/>
      <c r="JM1611" s="4"/>
      <c r="JN1611" s="4"/>
      <c r="JO1611" s="4"/>
      <c r="JP1611" s="4"/>
      <c r="JQ1611" s="6"/>
    </row>
    <row r="1612" spans="1:277" x14ac:dyDescent="0.25">
      <c r="A1612" s="47"/>
      <c r="B1612" s="48"/>
      <c r="C1612" s="48"/>
      <c r="D1612" s="48"/>
      <c r="E1612" s="48"/>
      <c r="F1612" s="48"/>
      <c r="G1612" s="48"/>
      <c r="H1612" s="48"/>
      <c r="I1612" s="48"/>
      <c r="J1612" s="48"/>
      <c r="K1612" s="48"/>
      <c r="IY1612" s="6"/>
      <c r="IZ1612" s="6"/>
      <c r="JA1612" s="6"/>
      <c r="JB1612" s="6"/>
      <c r="JC1612" s="6"/>
      <c r="JD1612" s="46"/>
      <c r="JE1612" s="4"/>
      <c r="JF1612" s="4"/>
      <c r="JG1612" s="4"/>
      <c r="JH1612" s="4"/>
      <c r="JI1612" s="4"/>
      <c r="JJ1612" s="4"/>
      <c r="JK1612" s="4"/>
      <c r="JL1612" s="4"/>
      <c r="JM1612" s="4"/>
      <c r="JN1612" s="4"/>
      <c r="JO1612" s="4"/>
      <c r="JP1612" s="4"/>
      <c r="JQ1612" s="6"/>
    </row>
    <row r="1613" spans="1:277" x14ac:dyDescent="0.25">
      <c r="A1613" s="47"/>
      <c r="B1613" s="48"/>
      <c r="C1613" s="48"/>
      <c r="D1613" s="48"/>
      <c r="E1613" s="48"/>
      <c r="F1613" s="48"/>
      <c r="G1613" s="48"/>
      <c r="H1613" s="48"/>
      <c r="I1613" s="48"/>
      <c r="J1613" s="48"/>
      <c r="K1613" s="48"/>
      <c r="IY1613" s="6"/>
      <c r="IZ1613" s="6"/>
      <c r="JA1613" s="6"/>
      <c r="JB1613" s="6"/>
      <c r="JC1613" s="6"/>
      <c r="JD1613" s="46"/>
      <c r="JE1613" s="4"/>
      <c r="JF1613" s="4"/>
      <c r="JG1613" s="4"/>
      <c r="JH1613" s="4"/>
      <c r="JI1613" s="4"/>
      <c r="JJ1613" s="4"/>
      <c r="JK1613" s="4"/>
      <c r="JL1613" s="4"/>
      <c r="JM1613" s="4"/>
      <c r="JN1613" s="4"/>
      <c r="JO1613" s="4"/>
      <c r="JP1613" s="4"/>
      <c r="JQ1613" s="6"/>
    </row>
    <row r="1614" spans="1:277" x14ac:dyDescent="0.25">
      <c r="A1614" s="47"/>
      <c r="B1614" s="48"/>
      <c r="C1614" s="48"/>
      <c r="D1614" s="48"/>
      <c r="E1614" s="48"/>
      <c r="F1614" s="48"/>
      <c r="G1614" s="48"/>
      <c r="H1614" s="48"/>
      <c r="I1614" s="48"/>
      <c r="J1614" s="48"/>
      <c r="K1614" s="48"/>
      <c r="IY1614" s="6"/>
      <c r="IZ1614" s="6"/>
      <c r="JA1614" s="6"/>
      <c r="JB1614" s="6"/>
      <c r="JC1614" s="6"/>
      <c r="JD1614" s="46"/>
      <c r="JE1614" s="4"/>
      <c r="JF1614" s="4"/>
      <c r="JG1614" s="4"/>
      <c r="JH1614" s="4"/>
      <c r="JI1614" s="4"/>
      <c r="JJ1614" s="4"/>
      <c r="JK1614" s="4"/>
      <c r="JL1614" s="4"/>
      <c r="JM1614" s="4"/>
      <c r="JN1614" s="4"/>
      <c r="JO1614" s="4"/>
      <c r="JP1614" s="4"/>
      <c r="JQ1614" s="6"/>
    </row>
    <row r="1615" spans="1:277" x14ac:dyDescent="0.25">
      <c r="A1615" s="47"/>
      <c r="B1615" s="48"/>
      <c r="C1615" s="48"/>
      <c r="D1615" s="48"/>
      <c r="E1615" s="48"/>
      <c r="F1615" s="48"/>
      <c r="G1615" s="48"/>
      <c r="H1615" s="48"/>
      <c r="I1615" s="48"/>
      <c r="J1615" s="48"/>
      <c r="K1615" s="48"/>
      <c r="IY1615" s="6"/>
      <c r="IZ1615" s="6"/>
      <c r="JA1615" s="6"/>
      <c r="JB1615" s="6"/>
      <c r="JC1615" s="6"/>
      <c r="JD1615" s="46"/>
      <c r="JE1615" s="4"/>
      <c r="JF1615" s="4"/>
      <c r="JG1615" s="4"/>
      <c r="JH1615" s="4"/>
      <c r="JI1615" s="4"/>
      <c r="JJ1615" s="4"/>
      <c r="JK1615" s="4"/>
      <c r="JL1615" s="4"/>
      <c r="JM1615" s="4"/>
      <c r="JN1615" s="4"/>
      <c r="JO1615" s="4"/>
      <c r="JP1615" s="4"/>
      <c r="JQ1615" s="6"/>
    </row>
    <row r="1616" spans="1:277" x14ac:dyDescent="0.25">
      <c r="A1616" s="47"/>
      <c r="B1616" s="48"/>
      <c r="C1616" s="48"/>
      <c r="D1616" s="48"/>
      <c r="E1616" s="48"/>
      <c r="F1616" s="48"/>
      <c r="G1616" s="48"/>
      <c r="H1616" s="48"/>
      <c r="I1616" s="48"/>
      <c r="J1616" s="48"/>
      <c r="K1616" s="48"/>
      <c r="IY1616" s="6"/>
      <c r="IZ1616" s="6"/>
      <c r="JA1616" s="6"/>
      <c r="JB1616" s="6"/>
      <c r="JC1616" s="6"/>
      <c r="JD1616" s="46"/>
      <c r="JE1616" s="4"/>
      <c r="JF1616" s="4"/>
      <c r="JG1616" s="4"/>
      <c r="JH1616" s="4"/>
      <c r="JI1616" s="4"/>
      <c r="JJ1616" s="4"/>
      <c r="JK1616" s="4"/>
      <c r="JL1616" s="4"/>
      <c r="JM1616" s="4"/>
      <c r="JN1616" s="4"/>
      <c r="JO1616" s="4"/>
      <c r="JP1616" s="4"/>
      <c r="JQ1616" s="6"/>
    </row>
    <row r="1617" spans="1:277" x14ac:dyDescent="0.25">
      <c r="A1617" s="47"/>
      <c r="B1617" s="48"/>
      <c r="C1617" s="48"/>
      <c r="D1617" s="48"/>
      <c r="E1617" s="48"/>
      <c r="F1617" s="48"/>
      <c r="G1617" s="48"/>
      <c r="H1617" s="48"/>
      <c r="I1617" s="48"/>
      <c r="J1617" s="48"/>
      <c r="K1617" s="48"/>
      <c r="IY1617" s="6"/>
      <c r="IZ1617" s="6"/>
      <c r="JA1617" s="6"/>
      <c r="JB1617" s="6"/>
      <c r="JC1617" s="6"/>
      <c r="JD1617" s="46"/>
      <c r="JE1617" s="4"/>
      <c r="JF1617" s="4"/>
      <c r="JG1617" s="4"/>
      <c r="JH1617" s="4"/>
      <c r="JI1617" s="4"/>
      <c r="JJ1617" s="4"/>
      <c r="JK1617" s="4"/>
      <c r="JL1617" s="4"/>
      <c r="JM1617" s="4"/>
      <c r="JN1617" s="4"/>
      <c r="JO1617" s="4"/>
      <c r="JP1617" s="4"/>
      <c r="JQ1617" s="6"/>
    </row>
    <row r="1618" spans="1:277" x14ac:dyDescent="0.25">
      <c r="A1618" s="47"/>
      <c r="B1618" s="48"/>
      <c r="C1618" s="48"/>
      <c r="D1618" s="48"/>
      <c r="E1618" s="48"/>
      <c r="F1618" s="48"/>
      <c r="G1618" s="48"/>
      <c r="H1618" s="48"/>
      <c r="I1618" s="48"/>
      <c r="J1618" s="48"/>
      <c r="K1618" s="48"/>
      <c r="IY1618" s="6"/>
      <c r="IZ1618" s="6"/>
      <c r="JA1618" s="6"/>
      <c r="JB1618" s="6"/>
      <c r="JC1618" s="6"/>
      <c r="JD1618" s="46"/>
      <c r="JE1618" s="4"/>
      <c r="JF1618" s="4"/>
      <c r="JG1618" s="4"/>
      <c r="JH1618" s="4"/>
      <c r="JI1618" s="4"/>
      <c r="JJ1618" s="4"/>
      <c r="JK1618" s="4"/>
      <c r="JL1618" s="4"/>
      <c r="JM1618" s="4"/>
      <c r="JN1618" s="4"/>
      <c r="JO1618" s="4"/>
      <c r="JP1618" s="4"/>
      <c r="JQ1618" s="6"/>
    </row>
    <row r="1619" spans="1:277" x14ac:dyDescent="0.25">
      <c r="A1619" s="47"/>
      <c r="B1619" s="48"/>
      <c r="C1619" s="48"/>
      <c r="D1619" s="48"/>
      <c r="E1619" s="48"/>
      <c r="F1619" s="48"/>
      <c r="G1619" s="48"/>
      <c r="H1619" s="48"/>
      <c r="I1619" s="48"/>
      <c r="J1619" s="48"/>
      <c r="K1619" s="48"/>
      <c r="IY1619" s="6"/>
      <c r="IZ1619" s="6"/>
      <c r="JA1619" s="6"/>
      <c r="JB1619" s="6"/>
      <c r="JC1619" s="6"/>
      <c r="JD1619" s="46"/>
      <c r="JE1619" s="4"/>
      <c r="JF1619" s="4"/>
      <c r="JG1619" s="4"/>
      <c r="JH1619" s="4"/>
      <c r="JI1619" s="4"/>
      <c r="JJ1619" s="4"/>
      <c r="JK1619" s="4"/>
      <c r="JL1619" s="4"/>
      <c r="JM1619" s="4"/>
      <c r="JN1619" s="4"/>
      <c r="JO1619" s="4"/>
      <c r="JP1619" s="4"/>
      <c r="JQ1619" s="6"/>
    </row>
    <row r="1620" spans="1:277" x14ac:dyDescent="0.25">
      <c r="A1620" s="47"/>
      <c r="B1620" s="48"/>
      <c r="C1620" s="48"/>
      <c r="D1620" s="48"/>
      <c r="E1620" s="48"/>
      <c r="F1620" s="48"/>
      <c r="G1620" s="48"/>
      <c r="H1620" s="48"/>
      <c r="I1620" s="48"/>
      <c r="J1620" s="48"/>
      <c r="K1620" s="48"/>
      <c r="IY1620" s="6"/>
      <c r="IZ1620" s="6"/>
      <c r="JA1620" s="6"/>
      <c r="JB1620" s="6"/>
      <c r="JC1620" s="6"/>
      <c r="JD1620" s="46"/>
      <c r="JE1620" s="4"/>
      <c r="JF1620" s="4"/>
      <c r="JG1620" s="4"/>
      <c r="JH1620" s="4"/>
      <c r="JI1620" s="4"/>
      <c r="JJ1620" s="4"/>
      <c r="JK1620" s="4"/>
      <c r="JL1620" s="4"/>
      <c r="JM1620" s="4"/>
      <c r="JN1620" s="4"/>
      <c r="JO1620" s="4"/>
      <c r="JP1620" s="4"/>
      <c r="JQ1620" s="6"/>
    </row>
    <row r="1621" spans="1:277" x14ac:dyDescent="0.25">
      <c r="A1621" s="47"/>
      <c r="B1621" s="48"/>
      <c r="C1621" s="48"/>
      <c r="D1621" s="48"/>
      <c r="E1621" s="48"/>
      <c r="F1621" s="48"/>
      <c r="G1621" s="48"/>
      <c r="H1621" s="48"/>
      <c r="I1621" s="48"/>
      <c r="J1621" s="48"/>
      <c r="K1621" s="48"/>
      <c r="IY1621" s="6"/>
      <c r="IZ1621" s="6"/>
      <c r="JA1621" s="6"/>
      <c r="JB1621" s="6"/>
      <c r="JC1621" s="6"/>
      <c r="JD1621" s="46"/>
      <c r="JE1621" s="4"/>
      <c r="JF1621" s="4"/>
      <c r="JG1621" s="4"/>
      <c r="JH1621" s="4"/>
      <c r="JI1621" s="4"/>
      <c r="JJ1621" s="4"/>
      <c r="JK1621" s="4"/>
      <c r="JL1621" s="4"/>
      <c r="JM1621" s="4"/>
      <c r="JN1621" s="4"/>
      <c r="JO1621" s="4"/>
      <c r="JP1621" s="4"/>
      <c r="JQ1621" s="6"/>
    </row>
    <row r="1622" spans="1:277" x14ac:dyDescent="0.25">
      <c r="A1622" s="47"/>
      <c r="B1622" s="48"/>
      <c r="C1622" s="48"/>
      <c r="D1622" s="48"/>
      <c r="E1622" s="48"/>
      <c r="F1622" s="48"/>
      <c r="G1622" s="48"/>
      <c r="H1622" s="48"/>
      <c r="I1622" s="48"/>
      <c r="J1622" s="48"/>
      <c r="K1622" s="48"/>
      <c r="IY1622" s="6"/>
      <c r="IZ1622" s="6"/>
      <c r="JA1622" s="6"/>
      <c r="JB1622" s="6"/>
      <c r="JC1622" s="6"/>
      <c r="JD1622" s="46"/>
      <c r="JE1622" s="4"/>
      <c r="JF1622" s="4"/>
      <c r="JG1622" s="4"/>
      <c r="JH1622" s="4"/>
      <c r="JI1622" s="4"/>
      <c r="JJ1622" s="4"/>
      <c r="JK1622" s="4"/>
      <c r="JL1622" s="4"/>
      <c r="JM1622" s="4"/>
      <c r="JN1622" s="4"/>
      <c r="JO1622" s="4"/>
      <c r="JP1622" s="4"/>
      <c r="JQ1622" s="6"/>
    </row>
    <row r="1623" spans="1:277" x14ac:dyDescent="0.25">
      <c r="A1623" s="47"/>
      <c r="B1623" s="48"/>
      <c r="C1623" s="48"/>
      <c r="D1623" s="48"/>
      <c r="E1623" s="48"/>
      <c r="F1623" s="48"/>
      <c r="G1623" s="48"/>
      <c r="H1623" s="48"/>
      <c r="I1623" s="48"/>
      <c r="J1623" s="48"/>
      <c r="K1623" s="48"/>
      <c r="IY1623" s="6"/>
      <c r="IZ1623" s="6"/>
      <c r="JA1623" s="6"/>
      <c r="JB1623" s="6"/>
      <c r="JC1623" s="6"/>
      <c r="JD1623" s="46"/>
      <c r="JE1623" s="4"/>
      <c r="JF1623" s="4"/>
      <c r="JG1623" s="4"/>
      <c r="JH1623" s="4"/>
      <c r="JI1623" s="4"/>
      <c r="JJ1623" s="4"/>
      <c r="JK1623" s="4"/>
      <c r="JL1623" s="4"/>
      <c r="JM1623" s="4"/>
      <c r="JN1623" s="4"/>
      <c r="JO1623" s="4"/>
      <c r="JP1623" s="4"/>
      <c r="JQ1623" s="6"/>
    </row>
    <row r="1624" spans="1:277" x14ac:dyDescent="0.25">
      <c r="A1624" s="47"/>
      <c r="B1624" s="48"/>
      <c r="C1624" s="48"/>
      <c r="D1624" s="48"/>
      <c r="E1624" s="48"/>
      <c r="F1624" s="48"/>
      <c r="G1624" s="48"/>
      <c r="H1624" s="48"/>
      <c r="I1624" s="48"/>
      <c r="J1624" s="48"/>
      <c r="K1624" s="48"/>
      <c r="IY1624" s="6"/>
      <c r="IZ1624" s="6"/>
      <c r="JA1624" s="6"/>
      <c r="JB1624" s="6"/>
      <c r="JC1624" s="6"/>
      <c r="JD1624" s="46"/>
      <c r="JE1624" s="4"/>
      <c r="JF1624" s="4"/>
      <c r="JG1624" s="4"/>
      <c r="JH1624" s="4"/>
      <c r="JI1624" s="4"/>
      <c r="JJ1624" s="4"/>
      <c r="JK1624" s="4"/>
      <c r="JL1624" s="4"/>
      <c r="JM1624" s="4"/>
      <c r="JN1624" s="4"/>
      <c r="JO1624" s="4"/>
      <c r="JP1624" s="4"/>
      <c r="JQ1624" s="6"/>
    </row>
    <row r="1625" spans="1:277" x14ac:dyDescent="0.25">
      <c r="A1625" s="47"/>
      <c r="B1625" s="48"/>
      <c r="C1625" s="48"/>
      <c r="D1625" s="48"/>
      <c r="E1625" s="48"/>
      <c r="F1625" s="48"/>
      <c r="G1625" s="48"/>
      <c r="H1625" s="48"/>
      <c r="I1625" s="48"/>
      <c r="J1625" s="48"/>
      <c r="K1625" s="48"/>
      <c r="IY1625" s="6"/>
      <c r="IZ1625" s="6"/>
      <c r="JA1625" s="6"/>
      <c r="JB1625" s="6"/>
      <c r="JC1625" s="6"/>
      <c r="JD1625" s="46"/>
      <c r="JE1625" s="4"/>
      <c r="JF1625" s="4"/>
      <c r="JG1625" s="4"/>
      <c r="JH1625" s="4"/>
      <c r="JI1625" s="4"/>
      <c r="JJ1625" s="4"/>
      <c r="JK1625" s="4"/>
      <c r="JL1625" s="4"/>
      <c r="JM1625" s="4"/>
      <c r="JN1625" s="4"/>
      <c r="JO1625" s="4"/>
      <c r="JP1625" s="4"/>
      <c r="JQ1625" s="6"/>
    </row>
    <row r="1626" spans="1:277" x14ac:dyDescent="0.25">
      <c r="A1626" s="47"/>
      <c r="B1626" s="48"/>
      <c r="C1626" s="48"/>
      <c r="D1626" s="48"/>
      <c r="E1626" s="48"/>
      <c r="F1626" s="48"/>
      <c r="G1626" s="48"/>
      <c r="H1626" s="48"/>
      <c r="I1626" s="48"/>
      <c r="J1626" s="48"/>
      <c r="K1626" s="48"/>
      <c r="IY1626" s="6"/>
      <c r="IZ1626" s="6"/>
      <c r="JA1626" s="6"/>
      <c r="JB1626" s="6"/>
      <c r="JC1626" s="6"/>
      <c r="JD1626" s="46"/>
      <c r="JE1626" s="4"/>
      <c r="JF1626" s="4"/>
      <c r="JG1626" s="4"/>
      <c r="JH1626" s="4"/>
      <c r="JI1626" s="4"/>
      <c r="JJ1626" s="4"/>
      <c r="JK1626" s="4"/>
      <c r="JL1626" s="4"/>
      <c r="JM1626" s="4"/>
      <c r="JN1626" s="4"/>
      <c r="JO1626" s="4"/>
      <c r="JP1626" s="4"/>
      <c r="JQ1626" s="6"/>
    </row>
    <row r="1627" spans="1:277" x14ac:dyDescent="0.25">
      <c r="A1627" s="47"/>
      <c r="B1627" s="48"/>
      <c r="C1627" s="48"/>
      <c r="D1627" s="48"/>
      <c r="E1627" s="48"/>
      <c r="F1627" s="48"/>
      <c r="G1627" s="48"/>
      <c r="H1627" s="48"/>
      <c r="I1627" s="48"/>
      <c r="J1627" s="48"/>
      <c r="K1627" s="48"/>
      <c r="IY1627" s="6"/>
      <c r="IZ1627" s="6"/>
      <c r="JA1627" s="6"/>
      <c r="JB1627" s="6"/>
      <c r="JC1627" s="6"/>
      <c r="JD1627" s="46"/>
      <c r="JE1627" s="4"/>
      <c r="JF1627" s="4"/>
      <c r="JG1627" s="4"/>
      <c r="JH1627" s="4"/>
      <c r="JI1627" s="4"/>
      <c r="JJ1627" s="4"/>
      <c r="JK1627" s="4"/>
      <c r="JL1627" s="4"/>
      <c r="JM1627" s="4"/>
      <c r="JN1627" s="4"/>
      <c r="JO1627" s="4"/>
      <c r="JP1627" s="4"/>
      <c r="JQ1627" s="6"/>
    </row>
    <row r="1628" spans="1:277" x14ac:dyDescent="0.25">
      <c r="A1628" s="47"/>
      <c r="B1628" s="48"/>
      <c r="C1628" s="48"/>
      <c r="D1628" s="48"/>
      <c r="E1628" s="48"/>
      <c r="F1628" s="48"/>
      <c r="G1628" s="48"/>
      <c r="H1628" s="48"/>
      <c r="I1628" s="48"/>
      <c r="J1628" s="48"/>
      <c r="K1628" s="48"/>
      <c r="IY1628" s="6"/>
      <c r="IZ1628" s="6"/>
      <c r="JA1628" s="6"/>
      <c r="JB1628" s="6"/>
      <c r="JC1628" s="6"/>
      <c r="JD1628" s="46"/>
      <c r="JE1628" s="4"/>
      <c r="JF1628" s="4"/>
      <c r="JG1628" s="4"/>
      <c r="JH1628" s="4"/>
      <c r="JI1628" s="4"/>
      <c r="JJ1628" s="4"/>
      <c r="JK1628" s="4"/>
      <c r="JL1628" s="4"/>
      <c r="JM1628" s="4"/>
      <c r="JN1628" s="4"/>
      <c r="JO1628" s="4"/>
      <c r="JP1628" s="4"/>
      <c r="JQ1628" s="6"/>
    </row>
    <row r="1629" spans="1:277" x14ac:dyDescent="0.25">
      <c r="A1629" s="47"/>
      <c r="B1629" s="48"/>
      <c r="C1629" s="48"/>
      <c r="D1629" s="48"/>
      <c r="E1629" s="48"/>
      <c r="F1629" s="48"/>
      <c r="G1629" s="48"/>
      <c r="H1629" s="48"/>
      <c r="I1629" s="48"/>
      <c r="J1629" s="48"/>
      <c r="K1629" s="48"/>
      <c r="IY1629" s="6"/>
      <c r="IZ1629" s="6"/>
      <c r="JA1629" s="6"/>
      <c r="JB1629" s="6"/>
      <c r="JC1629" s="6"/>
      <c r="JD1629" s="46"/>
      <c r="JE1629" s="4"/>
      <c r="JF1629" s="4"/>
      <c r="JG1629" s="4"/>
      <c r="JH1629" s="4"/>
      <c r="JI1629" s="4"/>
      <c r="JJ1629" s="4"/>
      <c r="JK1629" s="4"/>
      <c r="JL1629" s="4"/>
      <c r="JM1629" s="4"/>
      <c r="JN1629" s="4"/>
      <c r="JO1629" s="4"/>
      <c r="JP1629" s="4"/>
      <c r="JQ1629" s="6"/>
    </row>
    <row r="1630" spans="1:277" x14ac:dyDescent="0.25">
      <c r="A1630" s="47"/>
      <c r="B1630" s="48"/>
      <c r="C1630" s="48"/>
      <c r="D1630" s="48"/>
      <c r="E1630" s="48"/>
      <c r="F1630" s="48"/>
      <c r="G1630" s="48"/>
      <c r="H1630" s="48"/>
      <c r="I1630" s="48"/>
      <c r="J1630" s="48"/>
      <c r="K1630" s="48"/>
      <c r="IY1630" s="6"/>
      <c r="IZ1630" s="6"/>
      <c r="JA1630" s="6"/>
      <c r="JB1630" s="6"/>
      <c r="JC1630" s="6"/>
      <c r="JD1630" s="46"/>
      <c r="JE1630" s="4"/>
      <c r="JF1630" s="4"/>
      <c r="JG1630" s="4"/>
      <c r="JH1630" s="4"/>
      <c r="JI1630" s="4"/>
      <c r="JJ1630" s="4"/>
      <c r="JK1630" s="4"/>
      <c r="JL1630" s="4"/>
      <c r="JM1630" s="4"/>
      <c r="JN1630" s="4"/>
      <c r="JO1630" s="4"/>
      <c r="JP1630" s="4"/>
      <c r="JQ1630" s="6"/>
    </row>
    <row r="1631" spans="1:277" x14ac:dyDescent="0.25">
      <c r="A1631" s="47"/>
      <c r="B1631" s="48"/>
      <c r="C1631" s="48"/>
      <c r="D1631" s="48"/>
      <c r="E1631" s="48"/>
      <c r="F1631" s="48"/>
      <c r="G1631" s="48"/>
      <c r="H1631" s="48"/>
      <c r="I1631" s="48"/>
      <c r="J1631" s="48"/>
      <c r="K1631" s="48"/>
      <c r="IY1631" s="6"/>
      <c r="IZ1631" s="6"/>
      <c r="JA1631" s="6"/>
      <c r="JB1631" s="6"/>
      <c r="JC1631" s="6"/>
      <c r="JD1631" s="46"/>
      <c r="JE1631" s="4"/>
      <c r="JF1631" s="4"/>
      <c r="JG1631" s="4"/>
      <c r="JH1631" s="4"/>
      <c r="JI1631" s="4"/>
      <c r="JJ1631" s="4"/>
      <c r="JK1631" s="4"/>
      <c r="JL1631" s="4"/>
      <c r="JM1631" s="4"/>
      <c r="JN1631" s="4"/>
      <c r="JO1631" s="4"/>
      <c r="JP1631" s="4"/>
      <c r="JQ1631" s="6"/>
    </row>
    <row r="1632" spans="1:277" x14ac:dyDescent="0.25">
      <c r="A1632" s="47"/>
      <c r="B1632" s="48"/>
      <c r="C1632" s="48"/>
      <c r="D1632" s="48"/>
      <c r="E1632" s="48"/>
      <c r="F1632" s="48"/>
      <c r="G1632" s="48"/>
      <c r="H1632" s="48"/>
      <c r="I1632" s="48"/>
      <c r="J1632" s="48"/>
      <c r="K1632" s="48"/>
      <c r="IY1632" s="6"/>
      <c r="IZ1632" s="6"/>
      <c r="JA1632" s="6"/>
      <c r="JB1632" s="6"/>
      <c r="JC1632" s="6"/>
      <c r="JD1632" s="46"/>
      <c r="JE1632" s="4"/>
      <c r="JF1632" s="4"/>
      <c r="JG1632" s="4"/>
      <c r="JH1632" s="4"/>
      <c r="JI1632" s="4"/>
      <c r="JJ1632" s="4"/>
      <c r="JK1632" s="4"/>
      <c r="JL1632" s="4"/>
      <c r="JM1632" s="4"/>
      <c r="JN1632" s="4"/>
      <c r="JO1632" s="4"/>
      <c r="JP1632" s="4"/>
      <c r="JQ1632" s="6"/>
    </row>
    <row r="1633" spans="1:277" x14ac:dyDescent="0.25">
      <c r="A1633" s="47"/>
      <c r="B1633" s="48"/>
      <c r="C1633" s="48"/>
      <c r="D1633" s="48"/>
      <c r="E1633" s="48"/>
      <c r="F1633" s="48"/>
      <c r="G1633" s="48"/>
      <c r="H1633" s="48"/>
      <c r="I1633" s="48"/>
      <c r="J1633" s="48"/>
      <c r="K1633" s="48"/>
      <c r="IY1633" s="6"/>
      <c r="IZ1633" s="6"/>
      <c r="JA1633" s="6"/>
      <c r="JB1633" s="6"/>
      <c r="JC1633" s="6"/>
      <c r="JD1633" s="46"/>
      <c r="JE1633" s="4"/>
      <c r="JF1633" s="4"/>
      <c r="JG1633" s="4"/>
      <c r="JH1633" s="4"/>
      <c r="JI1633" s="4"/>
      <c r="JJ1633" s="4"/>
      <c r="JK1633" s="4"/>
      <c r="JL1633" s="4"/>
      <c r="JM1633" s="4"/>
      <c r="JN1633" s="4"/>
      <c r="JO1633" s="4"/>
      <c r="JP1633" s="4"/>
      <c r="JQ1633" s="6"/>
    </row>
    <row r="1634" spans="1:277" x14ac:dyDescent="0.25">
      <c r="A1634" s="47"/>
      <c r="B1634" s="48"/>
      <c r="C1634" s="48"/>
      <c r="D1634" s="48"/>
      <c r="E1634" s="48"/>
      <c r="F1634" s="48"/>
      <c r="G1634" s="48"/>
      <c r="H1634" s="48"/>
      <c r="I1634" s="48"/>
      <c r="J1634" s="48"/>
      <c r="K1634" s="48"/>
      <c r="IY1634" s="6"/>
      <c r="IZ1634" s="6"/>
      <c r="JA1634" s="6"/>
      <c r="JB1634" s="6"/>
      <c r="JC1634" s="6"/>
      <c r="JD1634" s="46"/>
      <c r="JE1634" s="4"/>
      <c r="JF1634" s="4"/>
      <c r="JG1634" s="4"/>
      <c r="JH1634" s="4"/>
      <c r="JI1634" s="4"/>
      <c r="JJ1634" s="4"/>
      <c r="JK1634" s="4"/>
      <c r="JL1634" s="4"/>
      <c r="JM1634" s="4"/>
      <c r="JN1634" s="4"/>
      <c r="JO1634" s="4"/>
      <c r="JP1634" s="4"/>
      <c r="JQ1634" s="6"/>
    </row>
    <row r="1635" spans="1:277" x14ac:dyDescent="0.25">
      <c r="A1635" s="47"/>
      <c r="B1635" s="48"/>
      <c r="C1635" s="48"/>
      <c r="D1635" s="48"/>
      <c r="E1635" s="48"/>
      <c r="F1635" s="48"/>
      <c r="G1635" s="48"/>
      <c r="H1635" s="48"/>
      <c r="I1635" s="48"/>
      <c r="J1635" s="48"/>
      <c r="K1635" s="48"/>
      <c r="IY1635" s="6"/>
      <c r="IZ1635" s="6"/>
      <c r="JA1635" s="6"/>
      <c r="JB1635" s="6"/>
      <c r="JC1635" s="6"/>
      <c r="JD1635" s="46"/>
      <c r="JE1635" s="4"/>
      <c r="JF1635" s="4"/>
      <c r="JG1635" s="4"/>
      <c r="JH1635" s="4"/>
      <c r="JI1635" s="4"/>
      <c r="JJ1635" s="4"/>
      <c r="JK1635" s="4"/>
      <c r="JL1635" s="4"/>
      <c r="JM1635" s="4"/>
      <c r="JN1635" s="4"/>
      <c r="JO1635" s="4"/>
      <c r="JP1635" s="4"/>
      <c r="JQ1635" s="6"/>
    </row>
    <row r="1636" spans="1:277" x14ac:dyDescent="0.25">
      <c r="A1636" s="47"/>
      <c r="B1636" s="48"/>
      <c r="C1636" s="48"/>
      <c r="D1636" s="48"/>
      <c r="E1636" s="48"/>
      <c r="F1636" s="48"/>
      <c r="G1636" s="48"/>
      <c r="H1636" s="48"/>
      <c r="I1636" s="48"/>
      <c r="J1636" s="48"/>
      <c r="K1636" s="48"/>
      <c r="IY1636" s="6"/>
      <c r="IZ1636" s="6"/>
      <c r="JA1636" s="6"/>
      <c r="JB1636" s="6"/>
      <c r="JC1636" s="6"/>
      <c r="JD1636" s="46"/>
      <c r="JE1636" s="4"/>
      <c r="JF1636" s="4"/>
      <c r="JG1636" s="4"/>
      <c r="JH1636" s="4"/>
      <c r="JI1636" s="4"/>
      <c r="JJ1636" s="4"/>
      <c r="JK1636" s="4"/>
      <c r="JL1636" s="4"/>
      <c r="JM1636" s="4"/>
      <c r="JN1636" s="4"/>
      <c r="JO1636" s="4"/>
      <c r="JP1636" s="4"/>
      <c r="JQ1636" s="6"/>
    </row>
    <row r="1637" spans="1:277" x14ac:dyDescent="0.25">
      <c r="A1637" s="47"/>
      <c r="B1637" s="48"/>
      <c r="C1637" s="48"/>
      <c r="D1637" s="48"/>
      <c r="E1637" s="48"/>
      <c r="F1637" s="48"/>
      <c r="G1637" s="48"/>
      <c r="H1637" s="48"/>
      <c r="I1637" s="48"/>
      <c r="J1637" s="48"/>
      <c r="K1637" s="48"/>
      <c r="IY1637" s="6"/>
      <c r="IZ1637" s="6"/>
      <c r="JA1637" s="6"/>
      <c r="JB1637" s="6"/>
      <c r="JC1637" s="6"/>
      <c r="JD1637" s="46"/>
      <c r="JE1637" s="4"/>
      <c r="JF1637" s="4"/>
      <c r="JG1637" s="4"/>
      <c r="JH1637" s="4"/>
      <c r="JI1637" s="4"/>
      <c r="JJ1637" s="4"/>
      <c r="JK1637" s="4"/>
      <c r="JL1637" s="4"/>
      <c r="JM1637" s="4"/>
      <c r="JN1637" s="4"/>
      <c r="JO1637" s="4"/>
      <c r="JP1637" s="4"/>
      <c r="JQ1637" s="6"/>
    </row>
    <row r="1638" spans="1:277" x14ac:dyDescent="0.25">
      <c r="A1638" s="47"/>
      <c r="B1638" s="48"/>
      <c r="C1638" s="48"/>
      <c r="D1638" s="48"/>
      <c r="E1638" s="48"/>
      <c r="F1638" s="48"/>
      <c r="G1638" s="48"/>
      <c r="H1638" s="48"/>
      <c r="I1638" s="48"/>
      <c r="J1638" s="48"/>
      <c r="K1638" s="48"/>
      <c r="IY1638" s="6"/>
      <c r="IZ1638" s="6"/>
      <c r="JA1638" s="6"/>
      <c r="JB1638" s="6"/>
      <c r="JC1638" s="6"/>
      <c r="JD1638" s="46"/>
      <c r="JE1638" s="4"/>
      <c r="JF1638" s="4"/>
      <c r="JG1638" s="4"/>
      <c r="JH1638" s="4"/>
      <c r="JI1638" s="4"/>
      <c r="JJ1638" s="4"/>
      <c r="JK1638" s="4"/>
      <c r="JL1638" s="4"/>
      <c r="JM1638" s="4"/>
      <c r="JN1638" s="4"/>
      <c r="JO1638" s="4"/>
      <c r="JP1638" s="4"/>
      <c r="JQ1638" s="6"/>
    </row>
    <row r="1639" spans="1:277" x14ac:dyDescent="0.25">
      <c r="A1639" s="47"/>
      <c r="B1639" s="48"/>
      <c r="C1639" s="48"/>
      <c r="D1639" s="48"/>
      <c r="E1639" s="48"/>
      <c r="F1639" s="48"/>
      <c r="G1639" s="48"/>
      <c r="H1639" s="48"/>
      <c r="I1639" s="48"/>
      <c r="J1639" s="48"/>
      <c r="K1639" s="48"/>
      <c r="IY1639" s="6"/>
      <c r="IZ1639" s="6"/>
      <c r="JA1639" s="6"/>
      <c r="JB1639" s="6"/>
      <c r="JC1639" s="6"/>
      <c r="JD1639" s="46"/>
      <c r="JE1639" s="4"/>
      <c r="JF1639" s="4"/>
      <c r="JG1639" s="4"/>
      <c r="JH1639" s="4"/>
      <c r="JI1639" s="4"/>
      <c r="JJ1639" s="4"/>
      <c r="JK1639" s="4"/>
      <c r="JL1639" s="4"/>
      <c r="JM1639" s="4"/>
      <c r="JN1639" s="4"/>
      <c r="JO1639" s="4"/>
      <c r="JP1639" s="4"/>
      <c r="JQ1639" s="6"/>
    </row>
    <row r="1640" spans="1:277" x14ac:dyDescent="0.25">
      <c r="A1640" s="47"/>
      <c r="B1640" s="48"/>
      <c r="C1640" s="48"/>
      <c r="D1640" s="48"/>
      <c r="E1640" s="48"/>
      <c r="F1640" s="48"/>
      <c r="G1640" s="48"/>
      <c r="H1640" s="48"/>
      <c r="I1640" s="48"/>
      <c r="J1640" s="48"/>
      <c r="K1640" s="48"/>
      <c r="IY1640" s="6"/>
      <c r="IZ1640" s="6"/>
      <c r="JA1640" s="6"/>
      <c r="JB1640" s="6"/>
      <c r="JC1640" s="6"/>
      <c r="JD1640" s="46"/>
      <c r="JE1640" s="4"/>
      <c r="JF1640" s="4"/>
      <c r="JG1640" s="4"/>
      <c r="JH1640" s="4"/>
      <c r="JI1640" s="4"/>
      <c r="JJ1640" s="4"/>
      <c r="JK1640" s="4"/>
      <c r="JL1640" s="4"/>
      <c r="JM1640" s="4"/>
      <c r="JN1640" s="4"/>
      <c r="JO1640" s="4"/>
      <c r="JP1640" s="4"/>
      <c r="JQ1640" s="6"/>
    </row>
    <row r="1641" spans="1:277" x14ac:dyDescent="0.25">
      <c r="A1641" s="47"/>
      <c r="B1641" s="48"/>
      <c r="C1641" s="48"/>
      <c r="D1641" s="48"/>
      <c r="E1641" s="48"/>
      <c r="F1641" s="48"/>
      <c r="G1641" s="48"/>
      <c r="H1641" s="48"/>
      <c r="I1641" s="48"/>
      <c r="J1641" s="48"/>
      <c r="K1641" s="48"/>
      <c r="IY1641" s="6"/>
      <c r="IZ1641" s="6"/>
      <c r="JA1641" s="6"/>
      <c r="JB1641" s="6"/>
      <c r="JC1641" s="6"/>
      <c r="JD1641" s="46"/>
      <c r="JE1641" s="4"/>
      <c r="JF1641" s="4"/>
      <c r="JG1641" s="4"/>
      <c r="JH1641" s="4"/>
      <c r="JI1641" s="4"/>
      <c r="JJ1641" s="4"/>
      <c r="JK1641" s="4"/>
      <c r="JL1641" s="4"/>
      <c r="JM1641" s="4"/>
      <c r="JN1641" s="4"/>
      <c r="JO1641" s="4"/>
      <c r="JP1641" s="4"/>
      <c r="JQ1641" s="6"/>
    </row>
    <row r="1642" spans="1:277" x14ac:dyDescent="0.25">
      <c r="A1642" s="47"/>
      <c r="B1642" s="48"/>
      <c r="C1642" s="48"/>
      <c r="D1642" s="48"/>
      <c r="E1642" s="48"/>
      <c r="F1642" s="48"/>
      <c r="G1642" s="48"/>
      <c r="H1642" s="48"/>
      <c r="I1642" s="48"/>
      <c r="J1642" s="48"/>
      <c r="K1642" s="48"/>
      <c r="IY1642" s="6"/>
      <c r="IZ1642" s="6"/>
      <c r="JA1642" s="6"/>
      <c r="JB1642" s="6"/>
      <c r="JC1642" s="6"/>
      <c r="JD1642" s="46"/>
      <c r="JE1642" s="4"/>
      <c r="JF1642" s="4"/>
      <c r="JG1642" s="4"/>
      <c r="JH1642" s="4"/>
      <c r="JI1642" s="4"/>
      <c r="JJ1642" s="4"/>
      <c r="JK1642" s="4"/>
      <c r="JL1642" s="4"/>
      <c r="JM1642" s="4"/>
      <c r="JN1642" s="4"/>
      <c r="JO1642" s="4"/>
      <c r="JP1642" s="4"/>
      <c r="JQ1642" s="6"/>
    </row>
    <row r="1643" spans="1:277" x14ac:dyDescent="0.25">
      <c r="A1643" s="47"/>
      <c r="B1643" s="48"/>
      <c r="C1643" s="48"/>
      <c r="D1643" s="48"/>
      <c r="E1643" s="48"/>
      <c r="F1643" s="48"/>
      <c r="G1643" s="48"/>
      <c r="H1643" s="48"/>
      <c r="I1643" s="48"/>
      <c r="J1643" s="48"/>
      <c r="K1643" s="48"/>
      <c r="IY1643" s="6"/>
      <c r="IZ1643" s="6"/>
      <c r="JA1643" s="6"/>
      <c r="JB1643" s="6"/>
      <c r="JC1643" s="6"/>
      <c r="JD1643" s="46"/>
      <c r="JE1643" s="4"/>
      <c r="JF1643" s="4"/>
      <c r="JG1643" s="4"/>
      <c r="JH1643" s="4"/>
      <c r="JI1643" s="4"/>
      <c r="JJ1643" s="4"/>
      <c r="JK1643" s="4"/>
      <c r="JL1643" s="4"/>
      <c r="JM1643" s="4"/>
      <c r="JN1643" s="4"/>
      <c r="JO1643" s="4"/>
      <c r="JP1643" s="4"/>
      <c r="JQ1643" s="6"/>
    </row>
    <row r="1644" spans="1:277" x14ac:dyDescent="0.25">
      <c r="A1644" s="47"/>
      <c r="B1644" s="48"/>
      <c r="C1644" s="48"/>
      <c r="D1644" s="48"/>
      <c r="E1644" s="48"/>
      <c r="F1644" s="48"/>
      <c r="G1644" s="48"/>
      <c r="H1644" s="48"/>
      <c r="I1644" s="48"/>
      <c r="J1644" s="48"/>
      <c r="K1644" s="48"/>
      <c r="IY1644" s="6"/>
      <c r="IZ1644" s="6"/>
      <c r="JA1644" s="6"/>
      <c r="JB1644" s="6"/>
      <c r="JC1644" s="6"/>
      <c r="JD1644" s="46"/>
      <c r="JE1644" s="4"/>
      <c r="JF1644" s="4"/>
      <c r="JG1644" s="4"/>
      <c r="JH1644" s="4"/>
      <c r="JI1644" s="4"/>
      <c r="JJ1644" s="4"/>
      <c r="JK1644" s="4"/>
      <c r="JL1644" s="4"/>
      <c r="JM1644" s="4"/>
      <c r="JN1644" s="4"/>
      <c r="JO1644" s="4"/>
      <c r="JP1644" s="4"/>
      <c r="JQ1644" s="6"/>
    </row>
    <row r="1645" spans="1:277" x14ac:dyDescent="0.25">
      <c r="A1645" s="47"/>
      <c r="B1645" s="48"/>
      <c r="C1645" s="48"/>
      <c r="D1645" s="48"/>
      <c r="E1645" s="48"/>
      <c r="F1645" s="48"/>
      <c r="G1645" s="48"/>
      <c r="H1645" s="48"/>
      <c r="I1645" s="48"/>
      <c r="J1645" s="48"/>
      <c r="K1645" s="48"/>
      <c r="IY1645" s="6"/>
      <c r="IZ1645" s="6"/>
      <c r="JA1645" s="6"/>
      <c r="JB1645" s="6"/>
      <c r="JC1645" s="6"/>
      <c r="JD1645" s="46"/>
      <c r="JE1645" s="4"/>
      <c r="JF1645" s="4"/>
      <c r="JG1645" s="4"/>
      <c r="JH1645" s="4"/>
      <c r="JI1645" s="4"/>
      <c r="JJ1645" s="4"/>
      <c r="JK1645" s="4"/>
      <c r="JL1645" s="4"/>
      <c r="JM1645" s="4"/>
      <c r="JN1645" s="4"/>
      <c r="JO1645" s="4"/>
      <c r="JP1645" s="4"/>
      <c r="JQ1645" s="6"/>
    </row>
    <row r="1646" spans="1:277" x14ac:dyDescent="0.25">
      <c r="A1646" s="47"/>
      <c r="B1646" s="48"/>
      <c r="C1646" s="48"/>
      <c r="D1646" s="48"/>
      <c r="E1646" s="48"/>
      <c r="F1646" s="48"/>
      <c r="G1646" s="48"/>
      <c r="H1646" s="48"/>
      <c r="I1646" s="48"/>
      <c r="J1646" s="48"/>
      <c r="K1646" s="48"/>
      <c r="IY1646" s="6"/>
      <c r="IZ1646" s="6"/>
      <c r="JA1646" s="6"/>
      <c r="JB1646" s="6"/>
      <c r="JC1646" s="6"/>
      <c r="JD1646" s="46"/>
      <c r="JE1646" s="4"/>
      <c r="JF1646" s="4"/>
      <c r="JG1646" s="4"/>
      <c r="JH1646" s="4"/>
      <c r="JI1646" s="4"/>
      <c r="JJ1646" s="4"/>
      <c r="JK1646" s="4"/>
      <c r="JL1646" s="4"/>
      <c r="JM1646" s="4"/>
      <c r="JN1646" s="4"/>
      <c r="JO1646" s="4"/>
      <c r="JP1646" s="4"/>
      <c r="JQ1646" s="6"/>
    </row>
    <row r="1647" spans="1:277" x14ac:dyDescent="0.25">
      <c r="A1647" s="47"/>
      <c r="B1647" s="48"/>
      <c r="C1647" s="48"/>
      <c r="D1647" s="48"/>
      <c r="E1647" s="48"/>
      <c r="F1647" s="48"/>
      <c r="G1647" s="48"/>
      <c r="H1647" s="48"/>
      <c r="I1647" s="48"/>
      <c r="J1647" s="48"/>
      <c r="K1647" s="48"/>
      <c r="IY1647" s="6"/>
      <c r="IZ1647" s="6"/>
      <c r="JA1647" s="6"/>
      <c r="JB1647" s="6"/>
      <c r="JC1647" s="6"/>
      <c r="JD1647" s="46"/>
      <c r="JE1647" s="4"/>
      <c r="JF1647" s="4"/>
      <c r="JG1647" s="4"/>
      <c r="JH1647" s="4"/>
      <c r="JI1647" s="4"/>
      <c r="JJ1647" s="4"/>
      <c r="JK1647" s="4"/>
      <c r="JL1647" s="4"/>
      <c r="JM1647" s="4"/>
      <c r="JN1647" s="4"/>
      <c r="JO1647" s="4"/>
      <c r="JP1647" s="4"/>
      <c r="JQ1647" s="6"/>
    </row>
    <row r="1648" spans="1:277" x14ac:dyDescent="0.25">
      <c r="A1648" s="47"/>
      <c r="B1648" s="48"/>
      <c r="C1648" s="48"/>
      <c r="D1648" s="48"/>
      <c r="E1648" s="48"/>
      <c r="F1648" s="48"/>
      <c r="G1648" s="48"/>
      <c r="H1648" s="48"/>
      <c r="I1648" s="48"/>
      <c r="J1648" s="48"/>
      <c r="K1648" s="48"/>
      <c r="IY1648" s="6"/>
      <c r="IZ1648" s="6"/>
      <c r="JA1648" s="6"/>
      <c r="JB1648" s="6"/>
      <c r="JC1648" s="6"/>
      <c r="JD1648" s="46"/>
      <c r="JE1648" s="4"/>
      <c r="JF1648" s="4"/>
      <c r="JG1648" s="4"/>
      <c r="JH1648" s="4"/>
      <c r="JI1648" s="4"/>
      <c r="JJ1648" s="4"/>
      <c r="JK1648" s="4"/>
      <c r="JL1648" s="4"/>
      <c r="JM1648" s="4"/>
      <c r="JN1648" s="4"/>
      <c r="JO1648" s="4"/>
      <c r="JP1648" s="4"/>
      <c r="JQ1648" s="6"/>
    </row>
    <row r="1649" spans="1:277" x14ac:dyDescent="0.25">
      <c r="A1649" s="47"/>
      <c r="B1649" s="48"/>
      <c r="C1649" s="48"/>
      <c r="D1649" s="48"/>
      <c r="E1649" s="48"/>
      <c r="F1649" s="48"/>
      <c r="G1649" s="48"/>
      <c r="H1649" s="48"/>
      <c r="I1649" s="48"/>
      <c r="J1649" s="48"/>
      <c r="K1649" s="48"/>
      <c r="IY1649" s="6"/>
      <c r="IZ1649" s="6"/>
      <c r="JA1649" s="6"/>
      <c r="JB1649" s="6"/>
      <c r="JC1649" s="6"/>
      <c r="JD1649" s="46"/>
      <c r="JE1649" s="4"/>
      <c r="JF1649" s="4"/>
      <c r="JG1649" s="4"/>
      <c r="JH1649" s="4"/>
      <c r="JI1649" s="4"/>
      <c r="JJ1649" s="4"/>
      <c r="JK1649" s="4"/>
      <c r="JL1649" s="4"/>
      <c r="JM1649" s="4"/>
      <c r="JN1649" s="4"/>
      <c r="JO1649" s="4"/>
      <c r="JP1649" s="4"/>
      <c r="JQ1649" s="6"/>
    </row>
    <row r="1650" spans="1:277" x14ac:dyDescent="0.25">
      <c r="A1650" s="47"/>
      <c r="B1650" s="48"/>
      <c r="C1650" s="48"/>
      <c r="D1650" s="48"/>
      <c r="E1650" s="48"/>
      <c r="F1650" s="48"/>
      <c r="G1650" s="48"/>
      <c r="H1650" s="48"/>
      <c r="I1650" s="48"/>
      <c r="J1650" s="48"/>
      <c r="K1650" s="48"/>
      <c r="IY1650" s="6"/>
      <c r="IZ1650" s="6"/>
      <c r="JA1650" s="6"/>
      <c r="JB1650" s="6"/>
      <c r="JC1650" s="6"/>
      <c r="JD1650" s="46"/>
      <c r="JE1650" s="4"/>
      <c r="JF1650" s="4"/>
      <c r="JG1650" s="4"/>
      <c r="JH1650" s="4"/>
      <c r="JI1650" s="4"/>
      <c r="JJ1650" s="4"/>
      <c r="JK1650" s="4"/>
      <c r="JL1650" s="4"/>
      <c r="JM1650" s="4"/>
      <c r="JN1650" s="4"/>
      <c r="JO1650" s="4"/>
      <c r="JP1650" s="4"/>
      <c r="JQ1650" s="6"/>
    </row>
    <row r="1651" spans="1:277" x14ac:dyDescent="0.25">
      <c r="A1651" s="47"/>
      <c r="B1651" s="48"/>
      <c r="C1651" s="48"/>
      <c r="D1651" s="48"/>
      <c r="E1651" s="48"/>
      <c r="F1651" s="48"/>
      <c r="G1651" s="48"/>
      <c r="H1651" s="48"/>
      <c r="I1651" s="48"/>
      <c r="J1651" s="48"/>
      <c r="K1651" s="48"/>
      <c r="IY1651" s="6"/>
      <c r="IZ1651" s="6"/>
      <c r="JA1651" s="6"/>
      <c r="JB1651" s="6"/>
      <c r="JC1651" s="6"/>
      <c r="JD1651" s="46"/>
      <c r="JE1651" s="4"/>
      <c r="JF1651" s="4"/>
      <c r="JG1651" s="4"/>
      <c r="JH1651" s="4"/>
      <c r="JI1651" s="4"/>
      <c r="JJ1651" s="4"/>
      <c r="JK1651" s="4"/>
      <c r="JL1651" s="4"/>
      <c r="JM1651" s="4"/>
      <c r="JN1651" s="4"/>
      <c r="JO1651" s="4"/>
      <c r="JP1651" s="4"/>
      <c r="JQ1651" s="6"/>
    </row>
    <row r="1652" spans="1:277" x14ac:dyDescent="0.25">
      <c r="A1652" s="47"/>
      <c r="B1652" s="48"/>
      <c r="C1652" s="48"/>
      <c r="D1652" s="48"/>
      <c r="E1652" s="48"/>
      <c r="F1652" s="48"/>
      <c r="G1652" s="48"/>
      <c r="H1652" s="48"/>
      <c r="I1652" s="48"/>
      <c r="J1652" s="48"/>
      <c r="K1652" s="48"/>
      <c r="IY1652" s="6"/>
      <c r="IZ1652" s="6"/>
      <c r="JA1652" s="6"/>
      <c r="JB1652" s="6"/>
      <c r="JC1652" s="6"/>
      <c r="JD1652" s="46"/>
      <c r="JE1652" s="4"/>
      <c r="JF1652" s="4"/>
      <c r="JG1652" s="4"/>
      <c r="JH1652" s="4"/>
      <c r="JI1652" s="4"/>
      <c r="JJ1652" s="4"/>
      <c r="JK1652" s="4"/>
      <c r="JL1652" s="4"/>
      <c r="JM1652" s="4"/>
      <c r="JN1652" s="4"/>
      <c r="JO1652" s="4"/>
      <c r="JP1652" s="4"/>
      <c r="JQ1652" s="6"/>
    </row>
    <row r="1653" spans="1:277" x14ac:dyDescent="0.25">
      <c r="A1653" s="47"/>
      <c r="B1653" s="48"/>
      <c r="C1653" s="48"/>
      <c r="D1653" s="48"/>
      <c r="E1653" s="48"/>
      <c r="F1653" s="48"/>
      <c r="G1653" s="48"/>
      <c r="H1653" s="48"/>
      <c r="I1653" s="48"/>
      <c r="J1653" s="48"/>
      <c r="K1653" s="48"/>
      <c r="IY1653" s="6"/>
      <c r="IZ1653" s="6"/>
      <c r="JA1653" s="6"/>
      <c r="JB1653" s="6"/>
      <c r="JC1653" s="6"/>
      <c r="JD1653" s="46"/>
      <c r="JE1653" s="4"/>
      <c r="JF1653" s="4"/>
      <c r="JG1653" s="4"/>
      <c r="JH1653" s="4"/>
      <c r="JI1653" s="4"/>
      <c r="JJ1653" s="4"/>
      <c r="JK1653" s="4"/>
      <c r="JL1653" s="4"/>
      <c r="JM1653" s="4"/>
      <c r="JN1653" s="4"/>
      <c r="JO1653" s="4"/>
      <c r="JP1653" s="4"/>
      <c r="JQ1653" s="6"/>
    </row>
    <row r="1654" spans="1:277" x14ac:dyDescent="0.25">
      <c r="A1654" s="47"/>
      <c r="B1654" s="48"/>
      <c r="C1654" s="48"/>
      <c r="D1654" s="48"/>
      <c r="E1654" s="48"/>
      <c r="F1654" s="48"/>
      <c r="G1654" s="48"/>
      <c r="H1654" s="48"/>
      <c r="I1654" s="48"/>
      <c r="J1654" s="48"/>
      <c r="K1654" s="48"/>
      <c r="IY1654" s="6"/>
      <c r="IZ1654" s="6"/>
      <c r="JA1654" s="6"/>
      <c r="JB1654" s="6"/>
      <c r="JC1654" s="6"/>
      <c r="JD1654" s="46"/>
      <c r="JE1654" s="4"/>
      <c r="JF1654" s="4"/>
      <c r="JG1654" s="4"/>
      <c r="JH1654" s="4"/>
      <c r="JI1654" s="4"/>
      <c r="JJ1654" s="4"/>
      <c r="JK1654" s="4"/>
      <c r="JL1654" s="4"/>
      <c r="JM1654" s="4"/>
      <c r="JN1654" s="4"/>
      <c r="JO1654" s="4"/>
      <c r="JP1654" s="4"/>
      <c r="JQ1654" s="6"/>
    </row>
    <row r="1655" spans="1:277" x14ac:dyDescent="0.25">
      <c r="A1655" s="47"/>
      <c r="B1655" s="48"/>
      <c r="C1655" s="48"/>
      <c r="D1655" s="48"/>
      <c r="E1655" s="48"/>
      <c r="F1655" s="48"/>
      <c r="G1655" s="48"/>
      <c r="H1655" s="48"/>
      <c r="I1655" s="48"/>
      <c r="J1655" s="48"/>
      <c r="K1655" s="48"/>
      <c r="IY1655" s="6"/>
      <c r="IZ1655" s="6"/>
      <c r="JA1655" s="6"/>
      <c r="JB1655" s="6"/>
      <c r="JC1655" s="6"/>
      <c r="JD1655" s="46"/>
      <c r="JE1655" s="4"/>
      <c r="JF1655" s="4"/>
      <c r="JG1655" s="4"/>
      <c r="JH1655" s="4"/>
      <c r="JI1655" s="4"/>
      <c r="JJ1655" s="4"/>
      <c r="JK1655" s="4"/>
      <c r="JL1655" s="4"/>
      <c r="JM1655" s="4"/>
      <c r="JN1655" s="4"/>
      <c r="JO1655" s="4"/>
      <c r="JP1655" s="4"/>
      <c r="JQ1655" s="6"/>
    </row>
    <row r="1656" spans="1:277" x14ac:dyDescent="0.25">
      <c r="A1656" s="47"/>
      <c r="B1656" s="48"/>
      <c r="C1656" s="48"/>
      <c r="D1656" s="48"/>
      <c r="E1656" s="48"/>
      <c r="F1656" s="48"/>
      <c r="G1656" s="48"/>
      <c r="H1656" s="48"/>
      <c r="I1656" s="48"/>
      <c r="J1656" s="48"/>
      <c r="K1656" s="48"/>
      <c r="IY1656" s="6"/>
      <c r="IZ1656" s="6"/>
      <c r="JA1656" s="6"/>
      <c r="JB1656" s="6"/>
      <c r="JC1656" s="6"/>
      <c r="JD1656" s="46"/>
      <c r="JE1656" s="4"/>
      <c r="JF1656" s="4"/>
      <c r="JG1656" s="4"/>
      <c r="JH1656" s="4"/>
      <c r="JI1656" s="4"/>
      <c r="JJ1656" s="4"/>
      <c r="JK1656" s="4"/>
      <c r="JL1656" s="4"/>
      <c r="JM1656" s="4"/>
      <c r="JN1656" s="4"/>
      <c r="JO1656" s="4"/>
      <c r="JP1656" s="4"/>
      <c r="JQ1656" s="6"/>
    </row>
    <row r="1657" spans="1:277" x14ac:dyDescent="0.25">
      <c r="A1657" s="47"/>
      <c r="B1657" s="48"/>
      <c r="C1657" s="48"/>
      <c r="D1657" s="48"/>
      <c r="E1657" s="48"/>
      <c r="F1657" s="48"/>
      <c r="G1657" s="48"/>
      <c r="H1657" s="48"/>
      <c r="I1657" s="48"/>
      <c r="J1657" s="48"/>
      <c r="K1657" s="48"/>
      <c r="IY1657" s="6"/>
      <c r="IZ1657" s="6"/>
      <c r="JA1657" s="6"/>
      <c r="JB1657" s="6"/>
      <c r="JC1657" s="6"/>
      <c r="JD1657" s="46"/>
      <c r="JE1657" s="4"/>
      <c r="JF1657" s="4"/>
      <c r="JG1657" s="4"/>
      <c r="JH1657" s="4"/>
      <c r="JI1657" s="4"/>
      <c r="JJ1657" s="4"/>
      <c r="JK1657" s="4"/>
      <c r="JL1657" s="4"/>
      <c r="JM1657" s="4"/>
      <c r="JN1657" s="4"/>
      <c r="JO1657" s="4"/>
      <c r="JP1657" s="4"/>
      <c r="JQ1657" s="6"/>
    </row>
    <row r="1658" spans="1:277" x14ac:dyDescent="0.25">
      <c r="A1658" s="47"/>
      <c r="B1658" s="48"/>
      <c r="C1658" s="48"/>
      <c r="D1658" s="48"/>
      <c r="E1658" s="48"/>
      <c r="F1658" s="48"/>
      <c r="G1658" s="48"/>
      <c r="H1658" s="48"/>
      <c r="I1658" s="48"/>
      <c r="J1658" s="48"/>
      <c r="K1658" s="48"/>
      <c r="IY1658" s="6"/>
      <c r="IZ1658" s="6"/>
      <c r="JA1658" s="6"/>
      <c r="JB1658" s="6"/>
      <c r="JC1658" s="6"/>
      <c r="JD1658" s="46"/>
      <c r="JE1658" s="4"/>
      <c r="JF1658" s="4"/>
      <c r="JG1658" s="4"/>
      <c r="JH1658" s="4"/>
      <c r="JI1658" s="4"/>
      <c r="JJ1658" s="4"/>
      <c r="JK1658" s="4"/>
      <c r="JL1658" s="4"/>
      <c r="JM1658" s="4"/>
      <c r="JN1658" s="4"/>
      <c r="JO1658" s="4"/>
      <c r="JP1658" s="4"/>
      <c r="JQ1658" s="6"/>
    </row>
    <row r="1659" spans="1:277" x14ac:dyDescent="0.25">
      <c r="A1659" s="47"/>
      <c r="B1659" s="48"/>
      <c r="C1659" s="48"/>
      <c r="D1659" s="48"/>
      <c r="E1659" s="48"/>
      <c r="F1659" s="48"/>
      <c r="G1659" s="48"/>
      <c r="H1659" s="48"/>
      <c r="I1659" s="48"/>
      <c r="J1659" s="48"/>
      <c r="K1659" s="48"/>
      <c r="IY1659" s="6"/>
      <c r="IZ1659" s="6"/>
      <c r="JA1659" s="6"/>
      <c r="JB1659" s="6"/>
      <c r="JC1659" s="6"/>
      <c r="JD1659" s="46"/>
      <c r="JE1659" s="4"/>
      <c r="JF1659" s="4"/>
      <c r="JG1659" s="4"/>
      <c r="JH1659" s="4"/>
      <c r="JI1659" s="4"/>
      <c r="JJ1659" s="4"/>
      <c r="JK1659" s="4"/>
      <c r="JL1659" s="4"/>
      <c r="JM1659" s="4"/>
      <c r="JN1659" s="4"/>
      <c r="JO1659" s="4"/>
      <c r="JP1659" s="4"/>
      <c r="JQ1659" s="6"/>
    </row>
    <row r="1660" spans="1:277" x14ac:dyDescent="0.25">
      <c r="A1660" s="47"/>
      <c r="B1660" s="48"/>
      <c r="C1660" s="48"/>
      <c r="D1660" s="48"/>
      <c r="E1660" s="48"/>
      <c r="F1660" s="48"/>
      <c r="G1660" s="48"/>
      <c r="H1660" s="48"/>
      <c r="I1660" s="48"/>
      <c r="J1660" s="48"/>
      <c r="K1660" s="48"/>
      <c r="IY1660" s="6"/>
      <c r="IZ1660" s="6"/>
      <c r="JA1660" s="6"/>
      <c r="JB1660" s="6"/>
      <c r="JC1660" s="6"/>
      <c r="JD1660" s="46"/>
      <c r="JE1660" s="4"/>
      <c r="JF1660" s="4"/>
      <c r="JG1660" s="4"/>
      <c r="JH1660" s="4"/>
      <c r="JI1660" s="4"/>
      <c r="JJ1660" s="4"/>
      <c r="JK1660" s="4"/>
      <c r="JL1660" s="4"/>
      <c r="JM1660" s="4"/>
      <c r="JN1660" s="4"/>
      <c r="JO1660" s="4"/>
      <c r="JP1660" s="4"/>
      <c r="JQ1660" s="6"/>
    </row>
    <row r="1661" spans="1:277" x14ac:dyDescent="0.25">
      <c r="A1661" s="47"/>
      <c r="B1661" s="48"/>
      <c r="C1661" s="48"/>
      <c r="D1661" s="48"/>
      <c r="E1661" s="48"/>
      <c r="F1661" s="48"/>
      <c r="G1661" s="48"/>
      <c r="H1661" s="48"/>
      <c r="I1661" s="48"/>
      <c r="J1661" s="48"/>
      <c r="K1661" s="48"/>
      <c r="IY1661" s="6"/>
      <c r="IZ1661" s="6"/>
      <c r="JA1661" s="6"/>
      <c r="JB1661" s="6"/>
      <c r="JC1661" s="6"/>
      <c r="JD1661" s="46"/>
      <c r="JE1661" s="4"/>
      <c r="JF1661" s="4"/>
      <c r="JG1661" s="4"/>
      <c r="JH1661" s="4"/>
      <c r="JI1661" s="4"/>
      <c r="JJ1661" s="4"/>
      <c r="JK1661" s="4"/>
      <c r="JL1661" s="4"/>
      <c r="JM1661" s="4"/>
      <c r="JN1661" s="4"/>
      <c r="JO1661" s="4"/>
      <c r="JP1661" s="4"/>
      <c r="JQ1661" s="6"/>
    </row>
    <row r="1662" spans="1:277" x14ac:dyDescent="0.25">
      <c r="A1662" s="47"/>
      <c r="B1662" s="48"/>
      <c r="C1662" s="48"/>
      <c r="D1662" s="48"/>
      <c r="E1662" s="48"/>
      <c r="F1662" s="48"/>
      <c r="G1662" s="48"/>
      <c r="H1662" s="48"/>
      <c r="I1662" s="48"/>
      <c r="J1662" s="48"/>
      <c r="K1662" s="48"/>
      <c r="IY1662" s="6"/>
      <c r="IZ1662" s="6"/>
      <c r="JA1662" s="6"/>
      <c r="JB1662" s="6"/>
      <c r="JC1662" s="6"/>
      <c r="JD1662" s="46"/>
      <c r="JE1662" s="4"/>
      <c r="JF1662" s="4"/>
      <c r="JG1662" s="4"/>
      <c r="JH1662" s="4"/>
      <c r="JI1662" s="4"/>
      <c r="JJ1662" s="4"/>
      <c r="JK1662" s="4"/>
      <c r="JL1662" s="4"/>
      <c r="JM1662" s="4"/>
      <c r="JN1662" s="4"/>
      <c r="JO1662" s="4"/>
      <c r="JP1662" s="4"/>
      <c r="JQ1662" s="6"/>
    </row>
    <row r="1663" spans="1:277" x14ac:dyDescent="0.25">
      <c r="A1663" s="47"/>
      <c r="B1663" s="48"/>
      <c r="C1663" s="48"/>
      <c r="D1663" s="48"/>
      <c r="E1663" s="48"/>
      <c r="F1663" s="48"/>
      <c r="G1663" s="48"/>
      <c r="H1663" s="48"/>
      <c r="I1663" s="48"/>
      <c r="J1663" s="48"/>
      <c r="K1663" s="48"/>
      <c r="IY1663" s="6"/>
      <c r="IZ1663" s="6"/>
      <c r="JA1663" s="6"/>
      <c r="JB1663" s="6"/>
      <c r="JC1663" s="6"/>
      <c r="JD1663" s="46"/>
      <c r="JE1663" s="4"/>
      <c r="JF1663" s="4"/>
      <c r="JG1663" s="4"/>
      <c r="JH1663" s="4"/>
      <c r="JI1663" s="4"/>
      <c r="JJ1663" s="4"/>
      <c r="JK1663" s="4"/>
      <c r="JL1663" s="4"/>
      <c r="JM1663" s="4"/>
      <c r="JN1663" s="4"/>
      <c r="JO1663" s="4"/>
      <c r="JP1663" s="4"/>
      <c r="JQ1663" s="6"/>
    </row>
    <row r="1664" spans="1:277" x14ac:dyDescent="0.25">
      <c r="A1664" s="47"/>
      <c r="B1664" s="48"/>
      <c r="C1664" s="48"/>
      <c r="D1664" s="48"/>
      <c r="E1664" s="48"/>
      <c r="F1664" s="48"/>
      <c r="G1664" s="48"/>
      <c r="H1664" s="48"/>
      <c r="I1664" s="48"/>
      <c r="J1664" s="48"/>
      <c r="K1664" s="48"/>
      <c r="IY1664" s="6"/>
      <c r="IZ1664" s="6"/>
      <c r="JA1664" s="6"/>
      <c r="JB1664" s="6"/>
      <c r="JC1664" s="6"/>
      <c r="JD1664" s="46"/>
      <c r="JE1664" s="4"/>
      <c r="JF1664" s="4"/>
      <c r="JG1664" s="4"/>
      <c r="JH1664" s="4"/>
      <c r="JI1664" s="4"/>
      <c r="JJ1664" s="4"/>
      <c r="JK1664" s="4"/>
      <c r="JL1664" s="4"/>
      <c r="JM1664" s="4"/>
      <c r="JN1664" s="4"/>
      <c r="JO1664" s="4"/>
      <c r="JP1664" s="4"/>
      <c r="JQ1664" s="6"/>
    </row>
    <row r="1665" spans="1:277" x14ac:dyDescent="0.25">
      <c r="A1665" s="47"/>
      <c r="B1665" s="48"/>
      <c r="C1665" s="48"/>
      <c r="D1665" s="48"/>
      <c r="E1665" s="48"/>
      <c r="F1665" s="48"/>
      <c r="G1665" s="48"/>
      <c r="H1665" s="48"/>
      <c r="I1665" s="48"/>
      <c r="J1665" s="48"/>
      <c r="K1665" s="48"/>
      <c r="IY1665" s="6"/>
      <c r="IZ1665" s="6"/>
      <c r="JA1665" s="6"/>
      <c r="JB1665" s="6"/>
      <c r="JC1665" s="6"/>
      <c r="JD1665" s="46"/>
      <c r="JE1665" s="4"/>
      <c r="JF1665" s="4"/>
      <c r="JG1665" s="4"/>
      <c r="JH1665" s="4"/>
      <c r="JI1665" s="4"/>
      <c r="JJ1665" s="4"/>
      <c r="JK1665" s="4"/>
      <c r="JL1665" s="4"/>
      <c r="JM1665" s="4"/>
      <c r="JN1665" s="4"/>
      <c r="JO1665" s="4"/>
      <c r="JP1665" s="4"/>
      <c r="JQ1665" s="6"/>
    </row>
    <row r="1666" spans="1:277" x14ac:dyDescent="0.25">
      <c r="A1666" s="47"/>
      <c r="B1666" s="48"/>
      <c r="C1666" s="48"/>
      <c r="D1666" s="48"/>
      <c r="E1666" s="48"/>
      <c r="F1666" s="48"/>
      <c r="G1666" s="48"/>
      <c r="H1666" s="48"/>
      <c r="I1666" s="48"/>
      <c r="J1666" s="48"/>
      <c r="K1666" s="48"/>
      <c r="IY1666" s="6"/>
      <c r="IZ1666" s="6"/>
      <c r="JA1666" s="6"/>
      <c r="JB1666" s="6"/>
      <c r="JC1666" s="6"/>
      <c r="JD1666" s="46"/>
      <c r="JE1666" s="4"/>
      <c r="JF1666" s="4"/>
      <c r="JG1666" s="4"/>
      <c r="JH1666" s="4"/>
      <c r="JI1666" s="4"/>
      <c r="JJ1666" s="4"/>
      <c r="JK1666" s="4"/>
      <c r="JL1666" s="4"/>
      <c r="JM1666" s="4"/>
      <c r="JN1666" s="4"/>
      <c r="JO1666" s="4"/>
      <c r="JP1666" s="4"/>
      <c r="JQ1666" s="6"/>
    </row>
    <row r="1667" spans="1:277" x14ac:dyDescent="0.25">
      <c r="A1667" s="47"/>
      <c r="B1667" s="48"/>
      <c r="C1667" s="48"/>
      <c r="D1667" s="48"/>
      <c r="E1667" s="48"/>
      <c r="F1667" s="48"/>
      <c r="G1667" s="48"/>
      <c r="H1667" s="48"/>
      <c r="I1667" s="48"/>
      <c r="J1667" s="48"/>
      <c r="K1667" s="48"/>
      <c r="IY1667" s="6"/>
      <c r="IZ1667" s="6"/>
      <c r="JA1667" s="6"/>
      <c r="JB1667" s="6"/>
      <c r="JC1667" s="6"/>
      <c r="JD1667" s="46"/>
      <c r="JE1667" s="4"/>
      <c r="JF1667" s="4"/>
      <c r="JG1667" s="4"/>
      <c r="JH1667" s="4"/>
      <c r="JI1667" s="4"/>
      <c r="JJ1667" s="4"/>
      <c r="JK1667" s="4"/>
      <c r="JL1667" s="4"/>
      <c r="JM1667" s="4"/>
      <c r="JN1667" s="4"/>
      <c r="JO1667" s="4"/>
      <c r="JP1667" s="4"/>
      <c r="JQ1667" s="6"/>
    </row>
    <row r="1668" spans="1:277" x14ac:dyDescent="0.25">
      <c r="A1668" s="47"/>
      <c r="B1668" s="48"/>
      <c r="C1668" s="48"/>
      <c r="D1668" s="48"/>
      <c r="E1668" s="48"/>
      <c r="F1668" s="48"/>
      <c r="G1668" s="48"/>
      <c r="H1668" s="48"/>
      <c r="I1668" s="48"/>
      <c r="J1668" s="48"/>
      <c r="K1668" s="48"/>
      <c r="IY1668" s="6"/>
      <c r="IZ1668" s="6"/>
      <c r="JA1668" s="6"/>
      <c r="JB1668" s="6"/>
      <c r="JC1668" s="6"/>
      <c r="JD1668" s="46"/>
      <c r="JE1668" s="4"/>
      <c r="JF1668" s="4"/>
      <c r="JG1668" s="4"/>
      <c r="JH1668" s="4"/>
      <c r="JI1668" s="4"/>
      <c r="JJ1668" s="4"/>
      <c r="JK1668" s="4"/>
      <c r="JL1668" s="4"/>
      <c r="JM1668" s="4"/>
      <c r="JN1668" s="4"/>
      <c r="JO1668" s="4"/>
      <c r="JP1668" s="4"/>
      <c r="JQ1668" s="6"/>
    </row>
    <row r="1669" spans="1:277" x14ac:dyDescent="0.25">
      <c r="A1669" s="47"/>
      <c r="B1669" s="48"/>
      <c r="C1669" s="48"/>
      <c r="D1669" s="48"/>
      <c r="E1669" s="48"/>
      <c r="F1669" s="48"/>
      <c r="G1669" s="48"/>
      <c r="H1669" s="48"/>
      <c r="I1669" s="48"/>
      <c r="J1669" s="48"/>
      <c r="K1669" s="48"/>
      <c r="IY1669" s="6"/>
      <c r="IZ1669" s="6"/>
      <c r="JA1669" s="6"/>
      <c r="JB1669" s="6"/>
      <c r="JC1669" s="6"/>
      <c r="JD1669" s="46"/>
      <c r="JE1669" s="4"/>
      <c r="JF1669" s="4"/>
      <c r="JG1669" s="4"/>
      <c r="JH1669" s="4"/>
      <c r="JI1669" s="4"/>
      <c r="JJ1669" s="4"/>
      <c r="JK1669" s="4"/>
      <c r="JL1669" s="4"/>
      <c r="JM1669" s="4"/>
      <c r="JN1669" s="4"/>
      <c r="JO1669" s="4"/>
      <c r="JP1669" s="4"/>
      <c r="JQ1669" s="6"/>
    </row>
    <row r="1670" spans="1:277" x14ac:dyDescent="0.25">
      <c r="A1670" s="47"/>
      <c r="B1670" s="48"/>
      <c r="C1670" s="48"/>
      <c r="D1670" s="48"/>
      <c r="E1670" s="48"/>
      <c r="F1670" s="48"/>
      <c r="G1670" s="48"/>
      <c r="H1670" s="48"/>
      <c r="I1670" s="48"/>
      <c r="J1670" s="48"/>
      <c r="K1670" s="48"/>
      <c r="IY1670" s="6"/>
      <c r="IZ1670" s="6"/>
      <c r="JA1670" s="6"/>
      <c r="JB1670" s="6"/>
      <c r="JC1670" s="6"/>
      <c r="JD1670" s="46"/>
      <c r="JE1670" s="4"/>
      <c r="JF1670" s="4"/>
      <c r="JG1670" s="4"/>
      <c r="JH1670" s="4"/>
      <c r="JI1670" s="4"/>
      <c r="JJ1670" s="4"/>
      <c r="JK1670" s="4"/>
      <c r="JL1670" s="4"/>
      <c r="JM1670" s="4"/>
      <c r="JN1670" s="4"/>
      <c r="JO1670" s="4"/>
      <c r="JP1670" s="4"/>
      <c r="JQ1670" s="6"/>
    </row>
    <row r="1671" spans="1:277" x14ac:dyDescent="0.25">
      <c r="A1671" s="47"/>
      <c r="B1671" s="48"/>
      <c r="C1671" s="48"/>
      <c r="D1671" s="48"/>
      <c r="E1671" s="48"/>
      <c r="F1671" s="48"/>
      <c r="G1671" s="48"/>
      <c r="H1671" s="48"/>
      <c r="I1671" s="48"/>
      <c r="J1671" s="48"/>
      <c r="K1671" s="48"/>
      <c r="IY1671" s="6"/>
      <c r="IZ1671" s="6"/>
      <c r="JA1671" s="6"/>
      <c r="JB1671" s="6"/>
      <c r="JC1671" s="6"/>
      <c r="JD1671" s="46"/>
      <c r="JE1671" s="4"/>
      <c r="JF1671" s="4"/>
      <c r="JG1671" s="4"/>
      <c r="JH1671" s="4"/>
      <c r="JI1671" s="4"/>
      <c r="JJ1671" s="4"/>
      <c r="JK1671" s="4"/>
      <c r="JL1671" s="4"/>
      <c r="JM1671" s="4"/>
      <c r="JN1671" s="4"/>
      <c r="JO1671" s="4"/>
      <c r="JP1671" s="4"/>
      <c r="JQ1671" s="6"/>
    </row>
    <row r="1672" spans="1:277" x14ac:dyDescent="0.25">
      <c r="A1672" s="47"/>
      <c r="B1672" s="48"/>
      <c r="C1672" s="48"/>
      <c r="D1672" s="48"/>
      <c r="E1672" s="48"/>
      <c r="F1672" s="48"/>
      <c r="G1672" s="48"/>
      <c r="H1672" s="48"/>
      <c r="I1672" s="48"/>
      <c r="J1672" s="48"/>
      <c r="K1672" s="48"/>
      <c r="IY1672" s="6"/>
      <c r="IZ1672" s="6"/>
      <c r="JA1672" s="6"/>
      <c r="JB1672" s="6"/>
      <c r="JC1672" s="6"/>
      <c r="JD1672" s="46"/>
      <c r="JE1672" s="4"/>
      <c r="JF1672" s="4"/>
      <c r="JG1672" s="4"/>
      <c r="JH1672" s="4"/>
      <c r="JI1672" s="4"/>
      <c r="JJ1672" s="4"/>
      <c r="JK1672" s="4"/>
      <c r="JL1672" s="4"/>
      <c r="JM1672" s="4"/>
      <c r="JN1672" s="4"/>
      <c r="JO1672" s="4"/>
      <c r="JP1672" s="4"/>
      <c r="JQ1672" s="6"/>
    </row>
    <row r="1673" spans="1:277" x14ac:dyDescent="0.25">
      <c r="A1673" s="47"/>
      <c r="B1673" s="48"/>
      <c r="C1673" s="48"/>
      <c r="D1673" s="48"/>
      <c r="E1673" s="48"/>
      <c r="F1673" s="48"/>
      <c r="G1673" s="48"/>
      <c r="H1673" s="48"/>
      <c r="I1673" s="48"/>
      <c r="J1673" s="48"/>
      <c r="K1673" s="48"/>
      <c r="IY1673" s="6"/>
      <c r="IZ1673" s="6"/>
      <c r="JA1673" s="6"/>
      <c r="JB1673" s="6"/>
      <c r="JC1673" s="6"/>
      <c r="JD1673" s="46"/>
      <c r="JE1673" s="4"/>
      <c r="JF1673" s="4"/>
      <c r="JG1673" s="4"/>
      <c r="JH1673" s="4"/>
      <c r="JI1673" s="4"/>
      <c r="JJ1673" s="4"/>
      <c r="JK1673" s="4"/>
      <c r="JL1673" s="4"/>
      <c r="JM1673" s="4"/>
      <c r="JN1673" s="4"/>
      <c r="JO1673" s="4"/>
      <c r="JP1673" s="4"/>
      <c r="JQ1673" s="6"/>
    </row>
    <row r="1674" spans="1:277" x14ac:dyDescent="0.25">
      <c r="A1674" s="47"/>
      <c r="B1674" s="48"/>
      <c r="C1674" s="48"/>
      <c r="D1674" s="48"/>
      <c r="E1674" s="48"/>
      <c r="F1674" s="48"/>
      <c r="G1674" s="48"/>
      <c r="H1674" s="48"/>
      <c r="I1674" s="48"/>
      <c r="J1674" s="48"/>
      <c r="K1674" s="48"/>
      <c r="IY1674" s="6"/>
      <c r="IZ1674" s="6"/>
      <c r="JA1674" s="6"/>
      <c r="JB1674" s="6"/>
      <c r="JC1674" s="6"/>
      <c r="JD1674" s="46"/>
      <c r="JE1674" s="4"/>
      <c r="JF1674" s="4"/>
      <c r="JG1674" s="4"/>
      <c r="JH1674" s="4"/>
      <c r="JI1674" s="4"/>
      <c r="JJ1674" s="4"/>
      <c r="JK1674" s="4"/>
      <c r="JL1674" s="4"/>
      <c r="JM1674" s="4"/>
      <c r="JN1674" s="4"/>
      <c r="JO1674" s="4"/>
      <c r="JP1674" s="4"/>
      <c r="JQ1674" s="6"/>
    </row>
    <row r="1675" spans="1:277" x14ac:dyDescent="0.25">
      <c r="A1675" s="47"/>
      <c r="B1675" s="48"/>
      <c r="C1675" s="48"/>
      <c r="D1675" s="48"/>
      <c r="E1675" s="48"/>
      <c r="F1675" s="48"/>
      <c r="G1675" s="48"/>
      <c r="H1675" s="48"/>
      <c r="I1675" s="48"/>
      <c r="J1675" s="48"/>
      <c r="K1675" s="48"/>
      <c r="IY1675" s="6"/>
      <c r="IZ1675" s="6"/>
      <c r="JA1675" s="6"/>
      <c r="JB1675" s="6"/>
      <c r="JC1675" s="6"/>
      <c r="JD1675" s="46"/>
      <c r="JE1675" s="4"/>
      <c r="JF1675" s="4"/>
      <c r="JG1675" s="4"/>
      <c r="JH1675" s="4"/>
      <c r="JI1675" s="4"/>
      <c r="JJ1675" s="4"/>
      <c r="JK1675" s="4"/>
      <c r="JL1675" s="4"/>
      <c r="JM1675" s="4"/>
      <c r="JN1675" s="4"/>
      <c r="JO1675" s="4"/>
      <c r="JP1675" s="4"/>
      <c r="JQ1675" s="6"/>
    </row>
    <row r="1676" spans="1:277" x14ac:dyDescent="0.25">
      <c r="A1676" s="47"/>
      <c r="B1676" s="48"/>
      <c r="C1676" s="48"/>
      <c r="D1676" s="48"/>
      <c r="E1676" s="48"/>
      <c r="F1676" s="48"/>
      <c r="G1676" s="48"/>
      <c r="H1676" s="48"/>
      <c r="I1676" s="48"/>
      <c r="J1676" s="48"/>
      <c r="K1676" s="48"/>
      <c r="IY1676" s="6"/>
      <c r="IZ1676" s="6"/>
      <c r="JA1676" s="6"/>
      <c r="JB1676" s="6"/>
      <c r="JC1676" s="6"/>
      <c r="JD1676" s="46"/>
      <c r="JE1676" s="4"/>
      <c r="JF1676" s="4"/>
      <c r="JG1676" s="4"/>
      <c r="JH1676" s="4"/>
      <c r="JI1676" s="4"/>
      <c r="JJ1676" s="4"/>
      <c r="JK1676" s="4"/>
      <c r="JL1676" s="4"/>
      <c r="JM1676" s="4"/>
      <c r="JN1676" s="4"/>
      <c r="JO1676" s="4"/>
      <c r="JP1676" s="4"/>
      <c r="JQ1676" s="6"/>
    </row>
    <row r="1677" spans="1:277" x14ac:dyDescent="0.25">
      <c r="A1677" s="47"/>
      <c r="B1677" s="48"/>
      <c r="C1677" s="48"/>
      <c r="D1677" s="48"/>
      <c r="E1677" s="48"/>
      <c r="F1677" s="48"/>
      <c r="G1677" s="48"/>
      <c r="H1677" s="48"/>
      <c r="I1677" s="48"/>
      <c r="J1677" s="48"/>
      <c r="K1677" s="48"/>
      <c r="IY1677" s="6"/>
      <c r="IZ1677" s="6"/>
      <c r="JA1677" s="6"/>
      <c r="JB1677" s="6"/>
      <c r="JC1677" s="6"/>
      <c r="JD1677" s="46"/>
      <c r="JE1677" s="4"/>
      <c r="JF1677" s="4"/>
      <c r="JG1677" s="4"/>
      <c r="JH1677" s="4"/>
      <c r="JI1677" s="4"/>
      <c r="JJ1677" s="4"/>
      <c r="JK1677" s="4"/>
      <c r="JL1677" s="4"/>
      <c r="JM1677" s="4"/>
      <c r="JN1677" s="4"/>
      <c r="JO1677" s="4"/>
      <c r="JP1677" s="4"/>
      <c r="JQ1677" s="6"/>
    </row>
    <row r="1678" spans="1:277" x14ac:dyDescent="0.25">
      <c r="A1678" s="47"/>
      <c r="B1678" s="48"/>
      <c r="C1678" s="48"/>
      <c r="D1678" s="48"/>
      <c r="E1678" s="48"/>
      <c r="F1678" s="48"/>
      <c r="G1678" s="48"/>
      <c r="H1678" s="48"/>
      <c r="I1678" s="48"/>
      <c r="J1678" s="48"/>
      <c r="K1678" s="48"/>
      <c r="IY1678" s="6"/>
      <c r="IZ1678" s="6"/>
      <c r="JA1678" s="6"/>
      <c r="JB1678" s="6"/>
      <c r="JC1678" s="6"/>
      <c r="JD1678" s="46"/>
      <c r="JE1678" s="4"/>
      <c r="JF1678" s="4"/>
      <c r="JG1678" s="4"/>
      <c r="JH1678" s="4"/>
      <c r="JI1678" s="4"/>
      <c r="JJ1678" s="4"/>
      <c r="JK1678" s="4"/>
      <c r="JL1678" s="4"/>
      <c r="JM1678" s="4"/>
      <c r="JN1678" s="4"/>
      <c r="JO1678" s="4"/>
      <c r="JP1678" s="4"/>
      <c r="JQ1678" s="6"/>
    </row>
    <row r="1679" spans="1:277" x14ac:dyDescent="0.25">
      <c r="A1679" s="47"/>
      <c r="B1679" s="48"/>
      <c r="C1679" s="48"/>
      <c r="D1679" s="48"/>
      <c r="E1679" s="48"/>
      <c r="F1679" s="48"/>
      <c r="G1679" s="48"/>
      <c r="H1679" s="48"/>
      <c r="I1679" s="48"/>
      <c r="J1679" s="48"/>
      <c r="K1679" s="48"/>
      <c r="IY1679" s="6"/>
      <c r="IZ1679" s="6"/>
      <c r="JA1679" s="6"/>
      <c r="JB1679" s="6"/>
      <c r="JC1679" s="6"/>
      <c r="JD1679" s="46"/>
      <c r="JE1679" s="4"/>
      <c r="JF1679" s="4"/>
      <c r="JG1679" s="4"/>
      <c r="JH1679" s="4"/>
      <c r="JI1679" s="4"/>
      <c r="JJ1679" s="4"/>
      <c r="JK1679" s="4"/>
      <c r="JL1679" s="4"/>
      <c r="JM1679" s="4"/>
      <c r="JN1679" s="4"/>
      <c r="JO1679" s="4"/>
      <c r="JP1679" s="4"/>
      <c r="JQ1679" s="6"/>
    </row>
    <row r="1680" spans="1:277" x14ac:dyDescent="0.25">
      <c r="A1680" s="47"/>
      <c r="B1680" s="48"/>
      <c r="C1680" s="48"/>
      <c r="D1680" s="48"/>
      <c r="E1680" s="48"/>
      <c r="F1680" s="48"/>
      <c r="G1680" s="48"/>
      <c r="H1680" s="48"/>
      <c r="I1680" s="48"/>
      <c r="J1680" s="48"/>
      <c r="K1680" s="48"/>
      <c r="IY1680" s="6"/>
      <c r="IZ1680" s="6"/>
      <c r="JA1680" s="6"/>
      <c r="JB1680" s="6"/>
      <c r="JC1680" s="6"/>
      <c r="JD1680" s="46"/>
      <c r="JE1680" s="4"/>
      <c r="JF1680" s="4"/>
      <c r="JG1680" s="4"/>
      <c r="JH1680" s="4"/>
      <c r="JI1680" s="4"/>
      <c r="JJ1680" s="4"/>
      <c r="JK1680" s="4"/>
      <c r="JL1680" s="4"/>
      <c r="JM1680" s="4"/>
      <c r="JN1680" s="4"/>
      <c r="JO1680" s="4"/>
      <c r="JP1680" s="4"/>
      <c r="JQ1680" s="6"/>
    </row>
    <row r="1681" spans="1:277" x14ac:dyDescent="0.25">
      <c r="A1681" s="47"/>
      <c r="B1681" s="48"/>
      <c r="C1681" s="48"/>
      <c r="D1681" s="48"/>
      <c r="E1681" s="48"/>
      <c r="F1681" s="48"/>
      <c r="G1681" s="48"/>
      <c r="H1681" s="48"/>
      <c r="I1681" s="48"/>
      <c r="J1681" s="48"/>
      <c r="K1681" s="48"/>
      <c r="IY1681" s="6"/>
      <c r="IZ1681" s="6"/>
      <c r="JA1681" s="6"/>
      <c r="JB1681" s="6"/>
      <c r="JC1681" s="6"/>
      <c r="JD1681" s="46"/>
      <c r="JE1681" s="4"/>
      <c r="JF1681" s="4"/>
      <c r="JG1681" s="4"/>
      <c r="JH1681" s="4"/>
      <c r="JI1681" s="4"/>
      <c r="JJ1681" s="4"/>
      <c r="JK1681" s="4"/>
      <c r="JL1681" s="4"/>
      <c r="JM1681" s="4"/>
      <c r="JN1681" s="4"/>
      <c r="JO1681" s="4"/>
      <c r="JP1681" s="4"/>
      <c r="JQ1681" s="6"/>
    </row>
    <row r="1682" spans="1:277" x14ac:dyDescent="0.25">
      <c r="A1682" s="47"/>
      <c r="B1682" s="48"/>
      <c r="C1682" s="48"/>
      <c r="D1682" s="48"/>
      <c r="E1682" s="48"/>
      <c r="F1682" s="48"/>
      <c r="G1682" s="48"/>
      <c r="H1682" s="48"/>
      <c r="I1682" s="48"/>
      <c r="J1682" s="48"/>
      <c r="K1682" s="48"/>
      <c r="IY1682" s="6"/>
      <c r="IZ1682" s="6"/>
      <c r="JA1682" s="6"/>
      <c r="JB1682" s="6"/>
      <c r="JC1682" s="6"/>
      <c r="JD1682" s="46"/>
      <c r="JE1682" s="4"/>
      <c r="JF1682" s="4"/>
      <c r="JG1682" s="4"/>
      <c r="JH1682" s="4"/>
      <c r="JI1682" s="4"/>
      <c r="JJ1682" s="4"/>
      <c r="JK1682" s="4"/>
      <c r="JL1682" s="4"/>
      <c r="JM1682" s="4"/>
      <c r="JN1682" s="4"/>
      <c r="JO1682" s="4"/>
      <c r="JP1682" s="4"/>
      <c r="JQ1682" s="6"/>
    </row>
    <row r="1683" spans="1:277" x14ac:dyDescent="0.25">
      <c r="A1683" s="47"/>
      <c r="B1683" s="48"/>
      <c r="C1683" s="48"/>
      <c r="D1683" s="48"/>
      <c r="E1683" s="48"/>
      <c r="F1683" s="48"/>
      <c r="G1683" s="48"/>
      <c r="H1683" s="48"/>
      <c r="I1683" s="48"/>
      <c r="J1683" s="48"/>
      <c r="K1683" s="48"/>
      <c r="IY1683" s="6"/>
      <c r="IZ1683" s="6"/>
      <c r="JA1683" s="6"/>
      <c r="JB1683" s="6"/>
      <c r="JC1683" s="6"/>
      <c r="JD1683" s="46"/>
      <c r="JE1683" s="4"/>
      <c r="JF1683" s="4"/>
      <c r="JG1683" s="4"/>
      <c r="JH1683" s="4"/>
      <c r="JI1683" s="4"/>
      <c r="JJ1683" s="4"/>
      <c r="JK1683" s="4"/>
      <c r="JL1683" s="4"/>
      <c r="JM1683" s="4"/>
      <c r="JN1683" s="4"/>
      <c r="JO1683" s="4"/>
      <c r="JP1683" s="4"/>
      <c r="JQ1683" s="6"/>
    </row>
    <row r="1684" spans="1:277" x14ac:dyDescent="0.25">
      <c r="A1684" s="47"/>
      <c r="B1684" s="48"/>
      <c r="C1684" s="48"/>
      <c r="D1684" s="48"/>
      <c r="E1684" s="48"/>
      <c r="F1684" s="48"/>
      <c r="G1684" s="48"/>
      <c r="H1684" s="48"/>
      <c r="I1684" s="48"/>
      <c r="J1684" s="48"/>
      <c r="K1684" s="48"/>
      <c r="IY1684" s="6"/>
      <c r="IZ1684" s="6"/>
      <c r="JA1684" s="6"/>
      <c r="JB1684" s="6"/>
      <c r="JC1684" s="6"/>
      <c r="JD1684" s="46"/>
      <c r="JE1684" s="4"/>
      <c r="JF1684" s="4"/>
      <c r="JG1684" s="4"/>
      <c r="JH1684" s="4"/>
      <c r="JI1684" s="4"/>
      <c r="JJ1684" s="4"/>
      <c r="JK1684" s="4"/>
      <c r="JL1684" s="4"/>
      <c r="JM1684" s="4"/>
      <c r="JN1684" s="4"/>
      <c r="JO1684" s="4"/>
      <c r="JP1684" s="4"/>
      <c r="JQ1684" s="6"/>
    </row>
    <row r="1685" spans="1:277" x14ac:dyDescent="0.25">
      <c r="A1685" s="47"/>
      <c r="B1685" s="48"/>
      <c r="C1685" s="48"/>
      <c r="D1685" s="48"/>
      <c r="E1685" s="48"/>
      <c r="F1685" s="48"/>
      <c r="G1685" s="48"/>
      <c r="H1685" s="48"/>
      <c r="I1685" s="48"/>
      <c r="J1685" s="48"/>
      <c r="K1685" s="48"/>
      <c r="IY1685" s="6"/>
      <c r="IZ1685" s="6"/>
      <c r="JA1685" s="6"/>
      <c r="JB1685" s="6"/>
      <c r="JC1685" s="6"/>
      <c r="JD1685" s="46"/>
      <c r="JE1685" s="4"/>
      <c r="JF1685" s="4"/>
      <c r="JG1685" s="4"/>
      <c r="JH1685" s="4"/>
      <c r="JI1685" s="4"/>
      <c r="JJ1685" s="4"/>
      <c r="JK1685" s="4"/>
      <c r="JL1685" s="4"/>
      <c r="JM1685" s="4"/>
      <c r="JN1685" s="4"/>
      <c r="JO1685" s="4"/>
      <c r="JP1685" s="4"/>
      <c r="JQ1685" s="6"/>
    </row>
    <row r="1686" spans="1:277" x14ac:dyDescent="0.25">
      <c r="A1686" s="47"/>
      <c r="B1686" s="48"/>
      <c r="C1686" s="48"/>
      <c r="D1686" s="48"/>
      <c r="E1686" s="48"/>
      <c r="F1686" s="48"/>
      <c r="G1686" s="48"/>
      <c r="H1686" s="48"/>
      <c r="I1686" s="48"/>
      <c r="J1686" s="48"/>
      <c r="K1686" s="48"/>
      <c r="IY1686" s="6"/>
      <c r="IZ1686" s="6"/>
      <c r="JA1686" s="6"/>
      <c r="JB1686" s="6"/>
      <c r="JC1686" s="6"/>
      <c r="JD1686" s="46"/>
      <c r="JE1686" s="4"/>
      <c r="JF1686" s="4"/>
      <c r="JG1686" s="4"/>
      <c r="JH1686" s="4"/>
      <c r="JI1686" s="4"/>
      <c r="JJ1686" s="4"/>
      <c r="JK1686" s="4"/>
      <c r="JL1686" s="4"/>
      <c r="JM1686" s="4"/>
      <c r="JN1686" s="4"/>
      <c r="JO1686" s="4"/>
      <c r="JP1686" s="4"/>
      <c r="JQ1686" s="6"/>
    </row>
    <row r="1687" spans="1:277" x14ac:dyDescent="0.25">
      <c r="A1687" s="47"/>
      <c r="B1687" s="48"/>
      <c r="C1687" s="48"/>
      <c r="D1687" s="48"/>
      <c r="E1687" s="48"/>
      <c r="F1687" s="48"/>
      <c r="G1687" s="48"/>
      <c r="H1687" s="48"/>
      <c r="I1687" s="48"/>
      <c r="J1687" s="48"/>
      <c r="K1687" s="48"/>
      <c r="IY1687" s="6"/>
      <c r="IZ1687" s="6"/>
      <c r="JA1687" s="6"/>
      <c r="JB1687" s="6"/>
      <c r="JC1687" s="6"/>
      <c r="JD1687" s="46"/>
      <c r="JE1687" s="4"/>
      <c r="JF1687" s="4"/>
      <c r="JG1687" s="4"/>
      <c r="JH1687" s="4"/>
      <c r="JI1687" s="4"/>
      <c r="JJ1687" s="4"/>
      <c r="JK1687" s="4"/>
      <c r="JL1687" s="4"/>
      <c r="JM1687" s="4"/>
      <c r="JN1687" s="4"/>
      <c r="JO1687" s="4"/>
      <c r="JP1687" s="4"/>
      <c r="JQ1687" s="6"/>
    </row>
    <row r="1688" spans="1:277" x14ac:dyDescent="0.25">
      <c r="A1688" s="47"/>
      <c r="B1688" s="48"/>
      <c r="C1688" s="48"/>
      <c r="D1688" s="48"/>
      <c r="E1688" s="48"/>
      <c r="F1688" s="48"/>
      <c r="G1688" s="48"/>
      <c r="H1688" s="48"/>
      <c r="I1688" s="48"/>
      <c r="J1688" s="48"/>
      <c r="K1688" s="48"/>
      <c r="IY1688" s="6"/>
      <c r="IZ1688" s="6"/>
      <c r="JA1688" s="6"/>
      <c r="JB1688" s="6"/>
      <c r="JC1688" s="6"/>
      <c r="JD1688" s="46"/>
      <c r="JE1688" s="4"/>
      <c r="JF1688" s="4"/>
      <c r="JG1688" s="4"/>
      <c r="JH1688" s="4"/>
      <c r="JI1688" s="4"/>
      <c r="JJ1688" s="4"/>
      <c r="JK1688" s="4"/>
      <c r="JL1688" s="4"/>
      <c r="JM1688" s="4"/>
      <c r="JN1688" s="4"/>
      <c r="JO1688" s="4"/>
      <c r="JP1688" s="4"/>
      <c r="JQ1688" s="6"/>
    </row>
    <row r="1689" spans="1:277" x14ac:dyDescent="0.25">
      <c r="A1689" s="47"/>
      <c r="B1689" s="48"/>
      <c r="C1689" s="48"/>
      <c r="D1689" s="48"/>
      <c r="E1689" s="48"/>
      <c r="F1689" s="48"/>
      <c r="G1689" s="48"/>
      <c r="H1689" s="48"/>
      <c r="I1689" s="48"/>
      <c r="J1689" s="48"/>
      <c r="K1689" s="48"/>
      <c r="IY1689" s="6"/>
      <c r="IZ1689" s="6"/>
      <c r="JA1689" s="6"/>
      <c r="JB1689" s="6"/>
      <c r="JC1689" s="6"/>
      <c r="JD1689" s="46"/>
      <c r="JE1689" s="4"/>
      <c r="JF1689" s="4"/>
      <c r="JG1689" s="4"/>
      <c r="JH1689" s="4"/>
      <c r="JI1689" s="4"/>
      <c r="JJ1689" s="4"/>
      <c r="JK1689" s="4"/>
      <c r="JL1689" s="4"/>
      <c r="JM1689" s="4"/>
      <c r="JN1689" s="4"/>
      <c r="JO1689" s="4"/>
      <c r="JP1689" s="4"/>
      <c r="JQ1689" s="6"/>
    </row>
    <row r="1690" spans="1:277" x14ac:dyDescent="0.25">
      <c r="A1690" s="47"/>
      <c r="B1690" s="48"/>
      <c r="C1690" s="48"/>
      <c r="D1690" s="48"/>
      <c r="E1690" s="48"/>
      <c r="F1690" s="48"/>
      <c r="G1690" s="48"/>
      <c r="H1690" s="48"/>
      <c r="I1690" s="48"/>
      <c r="J1690" s="48"/>
      <c r="K1690" s="48"/>
      <c r="IY1690" s="6"/>
      <c r="IZ1690" s="6"/>
      <c r="JA1690" s="6"/>
      <c r="JB1690" s="6"/>
      <c r="JC1690" s="6"/>
      <c r="JD1690" s="46"/>
      <c r="JE1690" s="4"/>
      <c r="JF1690" s="4"/>
      <c r="JG1690" s="4"/>
      <c r="JH1690" s="4"/>
      <c r="JI1690" s="4"/>
      <c r="JJ1690" s="4"/>
      <c r="JK1690" s="4"/>
      <c r="JL1690" s="4"/>
      <c r="JM1690" s="4"/>
      <c r="JN1690" s="4"/>
      <c r="JO1690" s="4"/>
      <c r="JP1690" s="4"/>
      <c r="JQ1690" s="6"/>
    </row>
    <row r="1691" spans="1:277" x14ac:dyDescent="0.25">
      <c r="A1691" s="47"/>
      <c r="B1691" s="48"/>
      <c r="C1691" s="48"/>
      <c r="D1691" s="48"/>
      <c r="E1691" s="48"/>
      <c r="F1691" s="48"/>
      <c r="G1691" s="48"/>
      <c r="H1691" s="48"/>
      <c r="I1691" s="48"/>
      <c r="J1691" s="48"/>
      <c r="K1691" s="48"/>
      <c r="IY1691" s="6"/>
      <c r="IZ1691" s="6"/>
      <c r="JA1691" s="6"/>
      <c r="JB1691" s="6"/>
      <c r="JC1691" s="6"/>
      <c r="JD1691" s="46"/>
      <c r="JE1691" s="4"/>
      <c r="JF1691" s="4"/>
      <c r="JG1691" s="4"/>
      <c r="JH1691" s="4"/>
      <c r="JI1691" s="4"/>
      <c r="JJ1691" s="4"/>
      <c r="JK1691" s="4"/>
      <c r="JL1691" s="4"/>
      <c r="JM1691" s="4"/>
      <c r="JN1691" s="4"/>
      <c r="JO1691" s="4"/>
      <c r="JP1691" s="4"/>
      <c r="JQ1691" s="6"/>
    </row>
    <row r="1692" spans="1:277" x14ac:dyDescent="0.25">
      <c r="A1692" s="47"/>
      <c r="B1692" s="48"/>
      <c r="C1692" s="48"/>
      <c r="D1692" s="48"/>
      <c r="E1692" s="48"/>
      <c r="F1692" s="48"/>
      <c r="G1692" s="48"/>
      <c r="H1692" s="48"/>
      <c r="I1692" s="48"/>
      <c r="J1692" s="48"/>
      <c r="K1692" s="48"/>
      <c r="IY1692" s="6"/>
      <c r="IZ1692" s="6"/>
      <c r="JA1692" s="6"/>
      <c r="JB1692" s="6"/>
      <c r="JC1692" s="6"/>
      <c r="JD1692" s="46"/>
      <c r="JE1692" s="4"/>
      <c r="JF1692" s="4"/>
      <c r="JG1692" s="4"/>
      <c r="JH1692" s="4"/>
      <c r="JI1692" s="4"/>
      <c r="JJ1692" s="4"/>
      <c r="JK1692" s="4"/>
      <c r="JL1692" s="4"/>
      <c r="JM1692" s="4"/>
      <c r="JN1692" s="4"/>
      <c r="JO1692" s="4"/>
      <c r="JP1692" s="4"/>
      <c r="JQ1692" s="6"/>
    </row>
    <row r="1693" spans="1:277" x14ac:dyDescent="0.25">
      <c r="A1693" s="47"/>
      <c r="B1693" s="48"/>
      <c r="C1693" s="48"/>
      <c r="D1693" s="48"/>
      <c r="E1693" s="48"/>
      <c r="F1693" s="48"/>
      <c r="G1693" s="48"/>
      <c r="H1693" s="48"/>
      <c r="I1693" s="48"/>
      <c r="J1693" s="48"/>
      <c r="K1693" s="48"/>
      <c r="IY1693" s="6"/>
      <c r="IZ1693" s="6"/>
      <c r="JA1693" s="6"/>
      <c r="JB1693" s="6"/>
      <c r="JC1693" s="6"/>
      <c r="JD1693" s="46"/>
      <c r="JE1693" s="4"/>
      <c r="JF1693" s="4"/>
      <c r="JG1693" s="4"/>
      <c r="JH1693" s="4"/>
      <c r="JI1693" s="4"/>
      <c r="JJ1693" s="4"/>
      <c r="JK1693" s="4"/>
      <c r="JL1693" s="4"/>
      <c r="JM1693" s="4"/>
      <c r="JN1693" s="4"/>
      <c r="JO1693" s="4"/>
      <c r="JP1693" s="4"/>
      <c r="JQ1693" s="6"/>
    </row>
    <row r="1694" spans="1:277" x14ac:dyDescent="0.25">
      <c r="A1694" s="47"/>
      <c r="B1694" s="48"/>
      <c r="C1694" s="48"/>
      <c r="D1694" s="48"/>
      <c r="E1694" s="48"/>
      <c r="F1694" s="48"/>
      <c r="G1694" s="48"/>
      <c r="H1694" s="48"/>
      <c r="I1694" s="48"/>
      <c r="J1694" s="48"/>
      <c r="K1694" s="48"/>
      <c r="IY1694" s="6"/>
      <c r="IZ1694" s="6"/>
      <c r="JA1694" s="6"/>
      <c r="JB1694" s="6"/>
      <c r="JC1694" s="6"/>
      <c r="JD1694" s="46"/>
      <c r="JE1694" s="4"/>
      <c r="JF1694" s="4"/>
      <c r="JG1694" s="4"/>
      <c r="JH1694" s="4"/>
      <c r="JI1694" s="4"/>
      <c r="JJ1694" s="4"/>
      <c r="JK1694" s="4"/>
      <c r="JL1694" s="4"/>
      <c r="JM1694" s="4"/>
      <c r="JN1694" s="4"/>
      <c r="JO1694" s="4"/>
      <c r="JP1694" s="4"/>
      <c r="JQ1694" s="6"/>
    </row>
    <row r="1695" spans="1:277" x14ac:dyDescent="0.25">
      <c r="A1695" s="47"/>
      <c r="B1695" s="48"/>
      <c r="C1695" s="48"/>
      <c r="D1695" s="48"/>
      <c r="E1695" s="48"/>
      <c r="F1695" s="48"/>
      <c r="G1695" s="48"/>
      <c r="H1695" s="48"/>
      <c r="I1695" s="48"/>
      <c r="J1695" s="48"/>
      <c r="K1695" s="48"/>
      <c r="IY1695" s="6"/>
      <c r="IZ1695" s="6"/>
      <c r="JA1695" s="6"/>
      <c r="JB1695" s="6"/>
      <c r="JC1695" s="6"/>
      <c r="JD1695" s="46"/>
      <c r="JE1695" s="4"/>
      <c r="JF1695" s="4"/>
      <c r="JG1695" s="4"/>
      <c r="JH1695" s="4"/>
      <c r="JI1695" s="4"/>
      <c r="JJ1695" s="4"/>
      <c r="JK1695" s="4"/>
      <c r="JL1695" s="4"/>
      <c r="JM1695" s="4"/>
      <c r="JN1695" s="4"/>
      <c r="JO1695" s="4"/>
      <c r="JP1695" s="4"/>
      <c r="JQ1695" s="6"/>
    </row>
    <row r="1696" spans="1:277" x14ac:dyDescent="0.25">
      <c r="A1696" s="47"/>
      <c r="B1696" s="48"/>
      <c r="C1696" s="48"/>
      <c r="D1696" s="48"/>
      <c r="E1696" s="48"/>
      <c r="F1696" s="48"/>
      <c r="G1696" s="48"/>
      <c r="H1696" s="48"/>
      <c r="I1696" s="48"/>
      <c r="J1696" s="48"/>
      <c r="K1696" s="48"/>
      <c r="IY1696" s="6"/>
      <c r="IZ1696" s="6"/>
      <c r="JA1696" s="6"/>
      <c r="JB1696" s="6"/>
      <c r="JC1696" s="6"/>
      <c r="JD1696" s="46"/>
      <c r="JE1696" s="4"/>
      <c r="JF1696" s="4"/>
      <c r="JG1696" s="4"/>
      <c r="JH1696" s="4"/>
      <c r="JI1696" s="4"/>
      <c r="JJ1696" s="4"/>
      <c r="JK1696" s="4"/>
      <c r="JL1696" s="4"/>
      <c r="JM1696" s="4"/>
      <c r="JN1696" s="4"/>
      <c r="JO1696" s="4"/>
      <c r="JP1696" s="4"/>
      <c r="JQ1696" s="6"/>
    </row>
    <row r="1697" spans="1:277" x14ac:dyDescent="0.25">
      <c r="A1697" s="47"/>
      <c r="B1697" s="48"/>
      <c r="C1697" s="48"/>
      <c r="D1697" s="48"/>
      <c r="E1697" s="48"/>
      <c r="F1697" s="48"/>
      <c r="G1697" s="48"/>
      <c r="H1697" s="48"/>
      <c r="I1697" s="48"/>
      <c r="J1697" s="48"/>
      <c r="K1697" s="48"/>
      <c r="IY1697" s="6"/>
      <c r="IZ1697" s="6"/>
      <c r="JA1697" s="6"/>
      <c r="JB1697" s="6"/>
      <c r="JC1697" s="6"/>
      <c r="JD1697" s="46"/>
      <c r="JE1697" s="4"/>
      <c r="JF1697" s="4"/>
      <c r="JG1697" s="4"/>
      <c r="JH1697" s="4"/>
      <c r="JI1697" s="4"/>
      <c r="JJ1697" s="4"/>
      <c r="JK1697" s="4"/>
      <c r="JL1697" s="4"/>
      <c r="JM1697" s="4"/>
      <c r="JN1697" s="4"/>
      <c r="JO1697" s="4"/>
      <c r="JP1697" s="4"/>
      <c r="JQ1697" s="6"/>
    </row>
    <row r="1698" spans="1:277" x14ac:dyDescent="0.25">
      <c r="A1698" s="47"/>
      <c r="B1698" s="48"/>
      <c r="C1698" s="48"/>
      <c r="D1698" s="48"/>
      <c r="E1698" s="48"/>
      <c r="F1698" s="48"/>
      <c r="G1698" s="48"/>
      <c r="H1698" s="48"/>
      <c r="I1698" s="48"/>
      <c r="J1698" s="48"/>
      <c r="K1698" s="48"/>
      <c r="IY1698" s="6"/>
      <c r="IZ1698" s="6"/>
      <c r="JA1698" s="6"/>
      <c r="JB1698" s="6"/>
      <c r="JC1698" s="6"/>
      <c r="JD1698" s="46"/>
      <c r="JE1698" s="4"/>
      <c r="JF1698" s="4"/>
      <c r="JG1698" s="4"/>
      <c r="JH1698" s="4"/>
      <c r="JI1698" s="4"/>
      <c r="JJ1698" s="4"/>
      <c r="JK1698" s="4"/>
      <c r="JL1698" s="4"/>
      <c r="JM1698" s="4"/>
      <c r="JN1698" s="4"/>
      <c r="JO1698" s="4"/>
      <c r="JP1698" s="4"/>
      <c r="JQ1698" s="6"/>
    </row>
    <row r="1699" spans="1:277" x14ac:dyDescent="0.25">
      <c r="A1699" s="47"/>
      <c r="B1699" s="48"/>
      <c r="C1699" s="48"/>
      <c r="D1699" s="48"/>
      <c r="E1699" s="48"/>
      <c r="F1699" s="48"/>
      <c r="G1699" s="48"/>
      <c r="H1699" s="48"/>
      <c r="I1699" s="48"/>
      <c r="J1699" s="48"/>
      <c r="K1699" s="48"/>
      <c r="IY1699" s="6"/>
      <c r="IZ1699" s="6"/>
      <c r="JA1699" s="6"/>
      <c r="JB1699" s="6"/>
      <c r="JC1699" s="6"/>
      <c r="JD1699" s="46"/>
      <c r="JE1699" s="4"/>
      <c r="JF1699" s="4"/>
      <c r="JG1699" s="4"/>
      <c r="JH1699" s="4"/>
      <c r="JI1699" s="4"/>
      <c r="JJ1699" s="4"/>
      <c r="JK1699" s="4"/>
      <c r="JL1699" s="4"/>
      <c r="JM1699" s="4"/>
      <c r="JN1699" s="4"/>
      <c r="JO1699" s="4"/>
      <c r="JP1699" s="4"/>
      <c r="JQ1699" s="6"/>
    </row>
    <row r="1700" spans="1:277" x14ac:dyDescent="0.25">
      <c r="A1700" s="47"/>
      <c r="B1700" s="48"/>
      <c r="C1700" s="48"/>
      <c r="D1700" s="48"/>
      <c r="E1700" s="48"/>
      <c r="F1700" s="48"/>
      <c r="G1700" s="48"/>
      <c r="H1700" s="48"/>
      <c r="I1700" s="48"/>
      <c r="J1700" s="48"/>
      <c r="K1700" s="48"/>
      <c r="IY1700" s="6"/>
      <c r="IZ1700" s="6"/>
      <c r="JA1700" s="6"/>
      <c r="JB1700" s="6"/>
      <c r="JC1700" s="6"/>
      <c r="JD1700" s="46"/>
      <c r="JE1700" s="4"/>
      <c r="JF1700" s="4"/>
      <c r="JG1700" s="4"/>
      <c r="JH1700" s="4"/>
      <c r="JI1700" s="4"/>
      <c r="JJ1700" s="4"/>
      <c r="JK1700" s="4"/>
      <c r="JL1700" s="4"/>
      <c r="JM1700" s="4"/>
      <c r="JN1700" s="4"/>
      <c r="JO1700" s="4"/>
      <c r="JP1700" s="4"/>
      <c r="JQ1700" s="6"/>
    </row>
    <row r="1701" spans="1:277" x14ac:dyDescent="0.25">
      <c r="A1701" s="47"/>
      <c r="B1701" s="48"/>
      <c r="C1701" s="48"/>
      <c r="D1701" s="48"/>
      <c r="E1701" s="48"/>
      <c r="F1701" s="48"/>
      <c r="G1701" s="48"/>
      <c r="H1701" s="48"/>
      <c r="I1701" s="48"/>
      <c r="J1701" s="48"/>
      <c r="K1701" s="48"/>
      <c r="IY1701" s="6"/>
      <c r="IZ1701" s="6"/>
      <c r="JA1701" s="6"/>
      <c r="JB1701" s="6"/>
      <c r="JC1701" s="6"/>
      <c r="JD1701" s="46"/>
      <c r="JE1701" s="4"/>
      <c r="JF1701" s="4"/>
      <c r="JG1701" s="4"/>
      <c r="JH1701" s="4"/>
      <c r="JI1701" s="4"/>
      <c r="JJ1701" s="4"/>
      <c r="JK1701" s="4"/>
      <c r="JL1701" s="4"/>
      <c r="JM1701" s="4"/>
      <c r="JN1701" s="4"/>
      <c r="JO1701" s="4"/>
      <c r="JP1701" s="4"/>
      <c r="JQ1701" s="6"/>
    </row>
    <row r="1702" spans="1:277" x14ac:dyDescent="0.25">
      <c r="A1702" s="47"/>
      <c r="B1702" s="48"/>
      <c r="C1702" s="48"/>
      <c r="D1702" s="48"/>
      <c r="E1702" s="48"/>
      <c r="F1702" s="48"/>
      <c r="G1702" s="48"/>
      <c r="H1702" s="48"/>
      <c r="I1702" s="48"/>
      <c r="J1702" s="48"/>
      <c r="K1702" s="48"/>
      <c r="IY1702" s="6"/>
      <c r="IZ1702" s="6"/>
      <c r="JA1702" s="6"/>
      <c r="JB1702" s="6"/>
      <c r="JC1702" s="6"/>
      <c r="JD1702" s="46"/>
      <c r="JE1702" s="4"/>
      <c r="JF1702" s="4"/>
      <c r="JG1702" s="4"/>
      <c r="JH1702" s="4"/>
      <c r="JI1702" s="4"/>
      <c r="JJ1702" s="4"/>
      <c r="JK1702" s="4"/>
      <c r="JL1702" s="4"/>
      <c r="JM1702" s="4"/>
      <c r="JN1702" s="4"/>
      <c r="JO1702" s="4"/>
      <c r="JP1702" s="4"/>
      <c r="JQ1702" s="6"/>
    </row>
    <row r="1703" spans="1:277" x14ac:dyDescent="0.25">
      <c r="A1703" s="47"/>
      <c r="B1703" s="48"/>
      <c r="C1703" s="48"/>
      <c r="D1703" s="48"/>
      <c r="E1703" s="48"/>
      <c r="F1703" s="48"/>
      <c r="G1703" s="48"/>
      <c r="H1703" s="48"/>
      <c r="I1703" s="48"/>
      <c r="J1703" s="48"/>
      <c r="K1703" s="48"/>
      <c r="IY1703" s="6"/>
      <c r="IZ1703" s="6"/>
      <c r="JA1703" s="6"/>
      <c r="JB1703" s="6"/>
      <c r="JC1703" s="6"/>
      <c r="JD1703" s="46"/>
      <c r="JE1703" s="4"/>
      <c r="JF1703" s="4"/>
      <c r="JG1703" s="4"/>
      <c r="JH1703" s="4"/>
      <c r="JI1703" s="4"/>
      <c r="JJ1703" s="4"/>
      <c r="JK1703" s="4"/>
      <c r="JL1703" s="4"/>
      <c r="JM1703" s="4"/>
      <c r="JN1703" s="4"/>
      <c r="JO1703" s="4"/>
      <c r="JP1703" s="4"/>
      <c r="JQ1703" s="6"/>
    </row>
    <row r="1704" spans="1:277" x14ac:dyDescent="0.25">
      <c r="A1704" s="47"/>
      <c r="B1704" s="48"/>
      <c r="C1704" s="48"/>
      <c r="D1704" s="48"/>
      <c r="E1704" s="48"/>
      <c r="F1704" s="48"/>
      <c r="G1704" s="48"/>
      <c r="H1704" s="48"/>
      <c r="I1704" s="48"/>
      <c r="J1704" s="48"/>
      <c r="K1704" s="48"/>
      <c r="IY1704" s="6"/>
      <c r="IZ1704" s="6"/>
      <c r="JA1704" s="6"/>
      <c r="JB1704" s="6"/>
      <c r="JC1704" s="6"/>
      <c r="JD1704" s="46"/>
      <c r="JE1704" s="4"/>
      <c r="JF1704" s="4"/>
      <c r="JG1704" s="4"/>
      <c r="JH1704" s="4"/>
      <c r="JI1704" s="4"/>
      <c r="JJ1704" s="4"/>
      <c r="JK1704" s="4"/>
      <c r="JL1704" s="4"/>
      <c r="JM1704" s="4"/>
      <c r="JN1704" s="4"/>
      <c r="JO1704" s="4"/>
      <c r="JP1704" s="4"/>
      <c r="JQ1704" s="6"/>
    </row>
    <row r="1705" spans="1:277" x14ac:dyDescent="0.25">
      <c r="A1705" s="47"/>
      <c r="B1705" s="48"/>
      <c r="C1705" s="48"/>
      <c r="D1705" s="48"/>
      <c r="E1705" s="48"/>
      <c r="F1705" s="48"/>
      <c r="G1705" s="48"/>
      <c r="H1705" s="48"/>
      <c r="I1705" s="48"/>
      <c r="J1705" s="48"/>
      <c r="K1705" s="48"/>
      <c r="IY1705" s="6"/>
      <c r="IZ1705" s="6"/>
      <c r="JA1705" s="6"/>
      <c r="JB1705" s="6"/>
      <c r="JC1705" s="6"/>
      <c r="JD1705" s="46"/>
      <c r="JE1705" s="4"/>
      <c r="JF1705" s="4"/>
      <c r="JG1705" s="4"/>
      <c r="JH1705" s="4"/>
      <c r="JI1705" s="4"/>
      <c r="JJ1705" s="4"/>
      <c r="JK1705" s="4"/>
      <c r="JL1705" s="4"/>
      <c r="JM1705" s="4"/>
      <c r="JN1705" s="4"/>
      <c r="JO1705" s="4"/>
      <c r="JP1705" s="4"/>
      <c r="JQ1705" s="6"/>
    </row>
    <row r="1706" spans="1:277" x14ac:dyDescent="0.25">
      <c r="A1706" s="47"/>
      <c r="B1706" s="48"/>
      <c r="C1706" s="48"/>
      <c r="D1706" s="48"/>
      <c r="E1706" s="48"/>
      <c r="F1706" s="48"/>
      <c r="G1706" s="48"/>
      <c r="H1706" s="48"/>
      <c r="I1706" s="48"/>
      <c r="J1706" s="48"/>
      <c r="K1706" s="48"/>
      <c r="IY1706" s="6"/>
      <c r="IZ1706" s="6"/>
      <c r="JA1706" s="6"/>
      <c r="JB1706" s="6"/>
      <c r="JC1706" s="6"/>
      <c r="JD1706" s="46"/>
      <c r="JE1706" s="4"/>
      <c r="JF1706" s="4"/>
      <c r="JG1706" s="4"/>
      <c r="JH1706" s="4"/>
      <c r="JI1706" s="4"/>
      <c r="JJ1706" s="4"/>
      <c r="JK1706" s="4"/>
      <c r="JL1706" s="4"/>
      <c r="JM1706" s="4"/>
      <c r="JN1706" s="4"/>
      <c r="JO1706" s="4"/>
      <c r="JP1706" s="4"/>
      <c r="JQ1706" s="6"/>
    </row>
    <row r="1707" spans="1:277" x14ac:dyDescent="0.25">
      <c r="A1707" s="47"/>
      <c r="B1707" s="48"/>
      <c r="C1707" s="48"/>
      <c r="D1707" s="48"/>
      <c r="E1707" s="48"/>
      <c r="F1707" s="48"/>
      <c r="G1707" s="48"/>
      <c r="H1707" s="48"/>
      <c r="I1707" s="48"/>
      <c r="J1707" s="48"/>
      <c r="K1707" s="48"/>
      <c r="IY1707" s="6"/>
      <c r="IZ1707" s="6"/>
      <c r="JA1707" s="6"/>
      <c r="JB1707" s="6"/>
      <c r="JC1707" s="6"/>
      <c r="JD1707" s="46"/>
      <c r="JE1707" s="4"/>
      <c r="JF1707" s="4"/>
      <c r="JG1707" s="4"/>
      <c r="JH1707" s="4"/>
      <c r="JI1707" s="4"/>
      <c r="JJ1707" s="4"/>
      <c r="JK1707" s="4"/>
      <c r="JL1707" s="4"/>
      <c r="JM1707" s="4"/>
      <c r="JN1707" s="4"/>
      <c r="JO1707" s="4"/>
      <c r="JP1707" s="4"/>
      <c r="JQ1707" s="6"/>
    </row>
    <row r="1708" spans="1:277" x14ac:dyDescent="0.25">
      <c r="A1708" s="47"/>
      <c r="B1708" s="48"/>
      <c r="C1708" s="48"/>
      <c r="D1708" s="48"/>
      <c r="E1708" s="48"/>
      <c r="F1708" s="48"/>
      <c r="G1708" s="48"/>
      <c r="H1708" s="48"/>
      <c r="I1708" s="48"/>
      <c r="J1708" s="48"/>
      <c r="K1708" s="48"/>
      <c r="IY1708" s="6"/>
      <c r="IZ1708" s="6"/>
      <c r="JA1708" s="6"/>
      <c r="JB1708" s="6"/>
      <c r="JC1708" s="6"/>
      <c r="JD1708" s="46"/>
      <c r="JE1708" s="4"/>
      <c r="JF1708" s="4"/>
      <c r="JG1708" s="4"/>
      <c r="JH1708" s="4"/>
      <c r="JI1708" s="4"/>
      <c r="JJ1708" s="4"/>
      <c r="JK1708" s="4"/>
      <c r="JL1708" s="4"/>
      <c r="JM1708" s="4"/>
      <c r="JN1708" s="4"/>
      <c r="JO1708" s="4"/>
      <c r="JP1708" s="4"/>
      <c r="JQ1708" s="6"/>
    </row>
    <row r="1709" spans="1:277" x14ac:dyDescent="0.25">
      <c r="A1709" s="47"/>
      <c r="B1709" s="48"/>
      <c r="C1709" s="48"/>
      <c r="D1709" s="48"/>
      <c r="E1709" s="48"/>
      <c r="F1709" s="48"/>
      <c r="G1709" s="48"/>
      <c r="H1709" s="48"/>
      <c r="I1709" s="48"/>
      <c r="J1709" s="48"/>
      <c r="K1709" s="48"/>
      <c r="IY1709" s="6"/>
      <c r="IZ1709" s="6"/>
      <c r="JA1709" s="6"/>
      <c r="JB1709" s="6"/>
      <c r="JC1709" s="6"/>
      <c r="JD1709" s="46"/>
      <c r="JE1709" s="4"/>
      <c r="JF1709" s="4"/>
      <c r="JG1709" s="4"/>
      <c r="JH1709" s="4"/>
      <c r="JI1709" s="4"/>
      <c r="JJ1709" s="4"/>
      <c r="JK1709" s="4"/>
      <c r="JL1709" s="4"/>
      <c r="JM1709" s="4"/>
      <c r="JN1709" s="4"/>
      <c r="JO1709" s="4"/>
      <c r="JP1709" s="4"/>
      <c r="JQ1709" s="6"/>
    </row>
    <row r="1710" spans="1:277" x14ac:dyDescent="0.25">
      <c r="A1710" s="47"/>
      <c r="B1710" s="48"/>
      <c r="C1710" s="48"/>
      <c r="D1710" s="48"/>
      <c r="E1710" s="48"/>
      <c r="F1710" s="48"/>
      <c r="G1710" s="48"/>
      <c r="H1710" s="48"/>
      <c r="I1710" s="48"/>
      <c r="J1710" s="48"/>
      <c r="K1710" s="48"/>
      <c r="IY1710" s="6"/>
      <c r="IZ1710" s="6"/>
      <c r="JA1710" s="6"/>
      <c r="JB1710" s="6"/>
      <c r="JC1710" s="6"/>
      <c r="JD1710" s="46"/>
      <c r="JE1710" s="4"/>
      <c r="JF1710" s="4"/>
      <c r="JG1710" s="4"/>
      <c r="JH1710" s="4"/>
      <c r="JI1710" s="4"/>
      <c r="JJ1710" s="4"/>
      <c r="JK1710" s="4"/>
      <c r="JL1710" s="4"/>
      <c r="JM1710" s="4"/>
      <c r="JN1710" s="4"/>
      <c r="JO1710" s="4"/>
      <c r="JP1710" s="4"/>
      <c r="JQ1710" s="6"/>
    </row>
    <row r="1711" spans="1:277" x14ac:dyDescent="0.25">
      <c r="A1711" s="47"/>
      <c r="B1711" s="48"/>
      <c r="C1711" s="48"/>
      <c r="D1711" s="48"/>
      <c r="E1711" s="48"/>
      <c r="F1711" s="48"/>
      <c r="G1711" s="48"/>
      <c r="H1711" s="48"/>
      <c r="I1711" s="48"/>
      <c r="J1711" s="48"/>
      <c r="K1711" s="48"/>
      <c r="IY1711" s="6"/>
      <c r="IZ1711" s="6"/>
      <c r="JA1711" s="6"/>
      <c r="JB1711" s="6"/>
      <c r="JC1711" s="6"/>
      <c r="JD1711" s="46"/>
      <c r="JE1711" s="4"/>
      <c r="JF1711" s="4"/>
      <c r="JG1711" s="4"/>
      <c r="JH1711" s="4"/>
      <c r="JI1711" s="4"/>
      <c r="JJ1711" s="4"/>
      <c r="JK1711" s="4"/>
      <c r="JL1711" s="4"/>
      <c r="JM1711" s="4"/>
      <c r="JN1711" s="4"/>
      <c r="JO1711" s="4"/>
      <c r="JP1711" s="4"/>
      <c r="JQ1711" s="6"/>
    </row>
    <row r="1712" spans="1:277" x14ac:dyDescent="0.25">
      <c r="A1712" s="47"/>
      <c r="B1712" s="48"/>
      <c r="C1712" s="48"/>
      <c r="D1712" s="48"/>
      <c r="E1712" s="48"/>
      <c r="F1712" s="48"/>
      <c r="G1712" s="48"/>
      <c r="H1712" s="48"/>
      <c r="I1712" s="48"/>
      <c r="J1712" s="48"/>
      <c r="K1712" s="48"/>
      <c r="IY1712" s="6"/>
      <c r="IZ1712" s="6"/>
      <c r="JA1712" s="6"/>
      <c r="JB1712" s="6"/>
      <c r="JC1712" s="6"/>
      <c r="JD1712" s="46"/>
      <c r="JE1712" s="4"/>
      <c r="JF1712" s="4"/>
      <c r="JG1712" s="4"/>
      <c r="JH1712" s="4"/>
      <c r="JI1712" s="4"/>
      <c r="JJ1712" s="4"/>
      <c r="JK1712" s="4"/>
      <c r="JL1712" s="4"/>
      <c r="JM1712" s="4"/>
      <c r="JN1712" s="4"/>
      <c r="JO1712" s="4"/>
      <c r="JP1712" s="4"/>
      <c r="JQ1712" s="6"/>
    </row>
    <row r="1713" spans="1:277" x14ac:dyDescent="0.25">
      <c r="A1713" s="47"/>
      <c r="B1713" s="48"/>
      <c r="C1713" s="48"/>
      <c r="D1713" s="48"/>
      <c r="E1713" s="48"/>
      <c r="F1713" s="48"/>
      <c r="G1713" s="48"/>
      <c r="H1713" s="48"/>
      <c r="I1713" s="48"/>
      <c r="J1713" s="48"/>
      <c r="K1713" s="48"/>
      <c r="IY1713" s="6"/>
      <c r="IZ1713" s="6"/>
      <c r="JA1713" s="6"/>
      <c r="JB1713" s="6"/>
      <c r="JC1713" s="6"/>
      <c r="JD1713" s="46"/>
      <c r="JE1713" s="4"/>
      <c r="JF1713" s="4"/>
      <c r="JG1713" s="4"/>
      <c r="JH1713" s="4"/>
      <c r="JI1713" s="4"/>
      <c r="JJ1713" s="4"/>
      <c r="JK1713" s="4"/>
      <c r="JL1713" s="4"/>
      <c r="JM1713" s="4"/>
      <c r="JN1713" s="4"/>
      <c r="JO1713" s="4"/>
      <c r="JP1713" s="4"/>
      <c r="JQ1713" s="6"/>
    </row>
    <row r="1714" spans="1:277" x14ac:dyDescent="0.25">
      <c r="A1714" s="47"/>
      <c r="B1714" s="48"/>
      <c r="C1714" s="48"/>
      <c r="D1714" s="48"/>
      <c r="E1714" s="48"/>
      <c r="F1714" s="48"/>
      <c r="G1714" s="48"/>
      <c r="H1714" s="48"/>
      <c r="I1714" s="48"/>
      <c r="J1714" s="48"/>
      <c r="K1714" s="48"/>
      <c r="IY1714" s="6"/>
      <c r="IZ1714" s="6"/>
      <c r="JA1714" s="6"/>
      <c r="JB1714" s="6"/>
      <c r="JC1714" s="6"/>
      <c r="JD1714" s="46"/>
      <c r="JE1714" s="4"/>
      <c r="JF1714" s="4"/>
      <c r="JG1714" s="4"/>
      <c r="JH1714" s="4"/>
      <c r="JI1714" s="4"/>
      <c r="JJ1714" s="4"/>
      <c r="JK1714" s="4"/>
      <c r="JL1714" s="4"/>
      <c r="JM1714" s="4"/>
      <c r="JN1714" s="4"/>
      <c r="JO1714" s="4"/>
      <c r="JP1714" s="4"/>
      <c r="JQ1714" s="6"/>
    </row>
    <row r="1715" spans="1:277" x14ac:dyDescent="0.25">
      <c r="A1715" s="47"/>
      <c r="B1715" s="48"/>
      <c r="C1715" s="48"/>
      <c r="D1715" s="48"/>
      <c r="E1715" s="48"/>
      <c r="F1715" s="48"/>
      <c r="G1715" s="48"/>
      <c r="H1715" s="48"/>
      <c r="I1715" s="48"/>
      <c r="J1715" s="48"/>
      <c r="K1715" s="48"/>
      <c r="IY1715" s="6"/>
      <c r="IZ1715" s="6"/>
      <c r="JA1715" s="6"/>
      <c r="JB1715" s="6"/>
      <c r="JC1715" s="6"/>
      <c r="JD1715" s="46"/>
      <c r="JE1715" s="4"/>
      <c r="JF1715" s="4"/>
      <c r="JG1715" s="4"/>
      <c r="JH1715" s="4"/>
      <c r="JI1715" s="4"/>
      <c r="JJ1715" s="4"/>
      <c r="JK1715" s="4"/>
      <c r="JL1715" s="4"/>
      <c r="JM1715" s="4"/>
      <c r="JN1715" s="4"/>
      <c r="JO1715" s="4"/>
      <c r="JP1715" s="4"/>
      <c r="JQ1715" s="6"/>
    </row>
    <row r="1716" spans="1:277" x14ac:dyDescent="0.25">
      <c r="A1716" s="47"/>
      <c r="B1716" s="48"/>
      <c r="C1716" s="48"/>
      <c r="D1716" s="48"/>
      <c r="E1716" s="48"/>
      <c r="F1716" s="48"/>
      <c r="G1716" s="48"/>
      <c r="H1716" s="48"/>
      <c r="I1716" s="48"/>
      <c r="J1716" s="48"/>
      <c r="K1716" s="48"/>
      <c r="IY1716" s="6"/>
      <c r="IZ1716" s="6"/>
      <c r="JA1716" s="6"/>
      <c r="JB1716" s="6"/>
      <c r="JC1716" s="6"/>
      <c r="JD1716" s="46"/>
      <c r="JE1716" s="4"/>
      <c r="JF1716" s="4"/>
      <c r="JG1716" s="4"/>
      <c r="JH1716" s="4"/>
      <c r="JI1716" s="4"/>
      <c r="JJ1716" s="4"/>
      <c r="JK1716" s="4"/>
      <c r="JL1716" s="4"/>
      <c r="JM1716" s="4"/>
      <c r="JN1716" s="4"/>
      <c r="JO1716" s="4"/>
      <c r="JP1716" s="4"/>
      <c r="JQ1716" s="6"/>
    </row>
    <row r="1717" spans="1:277" x14ac:dyDescent="0.25">
      <c r="A1717" s="47"/>
      <c r="B1717" s="48"/>
      <c r="C1717" s="48"/>
      <c r="D1717" s="48"/>
      <c r="E1717" s="48"/>
      <c r="F1717" s="48"/>
      <c r="G1717" s="48"/>
      <c r="H1717" s="48"/>
      <c r="I1717" s="48"/>
      <c r="J1717" s="48"/>
      <c r="K1717" s="48"/>
      <c r="IY1717" s="6"/>
      <c r="IZ1717" s="6"/>
      <c r="JA1717" s="6"/>
      <c r="JB1717" s="6"/>
      <c r="JC1717" s="6"/>
      <c r="JD1717" s="46"/>
      <c r="JE1717" s="4"/>
      <c r="JF1717" s="4"/>
      <c r="JG1717" s="4"/>
      <c r="JH1717" s="4"/>
      <c r="JI1717" s="4"/>
      <c r="JJ1717" s="4"/>
      <c r="JK1717" s="4"/>
      <c r="JL1717" s="4"/>
      <c r="JM1717" s="4"/>
      <c r="JN1717" s="4"/>
      <c r="JO1717" s="4"/>
      <c r="JP1717" s="4"/>
      <c r="JQ1717" s="6"/>
    </row>
    <row r="1718" spans="1:277" x14ac:dyDescent="0.25">
      <c r="A1718" s="47"/>
      <c r="B1718" s="48"/>
      <c r="C1718" s="48"/>
      <c r="D1718" s="48"/>
      <c r="E1718" s="48"/>
      <c r="F1718" s="48"/>
      <c r="G1718" s="48"/>
      <c r="H1718" s="48"/>
      <c r="I1718" s="48"/>
      <c r="J1718" s="48"/>
      <c r="K1718" s="48"/>
      <c r="IY1718" s="6"/>
      <c r="IZ1718" s="6"/>
      <c r="JA1718" s="6"/>
      <c r="JB1718" s="6"/>
      <c r="JC1718" s="6"/>
      <c r="JD1718" s="46"/>
      <c r="JE1718" s="4"/>
      <c r="JF1718" s="4"/>
      <c r="JG1718" s="4"/>
      <c r="JH1718" s="4"/>
      <c r="JI1718" s="4"/>
      <c r="JJ1718" s="4"/>
      <c r="JK1718" s="4"/>
      <c r="JL1718" s="4"/>
      <c r="JM1718" s="4"/>
      <c r="JN1718" s="4"/>
      <c r="JO1718" s="4"/>
      <c r="JP1718" s="4"/>
      <c r="JQ1718" s="6"/>
    </row>
    <row r="1719" spans="1:277" x14ac:dyDescent="0.25">
      <c r="A1719" s="47"/>
      <c r="B1719" s="48"/>
      <c r="C1719" s="48"/>
      <c r="D1719" s="48"/>
      <c r="E1719" s="48"/>
      <c r="F1719" s="48"/>
      <c r="G1719" s="48"/>
      <c r="H1719" s="48"/>
      <c r="I1719" s="48"/>
      <c r="J1719" s="48"/>
      <c r="K1719" s="48"/>
      <c r="IY1719" s="6"/>
      <c r="IZ1719" s="6"/>
      <c r="JA1719" s="6"/>
      <c r="JB1719" s="6"/>
      <c r="JC1719" s="6"/>
      <c r="JD1719" s="46"/>
      <c r="JE1719" s="4"/>
      <c r="JF1719" s="4"/>
      <c r="JG1719" s="4"/>
      <c r="JH1719" s="4"/>
      <c r="JI1719" s="4"/>
      <c r="JJ1719" s="4"/>
      <c r="JK1719" s="4"/>
      <c r="JL1719" s="4"/>
      <c r="JM1719" s="4"/>
      <c r="JN1719" s="4"/>
      <c r="JO1719" s="4"/>
      <c r="JP1719" s="4"/>
      <c r="JQ1719" s="6"/>
    </row>
    <row r="1720" spans="1:277" x14ac:dyDescent="0.25">
      <c r="A1720" s="47"/>
      <c r="B1720" s="48"/>
      <c r="C1720" s="48"/>
      <c r="D1720" s="48"/>
      <c r="E1720" s="48"/>
      <c r="F1720" s="48"/>
      <c r="G1720" s="48"/>
      <c r="H1720" s="48"/>
      <c r="I1720" s="48"/>
      <c r="J1720" s="48"/>
      <c r="K1720" s="48"/>
      <c r="IY1720" s="6"/>
      <c r="IZ1720" s="6"/>
      <c r="JA1720" s="6"/>
      <c r="JB1720" s="6"/>
      <c r="JC1720" s="6"/>
      <c r="JD1720" s="46"/>
      <c r="JE1720" s="4"/>
      <c r="JF1720" s="4"/>
      <c r="JG1720" s="4"/>
      <c r="JH1720" s="4"/>
      <c r="JI1720" s="4"/>
      <c r="JJ1720" s="4"/>
      <c r="JK1720" s="4"/>
      <c r="JL1720" s="4"/>
      <c r="JM1720" s="4"/>
      <c r="JN1720" s="4"/>
      <c r="JO1720" s="4"/>
      <c r="JP1720" s="4"/>
      <c r="JQ1720" s="6"/>
    </row>
    <row r="1721" spans="1:277" x14ac:dyDescent="0.25">
      <c r="A1721" s="47"/>
      <c r="B1721" s="48"/>
      <c r="C1721" s="48"/>
      <c r="D1721" s="48"/>
      <c r="E1721" s="48"/>
      <c r="F1721" s="48"/>
      <c r="G1721" s="48"/>
      <c r="H1721" s="48"/>
      <c r="I1721" s="48"/>
      <c r="J1721" s="48"/>
      <c r="K1721" s="48"/>
      <c r="IY1721" s="6"/>
      <c r="IZ1721" s="6"/>
      <c r="JA1721" s="6"/>
      <c r="JB1721" s="6"/>
      <c r="JC1721" s="6"/>
      <c r="JD1721" s="46"/>
      <c r="JE1721" s="4"/>
      <c r="JF1721" s="4"/>
      <c r="JG1721" s="4"/>
      <c r="JH1721" s="4"/>
      <c r="JI1721" s="4"/>
      <c r="JJ1721" s="4"/>
      <c r="JK1721" s="4"/>
      <c r="JL1721" s="4"/>
      <c r="JM1721" s="4"/>
      <c r="JN1721" s="4"/>
      <c r="JO1721" s="4"/>
      <c r="JP1721" s="4"/>
      <c r="JQ1721" s="6"/>
    </row>
    <row r="1722" spans="1:277" x14ac:dyDescent="0.25">
      <c r="A1722" s="47"/>
      <c r="B1722" s="48"/>
      <c r="C1722" s="48"/>
      <c r="D1722" s="48"/>
      <c r="E1722" s="48"/>
      <c r="F1722" s="48"/>
      <c r="G1722" s="48"/>
      <c r="H1722" s="48"/>
      <c r="I1722" s="48"/>
      <c r="J1722" s="48"/>
      <c r="K1722" s="48"/>
      <c r="IY1722" s="6"/>
      <c r="IZ1722" s="6"/>
      <c r="JA1722" s="6"/>
      <c r="JB1722" s="6"/>
      <c r="JC1722" s="6"/>
      <c r="JD1722" s="46"/>
      <c r="JE1722" s="4"/>
      <c r="JF1722" s="4"/>
      <c r="JG1722" s="4"/>
      <c r="JH1722" s="4"/>
      <c r="JI1722" s="4"/>
      <c r="JJ1722" s="4"/>
      <c r="JK1722" s="4"/>
      <c r="JL1722" s="4"/>
      <c r="JM1722" s="4"/>
      <c r="JN1722" s="4"/>
      <c r="JO1722" s="4"/>
      <c r="JP1722" s="4"/>
      <c r="JQ1722" s="6"/>
    </row>
    <row r="1723" spans="1:277" x14ac:dyDescent="0.25">
      <c r="A1723" s="47"/>
      <c r="B1723" s="48"/>
      <c r="C1723" s="48"/>
      <c r="D1723" s="48"/>
      <c r="E1723" s="48"/>
      <c r="F1723" s="48"/>
      <c r="G1723" s="48"/>
      <c r="H1723" s="48"/>
      <c r="I1723" s="48"/>
      <c r="J1723" s="48"/>
      <c r="K1723" s="48"/>
      <c r="IY1723" s="6"/>
      <c r="IZ1723" s="6"/>
      <c r="JA1723" s="6"/>
      <c r="JB1723" s="6"/>
      <c r="JC1723" s="6"/>
      <c r="JD1723" s="46"/>
      <c r="JE1723" s="4"/>
      <c r="JF1723" s="4"/>
      <c r="JG1723" s="4"/>
      <c r="JH1723" s="4"/>
      <c r="JI1723" s="4"/>
      <c r="JJ1723" s="4"/>
      <c r="JK1723" s="4"/>
      <c r="JL1723" s="4"/>
      <c r="JM1723" s="4"/>
      <c r="JN1723" s="4"/>
      <c r="JO1723" s="4"/>
      <c r="JP1723" s="4"/>
      <c r="JQ1723" s="6"/>
    </row>
    <row r="1724" spans="1:277" x14ac:dyDescent="0.25">
      <c r="A1724" s="47"/>
      <c r="B1724" s="48"/>
      <c r="C1724" s="48"/>
      <c r="D1724" s="48"/>
      <c r="E1724" s="48"/>
      <c r="F1724" s="48"/>
      <c r="G1724" s="48"/>
      <c r="H1724" s="48"/>
      <c r="I1724" s="48"/>
      <c r="J1724" s="48"/>
      <c r="K1724" s="48"/>
      <c r="IY1724" s="6"/>
      <c r="IZ1724" s="6"/>
      <c r="JA1724" s="6"/>
      <c r="JB1724" s="6"/>
      <c r="JC1724" s="6"/>
      <c r="JD1724" s="46"/>
      <c r="JE1724" s="4"/>
      <c r="JF1724" s="4"/>
      <c r="JG1724" s="4"/>
      <c r="JH1724" s="4"/>
      <c r="JI1724" s="4"/>
      <c r="JJ1724" s="4"/>
      <c r="JK1724" s="4"/>
      <c r="JL1724" s="4"/>
      <c r="JM1724" s="4"/>
      <c r="JN1724" s="4"/>
      <c r="JO1724" s="4"/>
      <c r="JP1724" s="4"/>
      <c r="JQ1724" s="6"/>
    </row>
    <row r="1725" spans="1:277" x14ac:dyDescent="0.25">
      <c r="A1725" s="47"/>
      <c r="B1725" s="48"/>
      <c r="C1725" s="48"/>
      <c r="D1725" s="48"/>
      <c r="E1725" s="48"/>
      <c r="F1725" s="48"/>
      <c r="G1725" s="48"/>
      <c r="H1725" s="48"/>
      <c r="I1725" s="48"/>
      <c r="J1725" s="48"/>
      <c r="K1725" s="48"/>
      <c r="IY1725" s="6"/>
      <c r="IZ1725" s="6"/>
      <c r="JA1725" s="6"/>
      <c r="JB1725" s="6"/>
      <c r="JC1725" s="6"/>
      <c r="JD1725" s="46"/>
      <c r="JE1725" s="4"/>
      <c r="JF1725" s="4"/>
      <c r="JG1725" s="4"/>
      <c r="JH1725" s="4"/>
      <c r="JI1725" s="4"/>
      <c r="JJ1725" s="4"/>
      <c r="JK1725" s="4"/>
      <c r="JL1725" s="4"/>
      <c r="JM1725" s="4"/>
      <c r="JN1725" s="4"/>
      <c r="JO1725" s="4"/>
      <c r="JP1725" s="4"/>
      <c r="JQ1725" s="6"/>
    </row>
    <row r="1726" spans="1:277" x14ac:dyDescent="0.25">
      <c r="A1726" s="47"/>
      <c r="B1726" s="48"/>
      <c r="C1726" s="48"/>
      <c r="D1726" s="48"/>
      <c r="E1726" s="48"/>
      <c r="F1726" s="48"/>
      <c r="G1726" s="48"/>
      <c r="H1726" s="48"/>
      <c r="I1726" s="48"/>
      <c r="J1726" s="48"/>
      <c r="K1726" s="48"/>
      <c r="IY1726" s="6"/>
      <c r="IZ1726" s="6"/>
      <c r="JA1726" s="6"/>
      <c r="JB1726" s="6"/>
      <c r="JC1726" s="6"/>
      <c r="JD1726" s="46"/>
      <c r="JE1726" s="4"/>
      <c r="JF1726" s="4"/>
      <c r="JG1726" s="4"/>
      <c r="JH1726" s="4"/>
      <c r="JI1726" s="4"/>
      <c r="JJ1726" s="4"/>
      <c r="JK1726" s="4"/>
      <c r="JL1726" s="4"/>
      <c r="JM1726" s="4"/>
      <c r="JN1726" s="4"/>
      <c r="JO1726" s="4"/>
      <c r="JP1726" s="4"/>
      <c r="JQ1726" s="6"/>
    </row>
    <row r="1727" spans="1:277" x14ac:dyDescent="0.25">
      <c r="A1727" s="47"/>
      <c r="B1727" s="48"/>
      <c r="C1727" s="48"/>
      <c r="D1727" s="48"/>
      <c r="E1727" s="48"/>
      <c r="F1727" s="48"/>
      <c r="G1727" s="48"/>
      <c r="H1727" s="48"/>
      <c r="I1727" s="48"/>
      <c r="J1727" s="48"/>
      <c r="K1727" s="48"/>
      <c r="IY1727" s="6"/>
      <c r="IZ1727" s="6"/>
      <c r="JA1727" s="6"/>
      <c r="JB1727" s="6"/>
      <c r="JC1727" s="6"/>
      <c r="JD1727" s="46"/>
      <c r="JE1727" s="4"/>
      <c r="JF1727" s="4"/>
      <c r="JG1727" s="4"/>
      <c r="JH1727" s="4"/>
      <c r="JI1727" s="4"/>
      <c r="JJ1727" s="4"/>
      <c r="JK1727" s="4"/>
      <c r="JL1727" s="4"/>
      <c r="JM1727" s="4"/>
      <c r="JN1727" s="4"/>
      <c r="JO1727" s="4"/>
      <c r="JP1727" s="4"/>
      <c r="JQ1727" s="6"/>
    </row>
    <row r="1728" spans="1:277" x14ac:dyDescent="0.25">
      <c r="A1728" s="47"/>
      <c r="B1728" s="48"/>
      <c r="C1728" s="48"/>
      <c r="D1728" s="48"/>
      <c r="E1728" s="48"/>
      <c r="F1728" s="48"/>
      <c r="G1728" s="48"/>
      <c r="H1728" s="48"/>
      <c r="I1728" s="48"/>
      <c r="J1728" s="48"/>
      <c r="K1728" s="48"/>
      <c r="IY1728" s="6"/>
      <c r="IZ1728" s="6"/>
      <c r="JA1728" s="6"/>
      <c r="JB1728" s="6"/>
      <c r="JC1728" s="6"/>
      <c r="JD1728" s="46"/>
      <c r="JE1728" s="4"/>
      <c r="JF1728" s="4"/>
      <c r="JG1728" s="4"/>
      <c r="JH1728" s="4"/>
      <c r="JI1728" s="4"/>
      <c r="JJ1728" s="4"/>
      <c r="JK1728" s="4"/>
      <c r="JL1728" s="4"/>
      <c r="JM1728" s="4"/>
      <c r="JN1728" s="4"/>
      <c r="JO1728" s="4"/>
      <c r="JP1728" s="4"/>
      <c r="JQ1728" s="6"/>
    </row>
    <row r="1729" spans="1:277" x14ac:dyDescent="0.25">
      <c r="A1729" s="47"/>
      <c r="B1729" s="48"/>
      <c r="C1729" s="48"/>
      <c r="D1729" s="48"/>
      <c r="E1729" s="48"/>
      <c r="F1729" s="48"/>
      <c r="G1729" s="48"/>
      <c r="H1729" s="48"/>
      <c r="I1729" s="48"/>
      <c r="J1729" s="48"/>
      <c r="K1729" s="48"/>
      <c r="IY1729" s="6"/>
      <c r="IZ1729" s="6"/>
      <c r="JA1729" s="6"/>
      <c r="JB1729" s="6"/>
      <c r="JC1729" s="6"/>
      <c r="JD1729" s="46"/>
      <c r="JE1729" s="4"/>
      <c r="JF1729" s="4"/>
      <c r="JG1729" s="4"/>
      <c r="JH1729" s="4"/>
      <c r="JI1729" s="4"/>
      <c r="JJ1729" s="4"/>
      <c r="JK1729" s="4"/>
      <c r="JL1729" s="4"/>
      <c r="JM1729" s="4"/>
      <c r="JN1729" s="4"/>
      <c r="JO1729" s="4"/>
      <c r="JP1729" s="4"/>
      <c r="JQ1729" s="6"/>
    </row>
    <row r="1730" spans="1:277" x14ac:dyDescent="0.25">
      <c r="A1730" s="47"/>
      <c r="B1730" s="48"/>
      <c r="C1730" s="48"/>
      <c r="D1730" s="48"/>
      <c r="E1730" s="48"/>
      <c r="F1730" s="48"/>
      <c r="G1730" s="48"/>
      <c r="H1730" s="48"/>
      <c r="I1730" s="48"/>
      <c r="J1730" s="48"/>
      <c r="K1730" s="48"/>
      <c r="IY1730" s="6"/>
      <c r="IZ1730" s="6"/>
      <c r="JA1730" s="6"/>
      <c r="JB1730" s="6"/>
      <c r="JC1730" s="6"/>
      <c r="JD1730" s="46"/>
      <c r="JE1730" s="4"/>
      <c r="JF1730" s="4"/>
      <c r="JG1730" s="4"/>
      <c r="JH1730" s="4"/>
      <c r="JI1730" s="4"/>
      <c r="JJ1730" s="4"/>
      <c r="JK1730" s="4"/>
      <c r="JL1730" s="4"/>
      <c r="JM1730" s="4"/>
      <c r="JN1730" s="4"/>
      <c r="JO1730" s="4"/>
      <c r="JP1730" s="4"/>
      <c r="JQ1730" s="6"/>
    </row>
    <row r="1731" spans="1:277" x14ac:dyDescent="0.25">
      <c r="A1731" s="47"/>
      <c r="B1731" s="48"/>
      <c r="C1731" s="48"/>
      <c r="D1731" s="48"/>
      <c r="E1731" s="48"/>
      <c r="F1731" s="48"/>
      <c r="G1731" s="48"/>
      <c r="H1731" s="48"/>
      <c r="I1731" s="48"/>
      <c r="J1731" s="48"/>
      <c r="K1731" s="48"/>
      <c r="IY1731" s="6"/>
      <c r="IZ1731" s="6"/>
      <c r="JA1731" s="6"/>
      <c r="JB1731" s="6"/>
      <c r="JC1731" s="6"/>
      <c r="JD1731" s="46"/>
      <c r="JE1731" s="4"/>
      <c r="JF1731" s="4"/>
      <c r="JG1731" s="4"/>
      <c r="JH1731" s="4"/>
      <c r="JI1731" s="4"/>
      <c r="JJ1731" s="4"/>
      <c r="JK1731" s="4"/>
      <c r="JL1731" s="4"/>
      <c r="JM1731" s="4"/>
      <c r="JN1731" s="4"/>
      <c r="JO1731" s="4"/>
      <c r="JP1731" s="4"/>
      <c r="JQ1731" s="6"/>
    </row>
    <row r="1732" spans="1:277" x14ac:dyDescent="0.25">
      <c r="A1732" s="47"/>
      <c r="B1732" s="48"/>
      <c r="C1732" s="48"/>
      <c r="D1732" s="48"/>
      <c r="E1732" s="48"/>
      <c r="F1732" s="48"/>
      <c r="G1732" s="48"/>
      <c r="H1732" s="48"/>
      <c r="I1732" s="48"/>
      <c r="J1732" s="48"/>
      <c r="K1732" s="48"/>
      <c r="IY1732" s="6"/>
      <c r="IZ1732" s="6"/>
      <c r="JA1732" s="6"/>
      <c r="JB1732" s="6"/>
      <c r="JC1732" s="6"/>
      <c r="JD1732" s="46"/>
      <c r="JE1732" s="4"/>
      <c r="JF1732" s="4"/>
      <c r="JG1732" s="4"/>
      <c r="JH1732" s="4"/>
      <c r="JI1732" s="4"/>
      <c r="JJ1732" s="4"/>
      <c r="JK1732" s="4"/>
      <c r="JL1732" s="4"/>
      <c r="JM1732" s="4"/>
      <c r="JN1732" s="4"/>
      <c r="JO1732" s="4"/>
      <c r="JP1732" s="4"/>
      <c r="JQ1732" s="6"/>
    </row>
    <row r="1733" spans="1:277" x14ac:dyDescent="0.25">
      <c r="A1733" s="47"/>
      <c r="B1733" s="48"/>
      <c r="C1733" s="48"/>
      <c r="D1733" s="48"/>
      <c r="E1733" s="48"/>
      <c r="F1733" s="48"/>
      <c r="G1733" s="48"/>
      <c r="H1733" s="48"/>
      <c r="I1733" s="48"/>
      <c r="J1733" s="48"/>
      <c r="K1733" s="48"/>
      <c r="IY1733" s="6"/>
      <c r="IZ1733" s="6"/>
      <c r="JA1733" s="6"/>
      <c r="JB1733" s="6"/>
      <c r="JC1733" s="6"/>
      <c r="JD1733" s="46"/>
      <c r="JE1733" s="4"/>
      <c r="JF1733" s="4"/>
      <c r="JG1733" s="4"/>
      <c r="JH1733" s="4"/>
      <c r="JI1733" s="4"/>
      <c r="JJ1733" s="4"/>
      <c r="JK1733" s="4"/>
      <c r="JL1733" s="4"/>
      <c r="JM1733" s="4"/>
      <c r="JN1733" s="4"/>
      <c r="JO1733" s="4"/>
      <c r="JP1733" s="4"/>
      <c r="JQ1733" s="6"/>
    </row>
    <row r="1734" spans="1:277" x14ac:dyDescent="0.25">
      <c r="A1734" s="47"/>
      <c r="B1734" s="48"/>
      <c r="C1734" s="48"/>
      <c r="D1734" s="48"/>
      <c r="E1734" s="48"/>
      <c r="F1734" s="48"/>
      <c r="G1734" s="48"/>
      <c r="H1734" s="48"/>
      <c r="I1734" s="48"/>
      <c r="J1734" s="48"/>
      <c r="K1734" s="48"/>
      <c r="IY1734" s="6"/>
      <c r="IZ1734" s="6"/>
      <c r="JA1734" s="6"/>
      <c r="JB1734" s="6"/>
      <c r="JC1734" s="6"/>
      <c r="JD1734" s="46"/>
      <c r="JE1734" s="4"/>
      <c r="JF1734" s="4"/>
      <c r="JG1734" s="4"/>
      <c r="JH1734" s="4"/>
      <c r="JI1734" s="4"/>
      <c r="JJ1734" s="4"/>
      <c r="JK1734" s="4"/>
      <c r="JL1734" s="4"/>
      <c r="JM1734" s="4"/>
      <c r="JN1734" s="4"/>
      <c r="JO1734" s="4"/>
      <c r="JP1734" s="4"/>
      <c r="JQ1734" s="6"/>
    </row>
    <row r="1735" spans="1:277" x14ac:dyDescent="0.25">
      <c r="A1735" s="47"/>
      <c r="B1735" s="48"/>
      <c r="C1735" s="48"/>
      <c r="D1735" s="48"/>
      <c r="E1735" s="48"/>
      <c r="F1735" s="48"/>
      <c r="G1735" s="48"/>
      <c r="H1735" s="48"/>
      <c r="I1735" s="48"/>
      <c r="J1735" s="48"/>
      <c r="K1735" s="48"/>
      <c r="IY1735" s="6"/>
      <c r="IZ1735" s="6"/>
      <c r="JA1735" s="6"/>
      <c r="JB1735" s="6"/>
      <c r="JC1735" s="6"/>
      <c r="JD1735" s="46"/>
      <c r="JE1735" s="4"/>
      <c r="JF1735" s="4"/>
      <c r="JG1735" s="4"/>
      <c r="JH1735" s="4"/>
      <c r="JI1735" s="4"/>
      <c r="JJ1735" s="4"/>
      <c r="JK1735" s="4"/>
      <c r="JL1735" s="4"/>
      <c r="JM1735" s="4"/>
      <c r="JN1735" s="4"/>
      <c r="JO1735" s="4"/>
      <c r="JP1735" s="4"/>
      <c r="JQ1735" s="6"/>
    </row>
    <row r="1736" spans="1:277" x14ac:dyDescent="0.25">
      <c r="A1736" s="47"/>
      <c r="B1736" s="48"/>
      <c r="C1736" s="48"/>
      <c r="D1736" s="48"/>
      <c r="E1736" s="48"/>
      <c r="F1736" s="48"/>
      <c r="G1736" s="48"/>
      <c r="H1736" s="48"/>
      <c r="I1736" s="48"/>
      <c r="J1736" s="48"/>
      <c r="K1736" s="48"/>
      <c r="IY1736" s="6"/>
      <c r="IZ1736" s="6"/>
      <c r="JA1736" s="6"/>
      <c r="JB1736" s="6"/>
      <c r="JC1736" s="6"/>
      <c r="JD1736" s="46"/>
      <c r="JE1736" s="4"/>
      <c r="JF1736" s="4"/>
      <c r="JG1736" s="4"/>
      <c r="JH1736" s="4"/>
      <c r="JI1736" s="4"/>
      <c r="JJ1736" s="4"/>
      <c r="JK1736" s="4"/>
      <c r="JL1736" s="4"/>
      <c r="JM1736" s="4"/>
      <c r="JN1736" s="4"/>
      <c r="JO1736" s="4"/>
      <c r="JP1736" s="4"/>
      <c r="JQ1736" s="6"/>
    </row>
    <row r="1737" spans="1:277" x14ac:dyDescent="0.25">
      <c r="A1737" s="47"/>
      <c r="B1737" s="48"/>
      <c r="C1737" s="48"/>
      <c r="D1737" s="48"/>
      <c r="E1737" s="48"/>
      <c r="F1737" s="48"/>
      <c r="G1737" s="48"/>
      <c r="H1737" s="48"/>
      <c r="I1737" s="48"/>
      <c r="J1737" s="48"/>
      <c r="K1737" s="48"/>
      <c r="IY1737" s="6"/>
      <c r="IZ1737" s="6"/>
      <c r="JA1737" s="6"/>
      <c r="JB1737" s="6"/>
      <c r="JC1737" s="6"/>
      <c r="JD1737" s="46"/>
      <c r="JE1737" s="4"/>
      <c r="JF1737" s="4"/>
      <c r="JG1737" s="4"/>
      <c r="JH1737" s="4"/>
      <c r="JI1737" s="4"/>
      <c r="JJ1737" s="4"/>
      <c r="JK1737" s="4"/>
      <c r="JL1737" s="4"/>
      <c r="JM1737" s="4"/>
      <c r="JN1737" s="4"/>
      <c r="JO1737" s="4"/>
      <c r="JP1737" s="4"/>
      <c r="JQ1737" s="6"/>
    </row>
    <row r="1738" spans="1:277" x14ac:dyDescent="0.25">
      <c r="A1738" s="47"/>
      <c r="B1738" s="48"/>
      <c r="C1738" s="48"/>
      <c r="D1738" s="48"/>
      <c r="E1738" s="48"/>
      <c r="F1738" s="48"/>
      <c r="G1738" s="48"/>
      <c r="H1738" s="48"/>
      <c r="I1738" s="48"/>
      <c r="J1738" s="48"/>
      <c r="K1738" s="48"/>
      <c r="IY1738" s="6"/>
      <c r="IZ1738" s="6"/>
      <c r="JA1738" s="6"/>
      <c r="JB1738" s="6"/>
      <c r="JC1738" s="6"/>
      <c r="JD1738" s="46"/>
      <c r="JE1738" s="4"/>
      <c r="JF1738" s="4"/>
      <c r="JG1738" s="4"/>
      <c r="JH1738" s="4"/>
      <c r="JI1738" s="4"/>
      <c r="JJ1738" s="4"/>
      <c r="JK1738" s="4"/>
      <c r="JL1738" s="4"/>
      <c r="JM1738" s="4"/>
      <c r="JN1738" s="4"/>
      <c r="JO1738" s="4"/>
      <c r="JP1738" s="4"/>
      <c r="JQ1738" s="6"/>
    </row>
    <row r="1739" spans="1:277" x14ac:dyDescent="0.25">
      <c r="A1739" s="47"/>
      <c r="B1739" s="48"/>
      <c r="C1739" s="48"/>
      <c r="D1739" s="48"/>
      <c r="E1739" s="48"/>
      <c r="F1739" s="48"/>
      <c r="G1739" s="48"/>
      <c r="H1739" s="48"/>
      <c r="I1739" s="48"/>
      <c r="J1739" s="48"/>
      <c r="K1739" s="48"/>
      <c r="IY1739" s="6"/>
      <c r="IZ1739" s="6"/>
      <c r="JA1739" s="6"/>
      <c r="JB1739" s="6"/>
      <c r="JC1739" s="6"/>
      <c r="JD1739" s="46"/>
      <c r="JE1739" s="4"/>
      <c r="JF1739" s="4"/>
      <c r="JG1739" s="4"/>
      <c r="JH1739" s="4"/>
      <c r="JI1739" s="4"/>
      <c r="JJ1739" s="4"/>
      <c r="JK1739" s="4"/>
      <c r="JL1739" s="4"/>
      <c r="JM1739" s="4"/>
      <c r="JN1739" s="4"/>
      <c r="JO1739" s="4"/>
      <c r="JP1739" s="4"/>
      <c r="JQ1739" s="6"/>
    </row>
    <row r="1740" spans="1:277" x14ac:dyDescent="0.25">
      <c r="A1740" s="47"/>
      <c r="B1740" s="48"/>
      <c r="C1740" s="48"/>
      <c r="D1740" s="48"/>
      <c r="E1740" s="48"/>
      <c r="F1740" s="48"/>
      <c r="G1740" s="48"/>
      <c r="H1740" s="48"/>
      <c r="I1740" s="48"/>
      <c r="J1740" s="48"/>
      <c r="K1740" s="48"/>
      <c r="IY1740" s="6"/>
      <c r="IZ1740" s="6"/>
      <c r="JA1740" s="6"/>
      <c r="JB1740" s="6"/>
      <c r="JC1740" s="6"/>
      <c r="JD1740" s="46"/>
      <c r="JE1740" s="4"/>
      <c r="JF1740" s="4"/>
      <c r="JG1740" s="4"/>
      <c r="JH1740" s="4"/>
      <c r="JI1740" s="4"/>
      <c r="JJ1740" s="4"/>
      <c r="JK1740" s="4"/>
      <c r="JL1740" s="4"/>
      <c r="JM1740" s="4"/>
      <c r="JN1740" s="4"/>
      <c r="JO1740" s="4"/>
      <c r="JP1740" s="4"/>
      <c r="JQ1740" s="6"/>
    </row>
    <row r="1741" spans="1:277" x14ac:dyDescent="0.25">
      <c r="A1741" s="47"/>
      <c r="B1741" s="48"/>
      <c r="C1741" s="48"/>
      <c r="D1741" s="48"/>
      <c r="E1741" s="48"/>
      <c r="F1741" s="48"/>
      <c r="G1741" s="48"/>
      <c r="H1741" s="48"/>
      <c r="I1741" s="48"/>
      <c r="J1741" s="48"/>
      <c r="K1741" s="48"/>
      <c r="IY1741" s="6"/>
      <c r="IZ1741" s="6"/>
      <c r="JA1741" s="6"/>
      <c r="JB1741" s="6"/>
      <c r="JC1741" s="6"/>
      <c r="JD1741" s="46"/>
      <c r="JE1741" s="4"/>
      <c r="JF1741" s="4"/>
      <c r="JG1741" s="4"/>
      <c r="JH1741" s="4"/>
      <c r="JI1741" s="4"/>
      <c r="JJ1741" s="4"/>
      <c r="JK1741" s="4"/>
      <c r="JL1741" s="4"/>
      <c r="JM1741" s="4"/>
      <c r="JN1741" s="4"/>
      <c r="JO1741" s="4"/>
      <c r="JP1741" s="4"/>
      <c r="JQ1741" s="6"/>
    </row>
    <row r="1742" spans="1:277" x14ac:dyDescent="0.25">
      <c r="A1742" s="47"/>
      <c r="B1742" s="48"/>
      <c r="C1742" s="48"/>
      <c r="D1742" s="48"/>
      <c r="E1742" s="48"/>
      <c r="F1742" s="48"/>
      <c r="G1742" s="48"/>
      <c r="H1742" s="48"/>
      <c r="I1742" s="48"/>
      <c r="J1742" s="48"/>
      <c r="K1742" s="48"/>
      <c r="IY1742" s="6"/>
      <c r="IZ1742" s="6"/>
      <c r="JA1742" s="6"/>
      <c r="JB1742" s="6"/>
      <c r="JC1742" s="6"/>
      <c r="JD1742" s="46"/>
      <c r="JE1742" s="4"/>
      <c r="JF1742" s="4"/>
      <c r="JG1742" s="4"/>
      <c r="JH1742" s="4"/>
      <c r="JI1742" s="4"/>
      <c r="JJ1742" s="4"/>
      <c r="JK1742" s="4"/>
      <c r="JL1742" s="4"/>
      <c r="JM1742" s="4"/>
      <c r="JN1742" s="4"/>
      <c r="JO1742" s="4"/>
      <c r="JP1742" s="4"/>
      <c r="JQ1742" s="6"/>
    </row>
    <row r="1743" spans="1:277" x14ac:dyDescent="0.25">
      <c r="A1743" s="47"/>
      <c r="B1743" s="48"/>
      <c r="C1743" s="48"/>
      <c r="D1743" s="48"/>
      <c r="E1743" s="48"/>
      <c r="F1743" s="48"/>
      <c r="G1743" s="48"/>
      <c r="H1743" s="48"/>
      <c r="I1743" s="48"/>
      <c r="J1743" s="48"/>
      <c r="K1743" s="48"/>
      <c r="IY1743" s="6"/>
      <c r="IZ1743" s="6"/>
      <c r="JA1743" s="6"/>
      <c r="JB1743" s="6"/>
      <c r="JC1743" s="6"/>
      <c r="JD1743" s="46"/>
      <c r="JE1743" s="4"/>
      <c r="JF1743" s="4"/>
      <c r="JG1743" s="4"/>
      <c r="JH1743" s="4"/>
      <c r="JI1743" s="4"/>
      <c r="JJ1743" s="4"/>
      <c r="JK1743" s="4"/>
      <c r="JL1743" s="4"/>
      <c r="JM1743" s="4"/>
      <c r="JN1743" s="4"/>
      <c r="JO1743" s="4"/>
      <c r="JP1743" s="4"/>
      <c r="JQ1743" s="6"/>
    </row>
    <row r="1744" spans="1:277" x14ac:dyDescent="0.25">
      <c r="A1744" s="47"/>
      <c r="B1744" s="48"/>
      <c r="C1744" s="48"/>
      <c r="D1744" s="48"/>
      <c r="E1744" s="48"/>
      <c r="F1744" s="48"/>
      <c r="G1744" s="48"/>
      <c r="H1744" s="48"/>
      <c r="I1744" s="48"/>
      <c r="J1744" s="48"/>
      <c r="K1744" s="48"/>
      <c r="IY1744" s="6"/>
      <c r="IZ1744" s="6"/>
      <c r="JA1744" s="6"/>
      <c r="JB1744" s="6"/>
      <c r="JC1744" s="6"/>
      <c r="JD1744" s="46"/>
      <c r="JE1744" s="4"/>
      <c r="JF1744" s="4"/>
      <c r="JG1744" s="4"/>
      <c r="JH1744" s="4"/>
      <c r="JI1744" s="4"/>
      <c r="JJ1744" s="4"/>
      <c r="JK1744" s="4"/>
      <c r="JL1744" s="4"/>
      <c r="JM1744" s="4"/>
      <c r="JN1744" s="4"/>
      <c r="JO1744" s="4"/>
      <c r="JP1744" s="4"/>
      <c r="JQ1744" s="6"/>
    </row>
    <row r="1745" spans="1:277" x14ac:dyDescent="0.25">
      <c r="A1745" s="47"/>
      <c r="B1745" s="48"/>
      <c r="C1745" s="48"/>
      <c r="D1745" s="48"/>
      <c r="E1745" s="48"/>
      <c r="F1745" s="48"/>
      <c r="G1745" s="48"/>
      <c r="H1745" s="48"/>
      <c r="I1745" s="48"/>
      <c r="J1745" s="48"/>
      <c r="K1745" s="48"/>
      <c r="IY1745" s="6"/>
      <c r="IZ1745" s="6"/>
      <c r="JA1745" s="6"/>
      <c r="JB1745" s="6"/>
      <c r="JC1745" s="6"/>
      <c r="JD1745" s="46"/>
      <c r="JE1745" s="4"/>
      <c r="JF1745" s="4"/>
      <c r="JG1745" s="4"/>
      <c r="JH1745" s="4"/>
      <c r="JI1745" s="4"/>
      <c r="JJ1745" s="4"/>
      <c r="JK1745" s="4"/>
      <c r="JL1745" s="4"/>
      <c r="JM1745" s="4"/>
      <c r="JN1745" s="4"/>
      <c r="JO1745" s="4"/>
      <c r="JP1745" s="4"/>
      <c r="JQ1745" s="6"/>
    </row>
    <row r="1746" spans="1:277" x14ac:dyDescent="0.25">
      <c r="A1746" s="47"/>
      <c r="B1746" s="48"/>
      <c r="C1746" s="48"/>
      <c r="D1746" s="48"/>
      <c r="E1746" s="48"/>
      <c r="F1746" s="48"/>
      <c r="G1746" s="48"/>
      <c r="H1746" s="48"/>
      <c r="I1746" s="48"/>
      <c r="J1746" s="48"/>
      <c r="K1746" s="48"/>
      <c r="IY1746" s="6"/>
      <c r="IZ1746" s="6"/>
      <c r="JA1746" s="6"/>
      <c r="JB1746" s="6"/>
      <c r="JC1746" s="6"/>
      <c r="JD1746" s="46"/>
      <c r="JE1746" s="4"/>
      <c r="JF1746" s="4"/>
      <c r="JG1746" s="4"/>
      <c r="JH1746" s="4"/>
      <c r="JI1746" s="4"/>
      <c r="JJ1746" s="4"/>
      <c r="JK1746" s="4"/>
      <c r="JL1746" s="4"/>
      <c r="JM1746" s="4"/>
      <c r="JN1746" s="4"/>
      <c r="JO1746" s="4"/>
      <c r="JP1746" s="4"/>
      <c r="JQ1746" s="6"/>
    </row>
    <row r="1747" spans="1:277" x14ac:dyDescent="0.25">
      <c r="A1747" s="47"/>
      <c r="B1747" s="48"/>
      <c r="C1747" s="48"/>
      <c r="D1747" s="48"/>
      <c r="E1747" s="48"/>
      <c r="F1747" s="48"/>
      <c r="G1747" s="48"/>
      <c r="H1747" s="48"/>
      <c r="I1747" s="48"/>
      <c r="J1747" s="48"/>
      <c r="K1747" s="48"/>
      <c r="IY1747" s="6"/>
      <c r="IZ1747" s="6"/>
      <c r="JA1747" s="6"/>
      <c r="JB1747" s="6"/>
      <c r="JC1747" s="6"/>
      <c r="JD1747" s="46"/>
      <c r="JE1747" s="4"/>
      <c r="JF1747" s="4"/>
      <c r="JG1747" s="4"/>
      <c r="JH1747" s="4"/>
      <c r="JI1747" s="4"/>
      <c r="JJ1747" s="4"/>
      <c r="JK1747" s="4"/>
      <c r="JL1747" s="4"/>
      <c r="JM1747" s="4"/>
      <c r="JN1747" s="4"/>
      <c r="JO1747" s="4"/>
      <c r="JP1747" s="4"/>
      <c r="JQ1747" s="6"/>
    </row>
    <row r="1748" spans="1:277" x14ac:dyDescent="0.25">
      <c r="A1748" s="47"/>
      <c r="B1748" s="48"/>
      <c r="C1748" s="48"/>
      <c r="D1748" s="48"/>
      <c r="E1748" s="48"/>
      <c r="F1748" s="48"/>
      <c r="G1748" s="48"/>
      <c r="H1748" s="48"/>
      <c r="I1748" s="48"/>
      <c r="J1748" s="48"/>
      <c r="K1748" s="48"/>
      <c r="IY1748" s="6"/>
      <c r="IZ1748" s="6"/>
      <c r="JA1748" s="6"/>
      <c r="JB1748" s="6"/>
      <c r="JC1748" s="6"/>
      <c r="JD1748" s="46"/>
      <c r="JE1748" s="4"/>
      <c r="JF1748" s="4"/>
      <c r="JG1748" s="4"/>
      <c r="JH1748" s="4"/>
      <c r="JI1748" s="4"/>
      <c r="JJ1748" s="4"/>
      <c r="JK1748" s="4"/>
      <c r="JL1748" s="4"/>
      <c r="JM1748" s="4"/>
      <c r="JN1748" s="4"/>
      <c r="JO1748" s="4"/>
      <c r="JP1748" s="4"/>
      <c r="JQ1748" s="6"/>
    </row>
    <row r="1749" spans="1:277" x14ac:dyDescent="0.25">
      <c r="A1749" s="47"/>
      <c r="B1749" s="48"/>
      <c r="C1749" s="48"/>
      <c r="D1749" s="48"/>
      <c r="E1749" s="48"/>
      <c r="F1749" s="48"/>
      <c r="G1749" s="48"/>
      <c r="H1749" s="48"/>
      <c r="I1749" s="48"/>
      <c r="J1749" s="48"/>
      <c r="K1749" s="48"/>
      <c r="IY1749" s="6"/>
      <c r="IZ1749" s="6"/>
      <c r="JA1749" s="6"/>
      <c r="JB1749" s="6"/>
      <c r="JC1749" s="6"/>
      <c r="JD1749" s="46"/>
      <c r="JE1749" s="4"/>
      <c r="JF1749" s="4"/>
      <c r="JG1749" s="4"/>
      <c r="JH1749" s="4"/>
      <c r="JI1749" s="4"/>
      <c r="JJ1749" s="4"/>
      <c r="JK1749" s="4"/>
      <c r="JL1749" s="4"/>
      <c r="JM1749" s="4"/>
      <c r="JN1749" s="4"/>
      <c r="JO1749" s="4"/>
      <c r="JP1749" s="4"/>
      <c r="JQ1749" s="6"/>
    </row>
    <row r="1750" spans="1:277" x14ac:dyDescent="0.25">
      <c r="A1750" s="47"/>
      <c r="B1750" s="48"/>
      <c r="C1750" s="48"/>
      <c r="D1750" s="48"/>
      <c r="E1750" s="48"/>
      <c r="F1750" s="48"/>
      <c r="G1750" s="48"/>
      <c r="H1750" s="48"/>
      <c r="I1750" s="48"/>
      <c r="J1750" s="48"/>
      <c r="K1750" s="48"/>
      <c r="IY1750" s="6"/>
      <c r="IZ1750" s="6"/>
      <c r="JA1750" s="6"/>
      <c r="JB1750" s="6"/>
      <c r="JC1750" s="6"/>
      <c r="JD1750" s="46"/>
      <c r="JE1750" s="4"/>
      <c r="JF1750" s="4"/>
      <c r="JG1750" s="4"/>
      <c r="JH1750" s="4"/>
      <c r="JI1750" s="4"/>
      <c r="JJ1750" s="4"/>
      <c r="JK1750" s="4"/>
      <c r="JL1750" s="4"/>
      <c r="JM1750" s="4"/>
      <c r="JN1750" s="4"/>
      <c r="JO1750" s="4"/>
      <c r="JP1750" s="4"/>
      <c r="JQ1750" s="6"/>
    </row>
    <row r="1751" spans="1:277" x14ac:dyDescent="0.25">
      <c r="A1751" s="47"/>
      <c r="B1751" s="48"/>
      <c r="C1751" s="48"/>
      <c r="D1751" s="48"/>
      <c r="E1751" s="48"/>
      <c r="F1751" s="48"/>
      <c r="G1751" s="48"/>
      <c r="H1751" s="48"/>
      <c r="I1751" s="48"/>
      <c r="J1751" s="48"/>
      <c r="K1751" s="48"/>
      <c r="IY1751" s="6"/>
      <c r="IZ1751" s="6"/>
      <c r="JA1751" s="6"/>
      <c r="JB1751" s="6"/>
      <c r="JC1751" s="6"/>
      <c r="JD1751" s="46"/>
      <c r="JE1751" s="4"/>
      <c r="JF1751" s="4"/>
      <c r="JG1751" s="4"/>
      <c r="JH1751" s="4"/>
      <c r="JI1751" s="4"/>
      <c r="JJ1751" s="4"/>
      <c r="JK1751" s="4"/>
      <c r="JL1751" s="4"/>
      <c r="JM1751" s="4"/>
      <c r="JN1751" s="4"/>
      <c r="JO1751" s="4"/>
      <c r="JP1751" s="4"/>
      <c r="JQ1751" s="6"/>
    </row>
    <row r="1752" spans="1:277" x14ac:dyDescent="0.25">
      <c r="A1752" s="47"/>
      <c r="B1752" s="48"/>
      <c r="C1752" s="48"/>
      <c r="D1752" s="48"/>
      <c r="E1752" s="48"/>
      <c r="F1752" s="48"/>
      <c r="G1752" s="48"/>
      <c r="H1752" s="48"/>
      <c r="I1752" s="48"/>
      <c r="J1752" s="48"/>
      <c r="K1752" s="48"/>
      <c r="IY1752" s="6"/>
      <c r="IZ1752" s="6"/>
      <c r="JA1752" s="6"/>
      <c r="JB1752" s="6"/>
      <c r="JC1752" s="6"/>
      <c r="JD1752" s="46"/>
      <c r="JE1752" s="4"/>
      <c r="JF1752" s="4"/>
      <c r="JG1752" s="4"/>
      <c r="JH1752" s="4"/>
      <c r="JI1752" s="4"/>
      <c r="JJ1752" s="4"/>
      <c r="JK1752" s="4"/>
      <c r="JL1752" s="4"/>
      <c r="JM1752" s="4"/>
      <c r="JN1752" s="4"/>
      <c r="JO1752" s="4"/>
      <c r="JP1752" s="4"/>
      <c r="JQ1752" s="6"/>
    </row>
    <row r="1753" spans="1:277" x14ac:dyDescent="0.25">
      <c r="A1753" s="47"/>
      <c r="B1753" s="48"/>
      <c r="C1753" s="48"/>
      <c r="D1753" s="48"/>
      <c r="E1753" s="48"/>
      <c r="F1753" s="48"/>
      <c r="G1753" s="48"/>
      <c r="H1753" s="48"/>
      <c r="I1753" s="48"/>
      <c r="J1753" s="48"/>
      <c r="K1753" s="48"/>
      <c r="IY1753" s="6"/>
      <c r="IZ1753" s="6"/>
      <c r="JA1753" s="6"/>
      <c r="JB1753" s="6"/>
      <c r="JC1753" s="6"/>
      <c r="JD1753" s="46"/>
      <c r="JE1753" s="4"/>
      <c r="JF1753" s="4"/>
      <c r="JG1753" s="4"/>
      <c r="JH1753" s="4"/>
      <c r="JI1753" s="4"/>
      <c r="JJ1753" s="4"/>
      <c r="JK1753" s="4"/>
      <c r="JL1753" s="4"/>
      <c r="JM1753" s="4"/>
      <c r="JN1753" s="4"/>
      <c r="JO1753" s="4"/>
      <c r="JP1753" s="4"/>
      <c r="JQ1753" s="6"/>
    </row>
    <row r="1754" spans="1:277" x14ac:dyDescent="0.25">
      <c r="A1754" s="47"/>
      <c r="B1754" s="48"/>
      <c r="C1754" s="48"/>
      <c r="D1754" s="48"/>
      <c r="E1754" s="48"/>
      <c r="F1754" s="48"/>
      <c r="G1754" s="48"/>
      <c r="H1754" s="48"/>
      <c r="I1754" s="48"/>
      <c r="J1754" s="48"/>
      <c r="K1754" s="48"/>
      <c r="IY1754" s="6"/>
      <c r="IZ1754" s="6"/>
      <c r="JA1754" s="6"/>
      <c r="JB1754" s="6"/>
      <c r="JC1754" s="6"/>
      <c r="JD1754" s="46"/>
      <c r="JE1754" s="4"/>
      <c r="JF1754" s="4"/>
      <c r="JG1754" s="4"/>
      <c r="JH1754" s="4"/>
      <c r="JI1754" s="4"/>
      <c r="JJ1754" s="4"/>
      <c r="JK1754" s="4"/>
      <c r="JL1754" s="4"/>
      <c r="JM1754" s="4"/>
      <c r="JN1754" s="4"/>
      <c r="JO1754" s="4"/>
      <c r="JP1754" s="4"/>
      <c r="JQ1754" s="6"/>
    </row>
    <row r="1755" spans="1:277" x14ac:dyDescent="0.25">
      <c r="A1755" s="47"/>
      <c r="B1755" s="48"/>
      <c r="C1755" s="48"/>
      <c r="D1755" s="48"/>
      <c r="E1755" s="48"/>
      <c r="F1755" s="48"/>
      <c r="G1755" s="48"/>
      <c r="H1755" s="48"/>
      <c r="I1755" s="48"/>
      <c r="J1755" s="48"/>
      <c r="K1755" s="48"/>
      <c r="IY1755" s="6"/>
      <c r="IZ1755" s="6"/>
      <c r="JA1755" s="6"/>
      <c r="JB1755" s="6"/>
      <c r="JC1755" s="6"/>
      <c r="JD1755" s="46"/>
      <c r="JE1755" s="4"/>
      <c r="JF1755" s="4"/>
      <c r="JG1755" s="4"/>
      <c r="JH1755" s="4"/>
      <c r="JI1755" s="4"/>
      <c r="JJ1755" s="4"/>
      <c r="JK1755" s="4"/>
      <c r="JL1755" s="4"/>
      <c r="JM1755" s="4"/>
      <c r="JN1755" s="4"/>
      <c r="JO1755" s="4"/>
      <c r="JP1755" s="4"/>
      <c r="JQ1755" s="6"/>
    </row>
    <row r="1756" spans="1:277" x14ac:dyDescent="0.25">
      <c r="A1756" s="47"/>
      <c r="B1756" s="48"/>
      <c r="C1756" s="48"/>
      <c r="D1756" s="48"/>
      <c r="E1756" s="48"/>
      <c r="F1756" s="48"/>
      <c r="G1756" s="48"/>
      <c r="H1756" s="48"/>
      <c r="I1756" s="48"/>
      <c r="J1756" s="48"/>
      <c r="K1756" s="48"/>
      <c r="IY1756" s="6"/>
      <c r="IZ1756" s="6"/>
      <c r="JA1756" s="6"/>
      <c r="JB1756" s="6"/>
      <c r="JC1756" s="6"/>
      <c r="JD1756" s="46"/>
      <c r="JE1756" s="4"/>
      <c r="JF1756" s="4"/>
      <c r="JG1756" s="4"/>
      <c r="JH1756" s="4"/>
      <c r="JI1756" s="4"/>
      <c r="JJ1756" s="4"/>
      <c r="JK1756" s="4"/>
      <c r="JL1756" s="4"/>
      <c r="JM1756" s="4"/>
      <c r="JN1756" s="4"/>
      <c r="JO1756" s="4"/>
      <c r="JP1756" s="4"/>
      <c r="JQ1756" s="6"/>
    </row>
    <row r="1757" spans="1:277" x14ac:dyDescent="0.25">
      <c r="A1757" s="47"/>
      <c r="B1757" s="48"/>
      <c r="C1757" s="48"/>
      <c r="D1757" s="48"/>
      <c r="E1757" s="48"/>
      <c r="F1757" s="48"/>
      <c r="G1757" s="48"/>
      <c r="H1757" s="48"/>
      <c r="I1757" s="48"/>
      <c r="J1757" s="48"/>
      <c r="K1757" s="48"/>
      <c r="IY1757" s="6"/>
      <c r="IZ1757" s="6"/>
      <c r="JA1757" s="6"/>
      <c r="JB1757" s="6"/>
      <c r="JC1757" s="6"/>
      <c r="JD1757" s="46"/>
      <c r="JE1757" s="4"/>
      <c r="JF1757" s="4"/>
      <c r="JG1757" s="4"/>
      <c r="JH1757" s="4"/>
      <c r="JI1757" s="4"/>
      <c r="JJ1757" s="4"/>
      <c r="JK1757" s="4"/>
      <c r="JL1757" s="4"/>
      <c r="JM1757" s="4"/>
      <c r="JN1757" s="4"/>
      <c r="JO1757" s="4"/>
      <c r="JP1757" s="4"/>
      <c r="JQ1757" s="6"/>
    </row>
    <row r="1758" spans="1:277" x14ac:dyDescent="0.25">
      <c r="A1758" s="47"/>
      <c r="B1758" s="48"/>
      <c r="C1758" s="48"/>
      <c r="D1758" s="48"/>
      <c r="E1758" s="48"/>
      <c r="F1758" s="48"/>
      <c r="G1758" s="48"/>
      <c r="H1758" s="48"/>
      <c r="I1758" s="48"/>
      <c r="J1758" s="48"/>
      <c r="K1758" s="48"/>
      <c r="IY1758" s="6"/>
      <c r="IZ1758" s="6"/>
      <c r="JA1758" s="6"/>
      <c r="JB1758" s="6"/>
      <c r="JC1758" s="6"/>
      <c r="JD1758" s="46"/>
      <c r="JE1758" s="4"/>
      <c r="JF1758" s="4"/>
      <c r="JG1758" s="4"/>
      <c r="JH1758" s="4"/>
      <c r="JI1758" s="4"/>
      <c r="JJ1758" s="4"/>
      <c r="JK1758" s="4"/>
      <c r="JL1758" s="4"/>
      <c r="JM1758" s="4"/>
      <c r="JN1758" s="4"/>
      <c r="JO1758" s="4"/>
      <c r="JP1758" s="4"/>
      <c r="JQ1758" s="6"/>
    </row>
    <row r="1759" spans="1:277" x14ac:dyDescent="0.25">
      <c r="A1759" s="47"/>
      <c r="B1759" s="48"/>
      <c r="C1759" s="48"/>
      <c r="D1759" s="48"/>
      <c r="E1759" s="48"/>
      <c r="F1759" s="48"/>
      <c r="G1759" s="48"/>
      <c r="H1759" s="48"/>
      <c r="I1759" s="48"/>
      <c r="J1759" s="48"/>
      <c r="K1759" s="48"/>
      <c r="IY1759" s="6"/>
      <c r="IZ1759" s="6"/>
      <c r="JA1759" s="6"/>
      <c r="JB1759" s="6"/>
      <c r="JC1759" s="6"/>
      <c r="JD1759" s="46"/>
      <c r="JE1759" s="4"/>
      <c r="JF1759" s="4"/>
      <c r="JG1759" s="4"/>
      <c r="JH1759" s="4"/>
      <c r="JI1759" s="4"/>
      <c r="JJ1759" s="4"/>
      <c r="JK1759" s="4"/>
      <c r="JL1759" s="4"/>
      <c r="JM1759" s="4"/>
      <c r="JN1759" s="4"/>
      <c r="JO1759" s="4"/>
      <c r="JP1759" s="4"/>
      <c r="JQ1759" s="6"/>
    </row>
    <row r="1760" spans="1:277" x14ac:dyDescent="0.25">
      <c r="A1760" s="47"/>
      <c r="B1760" s="48"/>
      <c r="C1760" s="48"/>
      <c r="D1760" s="48"/>
      <c r="E1760" s="48"/>
      <c r="F1760" s="48"/>
      <c r="G1760" s="48"/>
      <c r="H1760" s="48"/>
      <c r="I1760" s="48"/>
      <c r="J1760" s="48"/>
      <c r="K1760" s="48"/>
      <c r="IY1760" s="6"/>
      <c r="IZ1760" s="6"/>
      <c r="JA1760" s="6"/>
      <c r="JB1760" s="6"/>
      <c r="JC1760" s="6"/>
      <c r="JD1760" s="46"/>
      <c r="JE1760" s="4"/>
      <c r="JF1760" s="4"/>
      <c r="JG1760" s="4"/>
      <c r="JH1760" s="4"/>
      <c r="JI1760" s="4"/>
      <c r="JJ1760" s="4"/>
      <c r="JK1760" s="4"/>
      <c r="JL1760" s="4"/>
      <c r="JM1760" s="4"/>
      <c r="JN1760" s="4"/>
      <c r="JO1760" s="4"/>
      <c r="JP1760" s="4"/>
      <c r="JQ1760" s="6"/>
    </row>
    <row r="1761" spans="1:277" x14ac:dyDescent="0.25">
      <c r="A1761" s="47"/>
      <c r="B1761" s="48"/>
      <c r="C1761" s="48"/>
      <c r="D1761" s="48"/>
      <c r="E1761" s="48"/>
      <c r="F1761" s="48"/>
      <c r="G1761" s="48"/>
      <c r="H1761" s="48"/>
      <c r="I1761" s="48"/>
      <c r="J1761" s="48"/>
      <c r="K1761" s="48"/>
      <c r="IY1761" s="6"/>
      <c r="IZ1761" s="6"/>
      <c r="JA1761" s="6"/>
      <c r="JB1761" s="6"/>
      <c r="JC1761" s="6"/>
      <c r="JD1761" s="46"/>
      <c r="JE1761" s="4"/>
      <c r="JF1761" s="4"/>
      <c r="JG1761" s="4"/>
      <c r="JH1761" s="4"/>
      <c r="JI1761" s="4"/>
      <c r="JJ1761" s="4"/>
      <c r="JK1761" s="4"/>
      <c r="JL1761" s="4"/>
      <c r="JM1761" s="4"/>
      <c r="JN1761" s="4"/>
      <c r="JO1761" s="4"/>
      <c r="JP1761" s="4"/>
      <c r="JQ1761" s="6"/>
    </row>
    <row r="1762" spans="1:277" x14ac:dyDescent="0.25">
      <c r="A1762" s="47"/>
      <c r="B1762" s="48"/>
      <c r="C1762" s="48"/>
      <c r="D1762" s="48"/>
      <c r="E1762" s="48"/>
      <c r="F1762" s="48"/>
      <c r="G1762" s="48"/>
      <c r="H1762" s="48"/>
      <c r="I1762" s="48"/>
      <c r="J1762" s="48"/>
      <c r="K1762" s="48"/>
      <c r="IY1762" s="6"/>
      <c r="IZ1762" s="6"/>
      <c r="JA1762" s="6"/>
      <c r="JB1762" s="6"/>
      <c r="JC1762" s="6"/>
      <c r="JD1762" s="46"/>
      <c r="JE1762" s="4"/>
      <c r="JF1762" s="4"/>
      <c r="JG1762" s="4"/>
      <c r="JH1762" s="4"/>
      <c r="JI1762" s="4"/>
      <c r="JJ1762" s="4"/>
      <c r="JK1762" s="4"/>
      <c r="JL1762" s="4"/>
      <c r="JM1762" s="4"/>
      <c r="JN1762" s="4"/>
      <c r="JO1762" s="4"/>
      <c r="JP1762" s="4"/>
      <c r="JQ1762" s="6"/>
    </row>
    <row r="1763" spans="1:277" x14ac:dyDescent="0.25">
      <c r="A1763" s="47"/>
      <c r="B1763" s="48"/>
      <c r="C1763" s="48"/>
      <c r="D1763" s="48"/>
      <c r="E1763" s="48"/>
      <c r="F1763" s="48"/>
      <c r="G1763" s="48"/>
      <c r="H1763" s="48"/>
      <c r="I1763" s="48"/>
      <c r="J1763" s="48"/>
      <c r="K1763" s="48"/>
      <c r="IY1763" s="6"/>
      <c r="IZ1763" s="6"/>
      <c r="JA1763" s="6"/>
      <c r="JB1763" s="6"/>
      <c r="JC1763" s="6"/>
      <c r="JD1763" s="46"/>
      <c r="JE1763" s="4"/>
      <c r="JF1763" s="4"/>
      <c r="JG1763" s="4"/>
      <c r="JH1763" s="4"/>
      <c r="JI1763" s="4"/>
      <c r="JJ1763" s="4"/>
      <c r="JK1763" s="4"/>
      <c r="JL1763" s="4"/>
      <c r="JM1763" s="4"/>
      <c r="JN1763" s="4"/>
      <c r="JO1763" s="4"/>
      <c r="JP1763" s="4"/>
      <c r="JQ1763" s="6"/>
    </row>
    <row r="1764" spans="1:277" x14ac:dyDescent="0.25">
      <c r="A1764" s="47"/>
      <c r="B1764" s="48"/>
      <c r="C1764" s="48"/>
      <c r="D1764" s="48"/>
      <c r="E1764" s="48"/>
      <c r="F1764" s="48"/>
      <c r="G1764" s="48"/>
      <c r="H1764" s="48"/>
      <c r="I1764" s="48"/>
      <c r="J1764" s="48"/>
      <c r="K1764" s="48"/>
      <c r="IY1764" s="6"/>
      <c r="IZ1764" s="6"/>
      <c r="JA1764" s="6"/>
      <c r="JB1764" s="6"/>
      <c r="JC1764" s="6"/>
      <c r="JD1764" s="46"/>
      <c r="JE1764" s="4"/>
      <c r="JF1764" s="4"/>
      <c r="JG1764" s="4"/>
      <c r="JH1764" s="4"/>
      <c r="JI1764" s="4"/>
      <c r="JJ1764" s="4"/>
      <c r="JK1764" s="4"/>
      <c r="JL1764" s="4"/>
      <c r="JM1764" s="4"/>
      <c r="JN1764" s="4"/>
      <c r="JO1764" s="4"/>
      <c r="JP1764" s="4"/>
      <c r="JQ1764" s="6"/>
    </row>
    <row r="1765" spans="1:277" x14ac:dyDescent="0.25">
      <c r="A1765" s="47"/>
      <c r="B1765" s="48"/>
      <c r="C1765" s="48"/>
      <c r="D1765" s="48"/>
      <c r="E1765" s="48"/>
      <c r="F1765" s="48"/>
      <c r="G1765" s="48"/>
      <c r="H1765" s="48"/>
      <c r="I1765" s="48"/>
      <c r="J1765" s="48"/>
      <c r="K1765" s="48"/>
      <c r="IY1765" s="6"/>
      <c r="IZ1765" s="6"/>
      <c r="JA1765" s="6"/>
      <c r="JB1765" s="6"/>
      <c r="JC1765" s="6"/>
      <c r="JD1765" s="46"/>
      <c r="JE1765" s="4"/>
      <c r="JF1765" s="4"/>
      <c r="JG1765" s="4"/>
      <c r="JH1765" s="4"/>
      <c r="JI1765" s="4"/>
      <c r="JJ1765" s="4"/>
      <c r="JK1765" s="4"/>
      <c r="JL1765" s="4"/>
      <c r="JM1765" s="4"/>
      <c r="JN1765" s="4"/>
      <c r="JO1765" s="4"/>
      <c r="JP1765" s="4"/>
      <c r="JQ1765" s="6"/>
    </row>
    <row r="1766" spans="1:277" x14ac:dyDescent="0.25">
      <c r="A1766" s="47"/>
      <c r="B1766" s="48"/>
      <c r="C1766" s="48"/>
      <c r="D1766" s="48"/>
      <c r="E1766" s="48"/>
      <c r="F1766" s="48"/>
      <c r="G1766" s="48"/>
      <c r="H1766" s="48"/>
      <c r="I1766" s="48"/>
      <c r="J1766" s="48"/>
      <c r="K1766" s="48"/>
      <c r="IY1766" s="6"/>
      <c r="IZ1766" s="6"/>
      <c r="JA1766" s="6"/>
      <c r="JB1766" s="6"/>
      <c r="JC1766" s="6"/>
      <c r="JD1766" s="46"/>
      <c r="JE1766" s="4"/>
      <c r="JF1766" s="4"/>
      <c r="JG1766" s="4"/>
      <c r="JH1766" s="4"/>
      <c r="JI1766" s="4"/>
      <c r="JJ1766" s="4"/>
      <c r="JK1766" s="4"/>
      <c r="JL1766" s="4"/>
      <c r="JM1766" s="4"/>
      <c r="JN1766" s="4"/>
      <c r="JO1766" s="4"/>
      <c r="JP1766" s="4"/>
      <c r="JQ1766" s="6"/>
    </row>
    <row r="1767" spans="1:277" x14ac:dyDescent="0.25">
      <c r="A1767" s="47"/>
      <c r="B1767" s="48"/>
      <c r="C1767" s="48"/>
      <c r="D1767" s="48"/>
      <c r="E1767" s="48"/>
      <c r="F1767" s="48"/>
      <c r="G1767" s="48"/>
      <c r="H1767" s="48"/>
      <c r="I1767" s="48"/>
      <c r="J1767" s="48"/>
      <c r="K1767" s="48"/>
      <c r="IY1767" s="6"/>
      <c r="IZ1767" s="6"/>
      <c r="JA1767" s="6"/>
      <c r="JB1767" s="6"/>
      <c r="JC1767" s="6"/>
      <c r="JD1767" s="46"/>
      <c r="JE1767" s="4"/>
      <c r="JF1767" s="4"/>
      <c r="JG1767" s="4"/>
      <c r="JH1767" s="4"/>
      <c r="JI1767" s="4"/>
      <c r="JJ1767" s="4"/>
      <c r="JK1767" s="4"/>
      <c r="JL1767" s="4"/>
      <c r="JM1767" s="4"/>
      <c r="JN1767" s="4"/>
      <c r="JO1767" s="4"/>
      <c r="JP1767" s="4"/>
      <c r="JQ1767" s="6"/>
    </row>
    <row r="1768" spans="1:277" x14ac:dyDescent="0.25">
      <c r="A1768" s="47"/>
      <c r="B1768" s="48"/>
      <c r="C1768" s="48"/>
      <c r="D1768" s="48"/>
      <c r="E1768" s="48"/>
      <c r="F1768" s="48"/>
      <c r="G1768" s="48"/>
      <c r="H1768" s="48"/>
      <c r="I1768" s="48"/>
      <c r="J1768" s="48"/>
      <c r="K1768" s="48"/>
      <c r="IY1768" s="6"/>
      <c r="IZ1768" s="6"/>
      <c r="JA1768" s="6"/>
      <c r="JB1768" s="6"/>
      <c r="JC1768" s="6"/>
      <c r="JD1768" s="46"/>
      <c r="JE1768" s="4"/>
      <c r="JF1768" s="4"/>
      <c r="JG1768" s="4"/>
      <c r="JH1768" s="4"/>
      <c r="JI1768" s="4"/>
      <c r="JJ1768" s="4"/>
      <c r="JK1768" s="4"/>
      <c r="JL1768" s="4"/>
      <c r="JM1768" s="4"/>
      <c r="JN1768" s="4"/>
      <c r="JO1768" s="4"/>
      <c r="JP1768" s="4"/>
      <c r="JQ1768" s="6"/>
    </row>
    <row r="1769" spans="1:277" x14ac:dyDescent="0.25">
      <c r="A1769" s="47"/>
      <c r="B1769" s="48"/>
      <c r="C1769" s="48"/>
      <c r="D1769" s="48"/>
      <c r="E1769" s="48"/>
      <c r="F1769" s="48"/>
      <c r="G1769" s="48"/>
      <c r="H1769" s="48"/>
      <c r="I1769" s="48"/>
      <c r="J1769" s="48"/>
      <c r="K1769" s="48"/>
      <c r="IY1769" s="6"/>
      <c r="IZ1769" s="6"/>
      <c r="JA1769" s="6"/>
      <c r="JB1769" s="6"/>
      <c r="JC1769" s="6"/>
      <c r="JD1769" s="46"/>
      <c r="JE1769" s="4"/>
      <c r="JF1769" s="4"/>
      <c r="JG1769" s="4"/>
      <c r="JH1769" s="4"/>
      <c r="JI1769" s="4"/>
      <c r="JJ1769" s="4"/>
      <c r="JK1769" s="4"/>
      <c r="JL1769" s="4"/>
      <c r="JM1769" s="4"/>
      <c r="JN1769" s="4"/>
      <c r="JO1769" s="4"/>
      <c r="JP1769" s="4"/>
      <c r="JQ1769" s="6"/>
    </row>
    <row r="1770" spans="1:277" x14ac:dyDescent="0.25">
      <c r="A1770" s="47"/>
      <c r="B1770" s="48"/>
      <c r="C1770" s="48"/>
      <c r="D1770" s="48"/>
      <c r="E1770" s="48"/>
      <c r="F1770" s="48"/>
      <c r="G1770" s="48"/>
      <c r="H1770" s="48"/>
      <c r="I1770" s="48"/>
      <c r="J1770" s="48"/>
      <c r="K1770" s="48"/>
      <c r="IY1770" s="6"/>
      <c r="IZ1770" s="6"/>
      <c r="JA1770" s="6"/>
      <c r="JB1770" s="6"/>
      <c r="JC1770" s="6"/>
      <c r="JD1770" s="46"/>
      <c r="JE1770" s="4"/>
      <c r="JF1770" s="4"/>
      <c r="JG1770" s="4"/>
      <c r="JH1770" s="4"/>
      <c r="JI1770" s="4"/>
      <c r="JJ1770" s="4"/>
      <c r="JK1770" s="4"/>
      <c r="JL1770" s="4"/>
      <c r="JM1770" s="4"/>
      <c r="JN1770" s="4"/>
      <c r="JO1770" s="4"/>
      <c r="JP1770" s="4"/>
      <c r="JQ1770" s="6"/>
    </row>
    <row r="1771" spans="1:277" x14ac:dyDescent="0.25">
      <c r="A1771" s="47"/>
      <c r="B1771" s="48"/>
      <c r="C1771" s="48"/>
      <c r="D1771" s="48"/>
      <c r="E1771" s="48"/>
      <c r="F1771" s="48"/>
      <c r="G1771" s="48"/>
      <c r="H1771" s="48"/>
      <c r="I1771" s="48"/>
      <c r="J1771" s="48"/>
      <c r="K1771" s="48"/>
      <c r="IY1771" s="6"/>
      <c r="IZ1771" s="6"/>
      <c r="JA1771" s="6"/>
      <c r="JB1771" s="6"/>
      <c r="JC1771" s="6"/>
      <c r="JD1771" s="46"/>
      <c r="JE1771" s="4"/>
      <c r="JF1771" s="4"/>
      <c r="JG1771" s="4"/>
      <c r="JH1771" s="4"/>
      <c r="JI1771" s="4"/>
      <c r="JJ1771" s="4"/>
      <c r="JK1771" s="4"/>
      <c r="JL1771" s="4"/>
      <c r="JM1771" s="4"/>
      <c r="JN1771" s="4"/>
      <c r="JO1771" s="4"/>
      <c r="JP1771" s="4"/>
      <c r="JQ1771" s="6"/>
    </row>
    <row r="1772" spans="1:277" x14ac:dyDescent="0.25">
      <c r="A1772" s="47"/>
      <c r="B1772" s="48"/>
      <c r="C1772" s="48"/>
      <c r="D1772" s="48"/>
      <c r="E1772" s="48"/>
      <c r="F1772" s="48"/>
      <c r="G1772" s="48"/>
      <c r="H1772" s="48"/>
      <c r="I1772" s="48"/>
      <c r="J1772" s="48"/>
      <c r="K1772" s="48"/>
      <c r="IY1772" s="6"/>
      <c r="IZ1772" s="6"/>
      <c r="JA1772" s="6"/>
      <c r="JB1772" s="6"/>
      <c r="JC1772" s="6"/>
      <c r="JD1772" s="46"/>
      <c r="JE1772" s="4"/>
      <c r="JF1772" s="4"/>
      <c r="JG1772" s="4"/>
      <c r="JH1772" s="4"/>
      <c r="JI1772" s="4"/>
      <c r="JJ1772" s="4"/>
      <c r="JK1772" s="4"/>
      <c r="JL1772" s="4"/>
      <c r="JM1772" s="4"/>
      <c r="JN1772" s="4"/>
      <c r="JO1772" s="4"/>
      <c r="JP1772" s="4"/>
      <c r="JQ1772" s="6"/>
    </row>
    <row r="1773" spans="1:277" x14ac:dyDescent="0.25">
      <c r="A1773" s="47"/>
      <c r="B1773" s="48"/>
      <c r="C1773" s="48"/>
      <c r="D1773" s="48"/>
      <c r="E1773" s="48"/>
      <c r="F1773" s="48"/>
      <c r="G1773" s="48"/>
      <c r="H1773" s="48"/>
      <c r="I1773" s="48"/>
      <c r="J1773" s="48"/>
      <c r="K1773" s="48"/>
      <c r="IY1773" s="6"/>
      <c r="IZ1773" s="6"/>
      <c r="JA1773" s="6"/>
      <c r="JB1773" s="6"/>
      <c r="JC1773" s="6"/>
      <c r="JD1773" s="46"/>
      <c r="JE1773" s="4"/>
      <c r="JF1773" s="4"/>
      <c r="JG1773" s="4"/>
      <c r="JH1773" s="4"/>
      <c r="JI1773" s="4"/>
      <c r="JJ1773" s="4"/>
      <c r="JK1773" s="4"/>
      <c r="JL1773" s="4"/>
      <c r="JM1773" s="4"/>
      <c r="JN1773" s="4"/>
      <c r="JO1773" s="4"/>
      <c r="JP1773" s="4"/>
      <c r="JQ1773" s="6"/>
    </row>
    <row r="1774" spans="1:277" x14ac:dyDescent="0.25">
      <c r="A1774" s="47"/>
      <c r="B1774" s="48"/>
      <c r="C1774" s="48"/>
      <c r="D1774" s="48"/>
      <c r="E1774" s="48"/>
      <c r="F1774" s="48"/>
      <c r="G1774" s="48"/>
      <c r="H1774" s="48"/>
      <c r="I1774" s="48"/>
      <c r="J1774" s="48"/>
      <c r="K1774" s="48"/>
      <c r="IY1774" s="6"/>
      <c r="IZ1774" s="6"/>
      <c r="JA1774" s="6"/>
      <c r="JB1774" s="6"/>
      <c r="JC1774" s="6"/>
      <c r="JD1774" s="46"/>
      <c r="JE1774" s="4"/>
      <c r="JF1774" s="4"/>
      <c r="JG1774" s="4"/>
      <c r="JH1774" s="4"/>
      <c r="JI1774" s="4"/>
      <c r="JJ1774" s="4"/>
      <c r="JK1774" s="4"/>
      <c r="JL1774" s="4"/>
      <c r="JM1774" s="4"/>
      <c r="JN1774" s="4"/>
      <c r="JO1774" s="4"/>
      <c r="JP1774" s="4"/>
      <c r="JQ1774" s="6"/>
    </row>
    <row r="1775" spans="1:277" x14ac:dyDescent="0.25">
      <c r="A1775" s="47"/>
      <c r="B1775" s="48"/>
      <c r="C1775" s="48"/>
      <c r="D1775" s="48"/>
      <c r="E1775" s="48"/>
      <c r="F1775" s="48"/>
      <c r="G1775" s="48"/>
      <c r="H1775" s="48"/>
      <c r="I1775" s="48"/>
      <c r="J1775" s="48"/>
      <c r="K1775" s="48"/>
      <c r="IY1775" s="6"/>
      <c r="IZ1775" s="6"/>
      <c r="JA1775" s="6"/>
      <c r="JB1775" s="6"/>
      <c r="JC1775" s="6"/>
      <c r="JD1775" s="46"/>
      <c r="JE1775" s="4"/>
      <c r="JF1775" s="4"/>
      <c r="JG1775" s="4"/>
      <c r="JH1775" s="4"/>
      <c r="JI1775" s="4"/>
      <c r="JJ1775" s="4"/>
      <c r="JK1775" s="4"/>
      <c r="JL1775" s="4"/>
      <c r="JM1775" s="4"/>
      <c r="JN1775" s="4"/>
      <c r="JO1775" s="4"/>
      <c r="JP1775" s="4"/>
      <c r="JQ1775" s="6"/>
    </row>
    <row r="1776" spans="1:277" x14ac:dyDescent="0.25">
      <c r="A1776" s="47"/>
      <c r="B1776" s="48"/>
      <c r="C1776" s="48"/>
      <c r="D1776" s="48"/>
      <c r="E1776" s="48"/>
      <c r="F1776" s="48"/>
      <c r="G1776" s="48"/>
      <c r="H1776" s="48"/>
      <c r="I1776" s="48"/>
      <c r="J1776" s="48"/>
      <c r="K1776" s="48"/>
      <c r="IY1776" s="6"/>
      <c r="IZ1776" s="6"/>
      <c r="JA1776" s="6"/>
      <c r="JB1776" s="6"/>
      <c r="JC1776" s="6"/>
      <c r="JD1776" s="46"/>
      <c r="JE1776" s="4"/>
      <c r="JF1776" s="4"/>
      <c r="JG1776" s="4"/>
      <c r="JH1776" s="4"/>
      <c r="JI1776" s="4"/>
      <c r="JJ1776" s="4"/>
      <c r="JK1776" s="4"/>
      <c r="JL1776" s="4"/>
      <c r="JM1776" s="4"/>
      <c r="JN1776" s="4"/>
      <c r="JO1776" s="4"/>
      <c r="JP1776" s="4"/>
      <c r="JQ1776" s="6"/>
    </row>
    <row r="1777" spans="1:277" x14ac:dyDescent="0.25">
      <c r="A1777" s="47"/>
      <c r="B1777" s="48"/>
      <c r="C1777" s="48"/>
      <c r="D1777" s="48"/>
      <c r="E1777" s="48"/>
      <c r="F1777" s="48"/>
      <c r="G1777" s="48"/>
      <c r="H1777" s="48"/>
      <c r="I1777" s="48"/>
      <c r="J1777" s="48"/>
      <c r="K1777" s="48"/>
      <c r="IY1777" s="6"/>
      <c r="IZ1777" s="6"/>
      <c r="JA1777" s="6"/>
      <c r="JB1777" s="6"/>
      <c r="JC1777" s="6"/>
      <c r="JD1777" s="46"/>
      <c r="JE1777" s="4"/>
      <c r="JF1777" s="4"/>
      <c r="JG1777" s="4"/>
      <c r="JH1777" s="4"/>
      <c r="JI1777" s="4"/>
      <c r="JJ1777" s="4"/>
      <c r="JK1777" s="4"/>
      <c r="JL1777" s="4"/>
      <c r="JM1777" s="4"/>
      <c r="JN1777" s="4"/>
      <c r="JO1777" s="4"/>
      <c r="JP1777" s="4"/>
      <c r="JQ1777" s="6"/>
    </row>
    <row r="1778" spans="1:277" x14ac:dyDescent="0.25">
      <c r="A1778" s="47"/>
      <c r="B1778" s="48"/>
      <c r="C1778" s="48"/>
      <c r="D1778" s="48"/>
      <c r="E1778" s="48"/>
      <c r="F1778" s="48"/>
      <c r="G1778" s="48"/>
      <c r="H1778" s="48"/>
      <c r="I1778" s="48"/>
      <c r="J1778" s="48"/>
      <c r="K1778" s="48"/>
      <c r="IY1778" s="6"/>
      <c r="IZ1778" s="6"/>
      <c r="JA1778" s="6"/>
      <c r="JB1778" s="6"/>
      <c r="JC1778" s="6"/>
      <c r="JD1778" s="46"/>
      <c r="JE1778" s="4"/>
      <c r="JF1778" s="4"/>
      <c r="JG1778" s="4"/>
      <c r="JH1778" s="4"/>
      <c r="JI1778" s="4"/>
      <c r="JJ1778" s="4"/>
      <c r="JK1778" s="4"/>
      <c r="JL1778" s="4"/>
      <c r="JM1778" s="4"/>
      <c r="JN1778" s="4"/>
      <c r="JO1778" s="4"/>
      <c r="JP1778" s="4"/>
      <c r="JQ1778" s="6"/>
    </row>
    <row r="1779" spans="1:277" x14ac:dyDescent="0.25">
      <c r="A1779" s="47"/>
      <c r="B1779" s="48"/>
      <c r="C1779" s="48"/>
      <c r="D1779" s="48"/>
      <c r="E1779" s="48"/>
      <c r="F1779" s="48"/>
      <c r="G1779" s="48"/>
      <c r="H1779" s="48"/>
      <c r="I1779" s="48"/>
      <c r="J1779" s="48"/>
      <c r="K1779" s="48"/>
      <c r="IY1779" s="6"/>
      <c r="IZ1779" s="6"/>
      <c r="JA1779" s="6"/>
      <c r="JB1779" s="6"/>
      <c r="JC1779" s="6"/>
      <c r="JD1779" s="46"/>
      <c r="JE1779" s="4"/>
      <c r="JF1779" s="4"/>
      <c r="JG1779" s="4"/>
      <c r="JH1779" s="4"/>
      <c r="JI1779" s="4"/>
      <c r="JJ1779" s="4"/>
      <c r="JK1779" s="4"/>
      <c r="JL1779" s="4"/>
      <c r="JM1779" s="4"/>
      <c r="JN1779" s="4"/>
      <c r="JO1779" s="4"/>
      <c r="JP1779" s="4"/>
      <c r="JQ1779" s="6"/>
    </row>
    <row r="1780" spans="1:277" x14ac:dyDescent="0.25">
      <c r="A1780" s="47"/>
      <c r="B1780" s="48"/>
      <c r="C1780" s="48"/>
      <c r="D1780" s="48"/>
      <c r="E1780" s="48"/>
      <c r="F1780" s="48"/>
      <c r="G1780" s="48"/>
      <c r="H1780" s="48"/>
      <c r="I1780" s="48"/>
      <c r="J1780" s="48"/>
      <c r="K1780" s="48"/>
      <c r="IY1780" s="6"/>
      <c r="IZ1780" s="6"/>
      <c r="JA1780" s="6"/>
      <c r="JB1780" s="6"/>
      <c r="JC1780" s="6"/>
      <c r="JD1780" s="46"/>
      <c r="JE1780" s="4"/>
      <c r="JF1780" s="4"/>
      <c r="JG1780" s="4"/>
      <c r="JH1780" s="4"/>
      <c r="JI1780" s="4"/>
      <c r="JJ1780" s="4"/>
      <c r="JK1780" s="4"/>
      <c r="JL1780" s="4"/>
      <c r="JM1780" s="4"/>
      <c r="JN1780" s="4"/>
      <c r="JO1780" s="4"/>
      <c r="JP1780" s="4"/>
      <c r="JQ1780" s="6"/>
    </row>
    <row r="1781" spans="1:277" x14ac:dyDescent="0.25">
      <c r="A1781" s="47"/>
      <c r="B1781" s="48"/>
      <c r="C1781" s="48"/>
      <c r="D1781" s="48"/>
      <c r="E1781" s="48"/>
      <c r="F1781" s="48"/>
      <c r="G1781" s="48"/>
      <c r="H1781" s="48"/>
      <c r="I1781" s="48"/>
      <c r="J1781" s="48"/>
      <c r="K1781" s="48"/>
      <c r="IY1781" s="6"/>
      <c r="IZ1781" s="6"/>
      <c r="JA1781" s="6"/>
      <c r="JB1781" s="6"/>
      <c r="JC1781" s="6"/>
      <c r="JD1781" s="46"/>
      <c r="JE1781" s="4"/>
      <c r="JF1781" s="4"/>
      <c r="JG1781" s="4"/>
      <c r="JH1781" s="4"/>
      <c r="JI1781" s="4"/>
      <c r="JJ1781" s="4"/>
      <c r="JK1781" s="4"/>
      <c r="JL1781" s="4"/>
      <c r="JM1781" s="4"/>
      <c r="JN1781" s="4"/>
      <c r="JO1781" s="4"/>
      <c r="JP1781" s="4"/>
      <c r="JQ1781" s="6"/>
    </row>
    <row r="1782" spans="1:277" x14ac:dyDescent="0.25">
      <c r="A1782" s="47"/>
      <c r="B1782" s="48"/>
      <c r="C1782" s="48"/>
      <c r="D1782" s="48"/>
      <c r="E1782" s="48"/>
      <c r="F1782" s="48"/>
      <c r="G1782" s="48"/>
      <c r="H1782" s="48"/>
      <c r="I1782" s="48"/>
      <c r="J1782" s="48"/>
      <c r="K1782" s="48"/>
      <c r="IY1782" s="6"/>
      <c r="IZ1782" s="6"/>
      <c r="JA1782" s="6"/>
      <c r="JB1782" s="6"/>
      <c r="JC1782" s="6"/>
      <c r="JD1782" s="46"/>
      <c r="JE1782" s="4"/>
      <c r="JF1782" s="4"/>
      <c r="JG1782" s="4"/>
      <c r="JH1782" s="4"/>
      <c r="JI1782" s="4"/>
      <c r="JJ1782" s="4"/>
      <c r="JK1782" s="4"/>
      <c r="JL1782" s="4"/>
      <c r="JM1782" s="4"/>
      <c r="JN1782" s="4"/>
      <c r="JO1782" s="4"/>
      <c r="JP1782" s="4"/>
      <c r="JQ1782" s="6"/>
    </row>
    <row r="1783" spans="1:277" x14ac:dyDescent="0.25">
      <c r="A1783" s="47"/>
      <c r="B1783" s="48"/>
      <c r="C1783" s="48"/>
      <c r="D1783" s="48"/>
      <c r="E1783" s="48"/>
      <c r="F1783" s="48"/>
      <c r="G1783" s="48"/>
      <c r="H1783" s="48"/>
      <c r="I1783" s="48"/>
      <c r="J1783" s="48"/>
      <c r="K1783" s="48"/>
      <c r="IY1783" s="6"/>
      <c r="IZ1783" s="6"/>
      <c r="JA1783" s="6"/>
      <c r="JB1783" s="6"/>
      <c r="JC1783" s="6"/>
      <c r="JD1783" s="46"/>
      <c r="JE1783" s="4"/>
      <c r="JF1783" s="4"/>
      <c r="JG1783" s="4"/>
      <c r="JH1783" s="4"/>
      <c r="JI1783" s="4"/>
      <c r="JJ1783" s="4"/>
      <c r="JK1783" s="4"/>
      <c r="JL1783" s="4"/>
      <c r="JM1783" s="4"/>
      <c r="JN1783" s="4"/>
      <c r="JO1783" s="4"/>
      <c r="JP1783" s="4"/>
      <c r="JQ1783" s="6"/>
    </row>
    <row r="1784" spans="1:277" x14ac:dyDescent="0.25">
      <c r="A1784" s="47"/>
      <c r="B1784" s="48"/>
      <c r="C1784" s="48"/>
      <c r="D1784" s="48"/>
      <c r="E1784" s="48"/>
      <c r="F1784" s="48"/>
      <c r="G1784" s="48"/>
      <c r="H1784" s="48"/>
      <c r="I1784" s="48"/>
      <c r="J1784" s="48"/>
      <c r="K1784" s="48"/>
      <c r="IY1784" s="6"/>
      <c r="IZ1784" s="6"/>
      <c r="JA1784" s="6"/>
      <c r="JB1784" s="6"/>
      <c r="JC1784" s="6"/>
      <c r="JD1784" s="46"/>
      <c r="JE1784" s="4"/>
      <c r="JF1784" s="4"/>
      <c r="JG1784" s="4"/>
      <c r="JH1784" s="4"/>
      <c r="JI1784" s="4"/>
      <c r="JJ1784" s="4"/>
      <c r="JK1784" s="4"/>
      <c r="JL1784" s="4"/>
      <c r="JM1784" s="4"/>
      <c r="JN1784" s="4"/>
      <c r="JO1784" s="4"/>
      <c r="JP1784" s="4"/>
      <c r="JQ1784" s="6"/>
    </row>
    <row r="1785" spans="1:277" x14ac:dyDescent="0.25">
      <c r="A1785" s="47"/>
      <c r="B1785" s="48"/>
      <c r="C1785" s="48"/>
      <c r="D1785" s="48"/>
      <c r="E1785" s="48"/>
      <c r="F1785" s="48"/>
      <c r="G1785" s="48"/>
      <c r="H1785" s="48"/>
      <c r="I1785" s="48"/>
      <c r="J1785" s="48"/>
      <c r="K1785" s="48"/>
      <c r="IY1785" s="6"/>
      <c r="IZ1785" s="6"/>
      <c r="JA1785" s="6"/>
      <c r="JB1785" s="6"/>
      <c r="JC1785" s="6"/>
      <c r="JD1785" s="46"/>
      <c r="JE1785" s="4"/>
      <c r="JF1785" s="4"/>
      <c r="JG1785" s="4"/>
      <c r="JH1785" s="4"/>
      <c r="JI1785" s="4"/>
      <c r="JJ1785" s="4"/>
      <c r="JK1785" s="4"/>
      <c r="JL1785" s="4"/>
      <c r="JM1785" s="4"/>
      <c r="JN1785" s="4"/>
      <c r="JO1785" s="4"/>
      <c r="JP1785" s="4"/>
      <c r="JQ1785" s="6"/>
    </row>
    <row r="1786" spans="1:277" x14ac:dyDescent="0.25">
      <c r="A1786" s="47"/>
      <c r="B1786" s="48"/>
      <c r="C1786" s="48"/>
      <c r="D1786" s="48"/>
      <c r="E1786" s="48"/>
      <c r="F1786" s="48"/>
      <c r="G1786" s="48"/>
      <c r="H1786" s="48"/>
      <c r="I1786" s="48"/>
      <c r="J1786" s="48"/>
      <c r="K1786" s="48"/>
      <c r="IY1786" s="6"/>
      <c r="IZ1786" s="6"/>
      <c r="JA1786" s="6"/>
      <c r="JB1786" s="6"/>
      <c r="JC1786" s="6"/>
      <c r="JD1786" s="46"/>
      <c r="JE1786" s="4"/>
      <c r="JF1786" s="4"/>
      <c r="JG1786" s="4"/>
      <c r="JH1786" s="4"/>
      <c r="JI1786" s="4"/>
      <c r="JJ1786" s="4"/>
      <c r="JK1786" s="4"/>
      <c r="JL1786" s="4"/>
      <c r="JM1786" s="4"/>
      <c r="JN1786" s="4"/>
      <c r="JO1786" s="4"/>
      <c r="JP1786" s="4"/>
      <c r="JQ1786" s="6"/>
    </row>
    <row r="1787" spans="1:277" x14ac:dyDescent="0.25">
      <c r="A1787" s="47"/>
      <c r="B1787" s="48"/>
      <c r="C1787" s="48"/>
      <c r="D1787" s="48"/>
      <c r="E1787" s="48"/>
      <c r="F1787" s="48"/>
      <c r="G1787" s="48"/>
      <c r="H1787" s="48"/>
      <c r="I1787" s="48"/>
      <c r="J1787" s="48"/>
      <c r="K1787" s="48"/>
      <c r="IY1787" s="6"/>
      <c r="IZ1787" s="6"/>
      <c r="JA1787" s="6"/>
      <c r="JB1787" s="6"/>
      <c r="JC1787" s="6"/>
      <c r="JD1787" s="46"/>
      <c r="JE1787" s="4"/>
      <c r="JF1787" s="4"/>
      <c r="JG1787" s="4"/>
      <c r="JH1787" s="4"/>
      <c r="JI1787" s="4"/>
      <c r="JJ1787" s="4"/>
      <c r="JK1787" s="4"/>
      <c r="JL1787" s="4"/>
      <c r="JM1787" s="4"/>
      <c r="JN1787" s="4"/>
      <c r="JO1787" s="4"/>
      <c r="JP1787" s="4"/>
      <c r="JQ1787" s="6"/>
    </row>
    <row r="1788" spans="1:277" x14ac:dyDescent="0.25">
      <c r="A1788" s="47"/>
      <c r="B1788" s="48"/>
      <c r="C1788" s="48"/>
      <c r="D1788" s="48"/>
      <c r="E1788" s="48"/>
      <c r="F1788" s="48"/>
      <c r="G1788" s="48"/>
      <c r="H1788" s="48"/>
      <c r="I1788" s="48"/>
      <c r="J1788" s="48"/>
      <c r="K1788" s="48"/>
      <c r="IY1788" s="6"/>
      <c r="IZ1788" s="6"/>
      <c r="JA1788" s="6"/>
      <c r="JB1788" s="6"/>
      <c r="JC1788" s="6"/>
      <c r="JD1788" s="46"/>
      <c r="JE1788" s="4"/>
      <c r="JF1788" s="4"/>
      <c r="JG1788" s="4"/>
      <c r="JH1788" s="4"/>
      <c r="JI1788" s="4"/>
      <c r="JJ1788" s="4"/>
      <c r="JK1788" s="4"/>
      <c r="JL1788" s="4"/>
      <c r="JM1788" s="4"/>
      <c r="JN1788" s="4"/>
      <c r="JO1788" s="4"/>
      <c r="JP1788" s="4"/>
      <c r="JQ1788" s="6"/>
    </row>
    <row r="1789" spans="1:277" x14ac:dyDescent="0.25">
      <c r="A1789" s="47"/>
      <c r="B1789" s="48"/>
      <c r="C1789" s="48"/>
      <c r="D1789" s="48"/>
      <c r="E1789" s="48"/>
      <c r="F1789" s="48"/>
      <c r="G1789" s="48"/>
      <c r="H1789" s="48"/>
      <c r="I1789" s="48"/>
      <c r="J1789" s="48"/>
      <c r="K1789" s="48"/>
      <c r="IY1789" s="6"/>
      <c r="IZ1789" s="6"/>
      <c r="JA1789" s="6"/>
      <c r="JB1789" s="6"/>
      <c r="JC1789" s="6"/>
      <c r="JD1789" s="46"/>
      <c r="JE1789" s="4"/>
      <c r="JF1789" s="4"/>
      <c r="JG1789" s="4"/>
      <c r="JH1789" s="4"/>
      <c r="JI1789" s="4"/>
      <c r="JJ1789" s="4"/>
      <c r="JK1789" s="4"/>
      <c r="JL1789" s="4"/>
      <c r="JM1789" s="4"/>
      <c r="JN1789" s="4"/>
      <c r="JO1789" s="4"/>
      <c r="JP1789" s="4"/>
      <c r="JQ1789" s="6"/>
    </row>
    <row r="1790" spans="1:277" x14ac:dyDescent="0.25">
      <c r="A1790" s="47"/>
      <c r="B1790" s="48"/>
      <c r="C1790" s="48"/>
      <c r="D1790" s="48"/>
      <c r="E1790" s="48"/>
      <c r="F1790" s="48"/>
      <c r="G1790" s="48"/>
      <c r="H1790" s="48"/>
      <c r="I1790" s="48"/>
      <c r="J1790" s="48"/>
      <c r="K1790" s="48"/>
      <c r="IY1790" s="6"/>
      <c r="IZ1790" s="6"/>
      <c r="JA1790" s="6"/>
      <c r="JB1790" s="6"/>
      <c r="JC1790" s="6"/>
      <c r="JD1790" s="46"/>
      <c r="JE1790" s="4"/>
      <c r="JF1790" s="4"/>
      <c r="JG1790" s="4"/>
      <c r="JH1790" s="4"/>
      <c r="JI1790" s="4"/>
      <c r="JJ1790" s="4"/>
      <c r="JK1790" s="4"/>
      <c r="JL1790" s="4"/>
      <c r="JM1790" s="4"/>
      <c r="JN1790" s="4"/>
      <c r="JO1790" s="4"/>
      <c r="JP1790" s="4"/>
      <c r="JQ1790" s="6"/>
    </row>
    <row r="1791" spans="1:277" x14ac:dyDescent="0.25">
      <c r="A1791" s="47"/>
      <c r="B1791" s="48"/>
      <c r="C1791" s="48"/>
      <c r="D1791" s="48"/>
      <c r="E1791" s="48"/>
      <c r="F1791" s="48"/>
      <c r="G1791" s="48"/>
      <c r="H1791" s="48"/>
      <c r="I1791" s="48"/>
      <c r="J1791" s="48"/>
      <c r="K1791" s="48"/>
      <c r="IY1791" s="6"/>
      <c r="IZ1791" s="6"/>
      <c r="JA1791" s="6"/>
      <c r="JB1791" s="6"/>
      <c r="JC1791" s="6"/>
      <c r="JD1791" s="46"/>
      <c r="JE1791" s="4"/>
      <c r="JF1791" s="4"/>
      <c r="JG1791" s="4"/>
      <c r="JH1791" s="4"/>
      <c r="JI1791" s="4"/>
      <c r="JJ1791" s="4"/>
      <c r="JK1791" s="4"/>
      <c r="JL1791" s="4"/>
      <c r="JM1791" s="4"/>
      <c r="JN1791" s="4"/>
      <c r="JO1791" s="4"/>
      <c r="JP1791" s="4"/>
      <c r="JQ1791" s="6"/>
    </row>
    <row r="1792" spans="1:277" x14ac:dyDescent="0.25">
      <c r="A1792" s="47"/>
      <c r="B1792" s="48"/>
      <c r="C1792" s="48"/>
      <c r="D1792" s="48"/>
      <c r="E1792" s="48"/>
      <c r="F1792" s="48"/>
      <c r="G1792" s="48"/>
      <c r="H1792" s="48"/>
      <c r="I1792" s="48"/>
      <c r="J1792" s="48"/>
      <c r="K1792" s="48"/>
      <c r="IY1792" s="6"/>
      <c r="IZ1792" s="6"/>
      <c r="JA1792" s="6"/>
      <c r="JB1792" s="6"/>
      <c r="JC1792" s="6"/>
      <c r="JD1792" s="46"/>
      <c r="JE1792" s="4"/>
      <c r="JF1792" s="4"/>
      <c r="JG1792" s="4"/>
      <c r="JH1792" s="4"/>
      <c r="JI1792" s="4"/>
      <c r="JJ1792" s="4"/>
      <c r="JK1792" s="4"/>
      <c r="JL1792" s="4"/>
      <c r="JM1792" s="4"/>
      <c r="JN1792" s="4"/>
      <c r="JO1792" s="4"/>
      <c r="JP1792" s="4"/>
      <c r="JQ1792" s="6"/>
    </row>
    <row r="1793" spans="1:277" x14ac:dyDescent="0.25">
      <c r="A1793" s="47"/>
      <c r="B1793" s="48"/>
      <c r="C1793" s="48"/>
      <c r="D1793" s="48"/>
      <c r="E1793" s="48"/>
      <c r="F1793" s="48"/>
      <c r="G1793" s="48"/>
      <c r="H1793" s="48"/>
      <c r="I1793" s="48"/>
      <c r="J1793" s="48"/>
      <c r="K1793" s="48"/>
      <c r="IY1793" s="6"/>
      <c r="IZ1793" s="6"/>
      <c r="JA1793" s="6"/>
      <c r="JB1793" s="6"/>
      <c r="JC1793" s="6"/>
      <c r="JD1793" s="46"/>
      <c r="JE1793" s="4"/>
      <c r="JF1793" s="4"/>
      <c r="JG1793" s="4"/>
      <c r="JH1793" s="4"/>
      <c r="JI1793" s="4"/>
      <c r="JJ1793" s="4"/>
      <c r="JK1793" s="4"/>
      <c r="JL1793" s="4"/>
      <c r="JM1793" s="4"/>
      <c r="JN1793" s="4"/>
      <c r="JO1793" s="4"/>
      <c r="JP1793" s="4"/>
      <c r="JQ1793" s="6"/>
    </row>
    <row r="1794" spans="1:277" x14ac:dyDescent="0.25">
      <c r="A1794" s="47"/>
      <c r="B1794" s="48"/>
      <c r="C1794" s="48"/>
      <c r="D1794" s="48"/>
      <c r="E1794" s="48"/>
      <c r="F1794" s="48"/>
      <c r="G1794" s="48"/>
      <c r="H1794" s="48"/>
      <c r="I1794" s="48"/>
      <c r="J1794" s="48"/>
      <c r="K1794" s="48"/>
      <c r="IY1794" s="6"/>
      <c r="IZ1794" s="6"/>
      <c r="JA1794" s="6"/>
      <c r="JB1794" s="6"/>
      <c r="JC1794" s="6"/>
      <c r="JD1794" s="46"/>
      <c r="JE1794" s="4"/>
      <c r="JF1794" s="4"/>
      <c r="JG1794" s="4"/>
      <c r="JH1794" s="4"/>
      <c r="JI1794" s="4"/>
      <c r="JJ1794" s="4"/>
      <c r="JK1794" s="4"/>
      <c r="JL1794" s="4"/>
      <c r="JM1794" s="4"/>
      <c r="JN1794" s="4"/>
      <c r="JO1794" s="4"/>
      <c r="JP1794" s="4"/>
      <c r="JQ1794" s="6"/>
    </row>
    <row r="1795" spans="1:277" x14ac:dyDescent="0.25">
      <c r="A1795" s="47"/>
      <c r="B1795" s="48"/>
      <c r="C1795" s="48"/>
      <c r="D1795" s="48"/>
      <c r="E1795" s="48"/>
      <c r="F1795" s="48"/>
      <c r="G1795" s="48"/>
      <c r="H1795" s="48"/>
      <c r="I1795" s="48"/>
      <c r="J1795" s="48"/>
      <c r="K1795" s="48"/>
      <c r="IY1795" s="6"/>
      <c r="IZ1795" s="6"/>
      <c r="JA1795" s="6"/>
      <c r="JB1795" s="6"/>
      <c r="JC1795" s="6"/>
      <c r="JD1795" s="46"/>
      <c r="JE1795" s="4"/>
      <c r="JF1795" s="4"/>
      <c r="JG1795" s="4"/>
      <c r="JH1795" s="4"/>
      <c r="JI1795" s="4"/>
      <c r="JJ1795" s="4"/>
      <c r="JK1795" s="4"/>
      <c r="JL1795" s="4"/>
      <c r="JM1795" s="4"/>
      <c r="JN1795" s="4"/>
      <c r="JO1795" s="4"/>
      <c r="JP1795" s="4"/>
      <c r="JQ1795" s="6"/>
    </row>
    <row r="1796" spans="1:277" x14ac:dyDescent="0.25">
      <c r="A1796" s="47"/>
      <c r="B1796" s="48"/>
      <c r="C1796" s="48"/>
      <c r="D1796" s="48"/>
      <c r="E1796" s="48"/>
      <c r="F1796" s="48"/>
      <c r="G1796" s="48"/>
      <c r="H1796" s="48"/>
      <c r="I1796" s="48"/>
      <c r="J1796" s="48"/>
      <c r="K1796" s="48"/>
      <c r="IY1796" s="6"/>
      <c r="IZ1796" s="6"/>
      <c r="JA1796" s="6"/>
      <c r="JB1796" s="6"/>
      <c r="JC1796" s="6"/>
      <c r="JD1796" s="46"/>
      <c r="JE1796" s="4"/>
      <c r="JF1796" s="4"/>
      <c r="JG1796" s="4"/>
      <c r="JH1796" s="4"/>
      <c r="JI1796" s="4"/>
      <c r="JJ1796" s="4"/>
      <c r="JK1796" s="4"/>
      <c r="JL1796" s="4"/>
      <c r="JM1796" s="4"/>
      <c r="JN1796" s="4"/>
      <c r="JO1796" s="4"/>
      <c r="JP1796" s="4"/>
      <c r="JQ1796" s="6"/>
    </row>
    <row r="1797" spans="1:277" x14ac:dyDescent="0.25">
      <c r="A1797" s="47"/>
      <c r="B1797" s="48"/>
      <c r="C1797" s="48"/>
      <c r="D1797" s="48"/>
      <c r="E1797" s="48"/>
      <c r="F1797" s="48"/>
      <c r="G1797" s="48"/>
      <c r="H1797" s="48"/>
      <c r="I1797" s="48"/>
      <c r="J1797" s="48"/>
      <c r="K1797" s="48"/>
      <c r="IY1797" s="6"/>
      <c r="IZ1797" s="6"/>
      <c r="JA1797" s="6"/>
      <c r="JB1797" s="6"/>
      <c r="JC1797" s="6"/>
      <c r="JD1797" s="46"/>
      <c r="JE1797" s="4"/>
      <c r="JF1797" s="4"/>
      <c r="JG1797" s="4"/>
      <c r="JH1797" s="4"/>
      <c r="JI1797" s="4"/>
      <c r="JJ1797" s="4"/>
      <c r="JK1797" s="4"/>
      <c r="JL1797" s="4"/>
      <c r="JM1797" s="4"/>
      <c r="JN1797" s="4"/>
      <c r="JO1797" s="4"/>
      <c r="JP1797" s="4"/>
      <c r="JQ1797" s="6"/>
    </row>
    <row r="1798" spans="1:277" x14ac:dyDescent="0.25">
      <c r="A1798" s="47"/>
      <c r="B1798" s="48"/>
      <c r="C1798" s="48"/>
      <c r="D1798" s="48"/>
      <c r="E1798" s="48"/>
      <c r="F1798" s="48"/>
      <c r="G1798" s="48"/>
      <c r="H1798" s="48"/>
      <c r="I1798" s="48"/>
      <c r="J1798" s="48"/>
      <c r="K1798" s="48"/>
      <c r="IY1798" s="6"/>
      <c r="IZ1798" s="6"/>
      <c r="JA1798" s="6"/>
      <c r="JB1798" s="6"/>
      <c r="JC1798" s="6"/>
      <c r="JD1798" s="46"/>
      <c r="JE1798" s="4"/>
      <c r="JF1798" s="4"/>
      <c r="JG1798" s="4"/>
      <c r="JH1798" s="4"/>
      <c r="JI1798" s="4"/>
      <c r="JJ1798" s="4"/>
      <c r="JK1798" s="4"/>
      <c r="JL1798" s="4"/>
      <c r="JM1798" s="4"/>
      <c r="JN1798" s="4"/>
      <c r="JO1798" s="4"/>
      <c r="JP1798" s="4"/>
      <c r="JQ1798" s="6"/>
    </row>
    <row r="1799" spans="1:277" x14ac:dyDescent="0.25">
      <c r="A1799" s="47"/>
      <c r="B1799" s="48"/>
      <c r="C1799" s="48"/>
      <c r="D1799" s="48"/>
      <c r="E1799" s="48"/>
      <c r="F1799" s="48"/>
      <c r="G1799" s="48"/>
      <c r="H1799" s="48"/>
      <c r="I1799" s="48"/>
      <c r="J1799" s="48"/>
      <c r="K1799" s="48"/>
      <c r="IY1799" s="6"/>
      <c r="IZ1799" s="6"/>
      <c r="JA1799" s="6"/>
      <c r="JB1799" s="6"/>
      <c r="JC1799" s="6"/>
      <c r="JD1799" s="46"/>
      <c r="JE1799" s="4"/>
      <c r="JF1799" s="4"/>
      <c r="JG1799" s="4"/>
      <c r="JH1799" s="4"/>
      <c r="JI1799" s="4"/>
      <c r="JJ1799" s="4"/>
      <c r="JK1799" s="4"/>
      <c r="JL1799" s="4"/>
      <c r="JM1799" s="4"/>
      <c r="JN1799" s="4"/>
      <c r="JO1799" s="4"/>
      <c r="JP1799" s="4"/>
      <c r="JQ1799" s="6"/>
    </row>
    <row r="1800" spans="1:277" x14ac:dyDescent="0.25">
      <c r="A1800" s="47"/>
      <c r="B1800" s="48"/>
      <c r="C1800" s="48"/>
      <c r="D1800" s="48"/>
      <c r="E1800" s="48"/>
      <c r="F1800" s="48"/>
      <c r="G1800" s="48"/>
      <c r="H1800" s="48"/>
      <c r="I1800" s="48"/>
      <c r="J1800" s="48"/>
      <c r="K1800" s="48"/>
      <c r="IY1800" s="6"/>
      <c r="IZ1800" s="6"/>
      <c r="JA1800" s="6"/>
      <c r="JB1800" s="6"/>
      <c r="JC1800" s="6"/>
      <c r="JD1800" s="46"/>
      <c r="JE1800" s="4"/>
      <c r="JF1800" s="4"/>
      <c r="JG1800" s="4"/>
      <c r="JH1800" s="4"/>
      <c r="JI1800" s="4"/>
      <c r="JJ1800" s="4"/>
      <c r="JK1800" s="4"/>
      <c r="JL1800" s="4"/>
      <c r="JM1800" s="4"/>
      <c r="JN1800" s="4"/>
      <c r="JO1800" s="4"/>
      <c r="JP1800" s="4"/>
      <c r="JQ1800" s="6"/>
    </row>
    <row r="1801" spans="1:277" x14ac:dyDescent="0.25">
      <c r="A1801" s="47"/>
      <c r="B1801" s="48"/>
      <c r="C1801" s="48"/>
      <c r="D1801" s="48"/>
      <c r="E1801" s="48"/>
      <c r="F1801" s="48"/>
      <c r="G1801" s="48"/>
      <c r="H1801" s="48"/>
      <c r="I1801" s="48"/>
      <c r="J1801" s="48"/>
      <c r="K1801" s="48"/>
      <c r="IY1801" s="6"/>
      <c r="IZ1801" s="6"/>
      <c r="JA1801" s="6"/>
      <c r="JB1801" s="6"/>
      <c r="JC1801" s="6"/>
      <c r="JD1801" s="46"/>
      <c r="JE1801" s="4"/>
      <c r="JF1801" s="4"/>
      <c r="JG1801" s="4"/>
      <c r="JH1801" s="4"/>
      <c r="JI1801" s="4"/>
      <c r="JJ1801" s="4"/>
      <c r="JK1801" s="4"/>
      <c r="JL1801" s="4"/>
      <c r="JM1801" s="4"/>
      <c r="JN1801" s="4"/>
      <c r="JO1801" s="4"/>
      <c r="JP1801" s="4"/>
      <c r="JQ1801" s="6"/>
    </row>
    <row r="1802" spans="1:277" x14ac:dyDescent="0.25">
      <c r="A1802" s="47"/>
      <c r="B1802" s="48"/>
      <c r="C1802" s="48"/>
      <c r="D1802" s="48"/>
      <c r="E1802" s="48"/>
      <c r="F1802" s="48"/>
      <c r="G1802" s="48"/>
      <c r="H1802" s="48"/>
      <c r="I1802" s="48"/>
      <c r="J1802" s="48"/>
      <c r="K1802" s="48"/>
      <c r="IY1802" s="6"/>
      <c r="IZ1802" s="6"/>
      <c r="JA1802" s="6"/>
      <c r="JB1802" s="6"/>
      <c r="JC1802" s="6"/>
      <c r="JD1802" s="46"/>
      <c r="JE1802" s="4"/>
      <c r="JF1802" s="4"/>
      <c r="JG1802" s="4"/>
      <c r="JH1802" s="4"/>
      <c r="JI1802" s="4"/>
      <c r="JJ1802" s="4"/>
      <c r="JK1802" s="4"/>
      <c r="JL1802" s="4"/>
      <c r="JM1802" s="4"/>
      <c r="JN1802" s="4"/>
      <c r="JO1802" s="4"/>
      <c r="JP1802" s="4"/>
      <c r="JQ1802" s="6"/>
    </row>
    <row r="1803" spans="1:277" x14ac:dyDescent="0.25">
      <c r="A1803" s="47"/>
      <c r="B1803" s="48"/>
      <c r="C1803" s="48"/>
      <c r="D1803" s="48"/>
      <c r="E1803" s="48"/>
      <c r="F1803" s="48"/>
      <c r="G1803" s="48"/>
      <c r="H1803" s="48"/>
      <c r="I1803" s="48"/>
      <c r="J1803" s="48"/>
      <c r="K1803" s="48"/>
      <c r="IY1803" s="6"/>
      <c r="IZ1803" s="6"/>
      <c r="JA1803" s="6"/>
      <c r="JB1803" s="6"/>
      <c r="JC1803" s="6"/>
      <c r="JD1803" s="46"/>
      <c r="JE1803" s="4"/>
      <c r="JF1803" s="4"/>
      <c r="JG1803" s="4"/>
      <c r="JH1803" s="4"/>
      <c r="JI1803" s="4"/>
      <c r="JJ1803" s="4"/>
      <c r="JK1803" s="4"/>
      <c r="JL1803" s="4"/>
      <c r="JM1803" s="4"/>
      <c r="JN1803" s="4"/>
      <c r="JO1803" s="4"/>
      <c r="JP1803" s="4"/>
      <c r="JQ1803" s="6"/>
    </row>
    <row r="1804" spans="1:277" x14ac:dyDescent="0.25">
      <c r="A1804" s="47"/>
      <c r="B1804" s="48"/>
      <c r="C1804" s="48"/>
      <c r="D1804" s="48"/>
      <c r="E1804" s="48"/>
      <c r="F1804" s="48"/>
      <c r="G1804" s="48"/>
      <c r="H1804" s="48"/>
      <c r="I1804" s="48"/>
      <c r="J1804" s="48"/>
      <c r="K1804" s="48"/>
      <c r="IY1804" s="6"/>
      <c r="IZ1804" s="6"/>
      <c r="JA1804" s="6"/>
      <c r="JB1804" s="6"/>
      <c r="JC1804" s="6"/>
      <c r="JD1804" s="46"/>
      <c r="JE1804" s="4"/>
      <c r="JF1804" s="4"/>
      <c r="JG1804" s="4"/>
      <c r="JH1804" s="4"/>
      <c r="JI1804" s="4"/>
      <c r="JJ1804" s="4"/>
      <c r="JK1804" s="4"/>
      <c r="JL1804" s="4"/>
      <c r="JM1804" s="4"/>
      <c r="JN1804" s="4"/>
      <c r="JO1804" s="4"/>
      <c r="JP1804" s="4"/>
      <c r="JQ1804" s="6"/>
    </row>
    <row r="1805" spans="1:277" x14ac:dyDescent="0.25">
      <c r="A1805" s="47"/>
      <c r="B1805" s="48"/>
      <c r="C1805" s="48"/>
      <c r="D1805" s="48"/>
      <c r="E1805" s="48"/>
      <c r="F1805" s="48"/>
      <c r="G1805" s="48"/>
      <c r="H1805" s="48"/>
      <c r="I1805" s="48"/>
      <c r="J1805" s="48"/>
      <c r="K1805" s="48"/>
      <c r="IY1805" s="6"/>
      <c r="IZ1805" s="6"/>
      <c r="JA1805" s="6"/>
      <c r="JB1805" s="6"/>
      <c r="JC1805" s="6"/>
      <c r="JD1805" s="46"/>
      <c r="JE1805" s="4"/>
      <c r="JF1805" s="4"/>
      <c r="JG1805" s="4"/>
      <c r="JH1805" s="4"/>
      <c r="JI1805" s="4"/>
      <c r="JJ1805" s="4"/>
      <c r="JK1805" s="4"/>
      <c r="JL1805" s="4"/>
      <c r="JM1805" s="4"/>
      <c r="JN1805" s="4"/>
      <c r="JO1805" s="4"/>
      <c r="JP1805" s="4"/>
      <c r="JQ1805" s="6"/>
    </row>
    <row r="1806" spans="1:277" x14ac:dyDescent="0.25">
      <c r="A1806" s="47"/>
      <c r="B1806" s="48"/>
      <c r="C1806" s="48"/>
      <c r="D1806" s="48"/>
      <c r="E1806" s="48"/>
      <c r="F1806" s="48"/>
      <c r="G1806" s="48"/>
      <c r="H1806" s="48"/>
      <c r="I1806" s="48"/>
      <c r="J1806" s="48"/>
      <c r="K1806" s="48"/>
      <c r="IY1806" s="6"/>
      <c r="IZ1806" s="6"/>
      <c r="JA1806" s="6"/>
      <c r="JB1806" s="6"/>
      <c r="JC1806" s="6"/>
      <c r="JD1806" s="46"/>
      <c r="JE1806" s="4"/>
      <c r="JF1806" s="4"/>
      <c r="JG1806" s="4"/>
      <c r="JH1806" s="4"/>
      <c r="JI1806" s="4"/>
      <c r="JJ1806" s="4"/>
      <c r="JK1806" s="4"/>
      <c r="JL1806" s="4"/>
      <c r="JM1806" s="4"/>
      <c r="JN1806" s="4"/>
      <c r="JO1806" s="4"/>
      <c r="JP1806" s="4"/>
      <c r="JQ1806" s="6"/>
    </row>
    <row r="1807" spans="1:277" x14ac:dyDescent="0.25">
      <c r="A1807" s="47"/>
      <c r="B1807" s="48"/>
      <c r="C1807" s="48"/>
      <c r="D1807" s="48"/>
      <c r="E1807" s="48"/>
      <c r="F1807" s="48"/>
      <c r="G1807" s="48"/>
      <c r="H1807" s="48"/>
      <c r="I1807" s="48"/>
      <c r="J1807" s="48"/>
      <c r="K1807" s="48"/>
      <c r="IY1807" s="6"/>
      <c r="IZ1807" s="6"/>
      <c r="JA1807" s="6"/>
      <c r="JB1807" s="6"/>
      <c r="JC1807" s="6"/>
      <c r="JD1807" s="46"/>
      <c r="JE1807" s="4"/>
      <c r="JF1807" s="4"/>
      <c r="JG1807" s="4"/>
      <c r="JH1807" s="4"/>
      <c r="JI1807" s="4"/>
      <c r="JJ1807" s="4"/>
      <c r="JK1807" s="4"/>
      <c r="JL1807" s="4"/>
      <c r="JM1807" s="4"/>
      <c r="JN1807" s="4"/>
      <c r="JO1807" s="4"/>
      <c r="JP1807" s="4"/>
      <c r="JQ1807" s="6"/>
    </row>
    <row r="1808" spans="1:277" x14ac:dyDescent="0.25">
      <c r="A1808" s="47"/>
      <c r="B1808" s="48"/>
      <c r="C1808" s="48"/>
      <c r="D1808" s="48"/>
      <c r="E1808" s="48"/>
      <c r="F1808" s="48"/>
      <c r="G1808" s="48"/>
      <c r="H1808" s="48"/>
      <c r="I1808" s="48"/>
      <c r="J1808" s="48"/>
      <c r="K1808" s="48"/>
      <c r="IY1808" s="6"/>
      <c r="IZ1808" s="6"/>
      <c r="JA1808" s="6"/>
      <c r="JB1808" s="6"/>
      <c r="JC1808" s="6"/>
      <c r="JD1808" s="46"/>
      <c r="JE1808" s="4"/>
      <c r="JF1808" s="4"/>
      <c r="JG1808" s="4"/>
      <c r="JH1808" s="4"/>
      <c r="JI1808" s="4"/>
      <c r="JJ1808" s="4"/>
      <c r="JK1808" s="4"/>
      <c r="JL1808" s="4"/>
      <c r="JM1808" s="4"/>
      <c r="JN1808" s="4"/>
      <c r="JO1808" s="4"/>
      <c r="JP1808" s="4"/>
      <c r="JQ1808" s="6"/>
    </row>
    <row r="1809" spans="1:277" x14ac:dyDescent="0.25">
      <c r="A1809" s="47"/>
      <c r="B1809" s="48"/>
      <c r="C1809" s="48"/>
      <c r="D1809" s="48"/>
      <c r="E1809" s="48"/>
      <c r="F1809" s="48"/>
      <c r="G1809" s="48"/>
      <c r="H1809" s="48"/>
      <c r="I1809" s="48"/>
      <c r="J1809" s="48"/>
      <c r="K1809" s="48"/>
      <c r="IY1809" s="6"/>
      <c r="IZ1809" s="6"/>
      <c r="JA1809" s="6"/>
      <c r="JB1809" s="6"/>
      <c r="JC1809" s="6"/>
      <c r="JD1809" s="46"/>
      <c r="JE1809" s="4"/>
      <c r="JF1809" s="4"/>
      <c r="JG1809" s="4"/>
      <c r="JH1809" s="4"/>
      <c r="JI1809" s="4"/>
      <c r="JJ1809" s="4"/>
      <c r="JK1809" s="4"/>
      <c r="JL1809" s="4"/>
      <c r="JM1809" s="4"/>
      <c r="JN1809" s="4"/>
      <c r="JO1809" s="4"/>
      <c r="JP1809" s="4"/>
      <c r="JQ1809" s="6"/>
    </row>
    <row r="1810" spans="1:277" x14ac:dyDescent="0.25">
      <c r="A1810" s="47"/>
      <c r="B1810" s="48"/>
      <c r="C1810" s="48"/>
      <c r="D1810" s="48"/>
      <c r="E1810" s="48"/>
      <c r="F1810" s="48"/>
      <c r="G1810" s="48"/>
      <c r="H1810" s="48"/>
      <c r="I1810" s="48"/>
      <c r="J1810" s="48"/>
      <c r="K1810" s="48"/>
      <c r="IY1810" s="6"/>
      <c r="IZ1810" s="6"/>
      <c r="JA1810" s="6"/>
      <c r="JB1810" s="6"/>
      <c r="JC1810" s="6"/>
      <c r="JD1810" s="46"/>
      <c r="JE1810" s="4"/>
      <c r="JF1810" s="4"/>
      <c r="JG1810" s="4"/>
      <c r="JH1810" s="4"/>
      <c r="JI1810" s="4"/>
      <c r="JJ1810" s="4"/>
      <c r="JK1810" s="4"/>
      <c r="JL1810" s="4"/>
      <c r="JM1810" s="4"/>
      <c r="JN1810" s="4"/>
      <c r="JO1810" s="4"/>
      <c r="JP1810" s="4"/>
      <c r="JQ1810" s="6"/>
    </row>
    <row r="1811" spans="1:277" x14ac:dyDescent="0.25">
      <c r="A1811" s="47"/>
      <c r="B1811" s="48"/>
      <c r="C1811" s="48"/>
      <c r="D1811" s="48"/>
      <c r="E1811" s="48"/>
      <c r="F1811" s="48"/>
      <c r="G1811" s="48"/>
      <c r="H1811" s="48"/>
      <c r="I1811" s="48"/>
      <c r="J1811" s="48"/>
      <c r="K1811" s="48"/>
      <c r="IY1811" s="6"/>
      <c r="IZ1811" s="6"/>
      <c r="JA1811" s="6"/>
      <c r="JB1811" s="6"/>
      <c r="JC1811" s="6"/>
      <c r="JD1811" s="46"/>
      <c r="JE1811" s="4"/>
      <c r="JF1811" s="4"/>
      <c r="JG1811" s="4"/>
      <c r="JH1811" s="4"/>
      <c r="JI1811" s="4"/>
      <c r="JJ1811" s="4"/>
      <c r="JK1811" s="4"/>
      <c r="JL1811" s="4"/>
      <c r="JM1811" s="4"/>
      <c r="JN1811" s="4"/>
      <c r="JO1811" s="4"/>
      <c r="JP1811" s="4"/>
      <c r="JQ1811" s="6"/>
    </row>
    <row r="1812" spans="1:277" x14ac:dyDescent="0.25">
      <c r="A1812" s="47"/>
      <c r="B1812" s="48"/>
      <c r="C1812" s="48"/>
      <c r="D1812" s="48"/>
      <c r="E1812" s="48"/>
      <c r="F1812" s="48"/>
      <c r="G1812" s="48"/>
      <c r="H1812" s="48"/>
      <c r="I1812" s="48"/>
      <c r="J1812" s="48"/>
      <c r="K1812" s="48"/>
      <c r="IY1812" s="6"/>
      <c r="IZ1812" s="6"/>
      <c r="JA1812" s="6"/>
      <c r="JB1812" s="6"/>
      <c r="JC1812" s="6"/>
      <c r="JD1812" s="46"/>
      <c r="JE1812" s="4"/>
      <c r="JF1812" s="4"/>
      <c r="JG1812" s="4"/>
      <c r="JH1812" s="4"/>
      <c r="JI1812" s="4"/>
      <c r="JJ1812" s="4"/>
      <c r="JK1812" s="4"/>
      <c r="JL1812" s="4"/>
      <c r="JM1812" s="4"/>
      <c r="JN1812" s="4"/>
      <c r="JO1812" s="4"/>
      <c r="JP1812" s="4"/>
      <c r="JQ1812" s="6"/>
    </row>
    <row r="1813" spans="1:277" x14ac:dyDescent="0.25">
      <c r="A1813" s="47"/>
      <c r="B1813" s="48"/>
      <c r="C1813" s="48"/>
      <c r="D1813" s="48"/>
      <c r="E1813" s="48"/>
      <c r="F1813" s="48"/>
      <c r="G1813" s="48"/>
      <c r="H1813" s="48"/>
      <c r="I1813" s="48"/>
      <c r="J1813" s="48"/>
      <c r="K1813" s="48"/>
      <c r="IY1813" s="6"/>
      <c r="IZ1813" s="6"/>
      <c r="JA1813" s="6"/>
      <c r="JB1813" s="6"/>
      <c r="JC1813" s="6"/>
      <c r="JD1813" s="46"/>
      <c r="JE1813" s="4"/>
      <c r="JF1813" s="4"/>
      <c r="JG1813" s="4"/>
      <c r="JH1813" s="4"/>
      <c r="JI1813" s="4"/>
      <c r="JJ1813" s="4"/>
      <c r="JK1813" s="4"/>
      <c r="JL1813" s="4"/>
      <c r="JM1813" s="4"/>
      <c r="JN1813" s="4"/>
      <c r="JO1813" s="4"/>
      <c r="JP1813" s="4"/>
      <c r="JQ1813" s="6"/>
    </row>
    <row r="1814" spans="1:277" x14ac:dyDescent="0.25">
      <c r="A1814" s="47"/>
      <c r="B1814" s="48"/>
      <c r="C1814" s="48"/>
      <c r="D1814" s="48"/>
      <c r="E1814" s="48"/>
      <c r="F1814" s="48"/>
      <c r="G1814" s="48"/>
      <c r="H1814" s="48"/>
      <c r="I1814" s="48"/>
      <c r="J1814" s="48"/>
      <c r="K1814" s="48"/>
      <c r="IY1814" s="6"/>
      <c r="IZ1814" s="6"/>
      <c r="JA1814" s="6"/>
      <c r="JB1814" s="6"/>
      <c r="JC1814" s="6"/>
      <c r="JD1814" s="46"/>
      <c r="JE1814" s="4"/>
      <c r="JF1814" s="4"/>
      <c r="JG1814" s="4"/>
      <c r="JH1814" s="4"/>
      <c r="JI1814" s="4"/>
      <c r="JJ1814" s="4"/>
      <c r="JK1814" s="4"/>
      <c r="JL1814" s="4"/>
      <c r="JM1814" s="4"/>
      <c r="JN1814" s="4"/>
      <c r="JO1814" s="4"/>
      <c r="JP1814" s="4"/>
      <c r="JQ1814" s="6"/>
    </row>
    <row r="1815" spans="1:277" x14ac:dyDescent="0.25">
      <c r="A1815" s="47"/>
      <c r="B1815" s="48"/>
      <c r="C1815" s="48"/>
      <c r="D1815" s="48"/>
      <c r="E1815" s="48"/>
      <c r="F1815" s="48"/>
      <c r="G1815" s="48"/>
      <c r="H1815" s="48"/>
      <c r="I1815" s="48"/>
      <c r="J1815" s="48"/>
      <c r="K1815" s="48"/>
      <c r="IY1815" s="6"/>
      <c r="IZ1815" s="6"/>
      <c r="JA1815" s="6"/>
      <c r="JB1815" s="6"/>
      <c r="JC1815" s="6"/>
      <c r="JD1815" s="46"/>
      <c r="JE1815" s="4"/>
      <c r="JF1815" s="4"/>
      <c r="JG1815" s="4"/>
      <c r="JH1815" s="4"/>
      <c r="JI1815" s="4"/>
      <c r="JJ1815" s="4"/>
      <c r="JK1815" s="4"/>
      <c r="JL1815" s="4"/>
      <c r="JM1815" s="4"/>
      <c r="JN1815" s="4"/>
      <c r="JO1815" s="4"/>
      <c r="JP1815" s="4"/>
      <c r="JQ1815" s="6"/>
    </row>
    <row r="1816" spans="1:277" x14ac:dyDescent="0.25">
      <c r="A1816" s="47"/>
      <c r="B1816" s="48"/>
      <c r="C1816" s="48"/>
      <c r="D1816" s="48"/>
      <c r="E1816" s="48"/>
      <c r="F1816" s="48"/>
      <c r="G1816" s="48"/>
      <c r="H1816" s="48"/>
      <c r="I1816" s="48"/>
      <c r="J1816" s="48"/>
      <c r="K1816" s="48"/>
      <c r="IY1816" s="6"/>
      <c r="IZ1816" s="6"/>
      <c r="JA1816" s="6"/>
      <c r="JB1816" s="6"/>
      <c r="JC1816" s="6"/>
      <c r="JD1816" s="46"/>
      <c r="JE1816" s="4"/>
      <c r="JF1816" s="4"/>
      <c r="JG1816" s="4"/>
      <c r="JH1816" s="4"/>
      <c r="JI1816" s="4"/>
      <c r="JJ1816" s="4"/>
      <c r="JK1816" s="4"/>
      <c r="JL1816" s="4"/>
      <c r="JM1816" s="4"/>
      <c r="JN1816" s="4"/>
      <c r="JO1816" s="4"/>
      <c r="JP1816" s="4"/>
      <c r="JQ1816" s="6"/>
    </row>
    <row r="1817" spans="1:277" x14ac:dyDescent="0.25">
      <c r="A1817" s="47"/>
      <c r="B1817" s="48"/>
      <c r="C1817" s="48"/>
      <c r="D1817" s="48"/>
      <c r="E1817" s="48"/>
      <c r="F1817" s="48"/>
      <c r="G1817" s="48"/>
      <c r="H1817" s="48"/>
      <c r="I1817" s="48"/>
      <c r="J1817" s="48"/>
      <c r="K1817" s="48"/>
      <c r="IY1817" s="6"/>
      <c r="IZ1817" s="6"/>
      <c r="JA1817" s="6"/>
      <c r="JB1817" s="6"/>
      <c r="JC1817" s="6"/>
      <c r="JD1817" s="46"/>
      <c r="JE1817" s="4"/>
      <c r="JF1817" s="4"/>
      <c r="JG1817" s="4"/>
      <c r="JH1817" s="4"/>
      <c r="JI1817" s="4"/>
      <c r="JJ1817" s="4"/>
      <c r="JK1817" s="4"/>
      <c r="JL1817" s="4"/>
      <c r="JM1817" s="4"/>
      <c r="JN1817" s="4"/>
      <c r="JO1817" s="4"/>
      <c r="JP1817" s="4"/>
      <c r="JQ1817" s="6"/>
    </row>
    <row r="1818" spans="1:277" x14ac:dyDescent="0.25">
      <c r="A1818" s="47"/>
      <c r="B1818" s="48"/>
      <c r="C1818" s="48"/>
      <c r="D1818" s="48"/>
      <c r="E1818" s="48"/>
      <c r="F1818" s="48"/>
      <c r="G1818" s="48"/>
      <c r="H1818" s="48"/>
      <c r="I1818" s="48"/>
      <c r="J1818" s="48"/>
      <c r="K1818" s="48"/>
      <c r="IY1818" s="6"/>
      <c r="IZ1818" s="6"/>
      <c r="JA1818" s="6"/>
      <c r="JB1818" s="6"/>
      <c r="JC1818" s="6"/>
      <c r="JD1818" s="46"/>
      <c r="JE1818" s="4"/>
      <c r="JF1818" s="4"/>
      <c r="JG1818" s="4"/>
      <c r="JH1818" s="4"/>
      <c r="JI1818" s="4"/>
      <c r="JJ1818" s="4"/>
      <c r="JK1818" s="4"/>
      <c r="JL1818" s="4"/>
      <c r="JM1818" s="4"/>
      <c r="JN1818" s="4"/>
      <c r="JO1818" s="4"/>
      <c r="JP1818" s="4"/>
      <c r="JQ1818" s="6"/>
    </row>
    <row r="1819" spans="1:277" x14ac:dyDescent="0.25">
      <c r="A1819" s="47"/>
      <c r="B1819" s="48"/>
      <c r="C1819" s="48"/>
      <c r="D1819" s="48"/>
      <c r="E1819" s="48"/>
      <c r="F1819" s="48"/>
      <c r="G1819" s="48"/>
      <c r="H1819" s="48"/>
      <c r="I1819" s="48"/>
      <c r="J1819" s="48"/>
      <c r="K1819" s="48"/>
      <c r="IY1819" s="6"/>
      <c r="IZ1819" s="6"/>
      <c r="JA1819" s="6"/>
      <c r="JB1819" s="6"/>
      <c r="JC1819" s="6"/>
      <c r="JD1819" s="46"/>
      <c r="JE1819" s="4"/>
      <c r="JF1819" s="4"/>
      <c r="JG1819" s="4"/>
      <c r="JH1819" s="4"/>
      <c r="JI1819" s="4"/>
      <c r="JJ1819" s="4"/>
      <c r="JK1819" s="4"/>
      <c r="JL1819" s="4"/>
      <c r="JM1819" s="4"/>
      <c r="JN1819" s="4"/>
      <c r="JO1819" s="4"/>
      <c r="JP1819" s="4"/>
      <c r="JQ1819" s="6"/>
    </row>
    <row r="1820" spans="1:277" x14ac:dyDescent="0.25">
      <c r="A1820" s="47"/>
      <c r="B1820" s="48"/>
      <c r="C1820" s="48"/>
      <c r="D1820" s="48"/>
      <c r="E1820" s="48"/>
      <c r="F1820" s="48"/>
      <c r="G1820" s="48"/>
      <c r="H1820" s="48"/>
      <c r="I1820" s="48"/>
      <c r="J1820" s="48"/>
      <c r="K1820" s="48"/>
      <c r="IY1820" s="6"/>
      <c r="IZ1820" s="6"/>
      <c r="JA1820" s="6"/>
      <c r="JB1820" s="6"/>
      <c r="JC1820" s="6"/>
      <c r="JD1820" s="46"/>
      <c r="JE1820" s="4"/>
      <c r="JF1820" s="4"/>
      <c r="JG1820" s="4"/>
      <c r="JH1820" s="4"/>
      <c r="JI1820" s="4"/>
      <c r="JJ1820" s="4"/>
      <c r="JK1820" s="4"/>
      <c r="JL1820" s="4"/>
      <c r="JM1820" s="4"/>
      <c r="JN1820" s="4"/>
      <c r="JO1820" s="4"/>
      <c r="JP1820" s="4"/>
      <c r="JQ1820" s="6"/>
    </row>
    <row r="1821" spans="1:277" x14ac:dyDescent="0.25">
      <c r="A1821" s="47"/>
      <c r="B1821" s="48"/>
      <c r="C1821" s="48"/>
      <c r="D1821" s="48"/>
      <c r="E1821" s="48"/>
      <c r="F1821" s="48"/>
      <c r="G1821" s="48"/>
      <c r="H1821" s="48"/>
      <c r="I1821" s="48"/>
      <c r="J1821" s="48"/>
      <c r="K1821" s="48"/>
      <c r="IY1821" s="6"/>
      <c r="IZ1821" s="6"/>
      <c r="JA1821" s="6"/>
      <c r="JB1821" s="6"/>
      <c r="JC1821" s="6"/>
      <c r="JD1821" s="46"/>
      <c r="JE1821" s="4"/>
      <c r="JF1821" s="4"/>
      <c r="JG1821" s="4"/>
      <c r="JH1821" s="4"/>
      <c r="JI1821" s="4"/>
      <c r="JJ1821" s="4"/>
      <c r="JK1821" s="4"/>
      <c r="JL1821" s="4"/>
      <c r="JM1821" s="4"/>
      <c r="JN1821" s="4"/>
      <c r="JO1821" s="4"/>
      <c r="JP1821" s="4"/>
      <c r="JQ1821" s="6"/>
    </row>
    <row r="1822" spans="1:277" x14ac:dyDescent="0.25">
      <c r="A1822" s="47"/>
      <c r="B1822" s="48"/>
      <c r="C1822" s="48"/>
      <c r="D1822" s="48"/>
      <c r="E1822" s="48"/>
      <c r="F1822" s="48"/>
      <c r="G1822" s="48"/>
      <c r="H1822" s="48"/>
      <c r="I1822" s="48"/>
      <c r="J1822" s="48"/>
      <c r="K1822" s="48"/>
      <c r="IY1822" s="6"/>
      <c r="IZ1822" s="6"/>
      <c r="JA1822" s="6"/>
      <c r="JB1822" s="6"/>
      <c r="JC1822" s="6"/>
      <c r="JD1822" s="46"/>
      <c r="JE1822" s="4"/>
      <c r="JF1822" s="4"/>
      <c r="JG1822" s="4"/>
      <c r="JH1822" s="4"/>
      <c r="JI1822" s="4"/>
      <c r="JJ1822" s="4"/>
      <c r="JK1822" s="4"/>
      <c r="JL1822" s="4"/>
      <c r="JM1822" s="4"/>
      <c r="JN1822" s="4"/>
      <c r="JO1822" s="4"/>
      <c r="JP1822" s="4"/>
      <c r="JQ1822" s="6"/>
    </row>
    <row r="1823" spans="1:277" x14ac:dyDescent="0.25">
      <c r="A1823" s="47"/>
      <c r="B1823" s="48"/>
      <c r="C1823" s="48"/>
      <c r="D1823" s="48"/>
      <c r="E1823" s="48"/>
      <c r="F1823" s="48"/>
      <c r="G1823" s="48"/>
      <c r="H1823" s="48"/>
      <c r="I1823" s="48"/>
      <c r="J1823" s="48"/>
      <c r="K1823" s="48"/>
      <c r="IY1823" s="6"/>
      <c r="IZ1823" s="6"/>
      <c r="JA1823" s="6"/>
      <c r="JB1823" s="6"/>
      <c r="JC1823" s="6"/>
      <c r="JD1823" s="46"/>
      <c r="JE1823" s="4"/>
      <c r="JF1823" s="4"/>
      <c r="JG1823" s="4"/>
      <c r="JH1823" s="4"/>
      <c r="JI1823" s="4"/>
      <c r="JJ1823" s="4"/>
      <c r="JK1823" s="4"/>
      <c r="JL1823" s="4"/>
      <c r="JM1823" s="4"/>
      <c r="JN1823" s="4"/>
      <c r="JO1823" s="4"/>
      <c r="JP1823" s="4"/>
      <c r="JQ1823" s="6"/>
    </row>
    <row r="1824" spans="1:277" x14ac:dyDescent="0.25">
      <c r="A1824" s="47"/>
      <c r="B1824" s="48"/>
      <c r="C1824" s="48"/>
      <c r="D1824" s="48"/>
      <c r="E1824" s="48"/>
      <c r="F1824" s="48"/>
      <c r="G1824" s="48"/>
      <c r="H1824" s="48"/>
      <c r="I1824" s="48"/>
      <c r="J1824" s="48"/>
      <c r="K1824" s="48"/>
      <c r="IY1824" s="6"/>
      <c r="IZ1824" s="6"/>
      <c r="JA1824" s="6"/>
      <c r="JB1824" s="6"/>
      <c r="JC1824" s="6"/>
      <c r="JD1824" s="46"/>
      <c r="JE1824" s="4"/>
      <c r="JF1824" s="4"/>
      <c r="JG1824" s="4"/>
      <c r="JH1824" s="4"/>
      <c r="JI1824" s="4"/>
      <c r="JJ1824" s="4"/>
      <c r="JK1824" s="4"/>
      <c r="JL1824" s="4"/>
      <c r="JM1824" s="4"/>
      <c r="JN1824" s="4"/>
      <c r="JO1824" s="4"/>
      <c r="JP1824" s="4"/>
      <c r="JQ1824" s="6"/>
    </row>
    <row r="1825" spans="1:277" x14ac:dyDescent="0.25">
      <c r="A1825" s="47"/>
      <c r="B1825" s="48"/>
      <c r="C1825" s="48"/>
      <c r="D1825" s="48"/>
      <c r="E1825" s="48"/>
      <c r="F1825" s="48"/>
      <c r="G1825" s="48"/>
      <c r="H1825" s="48"/>
      <c r="I1825" s="48"/>
      <c r="J1825" s="48"/>
      <c r="K1825" s="48"/>
      <c r="IY1825" s="6"/>
      <c r="IZ1825" s="6"/>
      <c r="JA1825" s="6"/>
      <c r="JB1825" s="6"/>
      <c r="JC1825" s="6"/>
      <c r="JD1825" s="46"/>
      <c r="JE1825" s="4"/>
      <c r="JF1825" s="4"/>
      <c r="JG1825" s="4"/>
      <c r="JH1825" s="4"/>
      <c r="JI1825" s="4"/>
      <c r="JJ1825" s="4"/>
      <c r="JK1825" s="4"/>
      <c r="JL1825" s="4"/>
      <c r="JM1825" s="4"/>
      <c r="JN1825" s="4"/>
      <c r="JO1825" s="4"/>
      <c r="JP1825" s="4"/>
      <c r="JQ1825" s="6"/>
    </row>
    <row r="1826" spans="1:277" x14ac:dyDescent="0.25">
      <c r="A1826" s="47"/>
      <c r="B1826" s="48"/>
      <c r="C1826" s="48"/>
      <c r="D1826" s="48"/>
      <c r="E1826" s="48"/>
      <c r="F1826" s="48"/>
      <c r="G1826" s="48"/>
      <c r="H1826" s="48"/>
      <c r="I1826" s="48"/>
      <c r="J1826" s="48"/>
      <c r="K1826" s="48"/>
      <c r="IY1826" s="6"/>
      <c r="IZ1826" s="6"/>
      <c r="JA1826" s="6"/>
      <c r="JB1826" s="6"/>
      <c r="JC1826" s="6"/>
      <c r="JD1826" s="46"/>
      <c r="JE1826" s="4"/>
      <c r="JF1826" s="4"/>
      <c r="JG1826" s="4"/>
      <c r="JH1826" s="4"/>
      <c r="JI1826" s="4"/>
      <c r="JJ1826" s="4"/>
      <c r="JK1826" s="4"/>
      <c r="JL1826" s="4"/>
      <c r="JM1826" s="4"/>
      <c r="JN1826" s="4"/>
      <c r="JO1826" s="4"/>
      <c r="JP1826" s="4"/>
      <c r="JQ1826" s="6"/>
    </row>
    <row r="1827" spans="1:277" x14ac:dyDescent="0.25">
      <c r="A1827" s="47"/>
      <c r="B1827" s="48"/>
      <c r="C1827" s="48"/>
      <c r="D1827" s="48"/>
      <c r="E1827" s="48"/>
      <c r="F1827" s="48"/>
      <c r="G1827" s="48"/>
      <c r="H1827" s="48"/>
      <c r="I1827" s="48"/>
      <c r="J1827" s="48"/>
      <c r="K1827" s="48"/>
      <c r="IY1827" s="6"/>
      <c r="IZ1827" s="6"/>
      <c r="JA1827" s="6"/>
      <c r="JB1827" s="6"/>
      <c r="JC1827" s="6"/>
      <c r="JD1827" s="46"/>
      <c r="JE1827" s="4"/>
      <c r="JF1827" s="4"/>
      <c r="JG1827" s="4"/>
      <c r="JH1827" s="4"/>
      <c r="JI1827" s="4"/>
      <c r="JJ1827" s="4"/>
      <c r="JK1827" s="4"/>
      <c r="JL1827" s="4"/>
      <c r="JM1827" s="4"/>
      <c r="JN1827" s="4"/>
      <c r="JO1827" s="4"/>
      <c r="JP1827" s="4"/>
      <c r="JQ1827" s="6"/>
    </row>
    <row r="1828" spans="1:277" x14ac:dyDescent="0.25">
      <c r="A1828" s="47"/>
      <c r="B1828" s="48"/>
      <c r="C1828" s="48"/>
      <c r="D1828" s="48"/>
      <c r="E1828" s="48"/>
      <c r="F1828" s="48"/>
      <c r="G1828" s="48"/>
      <c r="H1828" s="48"/>
      <c r="I1828" s="48"/>
      <c r="J1828" s="48"/>
      <c r="K1828" s="48"/>
      <c r="IY1828" s="6"/>
      <c r="IZ1828" s="6"/>
      <c r="JA1828" s="6"/>
      <c r="JB1828" s="6"/>
      <c r="JC1828" s="6"/>
      <c r="JD1828" s="46"/>
      <c r="JE1828" s="4"/>
      <c r="JF1828" s="4"/>
      <c r="JG1828" s="4"/>
      <c r="JH1828" s="4"/>
      <c r="JI1828" s="4"/>
      <c r="JJ1828" s="4"/>
      <c r="JK1828" s="4"/>
      <c r="JL1828" s="4"/>
      <c r="JM1828" s="4"/>
      <c r="JN1828" s="4"/>
      <c r="JO1828" s="4"/>
      <c r="JP1828" s="4"/>
      <c r="JQ1828" s="6"/>
    </row>
    <row r="1829" spans="1:277" x14ac:dyDescent="0.25">
      <c r="A1829" s="47"/>
      <c r="B1829" s="48"/>
      <c r="C1829" s="48"/>
      <c r="D1829" s="48"/>
      <c r="E1829" s="48"/>
      <c r="F1829" s="48"/>
      <c r="G1829" s="48"/>
      <c r="H1829" s="48"/>
      <c r="I1829" s="48"/>
      <c r="J1829" s="48"/>
      <c r="K1829" s="48"/>
      <c r="IY1829" s="6"/>
      <c r="IZ1829" s="6"/>
      <c r="JA1829" s="6"/>
      <c r="JB1829" s="6"/>
      <c r="JC1829" s="6"/>
      <c r="JD1829" s="46"/>
      <c r="JE1829" s="4"/>
      <c r="JF1829" s="4"/>
      <c r="JG1829" s="4"/>
      <c r="JH1829" s="4"/>
      <c r="JI1829" s="4"/>
      <c r="JJ1829" s="4"/>
      <c r="JK1829" s="4"/>
      <c r="JL1829" s="4"/>
      <c r="JM1829" s="4"/>
      <c r="JN1829" s="4"/>
      <c r="JO1829" s="4"/>
      <c r="JP1829" s="4"/>
      <c r="JQ1829" s="6"/>
    </row>
    <row r="1830" spans="1:277" x14ac:dyDescent="0.25">
      <c r="A1830" s="47"/>
      <c r="B1830" s="48"/>
      <c r="C1830" s="48"/>
      <c r="D1830" s="48"/>
      <c r="E1830" s="48"/>
      <c r="F1830" s="48"/>
      <c r="G1830" s="48"/>
      <c r="H1830" s="48"/>
      <c r="I1830" s="48"/>
      <c r="J1830" s="48"/>
      <c r="K1830" s="48"/>
      <c r="IY1830" s="6"/>
      <c r="IZ1830" s="6"/>
      <c r="JA1830" s="6"/>
      <c r="JB1830" s="6"/>
      <c r="JC1830" s="6"/>
      <c r="JD1830" s="46"/>
      <c r="JE1830" s="4"/>
      <c r="JF1830" s="4"/>
      <c r="JG1830" s="4"/>
      <c r="JH1830" s="4"/>
      <c r="JI1830" s="4"/>
      <c r="JJ1830" s="4"/>
      <c r="JK1830" s="4"/>
      <c r="JL1830" s="4"/>
      <c r="JM1830" s="4"/>
      <c r="JN1830" s="4"/>
      <c r="JO1830" s="4"/>
      <c r="JP1830" s="4"/>
      <c r="JQ1830" s="6"/>
    </row>
    <row r="1831" spans="1:277" x14ac:dyDescent="0.25">
      <c r="A1831" s="47"/>
      <c r="B1831" s="48"/>
      <c r="C1831" s="48"/>
      <c r="D1831" s="48"/>
      <c r="E1831" s="48"/>
      <c r="F1831" s="48"/>
      <c r="G1831" s="48"/>
      <c r="H1831" s="48"/>
      <c r="I1831" s="48"/>
      <c r="J1831" s="48"/>
      <c r="K1831" s="48"/>
      <c r="IY1831" s="6"/>
      <c r="IZ1831" s="6"/>
      <c r="JA1831" s="6"/>
      <c r="JB1831" s="6"/>
      <c r="JC1831" s="6"/>
      <c r="JD1831" s="46"/>
      <c r="JE1831" s="4"/>
      <c r="JF1831" s="4"/>
      <c r="JG1831" s="4"/>
      <c r="JH1831" s="4"/>
      <c r="JI1831" s="4"/>
      <c r="JJ1831" s="4"/>
      <c r="JK1831" s="4"/>
      <c r="JL1831" s="4"/>
      <c r="JM1831" s="4"/>
      <c r="JN1831" s="4"/>
      <c r="JO1831" s="4"/>
      <c r="JP1831" s="4"/>
      <c r="JQ1831" s="6"/>
    </row>
    <row r="1832" spans="1:277" x14ac:dyDescent="0.25">
      <c r="A1832" s="47"/>
      <c r="B1832" s="48"/>
      <c r="C1832" s="48"/>
      <c r="D1832" s="48"/>
      <c r="E1832" s="48"/>
      <c r="F1832" s="48"/>
      <c r="G1832" s="48"/>
      <c r="H1832" s="48"/>
      <c r="I1832" s="48"/>
      <c r="J1832" s="48"/>
      <c r="K1832" s="48"/>
      <c r="IY1832" s="6"/>
      <c r="IZ1832" s="6"/>
      <c r="JA1832" s="6"/>
      <c r="JB1832" s="6"/>
      <c r="JC1832" s="6"/>
      <c r="JD1832" s="46"/>
      <c r="JE1832" s="4"/>
      <c r="JF1832" s="4"/>
      <c r="JG1832" s="4"/>
      <c r="JH1832" s="4"/>
      <c r="JI1832" s="4"/>
      <c r="JJ1832" s="4"/>
      <c r="JK1832" s="4"/>
      <c r="JL1832" s="4"/>
      <c r="JM1832" s="4"/>
      <c r="JN1832" s="4"/>
      <c r="JO1832" s="4"/>
      <c r="JP1832" s="4"/>
      <c r="JQ1832" s="6"/>
    </row>
    <row r="1833" spans="1:277" x14ac:dyDescent="0.25">
      <c r="A1833" s="47"/>
      <c r="B1833" s="48"/>
      <c r="C1833" s="48"/>
      <c r="D1833" s="48"/>
      <c r="E1833" s="48"/>
      <c r="F1833" s="48"/>
      <c r="G1833" s="48"/>
      <c r="H1833" s="48"/>
      <c r="I1833" s="48"/>
      <c r="J1833" s="48"/>
      <c r="K1833" s="48"/>
      <c r="IY1833" s="6"/>
      <c r="IZ1833" s="6"/>
      <c r="JA1833" s="6"/>
      <c r="JB1833" s="6"/>
      <c r="JC1833" s="6"/>
      <c r="JD1833" s="46"/>
      <c r="JE1833" s="4"/>
      <c r="JF1833" s="4"/>
      <c r="JG1833" s="4"/>
      <c r="JH1833" s="4"/>
      <c r="JI1833" s="4"/>
      <c r="JJ1833" s="4"/>
      <c r="JK1833" s="4"/>
      <c r="JL1833" s="4"/>
      <c r="JM1833" s="4"/>
      <c r="JN1833" s="4"/>
      <c r="JO1833" s="4"/>
      <c r="JP1833" s="4"/>
      <c r="JQ1833" s="6"/>
    </row>
    <row r="1834" spans="1:277" x14ac:dyDescent="0.25">
      <c r="A1834" s="47"/>
      <c r="B1834" s="48"/>
      <c r="C1834" s="48"/>
      <c r="D1834" s="48"/>
      <c r="E1834" s="48"/>
      <c r="F1834" s="48"/>
      <c r="G1834" s="48"/>
      <c r="H1834" s="48"/>
      <c r="I1834" s="48"/>
      <c r="J1834" s="48"/>
      <c r="K1834" s="48"/>
      <c r="IY1834" s="6"/>
      <c r="IZ1834" s="6"/>
      <c r="JA1834" s="6"/>
      <c r="JB1834" s="6"/>
      <c r="JC1834" s="6"/>
      <c r="JD1834" s="46"/>
      <c r="JE1834" s="4"/>
      <c r="JF1834" s="4"/>
      <c r="JG1834" s="4"/>
      <c r="JH1834" s="4"/>
      <c r="JI1834" s="4"/>
      <c r="JJ1834" s="4"/>
      <c r="JK1834" s="4"/>
      <c r="JL1834" s="4"/>
      <c r="JM1834" s="4"/>
      <c r="JN1834" s="4"/>
      <c r="JO1834" s="4"/>
      <c r="JP1834" s="4"/>
      <c r="JQ1834" s="6"/>
    </row>
    <row r="1835" spans="1:277" x14ac:dyDescent="0.25">
      <c r="A1835" s="47"/>
      <c r="B1835" s="48"/>
      <c r="C1835" s="48"/>
      <c r="D1835" s="48"/>
      <c r="E1835" s="48"/>
      <c r="F1835" s="48"/>
      <c r="G1835" s="48"/>
      <c r="H1835" s="48"/>
      <c r="I1835" s="48"/>
      <c r="J1835" s="48"/>
      <c r="K1835" s="48"/>
      <c r="IY1835" s="6"/>
      <c r="IZ1835" s="6"/>
      <c r="JA1835" s="6"/>
      <c r="JB1835" s="6"/>
      <c r="JC1835" s="6"/>
      <c r="JD1835" s="46"/>
      <c r="JE1835" s="4"/>
      <c r="JF1835" s="4"/>
      <c r="JG1835" s="4"/>
      <c r="JH1835" s="4"/>
      <c r="JI1835" s="4"/>
      <c r="JJ1835" s="4"/>
      <c r="JK1835" s="4"/>
      <c r="JL1835" s="4"/>
      <c r="JM1835" s="4"/>
      <c r="JN1835" s="4"/>
      <c r="JO1835" s="4"/>
      <c r="JP1835" s="4"/>
      <c r="JQ1835" s="6"/>
    </row>
    <row r="1836" spans="1:277" x14ac:dyDescent="0.25">
      <c r="A1836" s="47"/>
      <c r="B1836" s="48"/>
      <c r="C1836" s="48"/>
      <c r="D1836" s="48"/>
      <c r="E1836" s="48"/>
      <c r="F1836" s="48"/>
      <c r="G1836" s="48"/>
      <c r="H1836" s="48"/>
      <c r="I1836" s="48"/>
      <c r="J1836" s="48"/>
      <c r="K1836" s="48"/>
      <c r="IY1836" s="6"/>
      <c r="IZ1836" s="6"/>
      <c r="JA1836" s="6"/>
      <c r="JB1836" s="6"/>
      <c r="JC1836" s="6"/>
      <c r="JD1836" s="46"/>
      <c r="JE1836" s="4"/>
      <c r="JF1836" s="4"/>
      <c r="JG1836" s="4"/>
      <c r="JH1836" s="4"/>
      <c r="JI1836" s="4"/>
      <c r="JJ1836" s="4"/>
      <c r="JK1836" s="4"/>
      <c r="JL1836" s="4"/>
      <c r="JM1836" s="4"/>
      <c r="JN1836" s="4"/>
      <c r="JO1836" s="4"/>
      <c r="JP1836" s="4"/>
      <c r="JQ1836" s="6"/>
    </row>
    <row r="1837" spans="1:277" x14ac:dyDescent="0.25">
      <c r="A1837" s="47"/>
      <c r="B1837" s="48"/>
      <c r="C1837" s="48"/>
      <c r="D1837" s="48"/>
      <c r="E1837" s="48"/>
      <c r="F1837" s="48"/>
      <c r="G1837" s="48"/>
      <c r="H1837" s="48"/>
      <c r="I1837" s="48"/>
      <c r="J1837" s="48"/>
      <c r="K1837" s="48"/>
      <c r="IY1837" s="6"/>
      <c r="IZ1837" s="6"/>
      <c r="JA1837" s="6"/>
      <c r="JB1837" s="6"/>
      <c r="JC1837" s="6"/>
      <c r="JD1837" s="46"/>
      <c r="JE1837" s="4"/>
      <c r="JF1837" s="4"/>
      <c r="JG1837" s="4"/>
      <c r="JH1837" s="4"/>
      <c r="JI1837" s="4"/>
      <c r="JJ1837" s="4"/>
      <c r="JK1837" s="4"/>
      <c r="JL1837" s="4"/>
      <c r="JM1837" s="4"/>
      <c r="JN1837" s="4"/>
      <c r="JO1837" s="4"/>
      <c r="JP1837" s="4"/>
      <c r="JQ1837" s="6"/>
    </row>
    <row r="1838" spans="1:277" x14ac:dyDescent="0.25">
      <c r="A1838" s="47"/>
      <c r="B1838" s="48"/>
      <c r="C1838" s="48"/>
      <c r="D1838" s="48"/>
      <c r="E1838" s="48"/>
      <c r="F1838" s="48"/>
      <c r="G1838" s="48"/>
      <c r="H1838" s="48"/>
      <c r="I1838" s="48"/>
      <c r="J1838" s="48"/>
      <c r="K1838" s="48"/>
      <c r="IY1838" s="6"/>
      <c r="IZ1838" s="6"/>
      <c r="JA1838" s="6"/>
      <c r="JB1838" s="6"/>
      <c r="JC1838" s="6"/>
      <c r="JD1838" s="46"/>
      <c r="JE1838" s="4"/>
      <c r="JF1838" s="4"/>
      <c r="JG1838" s="4"/>
      <c r="JH1838" s="4"/>
      <c r="JI1838" s="4"/>
      <c r="JJ1838" s="4"/>
      <c r="JK1838" s="4"/>
      <c r="JL1838" s="4"/>
      <c r="JM1838" s="4"/>
      <c r="JN1838" s="4"/>
      <c r="JO1838" s="4"/>
      <c r="JP1838" s="4"/>
      <c r="JQ1838" s="6"/>
    </row>
    <row r="1839" spans="1:277" x14ac:dyDescent="0.25">
      <c r="A1839" s="47"/>
      <c r="B1839" s="48"/>
      <c r="C1839" s="48"/>
      <c r="D1839" s="48"/>
      <c r="E1839" s="48"/>
      <c r="F1839" s="48"/>
      <c r="G1839" s="48"/>
      <c r="H1839" s="48"/>
      <c r="I1839" s="48"/>
      <c r="J1839" s="48"/>
      <c r="K1839" s="48"/>
      <c r="IY1839" s="6"/>
      <c r="IZ1839" s="6"/>
      <c r="JA1839" s="6"/>
      <c r="JB1839" s="6"/>
      <c r="JC1839" s="6"/>
      <c r="JD1839" s="46"/>
      <c r="JE1839" s="4"/>
      <c r="JF1839" s="4"/>
      <c r="JG1839" s="4"/>
      <c r="JH1839" s="4"/>
      <c r="JI1839" s="4"/>
      <c r="JJ1839" s="4"/>
      <c r="JK1839" s="4"/>
      <c r="JL1839" s="4"/>
      <c r="JM1839" s="4"/>
      <c r="JN1839" s="4"/>
      <c r="JO1839" s="4"/>
      <c r="JP1839" s="4"/>
      <c r="JQ1839" s="6"/>
    </row>
    <row r="1840" spans="1:277" x14ac:dyDescent="0.25">
      <c r="A1840" s="47"/>
      <c r="B1840" s="48"/>
      <c r="C1840" s="48"/>
      <c r="D1840" s="48"/>
      <c r="E1840" s="48"/>
      <c r="F1840" s="48"/>
      <c r="G1840" s="48"/>
      <c r="H1840" s="48"/>
      <c r="I1840" s="48"/>
      <c r="J1840" s="48"/>
      <c r="K1840" s="48"/>
      <c r="IY1840" s="6"/>
      <c r="IZ1840" s="6"/>
      <c r="JA1840" s="6"/>
      <c r="JB1840" s="6"/>
      <c r="JC1840" s="6"/>
      <c r="JD1840" s="46"/>
      <c r="JE1840" s="4"/>
      <c r="JF1840" s="4"/>
      <c r="JG1840" s="4"/>
      <c r="JH1840" s="4"/>
      <c r="JI1840" s="4"/>
      <c r="JJ1840" s="4"/>
      <c r="JK1840" s="4"/>
      <c r="JL1840" s="4"/>
      <c r="JM1840" s="4"/>
      <c r="JN1840" s="4"/>
      <c r="JO1840" s="4"/>
      <c r="JP1840" s="4"/>
      <c r="JQ1840" s="6"/>
    </row>
    <row r="1841" spans="1:277" x14ac:dyDescent="0.25">
      <c r="A1841" s="47"/>
      <c r="B1841" s="48"/>
      <c r="C1841" s="48"/>
      <c r="D1841" s="48"/>
      <c r="E1841" s="48"/>
      <c r="F1841" s="48"/>
      <c r="G1841" s="48"/>
      <c r="H1841" s="48"/>
      <c r="I1841" s="48"/>
      <c r="J1841" s="48"/>
      <c r="K1841" s="48"/>
      <c r="IY1841" s="6"/>
      <c r="IZ1841" s="6"/>
      <c r="JA1841" s="6"/>
      <c r="JB1841" s="6"/>
      <c r="JC1841" s="6"/>
      <c r="JD1841" s="46"/>
      <c r="JE1841" s="4"/>
      <c r="JF1841" s="4"/>
      <c r="JG1841" s="4"/>
      <c r="JH1841" s="4"/>
      <c r="JI1841" s="4"/>
      <c r="JJ1841" s="4"/>
      <c r="JK1841" s="4"/>
      <c r="JL1841" s="4"/>
      <c r="JM1841" s="4"/>
      <c r="JN1841" s="4"/>
      <c r="JO1841" s="4"/>
      <c r="JP1841" s="4"/>
      <c r="JQ1841" s="6"/>
    </row>
    <row r="1842" spans="1:277" x14ac:dyDescent="0.25">
      <c r="A1842" s="47"/>
      <c r="B1842" s="48"/>
      <c r="C1842" s="48"/>
      <c r="D1842" s="48"/>
      <c r="E1842" s="48"/>
      <c r="F1842" s="48"/>
      <c r="G1842" s="48"/>
      <c r="H1842" s="48"/>
      <c r="I1842" s="48"/>
      <c r="J1842" s="48"/>
      <c r="K1842" s="48"/>
      <c r="IY1842" s="6"/>
      <c r="IZ1842" s="6"/>
      <c r="JA1842" s="6"/>
      <c r="JB1842" s="6"/>
      <c r="JC1842" s="6"/>
      <c r="JD1842" s="46"/>
      <c r="JE1842" s="4"/>
      <c r="JF1842" s="4"/>
      <c r="JG1842" s="4"/>
      <c r="JH1842" s="4"/>
      <c r="JI1842" s="4"/>
      <c r="JJ1842" s="4"/>
      <c r="JK1842" s="4"/>
      <c r="JL1842" s="4"/>
      <c r="JM1842" s="4"/>
      <c r="JN1842" s="4"/>
      <c r="JO1842" s="4"/>
      <c r="JP1842" s="4"/>
      <c r="JQ1842" s="6"/>
    </row>
    <row r="1843" spans="1:277" x14ac:dyDescent="0.25">
      <c r="A1843" s="47"/>
      <c r="B1843" s="48"/>
      <c r="C1843" s="48"/>
      <c r="D1843" s="48"/>
      <c r="E1843" s="48"/>
      <c r="F1843" s="48"/>
      <c r="G1843" s="48"/>
      <c r="H1843" s="48"/>
      <c r="I1843" s="48"/>
      <c r="J1843" s="48"/>
      <c r="K1843" s="48"/>
      <c r="IY1843" s="6"/>
      <c r="IZ1843" s="6"/>
      <c r="JA1843" s="6"/>
      <c r="JB1843" s="6"/>
      <c r="JC1843" s="6"/>
      <c r="JD1843" s="46"/>
      <c r="JE1843" s="4"/>
      <c r="JF1843" s="4"/>
      <c r="JG1843" s="4"/>
      <c r="JH1843" s="4"/>
      <c r="JI1843" s="4"/>
      <c r="JJ1843" s="4"/>
      <c r="JK1843" s="4"/>
      <c r="JL1843" s="4"/>
      <c r="JM1843" s="4"/>
      <c r="JN1843" s="4"/>
      <c r="JO1843" s="4"/>
      <c r="JP1843" s="4"/>
      <c r="JQ1843" s="6"/>
    </row>
    <row r="1844" spans="1:277" x14ac:dyDescent="0.25">
      <c r="A1844" s="47"/>
      <c r="B1844" s="48"/>
      <c r="C1844" s="48"/>
      <c r="D1844" s="48"/>
      <c r="E1844" s="48"/>
      <c r="F1844" s="48"/>
      <c r="G1844" s="48"/>
      <c r="H1844" s="48"/>
      <c r="I1844" s="48"/>
      <c r="J1844" s="48"/>
      <c r="K1844" s="48"/>
      <c r="IY1844" s="6"/>
      <c r="IZ1844" s="6"/>
      <c r="JA1844" s="6"/>
      <c r="JB1844" s="6"/>
      <c r="JC1844" s="6"/>
      <c r="JD1844" s="46"/>
      <c r="JE1844" s="4"/>
      <c r="JF1844" s="4"/>
      <c r="JG1844" s="4"/>
      <c r="JH1844" s="4"/>
      <c r="JI1844" s="4"/>
      <c r="JJ1844" s="4"/>
      <c r="JK1844" s="4"/>
      <c r="JL1844" s="4"/>
      <c r="JM1844" s="4"/>
      <c r="JN1844" s="4"/>
      <c r="JO1844" s="4"/>
      <c r="JP1844" s="4"/>
      <c r="JQ1844" s="6"/>
    </row>
    <row r="1845" spans="1:277" x14ac:dyDescent="0.25">
      <c r="A1845" s="47"/>
      <c r="B1845" s="48"/>
      <c r="C1845" s="48"/>
      <c r="D1845" s="48"/>
      <c r="E1845" s="48"/>
      <c r="F1845" s="48"/>
      <c r="G1845" s="48"/>
      <c r="H1845" s="48"/>
      <c r="I1845" s="48"/>
      <c r="J1845" s="48"/>
      <c r="K1845" s="48"/>
      <c r="IY1845" s="6"/>
      <c r="IZ1845" s="6"/>
      <c r="JA1845" s="6"/>
      <c r="JB1845" s="6"/>
      <c r="JC1845" s="6"/>
      <c r="JD1845" s="46"/>
      <c r="JE1845" s="4"/>
      <c r="JF1845" s="4"/>
      <c r="JG1845" s="4"/>
      <c r="JH1845" s="4"/>
      <c r="JI1845" s="4"/>
      <c r="JJ1845" s="4"/>
      <c r="JK1845" s="4"/>
      <c r="JL1845" s="4"/>
      <c r="JM1845" s="4"/>
      <c r="JN1845" s="4"/>
      <c r="JO1845" s="4"/>
      <c r="JP1845" s="4"/>
      <c r="JQ1845" s="6"/>
    </row>
    <row r="1846" spans="1:277" x14ac:dyDescent="0.25">
      <c r="A1846" s="47"/>
      <c r="B1846" s="48"/>
      <c r="C1846" s="48"/>
      <c r="D1846" s="48"/>
      <c r="E1846" s="48"/>
      <c r="F1846" s="48"/>
      <c r="G1846" s="48"/>
      <c r="H1846" s="48"/>
      <c r="I1846" s="48"/>
      <c r="J1846" s="48"/>
      <c r="K1846" s="48"/>
      <c r="IY1846" s="6"/>
      <c r="IZ1846" s="6"/>
      <c r="JA1846" s="6"/>
      <c r="JB1846" s="6"/>
      <c r="JC1846" s="6"/>
      <c r="JD1846" s="46"/>
      <c r="JE1846" s="4"/>
      <c r="JF1846" s="4"/>
      <c r="JG1846" s="4"/>
      <c r="JH1846" s="4"/>
      <c r="JI1846" s="4"/>
      <c r="JJ1846" s="4"/>
      <c r="JK1846" s="4"/>
      <c r="JL1846" s="4"/>
      <c r="JM1846" s="4"/>
      <c r="JN1846" s="4"/>
      <c r="JO1846" s="4"/>
      <c r="JP1846" s="4"/>
      <c r="JQ1846" s="6"/>
    </row>
    <row r="1847" spans="1:277" x14ac:dyDescent="0.25">
      <c r="A1847" s="47"/>
      <c r="B1847" s="48"/>
      <c r="C1847" s="48"/>
      <c r="D1847" s="48"/>
      <c r="E1847" s="48"/>
      <c r="F1847" s="48"/>
      <c r="G1847" s="48"/>
      <c r="H1847" s="48"/>
      <c r="I1847" s="48"/>
      <c r="J1847" s="48"/>
      <c r="K1847" s="48"/>
      <c r="IY1847" s="6"/>
      <c r="IZ1847" s="6"/>
      <c r="JA1847" s="6"/>
      <c r="JB1847" s="6"/>
      <c r="JC1847" s="6"/>
      <c r="JD1847" s="46"/>
      <c r="JE1847" s="4"/>
      <c r="JF1847" s="4"/>
      <c r="JG1847" s="4"/>
      <c r="JH1847" s="4"/>
      <c r="JI1847" s="4"/>
      <c r="JJ1847" s="4"/>
      <c r="JK1847" s="4"/>
      <c r="JL1847" s="4"/>
      <c r="JM1847" s="4"/>
      <c r="JN1847" s="4"/>
      <c r="JO1847" s="4"/>
      <c r="JP1847" s="4"/>
      <c r="JQ1847" s="6"/>
    </row>
    <row r="1848" spans="1:277" x14ac:dyDescent="0.25">
      <c r="A1848" s="47"/>
      <c r="B1848" s="48"/>
      <c r="C1848" s="48"/>
      <c r="D1848" s="48"/>
      <c r="E1848" s="48"/>
      <c r="F1848" s="48"/>
      <c r="G1848" s="48"/>
      <c r="H1848" s="48"/>
      <c r="I1848" s="48"/>
      <c r="J1848" s="48"/>
      <c r="K1848" s="48"/>
      <c r="IY1848" s="6"/>
      <c r="IZ1848" s="6"/>
      <c r="JA1848" s="6"/>
      <c r="JB1848" s="6"/>
      <c r="JC1848" s="6"/>
      <c r="JD1848" s="46"/>
      <c r="JE1848" s="4"/>
      <c r="JF1848" s="4"/>
      <c r="JG1848" s="4"/>
      <c r="JH1848" s="4"/>
      <c r="JI1848" s="4"/>
      <c r="JJ1848" s="4"/>
      <c r="JK1848" s="4"/>
      <c r="JL1848" s="4"/>
      <c r="JM1848" s="4"/>
      <c r="JN1848" s="4"/>
      <c r="JO1848" s="4"/>
      <c r="JP1848" s="4"/>
      <c r="JQ1848" s="6"/>
    </row>
    <row r="1849" spans="1:277" x14ac:dyDescent="0.25">
      <c r="A1849" s="47"/>
      <c r="B1849" s="48"/>
      <c r="C1849" s="48"/>
      <c r="D1849" s="48"/>
      <c r="E1849" s="48"/>
      <c r="F1849" s="48"/>
      <c r="G1849" s="48"/>
      <c r="H1849" s="48"/>
      <c r="I1849" s="48"/>
      <c r="J1849" s="48"/>
      <c r="K1849" s="48"/>
      <c r="IY1849" s="6"/>
      <c r="IZ1849" s="6"/>
      <c r="JA1849" s="6"/>
      <c r="JB1849" s="6"/>
      <c r="JC1849" s="6"/>
      <c r="JD1849" s="46"/>
      <c r="JE1849" s="4"/>
      <c r="JF1849" s="4"/>
      <c r="JG1849" s="4"/>
      <c r="JH1849" s="4"/>
      <c r="JI1849" s="4"/>
      <c r="JJ1849" s="4"/>
      <c r="JK1849" s="4"/>
      <c r="JL1849" s="4"/>
      <c r="JM1849" s="4"/>
      <c r="JN1849" s="4"/>
      <c r="JO1849" s="4"/>
      <c r="JP1849" s="4"/>
      <c r="JQ1849" s="6"/>
    </row>
    <row r="1850" spans="1:277" x14ac:dyDescent="0.25">
      <c r="A1850" s="47"/>
      <c r="B1850" s="48"/>
      <c r="C1850" s="48"/>
      <c r="D1850" s="48"/>
      <c r="E1850" s="48"/>
      <c r="F1850" s="48"/>
      <c r="G1850" s="48"/>
      <c r="H1850" s="48"/>
      <c r="I1850" s="48"/>
      <c r="J1850" s="48"/>
      <c r="K1850" s="48"/>
      <c r="IY1850" s="6"/>
      <c r="IZ1850" s="6"/>
      <c r="JA1850" s="6"/>
      <c r="JB1850" s="6"/>
      <c r="JC1850" s="6"/>
      <c r="JD1850" s="46"/>
      <c r="JE1850" s="4"/>
      <c r="JF1850" s="4"/>
      <c r="JG1850" s="4"/>
      <c r="JH1850" s="4"/>
      <c r="JI1850" s="4"/>
      <c r="JJ1850" s="4"/>
      <c r="JK1850" s="4"/>
      <c r="JL1850" s="4"/>
      <c r="JM1850" s="4"/>
      <c r="JN1850" s="4"/>
      <c r="JO1850" s="4"/>
      <c r="JP1850" s="4"/>
      <c r="JQ1850" s="6"/>
    </row>
    <row r="1851" spans="1:277" x14ac:dyDescent="0.25">
      <c r="A1851" s="47"/>
      <c r="B1851" s="48"/>
      <c r="C1851" s="48"/>
      <c r="D1851" s="48"/>
      <c r="E1851" s="48"/>
      <c r="F1851" s="48"/>
      <c r="G1851" s="48"/>
      <c r="H1851" s="48"/>
      <c r="I1851" s="48"/>
      <c r="J1851" s="48"/>
      <c r="K1851" s="48"/>
      <c r="IY1851" s="6"/>
      <c r="IZ1851" s="6"/>
      <c r="JA1851" s="6"/>
      <c r="JB1851" s="6"/>
      <c r="JC1851" s="6"/>
      <c r="JD1851" s="46"/>
      <c r="JE1851" s="4"/>
      <c r="JF1851" s="4"/>
      <c r="JG1851" s="4"/>
      <c r="JH1851" s="4"/>
      <c r="JI1851" s="4"/>
      <c r="JJ1851" s="4"/>
      <c r="JK1851" s="4"/>
      <c r="JL1851" s="4"/>
      <c r="JM1851" s="4"/>
      <c r="JN1851" s="4"/>
      <c r="JO1851" s="4"/>
      <c r="JP1851" s="4"/>
      <c r="JQ1851" s="6"/>
    </row>
    <row r="1852" spans="1:277" x14ac:dyDescent="0.25">
      <c r="A1852" s="47"/>
      <c r="B1852" s="48"/>
      <c r="C1852" s="48"/>
      <c r="D1852" s="48"/>
      <c r="E1852" s="48"/>
      <c r="F1852" s="48"/>
      <c r="G1852" s="48"/>
      <c r="H1852" s="48"/>
      <c r="I1852" s="48"/>
      <c r="J1852" s="48"/>
      <c r="K1852" s="48"/>
      <c r="IY1852" s="6"/>
      <c r="IZ1852" s="6"/>
      <c r="JA1852" s="6"/>
      <c r="JB1852" s="6"/>
      <c r="JC1852" s="6"/>
      <c r="JD1852" s="46"/>
      <c r="JE1852" s="4"/>
      <c r="JF1852" s="4"/>
      <c r="JG1852" s="4"/>
      <c r="JH1852" s="4"/>
      <c r="JI1852" s="4"/>
      <c r="JJ1852" s="4"/>
      <c r="JK1852" s="4"/>
      <c r="JL1852" s="4"/>
      <c r="JM1852" s="4"/>
      <c r="JN1852" s="4"/>
      <c r="JO1852" s="4"/>
      <c r="JP1852" s="4"/>
      <c r="JQ1852" s="6"/>
    </row>
    <row r="1853" spans="1:277" x14ac:dyDescent="0.25">
      <c r="A1853" s="47"/>
      <c r="B1853" s="48"/>
      <c r="C1853" s="48"/>
      <c r="D1853" s="48"/>
      <c r="E1853" s="48"/>
      <c r="F1853" s="48"/>
      <c r="G1853" s="48"/>
      <c r="H1853" s="48"/>
      <c r="I1853" s="48"/>
      <c r="J1853" s="48"/>
      <c r="K1853" s="48"/>
      <c r="IY1853" s="6"/>
      <c r="IZ1853" s="6"/>
      <c r="JA1853" s="6"/>
      <c r="JB1853" s="6"/>
      <c r="JC1853" s="6"/>
      <c r="JD1853" s="46"/>
      <c r="JE1853" s="4"/>
      <c r="JF1853" s="4"/>
      <c r="JG1853" s="4"/>
      <c r="JH1853" s="4"/>
      <c r="JI1853" s="4"/>
      <c r="JJ1853" s="4"/>
      <c r="JK1853" s="4"/>
      <c r="JL1853" s="4"/>
      <c r="JM1853" s="4"/>
      <c r="JN1853" s="4"/>
      <c r="JO1853" s="4"/>
      <c r="JP1853" s="4"/>
      <c r="JQ1853" s="6"/>
    </row>
    <row r="1854" spans="1:277" x14ac:dyDescent="0.25">
      <c r="A1854" s="47"/>
      <c r="B1854" s="48"/>
      <c r="C1854" s="48"/>
      <c r="D1854" s="48"/>
      <c r="E1854" s="48"/>
      <c r="F1854" s="48"/>
      <c r="G1854" s="48"/>
      <c r="H1854" s="48"/>
      <c r="I1854" s="48"/>
      <c r="J1854" s="48"/>
      <c r="K1854" s="48"/>
      <c r="IY1854" s="6"/>
      <c r="IZ1854" s="6"/>
      <c r="JA1854" s="6"/>
      <c r="JB1854" s="6"/>
      <c r="JC1854" s="6"/>
      <c r="JD1854" s="46"/>
      <c r="JE1854" s="4"/>
      <c r="JF1854" s="4"/>
      <c r="JG1854" s="4"/>
      <c r="JH1854" s="4"/>
      <c r="JI1854" s="4"/>
      <c r="JJ1854" s="4"/>
      <c r="JK1854" s="4"/>
      <c r="JL1854" s="4"/>
      <c r="JM1854" s="4"/>
      <c r="JN1854" s="4"/>
      <c r="JO1854" s="4"/>
      <c r="JP1854" s="4"/>
      <c r="JQ1854" s="6"/>
    </row>
    <row r="1855" spans="1:277" x14ac:dyDescent="0.25">
      <c r="A1855" s="47"/>
      <c r="B1855" s="48"/>
      <c r="C1855" s="48"/>
      <c r="D1855" s="48"/>
      <c r="E1855" s="48"/>
      <c r="F1855" s="48"/>
      <c r="G1855" s="48"/>
      <c r="H1855" s="48"/>
      <c r="I1855" s="48"/>
      <c r="J1855" s="48"/>
      <c r="K1855" s="48"/>
      <c r="IY1855" s="6"/>
      <c r="IZ1855" s="6"/>
      <c r="JA1855" s="6"/>
      <c r="JB1855" s="6"/>
      <c r="JC1855" s="6"/>
      <c r="JD1855" s="46"/>
      <c r="JE1855" s="4"/>
      <c r="JF1855" s="4"/>
      <c r="JG1855" s="4"/>
      <c r="JH1855" s="4"/>
      <c r="JI1855" s="4"/>
      <c r="JJ1855" s="4"/>
      <c r="JK1855" s="4"/>
      <c r="JL1855" s="4"/>
      <c r="JM1855" s="4"/>
      <c r="JN1855" s="4"/>
      <c r="JO1855" s="4"/>
      <c r="JP1855" s="4"/>
      <c r="JQ1855" s="6"/>
    </row>
    <row r="1856" spans="1:277" x14ac:dyDescent="0.25">
      <c r="A1856" s="47"/>
      <c r="B1856" s="48"/>
      <c r="C1856" s="48"/>
      <c r="D1856" s="48"/>
      <c r="E1856" s="48"/>
      <c r="F1856" s="48"/>
      <c r="G1856" s="48"/>
      <c r="H1856" s="48"/>
      <c r="I1856" s="48"/>
      <c r="J1856" s="48"/>
      <c r="K1856" s="48"/>
      <c r="IY1856" s="6"/>
      <c r="IZ1856" s="6"/>
      <c r="JA1856" s="6"/>
      <c r="JB1856" s="6"/>
      <c r="JC1856" s="6"/>
      <c r="JD1856" s="46"/>
      <c r="JE1856" s="4"/>
      <c r="JF1856" s="4"/>
      <c r="JG1856" s="4"/>
      <c r="JH1856" s="4"/>
      <c r="JI1856" s="4"/>
      <c r="JJ1856" s="4"/>
      <c r="JK1856" s="4"/>
      <c r="JL1856" s="4"/>
      <c r="JM1856" s="4"/>
      <c r="JN1856" s="4"/>
      <c r="JO1856" s="4"/>
      <c r="JP1856" s="4"/>
      <c r="JQ1856" s="6"/>
    </row>
    <row r="1857" spans="1:277" x14ac:dyDescent="0.25">
      <c r="A1857" s="47"/>
      <c r="B1857" s="48"/>
      <c r="C1857" s="48"/>
      <c r="D1857" s="48"/>
      <c r="E1857" s="48"/>
      <c r="F1857" s="48"/>
      <c r="G1857" s="48"/>
      <c r="H1857" s="48"/>
      <c r="I1857" s="48"/>
      <c r="J1857" s="48"/>
      <c r="K1857" s="48"/>
      <c r="IY1857" s="6"/>
      <c r="IZ1857" s="6"/>
      <c r="JA1857" s="6"/>
      <c r="JB1857" s="6"/>
      <c r="JC1857" s="6"/>
      <c r="JD1857" s="46"/>
      <c r="JE1857" s="4"/>
      <c r="JF1857" s="4"/>
      <c r="JG1857" s="4"/>
      <c r="JH1857" s="4"/>
      <c r="JI1857" s="4"/>
      <c r="JJ1857" s="4"/>
      <c r="JK1857" s="4"/>
      <c r="JL1857" s="4"/>
      <c r="JM1857" s="4"/>
      <c r="JN1857" s="4"/>
      <c r="JO1857" s="4"/>
      <c r="JP1857" s="4"/>
      <c r="JQ1857" s="6"/>
    </row>
    <row r="1858" spans="1:277" x14ac:dyDescent="0.25">
      <c r="A1858" s="47"/>
      <c r="B1858" s="48"/>
      <c r="C1858" s="48"/>
      <c r="D1858" s="48"/>
      <c r="E1858" s="48"/>
      <c r="F1858" s="48"/>
      <c r="G1858" s="48"/>
      <c r="H1858" s="48"/>
      <c r="I1858" s="48"/>
      <c r="J1858" s="48"/>
      <c r="K1858" s="48"/>
      <c r="IY1858" s="6"/>
      <c r="IZ1858" s="6"/>
      <c r="JA1858" s="6"/>
      <c r="JB1858" s="6"/>
      <c r="JC1858" s="6"/>
      <c r="JD1858" s="46"/>
      <c r="JE1858" s="4"/>
      <c r="JF1858" s="4"/>
      <c r="JG1858" s="4"/>
      <c r="JH1858" s="4"/>
      <c r="JI1858" s="4"/>
      <c r="JJ1858" s="4"/>
      <c r="JK1858" s="4"/>
      <c r="JL1858" s="4"/>
      <c r="JM1858" s="4"/>
      <c r="JN1858" s="4"/>
      <c r="JO1858" s="4"/>
      <c r="JP1858" s="4"/>
      <c r="JQ1858" s="6"/>
    </row>
    <row r="1859" spans="1:277" x14ac:dyDescent="0.25">
      <c r="A1859" s="47"/>
      <c r="B1859" s="48"/>
      <c r="C1859" s="48"/>
      <c r="D1859" s="48"/>
      <c r="E1859" s="48"/>
      <c r="F1859" s="48"/>
      <c r="G1859" s="48"/>
      <c r="H1859" s="48"/>
      <c r="I1859" s="48"/>
      <c r="J1859" s="48"/>
      <c r="K1859" s="48"/>
      <c r="IY1859" s="6"/>
      <c r="IZ1859" s="6"/>
      <c r="JA1859" s="6"/>
      <c r="JB1859" s="6"/>
      <c r="JC1859" s="6"/>
      <c r="JD1859" s="46"/>
      <c r="JE1859" s="4"/>
      <c r="JF1859" s="4"/>
      <c r="JG1859" s="4"/>
      <c r="JH1859" s="4"/>
      <c r="JI1859" s="4"/>
      <c r="JJ1859" s="4"/>
      <c r="JK1859" s="4"/>
      <c r="JL1859" s="4"/>
      <c r="JM1859" s="4"/>
      <c r="JN1859" s="4"/>
      <c r="JO1859" s="4"/>
      <c r="JP1859" s="4"/>
      <c r="JQ1859" s="6"/>
    </row>
    <row r="1860" spans="1:277" x14ac:dyDescent="0.25">
      <c r="A1860" s="47"/>
      <c r="B1860" s="48"/>
      <c r="C1860" s="48"/>
      <c r="D1860" s="48"/>
      <c r="E1860" s="48"/>
      <c r="F1860" s="48"/>
      <c r="G1860" s="48"/>
      <c r="H1860" s="48"/>
      <c r="I1860" s="48"/>
      <c r="J1860" s="48"/>
      <c r="K1860" s="48"/>
      <c r="IY1860" s="6"/>
      <c r="IZ1860" s="6"/>
      <c r="JA1860" s="6"/>
      <c r="JB1860" s="6"/>
      <c r="JC1860" s="6"/>
      <c r="JD1860" s="46"/>
      <c r="JE1860" s="4"/>
      <c r="JF1860" s="4"/>
      <c r="JG1860" s="4"/>
      <c r="JH1860" s="4"/>
      <c r="JI1860" s="4"/>
      <c r="JJ1860" s="4"/>
      <c r="JK1860" s="4"/>
      <c r="JL1860" s="4"/>
      <c r="JM1860" s="4"/>
      <c r="JN1860" s="4"/>
      <c r="JO1860" s="4"/>
      <c r="JP1860" s="4"/>
      <c r="JQ1860" s="6"/>
    </row>
    <row r="1861" spans="1:277" x14ac:dyDescent="0.25">
      <c r="A1861" s="47"/>
      <c r="B1861" s="48"/>
      <c r="C1861" s="48"/>
      <c r="D1861" s="48"/>
      <c r="E1861" s="48"/>
      <c r="F1861" s="48"/>
      <c r="G1861" s="48"/>
      <c r="H1861" s="48"/>
      <c r="I1861" s="48"/>
      <c r="J1861" s="48"/>
      <c r="K1861" s="48"/>
      <c r="IY1861" s="6"/>
      <c r="IZ1861" s="6"/>
      <c r="JA1861" s="6"/>
      <c r="JB1861" s="6"/>
      <c r="JC1861" s="6"/>
      <c r="JD1861" s="46"/>
      <c r="JE1861" s="4"/>
      <c r="JF1861" s="4"/>
      <c r="JG1861" s="4"/>
      <c r="JH1861" s="4"/>
      <c r="JI1861" s="4"/>
      <c r="JJ1861" s="4"/>
      <c r="JK1861" s="4"/>
      <c r="JL1861" s="4"/>
      <c r="JM1861" s="4"/>
      <c r="JN1861" s="4"/>
      <c r="JO1861" s="4"/>
      <c r="JP1861" s="4"/>
      <c r="JQ1861" s="6"/>
    </row>
    <row r="1862" spans="1:277" x14ac:dyDescent="0.25">
      <c r="A1862" s="47"/>
      <c r="B1862" s="48"/>
      <c r="C1862" s="48"/>
      <c r="D1862" s="48"/>
      <c r="E1862" s="48"/>
      <c r="F1862" s="48"/>
      <c r="G1862" s="48"/>
      <c r="H1862" s="48"/>
      <c r="I1862" s="48"/>
      <c r="J1862" s="48"/>
      <c r="K1862" s="48"/>
      <c r="IY1862" s="6"/>
      <c r="IZ1862" s="6"/>
      <c r="JA1862" s="6"/>
      <c r="JB1862" s="6"/>
      <c r="JC1862" s="6"/>
      <c r="JD1862" s="46"/>
      <c r="JE1862" s="4"/>
      <c r="JF1862" s="4"/>
      <c r="JG1862" s="4"/>
      <c r="JH1862" s="4"/>
      <c r="JI1862" s="4"/>
      <c r="JJ1862" s="4"/>
      <c r="JK1862" s="4"/>
      <c r="JL1862" s="4"/>
      <c r="JM1862" s="4"/>
      <c r="JN1862" s="4"/>
      <c r="JO1862" s="4"/>
      <c r="JP1862" s="4"/>
      <c r="JQ1862" s="6"/>
    </row>
    <row r="1863" spans="1:277" x14ac:dyDescent="0.25">
      <c r="A1863" s="47"/>
      <c r="B1863" s="48"/>
      <c r="C1863" s="48"/>
      <c r="D1863" s="48"/>
      <c r="E1863" s="48"/>
      <c r="F1863" s="48"/>
      <c r="G1863" s="48"/>
      <c r="H1863" s="48"/>
      <c r="I1863" s="48"/>
      <c r="J1863" s="48"/>
      <c r="K1863" s="48"/>
      <c r="IY1863" s="6"/>
      <c r="IZ1863" s="6"/>
      <c r="JA1863" s="6"/>
      <c r="JB1863" s="6"/>
      <c r="JC1863" s="6"/>
      <c r="JD1863" s="46"/>
      <c r="JE1863" s="4"/>
      <c r="JF1863" s="4"/>
      <c r="JG1863" s="4"/>
      <c r="JH1863" s="4"/>
      <c r="JI1863" s="4"/>
      <c r="JJ1863" s="4"/>
      <c r="JK1863" s="4"/>
      <c r="JL1863" s="4"/>
      <c r="JM1863" s="4"/>
      <c r="JN1863" s="4"/>
      <c r="JO1863" s="4"/>
      <c r="JP1863" s="4"/>
      <c r="JQ1863" s="6"/>
    </row>
    <row r="1864" spans="1:277" x14ac:dyDescent="0.25">
      <c r="A1864" s="47"/>
      <c r="B1864" s="48"/>
      <c r="C1864" s="48"/>
      <c r="D1864" s="48"/>
      <c r="E1864" s="48"/>
      <c r="F1864" s="48"/>
      <c r="G1864" s="48"/>
      <c r="H1864" s="48"/>
      <c r="I1864" s="48"/>
      <c r="J1864" s="48"/>
      <c r="K1864" s="48"/>
      <c r="IY1864" s="6"/>
      <c r="IZ1864" s="6"/>
      <c r="JA1864" s="6"/>
      <c r="JB1864" s="6"/>
      <c r="JC1864" s="6"/>
      <c r="JD1864" s="46"/>
      <c r="JE1864" s="4"/>
      <c r="JF1864" s="4"/>
      <c r="JG1864" s="4"/>
      <c r="JH1864" s="4"/>
      <c r="JI1864" s="4"/>
      <c r="JJ1864" s="4"/>
      <c r="JK1864" s="4"/>
      <c r="JL1864" s="4"/>
      <c r="JM1864" s="4"/>
      <c r="JN1864" s="4"/>
      <c r="JO1864" s="4"/>
      <c r="JP1864" s="4"/>
      <c r="JQ1864" s="6"/>
    </row>
    <row r="1865" spans="1:277" x14ac:dyDescent="0.25">
      <c r="A1865" s="47"/>
      <c r="B1865" s="48"/>
      <c r="C1865" s="48"/>
      <c r="D1865" s="48"/>
      <c r="E1865" s="48"/>
      <c r="F1865" s="48"/>
      <c r="G1865" s="48"/>
      <c r="H1865" s="48"/>
      <c r="I1865" s="48"/>
      <c r="J1865" s="48"/>
      <c r="K1865" s="48"/>
      <c r="IY1865" s="6"/>
      <c r="IZ1865" s="6"/>
      <c r="JA1865" s="6"/>
      <c r="JB1865" s="6"/>
      <c r="JC1865" s="6"/>
      <c r="JD1865" s="46"/>
      <c r="JE1865" s="4"/>
      <c r="JF1865" s="4"/>
      <c r="JG1865" s="4"/>
      <c r="JH1865" s="4"/>
      <c r="JI1865" s="4"/>
      <c r="JJ1865" s="4"/>
      <c r="JK1865" s="4"/>
      <c r="JL1865" s="4"/>
      <c r="JM1865" s="4"/>
      <c r="JN1865" s="4"/>
      <c r="JO1865" s="4"/>
      <c r="JP1865" s="4"/>
      <c r="JQ1865" s="6"/>
    </row>
    <row r="1866" spans="1:277" x14ac:dyDescent="0.25">
      <c r="A1866" s="47"/>
      <c r="B1866" s="48"/>
      <c r="C1866" s="48"/>
      <c r="D1866" s="48"/>
      <c r="E1866" s="48"/>
      <c r="F1866" s="48"/>
      <c r="G1866" s="48"/>
      <c r="H1866" s="48"/>
      <c r="I1866" s="48"/>
      <c r="J1866" s="48"/>
      <c r="K1866" s="48"/>
      <c r="IY1866" s="6"/>
      <c r="IZ1866" s="6"/>
      <c r="JA1866" s="6"/>
      <c r="JB1866" s="6"/>
      <c r="JC1866" s="6"/>
      <c r="JD1866" s="46"/>
      <c r="JE1866" s="4"/>
      <c r="JF1866" s="4"/>
      <c r="JG1866" s="4"/>
      <c r="JH1866" s="4"/>
      <c r="JI1866" s="4"/>
      <c r="JJ1866" s="4"/>
      <c r="JK1866" s="4"/>
      <c r="JL1866" s="4"/>
      <c r="JM1866" s="4"/>
      <c r="JN1866" s="4"/>
      <c r="JO1866" s="4"/>
      <c r="JP1866" s="4"/>
      <c r="JQ1866" s="6"/>
    </row>
    <row r="1867" spans="1:277" x14ac:dyDescent="0.25">
      <c r="A1867" s="47"/>
      <c r="B1867" s="48"/>
      <c r="C1867" s="48"/>
      <c r="D1867" s="48"/>
      <c r="E1867" s="48"/>
      <c r="F1867" s="48"/>
      <c r="G1867" s="48"/>
      <c r="H1867" s="48"/>
      <c r="I1867" s="48"/>
      <c r="J1867" s="48"/>
      <c r="K1867" s="48"/>
      <c r="IY1867" s="6"/>
      <c r="IZ1867" s="6"/>
      <c r="JA1867" s="6"/>
      <c r="JB1867" s="6"/>
      <c r="JC1867" s="6"/>
      <c r="JD1867" s="46"/>
      <c r="JE1867" s="4"/>
      <c r="JF1867" s="4"/>
      <c r="JG1867" s="4"/>
      <c r="JH1867" s="4"/>
      <c r="JI1867" s="4"/>
      <c r="JJ1867" s="4"/>
      <c r="JK1867" s="4"/>
      <c r="JL1867" s="4"/>
      <c r="JM1867" s="4"/>
      <c r="JN1867" s="4"/>
      <c r="JO1867" s="4"/>
      <c r="JP1867" s="4"/>
      <c r="JQ1867" s="6"/>
    </row>
    <row r="1868" spans="1:277" x14ac:dyDescent="0.25">
      <c r="A1868" s="47"/>
      <c r="B1868" s="48"/>
      <c r="C1868" s="48"/>
      <c r="D1868" s="48"/>
      <c r="E1868" s="48"/>
      <c r="F1868" s="48"/>
      <c r="G1868" s="48"/>
      <c r="H1868" s="48"/>
      <c r="I1868" s="48"/>
      <c r="J1868" s="48"/>
      <c r="K1868" s="48"/>
      <c r="IY1868" s="6"/>
      <c r="IZ1868" s="6"/>
      <c r="JA1868" s="6"/>
      <c r="JB1868" s="6"/>
      <c r="JC1868" s="6"/>
      <c r="JD1868" s="46"/>
      <c r="JE1868" s="4"/>
      <c r="JF1868" s="4"/>
      <c r="JG1868" s="4"/>
      <c r="JH1868" s="4"/>
      <c r="JI1868" s="4"/>
      <c r="JJ1868" s="4"/>
      <c r="JK1868" s="4"/>
      <c r="JL1868" s="4"/>
      <c r="JM1868" s="4"/>
      <c r="JN1868" s="4"/>
      <c r="JO1868" s="4"/>
      <c r="JP1868" s="4"/>
      <c r="JQ1868" s="6"/>
    </row>
    <row r="1869" spans="1:277" x14ac:dyDescent="0.25">
      <c r="A1869" s="47"/>
      <c r="B1869" s="48"/>
      <c r="C1869" s="48"/>
      <c r="D1869" s="48"/>
      <c r="E1869" s="48"/>
      <c r="F1869" s="48"/>
      <c r="G1869" s="48"/>
      <c r="H1869" s="48"/>
      <c r="I1869" s="48"/>
      <c r="J1869" s="48"/>
      <c r="K1869" s="48"/>
      <c r="IY1869" s="6"/>
      <c r="IZ1869" s="6"/>
      <c r="JA1869" s="6"/>
      <c r="JB1869" s="6"/>
      <c r="JC1869" s="6"/>
      <c r="JD1869" s="46"/>
      <c r="JE1869" s="4"/>
      <c r="JF1869" s="4"/>
      <c r="JG1869" s="4"/>
      <c r="JH1869" s="4"/>
      <c r="JI1869" s="4"/>
      <c r="JJ1869" s="4"/>
      <c r="JK1869" s="4"/>
      <c r="JL1869" s="4"/>
      <c r="JM1869" s="4"/>
      <c r="JN1869" s="4"/>
      <c r="JO1869" s="4"/>
      <c r="JP1869" s="4"/>
      <c r="JQ1869" s="6"/>
    </row>
    <row r="1870" spans="1:277" x14ac:dyDescent="0.25">
      <c r="A1870" s="47"/>
      <c r="B1870" s="48"/>
      <c r="C1870" s="48"/>
      <c r="D1870" s="48"/>
      <c r="E1870" s="48"/>
      <c r="F1870" s="48"/>
      <c r="G1870" s="48"/>
      <c r="H1870" s="48"/>
      <c r="I1870" s="48"/>
      <c r="J1870" s="48"/>
      <c r="K1870" s="48"/>
      <c r="IY1870" s="6"/>
      <c r="IZ1870" s="6"/>
      <c r="JA1870" s="6"/>
      <c r="JB1870" s="6"/>
      <c r="JC1870" s="6"/>
      <c r="JD1870" s="46"/>
      <c r="JE1870" s="4"/>
      <c r="JF1870" s="4"/>
      <c r="JG1870" s="4"/>
      <c r="JH1870" s="4"/>
      <c r="JI1870" s="4"/>
      <c r="JJ1870" s="4"/>
      <c r="JK1870" s="4"/>
      <c r="JL1870" s="4"/>
      <c r="JM1870" s="4"/>
      <c r="JN1870" s="4"/>
      <c r="JO1870" s="4"/>
      <c r="JP1870" s="4"/>
      <c r="JQ1870" s="6"/>
    </row>
    <row r="1871" spans="1:277" x14ac:dyDescent="0.25">
      <c r="A1871" s="47"/>
      <c r="B1871" s="48"/>
      <c r="C1871" s="48"/>
      <c r="D1871" s="48"/>
      <c r="E1871" s="48"/>
      <c r="F1871" s="48"/>
      <c r="G1871" s="48"/>
      <c r="H1871" s="48"/>
      <c r="I1871" s="48"/>
      <c r="J1871" s="48"/>
      <c r="K1871" s="48"/>
      <c r="IY1871" s="6"/>
      <c r="IZ1871" s="6"/>
      <c r="JA1871" s="6"/>
      <c r="JB1871" s="6"/>
      <c r="JC1871" s="6"/>
      <c r="JD1871" s="46"/>
      <c r="JE1871" s="4"/>
      <c r="JF1871" s="4"/>
      <c r="JG1871" s="4"/>
      <c r="JH1871" s="4"/>
      <c r="JI1871" s="4"/>
      <c r="JJ1871" s="4"/>
      <c r="JK1871" s="4"/>
      <c r="JL1871" s="4"/>
      <c r="JM1871" s="4"/>
      <c r="JN1871" s="4"/>
      <c r="JO1871" s="4"/>
      <c r="JP1871" s="4"/>
      <c r="JQ1871" s="6"/>
    </row>
    <row r="1872" spans="1:277" x14ac:dyDescent="0.25">
      <c r="A1872" s="47"/>
      <c r="B1872" s="48"/>
      <c r="C1872" s="48"/>
      <c r="D1872" s="48"/>
      <c r="E1872" s="48"/>
      <c r="F1872" s="48"/>
      <c r="G1872" s="48"/>
      <c r="H1872" s="48"/>
      <c r="I1872" s="48"/>
      <c r="J1872" s="48"/>
      <c r="K1872" s="48"/>
      <c r="IY1872" s="6"/>
      <c r="IZ1872" s="6"/>
      <c r="JA1872" s="6"/>
      <c r="JB1872" s="6"/>
      <c r="JC1872" s="6"/>
      <c r="JD1872" s="46"/>
      <c r="JE1872" s="4"/>
      <c r="JF1872" s="4"/>
      <c r="JG1872" s="4"/>
      <c r="JH1872" s="4"/>
      <c r="JI1872" s="4"/>
      <c r="JJ1872" s="4"/>
      <c r="JK1872" s="4"/>
      <c r="JL1872" s="4"/>
      <c r="JM1872" s="4"/>
      <c r="JN1872" s="4"/>
      <c r="JO1872" s="4"/>
      <c r="JP1872" s="4"/>
      <c r="JQ1872" s="6"/>
    </row>
    <row r="1873" spans="1:277" x14ac:dyDescent="0.25">
      <c r="A1873" s="47"/>
      <c r="B1873" s="48"/>
      <c r="C1873" s="48"/>
      <c r="D1873" s="48"/>
      <c r="E1873" s="48"/>
      <c r="F1873" s="48"/>
      <c r="G1873" s="48"/>
      <c r="H1873" s="48"/>
      <c r="I1873" s="48"/>
      <c r="J1873" s="48"/>
      <c r="K1873" s="48"/>
      <c r="IY1873" s="6"/>
      <c r="IZ1873" s="6"/>
      <c r="JA1873" s="6"/>
      <c r="JB1873" s="6"/>
      <c r="JC1873" s="6"/>
      <c r="JD1873" s="46"/>
      <c r="JE1873" s="4"/>
      <c r="JF1873" s="4"/>
      <c r="JG1873" s="4"/>
      <c r="JH1873" s="4"/>
      <c r="JI1873" s="4"/>
      <c r="JJ1873" s="4"/>
      <c r="JK1873" s="4"/>
      <c r="JL1873" s="4"/>
      <c r="JM1873" s="4"/>
      <c r="JN1873" s="4"/>
      <c r="JO1873" s="4"/>
      <c r="JP1873" s="4"/>
      <c r="JQ1873" s="6"/>
    </row>
    <row r="1874" spans="1:277" x14ac:dyDescent="0.25">
      <c r="A1874" s="47"/>
      <c r="B1874" s="48"/>
      <c r="C1874" s="48"/>
      <c r="D1874" s="48"/>
      <c r="E1874" s="48"/>
      <c r="F1874" s="48"/>
      <c r="G1874" s="48"/>
      <c r="H1874" s="48"/>
      <c r="I1874" s="48"/>
      <c r="J1874" s="48"/>
      <c r="K1874" s="48"/>
      <c r="IY1874" s="6"/>
      <c r="IZ1874" s="6"/>
      <c r="JA1874" s="6"/>
      <c r="JB1874" s="6"/>
      <c r="JC1874" s="6"/>
      <c r="JD1874" s="46"/>
      <c r="JE1874" s="4"/>
      <c r="JF1874" s="4"/>
      <c r="JG1874" s="4"/>
      <c r="JH1874" s="4"/>
      <c r="JI1874" s="4"/>
      <c r="JJ1874" s="4"/>
      <c r="JK1874" s="4"/>
      <c r="JL1874" s="4"/>
      <c r="JM1874" s="4"/>
      <c r="JN1874" s="4"/>
      <c r="JO1874" s="4"/>
      <c r="JP1874" s="4"/>
      <c r="JQ1874" s="6"/>
    </row>
    <row r="1875" spans="1:277" x14ac:dyDescent="0.25">
      <c r="A1875" s="47"/>
      <c r="B1875" s="48"/>
      <c r="C1875" s="48"/>
      <c r="D1875" s="48"/>
      <c r="E1875" s="48"/>
      <c r="F1875" s="48"/>
      <c r="G1875" s="48"/>
      <c r="H1875" s="48"/>
      <c r="I1875" s="48"/>
      <c r="J1875" s="48"/>
      <c r="K1875" s="48"/>
      <c r="IY1875" s="6"/>
      <c r="IZ1875" s="6"/>
      <c r="JA1875" s="6"/>
      <c r="JB1875" s="6"/>
      <c r="JC1875" s="6"/>
      <c r="JD1875" s="46"/>
      <c r="JE1875" s="4"/>
      <c r="JF1875" s="4"/>
      <c r="JG1875" s="4"/>
      <c r="JH1875" s="4"/>
      <c r="JI1875" s="4"/>
      <c r="JJ1875" s="4"/>
      <c r="JK1875" s="4"/>
      <c r="JL1875" s="4"/>
      <c r="JM1875" s="4"/>
      <c r="JN1875" s="4"/>
      <c r="JO1875" s="4"/>
      <c r="JP1875" s="4"/>
      <c r="JQ1875" s="6"/>
    </row>
    <row r="1876" spans="1:277" x14ac:dyDescent="0.25">
      <c r="A1876" s="47"/>
      <c r="B1876" s="48"/>
      <c r="C1876" s="48"/>
      <c r="D1876" s="48"/>
      <c r="E1876" s="48"/>
      <c r="F1876" s="48"/>
      <c r="G1876" s="48"/>
      <c r="H1876" s="48"/>
      <c r="I1876" s="48"/>
      <c r="J1876" s="48"/>
      <c r="K1876" s="48"/>
      <c r="IY1876" s="6"/>
      <c r="IZ1876" s="6"/>
      <c r="JA1876" s="6"/>
      <c r="JB1876" s="6"/>
      <c r="JC1876" s="6"/>
      <c r="JD1876" s="46"/>
      <c r="JE1876" s="4"/>
      <c r="JF1876" s="4"/>
      <c r="JG1876" s="4"/>
      <c r="JH1876" s="4"/>
      <c r="JI1876" s="4"/>
      <c r="JJ1876" s="4"/>
      <c r="JK1876" s="4"/>
      <c r="JL1876" s="4"/>
      <c r="JM1876" s="4"/>
      <c r="JN1876" s="4"/>
      <c r="JO1876" s="4"/>
      <c r="JP1876" s="4"/>
      <c r="JQ1876" s="6"/>
    </row>
    <row r="1877" spans="1:277" x14ac:dyDescent="0.25">
      <c r="A1877" s="47"/>
      <c r="B1877" s="48"/>
      <c r="C1877" s="48"/>
      <c r="D1877" s="48"/>
      <c r="E1877" s="48"/>
      <c r="F1877" s="48"/>
      <c r="G1877" s="48"/>
      <c r="H1877" s="48"/>
      <c r="I1877" s="48"/>
      <c r="J1877" s="48"/>
      <c r="K1877" s="48"/>
      <c r="IY1877" s="6"/>
      <c r="IZ1877" s="6"/>
      <c r="JA1877" s="6"/>
      <c r="JB1877" s="6"/>
      <c r="JC1877" s="6"/>
      <c r="JD1877" s="46"/>
      <c r="JE1877" s="4"/>
      <c r="JF1877" s="4"/>
      <c r="JG1877" s="4"/>
      <c r="JH1877" s="4"/>
      <c r="JI1877" s="4"/>
      <c r="JJ1877" s="4"/>
      <c r="JK1877" s="4"/>
      <c r="JL1877" s="4"/>
      <c r="JM1877" s="4"/>
      <c r="JN1877" s="4"/>
      <c r="JO1877" s="4"/>
      <c r="JP1877" s="4"/>
      <c r="JQ1877" s="6"/>
    </row>
    <row r="1878" spans="1:277" x14ac:dyDescent="0.25">
      <c r="A1878" s="47"/>
      <c r="B1878" s="48"/>
      <c r="C1878" s="48"/>
      <c r="D1878" s="48"/>
      <c r="E1878" s="48"/>
      <c r="F1878" s="48"/>
      <c r="G1878" s="48"/>
      <c r="H1878" s="48"/>
      <c r="I1878" s="48"/>
      <c r="J1878" s="48"/>
      <c r="K1878" s="48"/>
      <c r="IY1878" s="6"/>
      <c r="IZ1878" s="6"/>
      <c r="JA1878" s="6"/>
      <c r="JB1878" s="6"/>
      <c r="JC1878" s="6"/>
      <c r="JD1878" s="46"/>
      <c r="JE1878" s="4"/>
      <c r="JF1878" s="4"/>
      <c r="JG1878" s="4"/>
      <c r="JH1878" s="4"/>
      <c r="JI1878" s="4"/>
      <c r="JJ1878" s="4"/>
      <c r="JK1878" s="4"/>
      <c r="JL1878" s="4"/>
      <c r="JM1878" s="4"/>
      <c r="JN1878" s="4"/>
      <c r="JO1878" s="4"/>
      <c r="JP1878" s="4"/>
      <c r="JQ1878" s="6"/>
    </row>
    <row r="1879" spans="1:277" x14ac:dyDescent="0.25">
      <c r="A1879" s="47"/>
      <c r="B1879" s="48"/>
      <c r="C1879" s="48"/>
      <c r="D1879" s="48"/>
      <c r="E1879" s="48"/>
      <c r="F1879" s="48"/>
      <c r="G1879" s="48"/>
      <c r="H1879" s="48"/>
      <c r="I1879" s="48"/>
      <c r="J1879" s="48"/>
      <c r="K1879" s="48"/>
      <c r="IY1879" s="6"/>
      <c r="IZ1879" s="6"/>
      <c r="JA1879" s="6"/>
      <c r="JB1879" s="6"/>
      <c r="JC1879" s="6"/>
      <c r="JD1879" s="46"/>
      <c r="JE1879" s="4"/>
      <c r="JF1879" s="4"/>
      <c r="JG1879" s="4"/>
      <c r="JH1879" s="4"/>
      <c r="JI1879" s="4"/>
      <c r="JJ1879" s="4"/>
      <c r="JK1879" s="4"/>
      <c r="JL1879" s="4"/>
      <c r="JM1879" s="4"/>
      <c r="JN1879" s="4"/>
      <c r="JO1879" s="4"/>
      <c r="JP1879" s="4"/>
      <c r="JQ1879" s="6"/>
    </row>
    <row r="1880" spans="1:277" x14ac:dyDescent="0.25">
      <c r="A1880" s="47"/>
      <c r="B1880" s="48"/>
      <c r="C1880" s="48"/>
      <c r="D1880" s="48"/>
      <c r="E1880" s="48"/>
      <c r="F1880" s="48"/>
      <c r="G1880" s="48"/>
      <c r="H1880" s="48"/>
      <c r="I1880" s="48"/>
      <c r="J1880" s="48"/>
      <c r="K1880" s="48"/>
      <c r="IY1880" s="6"/>
      <c r="IZ1880" s="6"/>
      <c r="JA1880" s="6"/>
      <c r="JB1880" s="6"/>
      <c r="JC1880" s="6"/>
      <c r="JD1880" s="46"/>
      <c r="JE1880" s="4"/>
      <c r="JF1880" s="4"/>
      <c r="JG1880" s="4"/>
      <c r="JH1880" s="4"/>
      <c r="JI1880" s="4"/>
      <c r="JJ1880" s="4"/>
      <c r="JK1880" s="4"/>
      <c r="JL1880" s="4"/>
      <c r="JM1880" s="4"/>
      <c r="JN1880" s="4"/>
      <c r="JO1880" s="4"/>
      <c r="JP1880" s="4"/>
      <c r="JQ1880" s="6"/>
    </row>
    <row r="1881" spans="1:277" x14ac:dyDescent="0.25">
      <c r="A1881" s="47"/>
      <c r="B1881" s="48"/>
      <c r="C1881" s="48"/>
      <c r="D1881" s="48"/>
      <c r="E1881" s="48"/>
      <c r="F1881" s="48"/>
      <c r="G1881" s="48"/>
      <c r="H1881" s="48"/>
      <c r="I1881" s="48"/>
      <c r="J1881" s="48"/>
      <c r="K1881" s="48"/>
      <c r="IY1881" s="6"/>
      <c r="IZ1881" s="6"/>
      <c r="JA1881" s="6"/>
      <c r="JB1881" s="6"/>
      <c r="JC1881" s="6"/>
      <c r="JD1881" s="46"/>
      <c r="JE1881" s="4"/>
      <c r="JF1881" s="4"/>
      <c r="JG1881" s="4"/>
      <c r="JH1881" s="4"/>
      <c r="JI1881" s="4"/>
      <c r="JJ1881" s="4"/>
      <c r="JK1881" s="4"/>
      <c r="JL1881" s="4"/>
      <c r="JM1881" s="4"/>
      <c r="JN1881" s="4"/>
      <c r="JO1881" s="4"/>
      <c r="JP1881" s="4"/>
      <c r="JQ1881" s="6"/>
    </row>
    <row r="1882" spans="1:277" x14ac:dyDescent="0.25">
      <c r="A1882" s="47"/>
      <c r="B1882" s="48"/>
      <c r="C1882" s="48"/>
      <c r="D1882" s="48"/>
      <c r="E1882" s="48"/>
      <c r="F1882" s="48"/>
      <c r="G1882" s="48"/>
      <c r="H1882" s="48"/>
      <c r="I1882" s="48"/>
      <c r="J1882" s="48"/>
      <c r="K1882" s="48"/>
      <c r="IY1882" s="6"/>
      <c r="IZ1882" s="6"/>
      <c r="JA1882" s="6"/>
      <c r="JB1882" s="6"/>
      <c r="JC1882" s="6"/>
      <c r="JD1882" s="46"/>
      <c r="JE1882" s="4"/>
      <c r="JF1882" s="4"/>
      <c r="JG1882" s="4"/>
      <c r="JH1882" s="4"/>
      <c r="JI1882" s="4"/>
      <c r="JJ1882" s="4"/>
      <c r="JK1882" s="4"/>
      <c r="JL1882" s="4"/>
      <c r="JM1882" s="4"/>
      <c r="JN1882" s="4"/>
      <c r="JO1882" s="4"/>
      <c r="JP1882" s="4"/>
      <c r="JQ1882" s="6"/>
    </row>
    <row r="1883" spans="1:277" x14ac:dyDescent="0.25">
      <c r="A1883" s="47"/>
      <c r="B1883" s="48"/>
      <c r="C1883" s="48"/>
      <c r="D1883" s="48"/>
      <c r="E1883" s="48"/>
      <c r="F1883" s="48"/>
      <c r="G1883" s="48"/>
      <c r="H1883" s="48"/>
      <c r="I1883" s="48"/>
      <c r="J1883" s="48"/>
      <c r="K1883" s="48"/>
      <c r="IY1883" s="6"/>
      <c r="IZ1883" s="6"/>
      <c r="JA1883" s="6"/>
      <c r="JB1883" s="6"/>
      <c r="JC1883" s="6"/>
      <c r="JD1883" s="46"/>
      <c r="JE1883" s="4"/>
      <c r="JF1883" s="4"/>
      <c r="JG1883" s="4"/>
      <c r="JH1883" s="4"/>
      <c r="JI1883" s="4"/>
      <c r="JJ1883" s="4"/>
      <c r="JK1883" s="4"/>
      <c r="JL1883" s="4"/>
      <c r="JM1883" s="4"/>
      <c r="JN1883" s="4"/>
      <c r="JO1883" s="4"/>
      <c r="JP1883" s="4"/>
      <c r="JQ1883" s="6"/>
    </row>
    <row r="1884" spans="1:277" x14ac:dyDescent="0.25">
      <c r="A1884" s="47"/>
      <c r="B1884" s="48"/>
      <c r="C1884" s="48"/>
      <c r="D1884" s="48"/>
      <c r="E1884" s="48"/>
      <c r="F1884" s="48"/>
      <c r="G1884" s="48"/>
      <c r="H1884" s="48"/>
      <c r="I1884" s="48"/>
      <c r="J1884" s="48"/>
      <c r="K1884" s="48"/>
      <c r="IY1884" s="6"/>
      <c r="IZ1884" s="6"/>
      <c r="JA1884" s="6"/>
      <c r="JB1884" s="6"/>
      <c r="JC1884" s="6"/>
      <c r="JD1884" s="46"/>
      <c r="JE1884" s="4"/>
      <c r="JF1884" s="4"/>
      <c r="JG1884" s="4"/>
      <c r="JH1884" s="4"/>
      <c r="JI1884" s="4"/>
      <c r="JJ1884" s="4"/>
      <c r="JK1884" s="4"/>
      <c r="JL1884" s="4"/>
      <c r="JM1884" s="4"/>
      <c r="JN1884" s="4"/>
      <c r="JO1884" s="4"/>
      <c r="JP1884" s="4"/>
      <c r="JQ1884" s="6"/>
    </row>
    <row r="1885" spans="1:277" x14ac:dyDescent="0.25">
      <c r="A1885" s="47"/>
      <c r="B1885" s="48"/>
      <c r="C1885" s="48"/>
      <c r="D1885" s="48"/>
      <c r="E1885" s="48"/>
      <c r="F1885" s="48"/>
      <c r="G1885" s="48"/>
      <c r="H1885" s="48"/>
      <c r="I1885" s="48"/>
      <c r="J1885" s="48"/>
      <c r="K1885" s="48"/>
      <c r="IY1885" s="6"/>
      <c r="IZ1885" s="6"/>
      <c r="JA1885" s="6"/>
      <c r="JB1885" s="6"/>
      <c r="JC1885" s="6"/>
      <c r="JD1885" s="46"/>
      <c r="JE1885" s="4"/>
      <c r="JF1885" s="4"/>
      <c r="JG1885" s="4"/>
      <c r="JH1885" s="4"/>
      <c r="JI1885" s="4"/>
      <c r="JJ1885" s="4"/>
      <c r="JK1885" s="4"/>
      <c r="JL1885" s="4"/>
      <c r="JM1885" s="4"/>
      <c r="JN1885" s="4"/>
      <c r="JO1885" s="4"/>
      <c r="JP1885" s="4"/>
      <c r="JQ1885" s="6"/>
    </row>
    <row r="1886" spans="1:277" x14ac:dyDescent="0.25">
      <c r="A1886" s="47"/>
      <c r="B1886" s="48"/>
      <c r="C1886" s="48"/>
      <c r="D1886" s="48"/>
      <c r="E1886" s="48"/>
      <c r="F1886" s="48"/>
      <c r="G1886" s="48"/>
      <c r="H1886" s="48"/>
      <c r="I1886" s="48"/>
      <c r="J1886" s="48"/>
      <c r="K1886" s="48"/>
      <c r="IY1886" s="6"/>
      <c r="IZ1886" s="6"/>
      <c r="JA1886" s="6"/>
      <c r="JB1886" s="6"/>
      <c r="JC1886" s="6"/>
      <c r="JD1886" s="46"/>
      <c r="JE1886" s="4"/>
      <c r="JF1886" s="4"/>
      <c r="JG1886" s="4"/>
      <c r="JH1886" s="4"/>
      <c r="JI1886" s="4"/>
      <c r="JJ1886" s="4"/>
      <c r="JK1886" s="4"/>
      <c r="JL1886" s="4"/>
      <c r="JM1886" s="4"/>
      <c r="JN1886" s="4"/>
      <c r="JO1886" s="4"/>
      <c r="JP1886" s="4"/>
      <c r="JQ1886" s="6"/>
    </row>
    <row r="1887" spans="1:277" x14ac:dyDescent="0.25">
      <c r="A1887" s="47"/>
      <c r="B1887" s="48"/>
      <c r="C1887" s="48"/>
      <c r="D1887" s="48"/>
      <c r="E1887" s="48"/>
      <c r="F1887" s="48"/>
      <c r="G1887" s="48"/>
      <c r="H1887" s="48"/>
      <c r="I1887" s="48"/>
      <c r="J1887" s="48"/>
      <c r="K1887" s="48"/>
      <c r="IY1887" s="6"/>
      <c r="IZ1887" s="6"/>
      <c r="JA1887" s="6"/>
      <c r="JB1887" s="6"/>
      <c r="JC1887" s="6"/>
      <c r="JD1887" s="46"/>
      <c r="JE1887" s="4"/>
      <c r="JF1887" s="4"/>
      <c r="JG1887" s="4"/>
      <c r="JH1887" s="4"/>
      <c r="JI1887" s="4"/>
      <c r="JJ1887" s="4"/>
      <c r="JK1887" s="4"/>
      <c r="JL1887" s="4"/>
      <c r="JM1887" s="4"/>
      <c r="JN1887" s="4"/>
      <c r="JO1887" s="4"/>
      <c r="JP1887" s="4"/>
      <c r="JQ1887" s="6"/>
    </row>
    <row r="1888" spans="1:277" x14ac:dyDescent="0.25">
      <c r="A1888" s="47"/>
      <c r="B1888" s="48"/>
      <c r="C1888" s="48"/>
      <c r="D1888" s="48"/>
      <c r="E1888" s="48"/>
      <c r="F1888" s="48"/>
      <c r="G1888" s="48"/>
      <c r="H1888" s="48"/>
      <c r="I1888" s="48"/>
      <c r="J1888" s="48"/>
      <c r="K1888" s="48"/>
      <c r="IY1888" s="6"/>
      <c r="IZ1888" s="6"/>
      <c r="JA1888" s="6"/>
      <c r="JB1888" s="6"/>
      <c r="JC1888" s="6"/>
      <c r="JD1888" s="46"/>
      <c r="JE1888" s="4"/>
      <c r="JF1888" s="4"/>
      <c r="JG1888" s="4"/>
      <c r="JH1888" s="4"/>
      <c r="JI1888" s="4"/>
      <c r="JJ1888" s="4"/>
      <c r="JK1888" s="4"/>
      <c r="JL1888" s="4"/>
      <c r="JM1888" s="4"/>
      <c r="JN1888" s="4"/>
      <c r="JO1888" s="4"/>
      <c r="JP1888" s="4"/>
      <c r="JQ1888" s="6"/>
    </row>
    <row r="1889" spans="1:277" x14ac:dyDescent="0.25">
      <c r="A1889" s="47"/>
      <c r="B1889" s="48"/>
      <c r="C1889" s="48"/>
      <c r="D1889" s="48"/>
      <c r="E1889" s="48"/>
      <c r="F1889" s="48"/>
      <c r="G1889" s="48"/>
      <c r="H1889" s="48"/>
      <c r="I1889" s="48"/>
      <c r="J1889" s="48"/>
      <c r="K1889" s="48"/>
      <c r="IY1889" s="6"/>
      <c r="IZ1889" s="6"/>
      <c r="JA1889" s="6"/>
      <c r="JB1889" s="6"/>
      <c r="JC1889" s="6"/>
      <c r="JD1889" s="46"/>
      <c r="JE1889" s="4"/>
      <c r="JF1889" s="4"/>
      <c r="JG1889" s="4"/>
      <c r="JH1889" s="4"/>
      <c r="JI1889" s="4"/>
      <c r="JJ1889" s="4"/>
      <c r="JK1889" s="4"/>
      <c r="JL1889" s="4"/>
      <c r="JM1889" s="4"/>
      <c r="JN1889" s="4"/>
      <c r="JO1889" s="4"/>
      <c r="JP1889" s="4"/>
      <c r="JQ1889" s="6"/>
    </row>
    <row r="1890" spans="1:277" x14ac:dyDescent="0.25">
      <c r="A1890" s="47"/>
      <c r="B1890" s="48"/>
      <c r="C1890" s="48"/>
      <c r="D1890" s="48"/>
      <c r="E1890" s="48"/>
      <c r="F1890" s="48"/>
      <c r="G1890" s="48"/>
      <c r="H1890" s="48"/>
      <c r="I1890" s="48"/>
      <c r="J1890" s="48"/>
      <c r="K1890" s="48"/>
      <c r="IY1890" s="6"/>
      <c r="IZ1890" s="6"/>
      <c r="JA1890" s="6"/>
      <c r="JB1890" s="6"/>
      <c r="JC1890" s="6"/>
      <c r="JD1890" s="46"/>
      <c r="JE1890" s="4"/>
      <c r="JF1890" s="4"/>
      <c r="JG1890" s="4"/>
      <c r="JH1890" s="4"/>
      <c r="JI1890" s="4"/>
      <c r="JJ1890" s="4"/>
      <c r="JK1890" s="4"/>
      <c r="JL1890" s="4"/>
      <c r="JM1890" s="4"/>
      <c r="JN1890" s="4"/>
      <c r="JO1890" s="4"/>
      <c r="JP1890" s="4"/>
      <c r="JQ1890" s="6"/>
    </row>
    <row r="1891" spans="1:277" x14ac:dyDescent="0.25">
      <c r="A1891" s="47"/>
      <c r="B1891" s="48"/>
      <c r="C1891" s="48"/>
      <c r="D1891" s="48"/>
      <c r="E1891" s="48"/>
      <c r="F1891" s="48"/>
      <c r="G1891" s="48"/>
      <c r="H1891" s="48"/>
      <c r="I1891" s="48"/>
      <c r="J1891" s="48"/>
      <c r="K1891" s="48"/>
      <c r="IY1891" s="6"/>
      <c r="IZ1891" s="6"/>
      <c r="JA1891" s="6"/>
      <c r="JB1891" s="6"/>
      <c r="JC1891" s="6"/>
      <c r="JD1891" s="46"/>
      <c r="JE1891" s="4"/>
      <c r="JF1891" s="4"/>
      <c r="JG1891" s="4"/>
      <c r="JH1891" s="4"/>
      <c r="JI1891" s="4"/>
      <c r="JJ1891" s="4"/>
      <c r="JK1891" s="4"/>
      <c r="JL1891" s="4"/>
      <c r="JM1891" s="4"/>
      <c r="JN1891" s="4"/>
      <c r="JO1891" s="4"/>
      <c r="JP1891" s="4"/>
      <c r="JQ1891" s="6"/>
    </row>
    <row r="1892" spans="1:277" x14ac:dyDescent="0.25">
      <c r="A1892" s="47"/>
      <c r="B1892" s="48"/>
      <c r="C1892" s="48"/>
      <c r="D1892" s="48"/>
      <c r="E1892" s="48"/>
      <c r="F1892" s="48"/>
      <c r="G1892" s="48"/>
      <c r="H1892" s="48"/>
      <c r="I1892" s="48"/>
      <c r="J1892" s="48"/>
      <c r="K1892" s="48"/>
      <c r="IY1892" s="6"/>
      <c r="IZ1892" s="6"/>
      <c r="JA1892" s="6"/>
      <c r="JB1892" s="6"/>
      <c r="JC1892" s="6"/>
      <c r="JD1892" s="46"/>
      <c r="JE1892" s="4"/>
      <c r="JF1892" s="4"/>
      <c r="JG1892" s="4"/>
      <c r="JH1892" s="4"/>
      <c r="JI1892" s="4"/>
      <c r="JJ1892" s="4"/>
      <c r="JK1892" s="4"/>
      <c r="JL1892" s="4"/>
      <c r="JM1892" s="4"/>
      <c r="JN1892" s="4"/>
      <c r="JO1892" s="4"/>
      <c r="JP1892" s="4"/>
      <c r="JQ1892" s="6"/>
    </row>
    <row r="1893" spans="1:277" x14ac:dyDescent="0.25">
      <c r="A1893" s="47"/>
      <c r="B1893" s="48"/>
      <c r="C1893" s="48"/>
      <c r="D1893" s="48"/>
      <c r="E1893" s="48"/>
      <c r="F1893" s="48"/>
      <c r="G1893" s="48"/>
      <c r="H1893" s="48"/>
      <c r="I1893" s="48"/>
      <c r="J1893" s="48"/>
      <c r="K1893" s="48"/>
      <c r="IY1893" s="6"/>
      <c r="IZ1893" s="6"/>
      <c r="JA1893" s="6"/>
      <c r="JB1893" s="6"/>
      <c r="JC1893" s="6"/>
      <c r="JD1893" s="46"/>
      <c r="JE1893" s="4"/>
      <c r="JF1893" s="4"/>
      <c r="JG1893" s="4"/>
      <c r="JH1893" s="4"/>
      <c r="JI1893" s="4"/>
      <c r="JJ1893" s="4"/>
      <c r="JK1893" s="4"/>
      <c r="JL1893" s="4"/>
      <c r="JM1893" s="4"/>
      <c r="JN1893" s="4"/>
      <c r="JO1893" s="4"/>
      <c r="JP1893" s="4"/>
      <c r="JQ1893" s="6"/>
    </row>
    <row r="1894" spans="1:277" x14ac:dyDescent="0.25">
      <c r="A1894" s="47"/>
      <c r="B1894" s="48"/>
      <c r="C1894" s="48"/>
      <c r="D1894" s="48"/>
      <c r="E1894" s="48"/>
      <c r="F1894" s="48"/>
      <c r="G1894" s="48"/>
      <c r="H1894" s="48"/>
      <c r="I1894" s="48"/>
      <c r="J1894" s="48"/>
      <c r="K1894" s="48"/>
      <c r="IY1894" s="6"/>
      <c r="IZ1894" s="6"/>
      <c r="JA1894" s="6"/>
      <c r="JB1894" s="6"/>
      <c r="JC1894" s="6"/>
      <c r="JD1894" s="46"/>
      <c r="JE1894" s="4"/>
      <c r="JF1894" s="4"/>
      <c r="JG1894" s="4"/>
      <c r="JH1894" s="4"/>
      <c r="JI1894" s="4"/>
      <c r="JJ1894" s="4"/>
      <c r="JK1894" s="4"/>
      <c r="JL1894" s="4"/>
      <c r="JM1894" s="4"/>
      <c r="JN1894" s="4"/>
      <c r="JO1894" s="4"/>
      <c r="JP1894" s="4"/>
      <c r="JQ1894" s="6"/>
    </row>
    <row r="1895" spans="1:277" x14ac:dyDescent="0.25">
      <c r="A1895" s="47"/>
      <c r="B1895" s="48"/>
      <c r="C1895" s="48"/>
      <c r="D1895" s="48"/>
      <c r="E1895" s="48"/>
      <c r="F1895" s="48"/>
      <c r="G1895" s="48"/>
      <c r="H1895" s="48"/>
      <c r="I1895" s="48"/>
      <c r="J1895" s="48"/>
      <c r="K1895" s="48"/>
      <c r="IY1895" s="6"/>
      <c r="IZ1895" s="6"/>
      <c r="JA1895" s="6"/>
      <c r="JB1895" s="6"/>
      <c r="JC1895" s="6"/>
      <c r="JD1895" s="46"/>
      <c r="JE1895" s="4"/>
      <c r="JF1895" s="4"/>
      <c r="JG1895" s="4"/>
      <c r="JH1895" s="4"/>
      <c r="JI1895" s="4"/>
      <c r="JJ1895" s="4"/>
      <c r="JK1895" s="4"/>
      <c r="JL1895" s="4"/>
      <c r="JM1895" s="4"/>
      <c r="JN1895" s="4"/>
      <c r="JO1895" s="4"/>
      <c r="JP1895" s="4"/>
      <c r="JQ1895" s="6"/>
    </row>
    <row r="1896" spans="1:277" x14ac:dyDescent="0.25">
      <c r="A1896" s="47"/>
      <c r="B1896" s="48"/>
      <c r="C1896" s="48"/>
      <c r="D1896" s="48"/>
      <c r="E1896" s="48"/>
      <c r="F1896" s="48"/>
      <c r="G1896" s="48"/>
      <c r="H1896" s="48"/>
      <c r="I1896" s="48"/>
      <c r="J1896" s="48"/>
      <c r="K1896" s="48"/>
      <c r="IY1896" s="6"/>
      <c r="IZ1896" s="6"/>
      <c r="JA1896" s="6"/>
      <c r="JB1896" s="6"/>
      <c r="JC1896" s="6"/>
      <c r="JD1896" s="46"/>
      <c r="JE1896" s="4"/>
      <c r="JF1896" s="4"/>
      <c r="JG1896" s="4"/>
      <c r="JH1896" s="4"/>
      <c r="JI1896" s="4"/>
      <c r="JJ1896" s="4"/>
      <c r="JK1896" s="4"/>
      <c r="JL1896" s="4"/>
      <c r="JM1896" s="4"/>
      <c r="JN1896" s="4"/>
      <c r="JO1896" s="4"/>
      <c r="JP1896" s="4"/>
      <c r="JQ1896" s="6"/>
    </row>
    <row r="1897" spans="1:277" x14ac:dyDescent="0.25">
      <c r="A1897" s="47"/>
      <c r="B1897" s="48"/>
      <c r="C1897" s="48"/>
      <c r="D1897" s="48"/>
      <c r="E1897" s="48"/>
      <c r="F1897" s="48"/>
      <c r="G1897" s="48"/>
      <c r="H1897" s="48"/>
      <c r="I1897" s="48"/>
      <c r="J1897" s="48"/>
      <c r="K1897" s="48"/>
      <c r="IY1897" s="6"/>
      <c r="IZ1897" s="6"/>
      <c r="JA1897" s="6"/>
      <c r="JB1897" s="6"/>
      <c r="JC1897" s="6"/>
      <c r="JD1897" s="46"/>
      <c r="JE1897" s="4"/>
      <c r="JF1897" s="4"/>
      <c r="JG1897" s="4"/>
      <c r="JH1897" s="4"/>
      <c r="JI1897" s="4"/>
      <c r="JJ1897" s="4"/>
      <c r="JK1897" s="4"/>
      <c r="JL1897" s="4"/>
      <c r="JM1897" s="4"/>
      <c r="JN1897" s="4"/>
      <c r="JO1897" s="4"/>
      <c r="JP1897" s="4"/>
      <c r="JQ1897" s="6"/>
    </row>
    <row r="1898" spans="1:277" x14ac:dyDescent="0.25">
      <c r="A1898" s="47"/>
      <c r="B1898" s="48"/>
      <c r="C1898" s="48"/>
      <c r="D1898" s="48"/>
      <c r="E1898" s="48"/>
      <c r="F1898" s="48"/>
      <c r="G1898" s="48"/>
      <c r="H1898" s="48"/>
      <c r="I1898" s="48"/>
      <c r="J1898" s="48"/>
      <c r="K1898" s="48"/>
      <c r="IY1898" s="6"/>
      <c r="IZ1898" s="6"/>
      <c r="JA1898" s="6"/>
      <c r="JB1898" s="6"/>
      <c r="JC1898" s="6"/>
      <c r="JD1898" s="46"/>
      <c r="JE1898" s="4"/>
      <c r="JF1898" s="4"/>
      <c r="JG1898" s="4"/>
      <c r="JH1898" s="4"/>
      <c r="JI1898" s="4"/>
      <c r="JJ1898" s="4"/>
      <c r="JK1898" s="4"/>
      <c r="JL1898" s="4"/>
      <c r="JM1898" s="4"/>
      <c r="JN1898" s="4"/>
      <c r="JO1898" s="4"/>
      <c r="JP1898" s="4"/>
      <c r="JQ1898" s="6"/>
    </row>
    <row r="1899" spans="1:277" x14ac:dyDescent="0.25">
      <c r="A1899" s="47"/>
      <c r="B1899" s="48"/>
      <c r="C1899" s="48"/>
      <c r="D1899" s="48"/>
      <c r="E1899" s="48"/>
      <c r="F1899" s="48"/>
      <c r="G1899" s="48"/>
      <c r="H1899" s="48"/>
      <c r="I1899" s="48"/>
      <c r="J1899" s="48"/>
      <c r="K1899" s="48"/>
      <c r="IY1899" s="6"/>
      <c r="IZ1899" s="6"/>
      <c r="JA1899" s="6"/>
      <c r="JB1899" s="6"/>
      <c r="JC1899" s="6"/>
      <c r="JD1899" s="46"/>
      <c r="JE1899" s="4"/>
      <c r="JF1899" s="4"/>
      <c r="JG1899" s="4"/>
      <c r="JH1899" s="4"/>
      <c r="JI1899" s="4"/>
      <c r="JJ1899" s="4"/>
      <c r="JK1899" s="4"/>
      <c r="JL1899" s="4"/>
      <c r="JM1899" s="4"/>
      <c r="JN1899" s="4"/>
      <c r="JO1899" s="4"/>
      <c r="JP1899" s="4"/>
      <c r="JQ1899" s="6"/>
    </row>
    <row r="1900" spans="1:277" x14ac:dyDescent="0.25">
      <c r="A1900" s="47"/>
      <c r="B1900" s="48"/>
      <c r="C1900" s="48"/>
      <c r="D1900" s="48"/>
      <c r="E1900" s="48"/>
      <c r="F1900" s="48"/>
      <c r="G1900" s="48"/>
      <c r="H1900" s="48"/>
      <c r="I1900" s="48"/>
      <c r="J1900" s="48"/>
      <c r="K1900" s="48"/>
      <c r="IY1900" s="6"/>
      <c r="IZ1900" s="6"/>
      <c r="JA1900" s="6"/>
      <c r="JB1900" s="6"/>
      <c r="JC1900" s="6"/>
      <c r="JD1900" s="46"/>
      <c r="JE1900" s="4"/>
      <c r="JF1900" s="4"/>
      <c r="JG1900" s="4"/>
      <c r="JH1900" s="4"/>
      <c r="JI1900" s="4"/>
      <c r="JJ1900" s="4"/>
      <c r="JK1900" s="4"/>
      <c r="JL1900" s="4"/>
      <c r="JM1900" s="4"/>
      <c r="JN1900" s="4"/>
      <c r="JO1900" s="4"/>
      <c r="JP1900" s="4"/>
      <c r="JQ1900" s="6"/>
    </row>
    <row r="1901" spans="1:277" x14ac:dyDescent="0.25">
      <c r="A1901" s="47"/>
      <c r="B1901" s="48"/>
      <c r="C1901" s="48"/>
      <c r="D1901" s="48"/>
      <c r="E1901" s="48"/>
      <c r="F1901" s="48"/>
      <c r="G1901" s="48"/>
      <c r="H1901" s="48"/>
      <c r="I1901" s="48"/>
      <c r="J1901" s="48"/>
      <c r="K1901" s="48"/>
      <c r="IY1901" s="6"/>
      <c r="IZ1901" s="6"/>
      <c r="JA1901" s="6"/>
      <c r="JB1901" s="6"/>
      <c r="JC1901" s="6"/>
      <c r="JD1901" s="46"/>
      <c r="JE1901" s="4"/>
      <c r="JF1901" s="4"/>
      <c r="JG1901" s="4"/>
      <c r="JH1901" s="4"/>
      <c r="JI1901" s="4"/>
      <c r="JJ1901" s="4"/>
      <c r="JK1901" s="4"/>
      <c r="JL1901" s="4"/>
      <c r="JM1901" s="4"/>
      <c r="JN1901" s="4"/>
      <c r="JO1901" s="4"/>
      <c r="JP1901" s="4"/>
      <c r="JQ1901" s="6"/>
    </row>
    <row r="1902" spans="1:277" x14ac:dyDescent="0.25">
      <c r="A1902" s="47"/>
      <c r="B1902" s="48"/>
      <c r="C1902" s="48"/>
      <c r="D1902" s="48"/>
      <c r="E1902" s="48"/>
      <c r="F1902" s="48"/>
      <c r="G1902" s="48"/>
      <c r="H1902" s="48"/>
      <c r="I1902" s="48"/>
      <c r="J1902" s="48"/>
      <c r="K1902" s="48"/>
      <c r="IY1902" s="6"/>
      <c r="IZ1902" s="6"/>
      <c r="JA1902" s="6"/>
      <c r="JB1902" s="6"/>
      <c r="JC1902" s="6"/>
      <c r="JD1902" s="46"/>
      <c r="JE1902" s="4"/>
      <c r="JF1902" s="4"/>
      <c r="JG1902" s="4"/>
      <c r="JH1902" s="4"/>
      <c r="JI1902" s="4"/>
      <c r="JJ1902" s="4"/>
      <c r="JK1902" s="4"/>
      <c r="JL1902" s="4"/>
      <c r="JM1902" s="4"/>
      <c r="JN1902" s="4"/>
      <c r="JO1902" s="4"/>
      <c r="JP1902" s="4"/>
      <c r="JQ1902" s="6"/>
    </row>
    <row r="1903" spans="1:277" x14ac:dyDescent="0.25">
      <c r="A1903" s="47"/>
      <c r="B1903" s="48"/>
      <c r="C1903" s="48"/>
      <c r="D1903" s="48"/>
      <c r="E1903" s="48"/>
      <c r="F1903" s="48"/>
      <c r="G1903" s="48"/>
      <c r="H1903" s="48"/>
      <c r="I1903" s="48"/>
      <c r="J1903" s="48"/>
      <c r="K1903" s="48"/>
      <c r="IY1903" s="6"/>
      <c r="IZ1903" s="6"/>
      <c r="JA1903" s="6"/>
      <c r="JB1903" s="6"/>
      <c r="JC1903" s="6"/>
      <c r="JD1903" s="46"/>
      <c r="JE1903" s="4"/>
      <c r="JF1903" s="4"/>
      <c r="JG1903" s="4"/>
      <c r="JH1903" s="4"/>
      <c r="JI1903" s="4"/>
      <c r="JJ1903" s="4"/>
      <c r="JK1903" s="4"/>
      <c r="JL1903" s="4"/>
      <c r="JM1903" s="4"/>
      <c r="JN1903" s="4"/>
      <c r="JO1903" s="4"/>
      <c r="JP1903" s="4"/>
      <c r="JQ1903" s="6"/>
    </row>
    <row r="1904" spans="1:277" x14ac:dyDescent="0.25">
      <c r="A1904" s="47"/>
      <c r="B1904" s="48"/>
      <c r="C1904" s="48"/>
      <c r="D1904" s="48"/>
      <c r="E1904" s="48"/>
      <c r="F1904" s="48"/>
      <c r="G1904" s="48"/>
      <c r="H1904" s="48"/>
      <c r="I1904" s="48"/>
      <c r="J1904" s="48"/>
      <c r="K1904" s="48"/>
      <c r="IY1904" s="6"/>
      <c r="IZ1904" s="6"/>
      <c r="JA1904" s="6"/>
      <c r="JB1904" s="6"/>
      <c r="JC1904" s="6"/>
      <c r="JD1904" s="46"/>
      <c r="JE1904" s="4"/>
      <c r="JF1904" s="4"/>
      <c r="JG1904" s="4"/>
      <c r="JH1904" s="4"/>
      <c r="JI1904" s="4"/>
      <c r="JJ1904" s="4"/>
      <c r="JK1904" s="4"/>
      <c r="JL1904" s="4"/>
      <c r="JM1904" s="4"/>
      <c r="JN1904" s="4"/>
      <c r="JO1904" s="4"/>
      <c r="JP1904" s="4"/>
      <c r="JQ1904" s="6"/>
    </row>
    <row r="1905" spans="1:277" x14ac:dyDescent="0.25">
      <c r="A1905" s="47"/>
      <c r="B1905" s="48"/>
      <c r="C1905" s="48"/>
      <c r="D1905" s="48"/>
      <c r="E1905" s="48"/>
      <c r="F1905" s="48"/>
      <c r="G1905" s="48"/>
      <c r="H1905" s="48"/>
      <c r="I1905" s="48"/>
      <c r="J1905" s="48"/>
      <c r="K1905" s="48"/>
      <c r="IY1905" s="6"/>
      <c r="IZ1905" s="6"/>
      <c r="JA1905" s="6"/>
      <c r="JB1905" s="6"/>
      <c r="JC1905" s="6"/>
      <c r="JD1905" s="46"/>
      <c r="JE1905" s="4"/>
      <c r="JF1905" s="4"/>
      <c r="JG1905" s="4"/>
      <c r="JH1905" s="4"/>
      <c r="JI1905" s="4"/>
      <c r="JJ1905" s="4"/>
      <c r="JK1905" s="4"/>
      <c r="JL1905" s="4"/>
      <c r="JM1905" s="4"/>
      <c r="JN1905" s="4"/>
      <c r="JO1905" s="4"/>
      <c r="JP1905" s="4"/>
      <c r="JQ1905" s="6"/>
    </row>
    <row r="1906" spans="1:277" x14ac:dyDescent="0.25">
      <c r="A1906" s="47"/>
      <c r="B1906" s="48"/>
      <c r="C1906" s="48"/>
      <c r="D1906" s="48"/>
      <c r="E1906" s="48"/>
      <c r="F1906" s="48"/>
      <c r="G1906" s="48"/>
      <c r="H1906" s="48"/>
      <c r="I1906" s="48"/>
      <c r="J1906" s="48"/>
      <c r="K1906" s="48"/>
      <c r="IY1906" s="6"/>
      <c r="IZ1906" s="6"/>
      <c r="JA1906" s="6"/>
      <c r="JB1906" s="6"/>
      <c r="JC1906" s="6"/>
      <c r="JD1906" s="46"/>
      <c r="JE1906" s="4"/>
      <c r="JF1906" s="4"/>
      <c r="JG1906" s="4"/>
      <c r="JH1906" s="4"/>
      <c r="JI1906" s="4"/>
      <c r="JJ1906" s="4"/>
      <c r="JK1906" s="4"/>
      <c r="JL1906" s="4"/>
      <c r="JM1906" s="4"/>
      <c r="JN1906" s="4"/>
      <c r="JO1906" s="4"/>
      <c r="JP1906" s="4"/>
      <c r="JQ1906" s="6"/>
    </row>
    <row r="1907" spans="1:277" x14ac:dyDescent="0.25">
      <c r="A1907" s="47"/>
      <c r="B1907" s="48"/>
      <c r="C1907" s="48"/>
      <c r="D1907" s="48"/>
      <c r="E1907" s="48"/>
      <c r="F1907" s="48"/>
      <c r="G1907" s="48"/>
      <c r="H1907" s="48"/>
      <c r="I1907" s="48"/>
      <c r="J1907" s="48"/>
      <c r="K1907" s="48"/>
      <c r="IY1907" s="6"/>
      <c r="IZ1907" s="6"/>
      <c r="JA1907" s="6"/>
      <c r="JB1907" s="6"/>
      <c r="JC1907" s="6"/>
      <c r="JD1907" s="46"/>
      <c r="JE1907" s="4"/>
      <c r="JF1907" s="4"/>
      <c r="JG1907" s="4"/>
      <c r="JH1907" s="4"/>
      <c r="JI1907" s="4"/>
      <c r="JJ1907" s="4"/>
      <c r="JK1907" s="4"/>
      <c r="JL1907" s="4"/>
      <c r="JM1907" s="4"/>
      <c r="JN1907" s="4"/>
      <c r="JO1907" s="4"/>
      <c r="JP1907" s="4"/>
      <c r="JQ1907" s="6"/>
    </row>
    <row r="1908" spans="1:277" x14ac:dyDescent="0.25">
      <c r="A1908" s="47"/>
      <c r="B1908" s="48"/>
      <c r="C1908" s="48"/>
      <c r="D1908" s="48"/>
      <c r="E1908" s="48"/>
      <c r="F1908" s="48"/>
      <c r="G1908" s="48"/>
      <c r="H1908" s="48"/>
      <c r="I1908" s="48"/>
      <c r="J1908" s="48"/>
      <c r="K1908" s="48"/>
      <c r="IY1908" s="6"/>
      <c r="IZ1908" s="6"/>
      <c r="JA1908" s="6"/>
      <c r="JB1908" s="6"/>
      <c r="JC1908" s="6"/>
      <c r="JD1908" s="46"/>
      <c r="JE1908" s="4"/>
      <c r="JF1908" s="4"/>
      <c r="JG1908" s="4"/>
      <c r="JH1908" s="4"/>
      <c r="JI1908" s="4"/>
      <c r="JJ1908" s="4"/>
      <c r="JK1908" s="4"/>
      <c r="JL1908" s="4"/>
      <c r="JM1908" s="4"/>
      <c r="JN1908" s="4"/>
      <c r="JO1908" s="4"/>
      <c r="JP1908" s="4"/>
      <c r="JQ1908" s="6"/>
    </row>
    <row r="1909" spans="1:277" x14ac:dyDescent="0.25">
      <c r="A1909" s="47"/>
      <c r="B1909" s="48"/>
      <c r="C1909" s="48"/>
      <c r="D1909" s="48"/>
      <c r="E1909" s="48"/>
      <c r="F1909" s="48"/>
      <c r="G1909" s="48"/>
      <c r="H1909" s="48"/>
      <c r="I1909" s="48"/>
      <c r="J1909" s="48"/>
      <c r="K1909" s="48"/>
      <c r="IY1909" s="6"/>
      <c r="IZ1909" s="6"/>
      <c r="JA1909" s="6"/>
      <c r="JB1909" s="6"/>
      <c r="JC1909" s="6"/>
      <c r="JD1909" s="46"/>
      <c r="JE1909" s="4"/>
      <c r="JF1909" s="4"/>
      <c r="JG1909" s="4"/>
      <c r="JH1909" s="4"/>
      <c r="JI1909" s="4"/>
      <c r="JJ1909" s="4"/>
      <c r="JK1909" s="4"/>
      <c r="JL1909" s="4"/>
      <c r="JM1909" s="4"/>
      <c r="JN1909" s="4"/>
      <c r="JO1909" s="4"/>
      <c r="JP1909" s="4"/>
      <c r="JQ1909" s="6"/>
    </row>
    <row r="1910" spans="1:277" x14ac:dyDescent="0.25">
      <c r="A1910" s="47"/>
      <c r="B1910" s="48"/>
      <c r="C1910" s="48"/>
      <c r="D1910" s="48"/>
      <c r="E1910" s="48"/>
      <c r="F1910" s="48"/>
      <c r="G1910" s="48"/>
      <c r="H1910" s="48"/>
      <c r="I1910" s="48"/>
      <c r="J1910" s="48"/>
      <c r="K1910" s="48"/>
      <c r="IY1910" s="6"/>
      <c r="IZ1910" s="6"/>
      <c r="JA1910" s="6"/>
      <c r="JB1910" s="6"/>
      <c r="JC1910" s="6"/>
      <c r="JD1910" s="46"/>
      <c r="JE1910" s="4"/>
      <c r="JF1910" s="4"/>
      <c r="JG1910" s="4"/>
      <c r="JH1910" s="4"/>
      <c r="JI1910" s="4"/>
      <c r="JJ1910" s="4"/>
      <c r="JK1910" s="4"/>
      <c r="JL1910" s="4"/>
      <c r="JM1910" s="4"/>
      <c r="JN1910" s="4"/>
      <c r="JO1910" s="4"/>
      <c r="JP1910" s="4"/>
      <c r="JQ1910" s="6"/>
    </row>
    <row r="1911" spans="1:277" x14ac:dyDescent="0.25">
      <c r="A1911" s="47"/>
      <c r="B1911" s="48"/>
      <c r="C1911" s="48"/>
      <c r="D1911" s="48"/>
      <c r="E1911" s="48"/>
      <c r="F1911" s="48"/>
      <c r="G1911" s="48"/>
      <c r="H1911" s="48"/>
      <c r="I1911" s="48"/>
      <c r="J1911" s="48"/>
      <c r="K1911" s="48"/>
      <c r="IY1911" s="6"/>
      <c r="IZ1911" s="6"/>
      <c r="JA1911" s="6"/>
      <c r="JB1911" s="6"/>
      <c r="JC1911" s="6"/>
      <c r="JD1911" s="46"/>
      <c r="JE1911" s="4"/>
      <c r="JF1911" s="4"/>
      <c r="JG1911" s="4"/>
      <c r="JH1911" s="4"/>
      <c r="JI1911" s="4"/>
      <c r="JJ1911" s="4"/>
      <c r="JK1911" s="4"/>
      <c r="JL1911" s="4"/>
      <c r="JM1911" s="4"/>
      <c r="JN1911" s="4"/>
      <c r="JO1911" s="4"/>
      <c r="JP1911" s="4"/>
      <c r="JQ1911" s="6"/>
    </row>
    <row r="1912" spans="1:277" x14ac:dyDescent="0.25">
      <c r="A1912" s="47"/>
      <c r="B1912" s="48"/>
      <c r="C1912" s="48"/>
      <c r="D1912" s="48"/>
      <c r="E1912" s="48"/>
      <c r="F1912" s="48"/>
      <c r="G1912" s="48"/>
      <c r="H1912" s="48"/>
      <c r="I1912" s="48"/>
      <c r="J1912" s="48"/>
      <c r="K1912" s="48"/>
      <c r="IY1912" s="6"/>
      <c r="IZ1912" s="6"/>
      <c r="JA1912" s="6"/>
      <c r="JB1912" s="6"/>
      <c r="JC1912" s="6"/>
      <c r="JD1912" s="46"/>
      <c r="JE1912" s="4"/>
      <c r="JF1912" s="4"/>
      <c r="JG1912" s="4"/>
      <c r="JH1912" s="4"/>
      <c r="JI1912" s="4"/>
      <c r="JJ1912" s="4"/>
      <c r="JK1912" s="4"/>
      <c r="JL1912" s="4"/>
      <c r="JM1912" s="4"/>
      <c r="JN1912" s="4"/>
      <c r="JO1912" s="4"/>
      <c r="JP1912" s="4"/>
      <c r="JQ1912" s="6"/>
    </row>
    <row r="1913" spans="1:277" x14ac:dyDescent="0.25">
      <c r="A1913" s="47"/>
      <c r="B1913" s="48"/>
      <c r="C1913" s="48"/>
      <c r="D1913" s="48"/>
      <c r="E1913" s="48"/>
      <c r="F1913" s="48"/>
      <c r="G1913" s="48"/>
      <c r="H1913" s="48"/>
      <c r="I1913" s="48"/>
      <c r="J1913" s="48"/>
      <c r="K1913" s="48"/>
      <c r="IY1913" s="6"/>
      <c r="IZ1913" s="6"/>
      <c r="JA1913" s="6"/>
      <c r="JB1913" s="6"/>
      <c r="JC1913" s="6"/>
      <c r="JD1913" s="46"/>
      <c r="JE1913" s="4"/>
      <c r="JF1913" s="4"/>
      <c r="JG1913" s="4"/>
      <c r="JH1913" s="4"/>
      <c r="JI1913" s="4"/>
      <c r="JJ1913" s="4"/>
      <c r="JK1913" s="4"/>
      <c r="JL1913" s="4"/>
      <c r="JM1913" s="4"/>
      <c r="JN1913" s="4"/>
      <c r="JO1913" s="4"/>
      <c r="JP1913" s="4"/>
      <c r="JQ1913" s="6"/>
    </row>
    <row r="1914" spans="1:277" x14ac:dyDescent="0.25">
      <c r="A1914" s="47"/>
      <c r="B1914" s="48"/>
      <c r="C1914" s="48"/>
      <c r="D1914" s="48"/>
      <c r="E1914" s="48"/>
      <c r="F1914" s="48"/>
      <c r="G1914" s="48"/>
      <c r="H1914" s="48"/>
      <c r="I1914" s="48"/>
      <c r="J1914" s="48"/>
      <c r="K1914" s="48"/>
      <c r="IY1914" s="6"/>
      <c r="IZ1914" s="6"/>
      <c r="JA1914" s="6"/>
      <c r="JB1914" s="6"/>
      <c r="JC1914" s="6"/>
      <c r="JD1914" s="46"/>
      <c r="JE1914" s="4"/>
      <c r="JF1914" s="4"/>
      <c r="JG1914" s="4"/>
      <c r="JH1914" s="4"/>
      <c r="JI1914" s="4"/>
      <c r="JJ1914" s="4"/>
      <c r="JK1914" s="4"/>
      <c r="JL1914" s="4"/>
      <c r="JM1914" s="4"/>
      <c r="JN1914" s="4"/>
      <c r="JO1914" s="4"/>
      <c r="JP1914" s="4"/>
      <c r="JQ1914" s="6"/>
    </row>
    <row r="1915" spans="1:277" x14ac:dyDescent="0.25">
      <c r="A1915" s="47"/>
      <c r="B1915" s="48"/>
      <c r="C1915" s="48"/>
      <c r="D1915" s="48"/>
      <c r="E1915" s="48"/>
      <c r="F1915" s="48"/>
      <c r="G1915" s="48"/>
      <c r="H1915" s="48"/>
      <c r="I1915" s="48"/>
      <c r="J1915" s="48"/>
      <c r="K1915" s="48"/>
      <c r="IY1915" s="6"/>
      <c r="IZ1915" s="6"/>
      <c r="JA1915" s="6"/>
      <c r="JB1915" s="6"/>
      <c r="JC1915" s="6"/>
      <c r="JD1915" s="46"/>
      <c r="JE1915" s="4"/>
      <c r="JF1915" s="4"/>
      <c r="JG1915" s="4"/>
      <c r="JH1915" s="4"/>
      <c r="JI1915" s="4"/>
      <c r="JJ1915" s="4"/>
      <c r="JK1915" s="4"/>
      <c r="JL1915" s="4"/>
      <c r="JM1915" s="4"/>
      <c r="JN1915" s="4"/>
      <c r="JO1915" s="4"/>
      <c r="JP1915" s="4"/>
      <c r="JQ1915" s="6"/>
    </row>
    <row r="1916" spans="1:277" x14ac:dyDescent="0.25">
      <c r="A1916" s="47"/>
      <c r="B1916" s="48"/>
      <c r="C1916" s="48"/>
      <c r="D1916" s="48"/>
      <c r="E1916" s="48"/>
      <c r="F1916" s="48"/>
      <c r="G1916" s="48"/>
      <c r="H1916" s="48"/>
      <c r="I1916" s="48"/>
      <c r="J1916" s="48"/>
      <c r="K1916" s="48"/>
      <c r="IY1916" s="6"/>
      <c r="IZ1916" s="6"/>
      <c r="JA1916" s="6"/>
      <c r="JB1916" s="6"/>
      <c r="JC1916" s="6"/>
      <c r="JD1916" s="46"/>
      <c r="JE1916" s="4"/>
      <c r="JF1916" s="4"/>
      <c r="JG1916" s="4"/>
      <c r="JH1916" s="4"/>
      <c r="JI1916" s="4"/>
      <c r="JJ1916" s="4"/>
      <c r="JK1916" s="4"/>
      <c r="JL1916" s="4"/>
      <c r="JM1916" s="4"/>
      <c r="JN1916" s="4"/>
      <c r="JO1916" s="4"/>
      <c r="JP1916" s="4"/>
      <c r="JQ1916" s="6"/>
    </row>
    <row r="1917" spans="1:277" x14ac:dyDescent="0.25">
      <c r="A1917" s="47"/>
      <c r="B1917" s="48"/>
      <c r="C1917" s="48"/>
      <c r="D1917" s="48"/>
      <c r="E1917" s="48"/>
      <c r="F1917" s="48"/>
      <c r="G1917" s="48"/>
      <c r="H1917" s="48"/>
      <c r="I1917" s="48"/>
      <c r="J1917" s="48"/>
      <c r="K1917" s="48"/>
      <c r="IY1917" s="6"/>
      <c r="IZ1917" s="6"/>
      <c r="JA1917" s="6"/>
      <c r="JB1917" s="6"/>
      <c r="JC1917" s="6"/>
      <c r="JD1917" s="46"/>
      <c r="JE1917" s="4"/>
      <c r="JF1917" s="4"/>
      <c r="JG1917" s="4"/>
      <c r="JH1917" s="4"/>
      <c r="JI1917" s="4"/>
      <c r="JJ1917" s="4"/>
      <c r="JK1917" s="4"/>
      <c r="JL1917" s="4"/>
      <c r="JM1917" s="4"/>
      <c r="JN1917" s="4"/>
      <c r="JO1917" s="4"/>
      <c r="JP1917" s="4"/>
      <c r="JQ1917" s="6"/>
    </row>
    <row r="1918" spans="1:277" x14ac:dyDescent="0.25">
      <c r="A1918" s="47"/>
      <c r="B1918" s="48"/>
      <c r="C1918" s="48"/>
      <c r="D1918" s="48"/>
      <c r="E1918" s="48"/>
      <c r="F1918" s="48"/>
      <c r="G1918" s="48"/>
      <c r="H1918" s="48"/>
      <c r="I1918" s="48"/>
      <c r="J1918" s="48"/>
      <c r="K1918" s="48"/>
      <c r="IY1918" s="6"/>
      <c r="IZ1918" s="6"/>
      <c r="JA1918" s="6"/>
      <c r="JB1918" s="6"/>
      <c r="JC1918" s="6"/>
      <c r="JD1918" s="46"/>
      <c r="JE1918" s="4"/>
      <c r="JF1918" s="4"/>
      <c r="JG1918" s="4"/>
      <c r="JH1918" s="4"/>
      <c r="JI1918" s="4"/>
      <c r="JJ1918" s="4"/>
      <c r="JK1918" s="4"/>
      <c r="JL1918" s="4"/>
      <c r="JM1918" s="4"/>
      <c r="JN1918" s="4"/>
      <c r="JO1918" s="4"/>
      <c r="JP1918" s="4"/>
      <c r="JQ1918" s="6"/>
    </row>
    <row r="1919" spans="1:277" x14ac:dyDescent="0.25">
      <c r="A1919" s="47"/>
      <c r="B1919" s="48"/>
      <c r="C1919" s="48"/>
      <c r="D1919" s="48"/>
      <c r="E1919" s="48"/>
      <c r="F1919" s="48"/>
      <c r="G1919" s="48"/>
      <c r="H1919" s="48"/>
      <c r="I1919" s="48"/>
      <c r="J1919" s="48"/>
      <c r="K1919" s="48"/>
      <c r="IY1919" s="6"/>
      <c r="IZ1919" s="6"/>
      <c r="JA1919" s="6"/>
      <c r="JB1919" s="6"/>
      <c r="JC1919" s="6"/>
      <c r="JD1919" s="46"/>
      <c r="JE1919" s="4"/>
      <c r="JF1919" s="4"/>
      <c r="JG1919" s="4"/>
      <c r="JH1919" s="4"/>
      <c r="JI1919" s="4"/>
      <c r="JJ1919" s="4"/>
      <c r="JK1919" s="4"/>
      <c r="JL1919" s="4"/>
      <c r="JM1919" s="4"/>
      <c r="JN1919" s="4"/>
      <c r="JO1919" s="4"/>
      <c r="JP1919" s="4"/>
      <c r="JQ1919" s="6"/>
    </row>
    <row r="1920" spans="1:277" x14ac:dyDescent="0.25">
      <c r="A1920" s="47"/>
      <c r="B1920" s="48"/>
      <c r="C1920" s="48"/>
      <c r="D1920" s="48"/>
      <c r="E1920" s="48"/>
      <c r="F1920" s="48"/>
      <c r="G1920" s="48"/>
      <c r="H1920" s="48"/>
      <c r="I1920" s="48"/>
      <c r="J1920" s="48"/>
      <c r="K1920" s="48"/>
      <c r="IY1920" s="6"/>
      <c r="IZ1920" s="6"/>
      <c r="JA1920" s="6"/>
      <c r="JB1920" s="6"/>
      <c r="JC1920" s="6"/>
      <c r="JD1920" s="46"/>
      <c r="JE1920" s="4"/>
      <c r="JF1920" s="4"/>
      <c r="JG1920" s="4"/>
      <c r="JH1920" s="4"/>
      <c r="JI1920" s="4"/>
      <c r="JJ1920" s="4"/>
      <c r="JK1920" s="4"/>
      <c r="JL1920" s="4"/>
      <c r="JM1920" s="4"/>
      <c r="JN1920" s="4"/>
      <c r="JO1920" s="4"/>
      <c r="JP1920" s="4"/>
      <c r="JQ1920" s="6"/>
    </row>
    <row r="1921" spans="1:277" x14ac:dyDescent="0.25">
      <c r="A1921" s="47"/>
      <c r="B1921" s="48"/>
      <c r="C1921" s="48"/>
      <c r="D1921" s="48"/>
      <c r="E1921" s="48"/>
      <c r="F1921" s="48"/>
      <c r="G1921" s="48"/>
      <c r="H1921" s="48"/>
      <c r="I1921" s="48"/>
      <c r="J1921" s="48"/>
      <c r="K1921" s="48"/>
      <c r="IY1921" s="6"/>
      <c r="IZ1921" s="6"/>
      <c r="JA1921" s="6"/>
      <c r="JB1921" s="6"/>
      <c r="JC1921" s="6"/>
      <c r="JD1921" s="46"/>
      <c r="JE1921" s="4"/>
      <c r="JF1921" s="4"/>
      <c r="JG1921" s="4"/>
      <c r="JH1921" s="4"/>
      <c r="JI1921" s="4"/>
      <c r="JJ1921" s="4"/>
      <c r="JK1921" s="4"/>
      <c r="JL1921" s="4"/>
      <c r="JM1921" s="4"/>
      <c r="JN1921" s="4"/>
      <c r="JO1921" s="4"/>
      <c r="JP1921" s="4"/>
      <c r="JQ1921" s="6"/>
    </row>
    <row r="1922" spans="1:277" x14ac:dyDescent="0.25">
      <c r="A1922" s="47"/>
      <c r="B1922" s="48"/>
      <c r="C1922" s="48"/>
      <c r="D1922" s="48"/>
      <c r="E1922" s="48"/>
      <c r="F1922" s="48"/>
      <c r="G1922" s="48"/>
      <c r="H1922" s="48"/>
      <c r="I1922" s="48"/>
      <c r="J1922" s="48"/>
      <c r="K1922" s="48"/>
      <c r="IY1922" s="6"/>
      <c r="IZ1922" s="6"/>
      <c r="JA1922" s="6"/>
      <c r="JB1922" s="6"/>
      <c r="JC1922" s="6"/>
      <c r="JD1922" s="46"/>
      <c r="JE1922" s="4"/>
      <c r="JF1922" s="4"/>
      <c r="JG1922" s="4"/>
      <c r="JH1922" s="4"/>
      <c r="JI1922" s="4"/>
      <c r="JJ1922" s="4"/>
      <c r="JK1922" s="4"/>
      <c r="JL1922" s="4"/>
      <c r="JM1922" s="4"/>
      <c r="JN1922" s="4"/>
      <c r="JO1922" s="4"/>
      <c r="JP1922" s="4"/>
      <c r="JQ1922" s="6"/>
    </row>
    <row r="1923" spans="1:277" x14ac:dyDescent="0.25">
      <c r="A1923" s="47"/>
      <c r="B1923" s="48"/>
      <c r="C1923" s="48"/>
      <c r="D1923" s="48"/>
      <c r="E1923" s="48"/>
      <c r="F1923" s="48"/>
      <c r="G1923" s="48"/>
      <c r="H1923" s="48"/>
      <c r="I1923" s="48"/>
      <c r="J1923" s="48"/>
      <c r="K1923" s="48"/>
      <c r="IY1923" s="6"/>
      <c r="IZ1923" s="6"/>
      <c r="JA1923" s="6"/>
      <c r="JB1923" s="6"/>
      <c r="JC1923" s="6"/>
      <c r="JD1923" s="46"/>
      <c r="JE1923" s="4"/>
      <c r="JF1923" s="4"/>
      <c r="JG1923" s="4"/>
      <c r="JH1923" s="4"/>
      <c r="JI1923" s="4"/>
      <c r="JJ1923" s="4"/>
      <c r="JK1923" s="4"/>
      <c r="JL1923" s="4"/>
      <c r="JM1923" s="4"/>
      <c r="JN1923" s="4"/>
      <c r="JO1923" s="4"/>
      <c r="JP1923" s="4"/>
      <c r="JQ1923" s="6"/>
    </row>
    <row r="1924" spans="1:277" x14ac:dyDescent="0.25">
      <c r="A1924" s="47"/>
      <c r="B1924" s="48"/>
      <c r="C1924" s="48"/>
      <c r="D1924" s="48"/>
      <c r="E1924" s="48"/>
      <c r="F1924" s="48"/>
      <c r="G1924" s="48"/>
      <c r="H1924" s="48"/>
      <c r="I1924" s="48"/>
      <c r="J1924" s="48"/>
      <c r="K1924" s="48"/>
      <c r="IY1924" s="6"/>
      <c r="IZ1924" s="6"/>
      <c r="JA1924" s="6"/>
      <c r="JB1924" s="6"/>
      <c r="JC1924" s="6"/>
      <c r="JD1924" s="46"/>
      <c r="JE1924" s="4"/>
      <c r="JF1924" s="4"/>
      <c r="JG1924" s="4"/>
      <c r="JH1924" s="4"/>
      <c r="JI1924" s="4"/>
      <c r="JJ1924" s="4"/>
      <c r="JK1924" s="4"/>
      <c r="JL1924" s="4"/>
      <c r="JM1924" s="4"/>
      <c r="JN1924" s="4"/>
      <c r="JO1924" s="4"/>
      <c r="JP1924" s="4"/>
      <c r="JQ1924" s="6"/>
    </row>
    <row r="1925" spans="1:277" x14ac:dyDescent="0.25">
      <c r="A1925" s="47"/>
      <c r="B1925" s="48"/>
      <c r="C1925" s="48"/>
      <c r="D1925" s="48"/>
      <c r="E1925" s="48"/>
      <c r="F1925" s="48"/>
      <c r="G1925" s="48"/>
      <c r="H1925" s="48"/>
      <c r="I1925" s="48"/>
      <c r="J1925" s="48"/>
      <c r="K1925" s="48"/>
      <c r="IY1925" s="6"/>
      <c r="IZ1925" s="6"/>
      <c r="JA1925" s="6"/>
      <c r="JB1925" s="6"/>
      <c r="JC1925" s="6"/>
      <c r="JD1925" s="46"/>
      <c r="JE1925" s="4"/>
      <c r="JF1925" s="4"/>
      <c r="JG1925" s="4"/>
      <c r="JH1925" s="4"/>
      <c r="JI1925" s="4"/>
      <c r="JJ1925" s="4"/>
      <c r="JK1925" s="4"/>
      <c r="JL1925" s="4"/>
      <c r="JM1925" s="4"/>
      <c r="JN1925" s="4"/>
      <c r="JO1925" s="4"/>
      <c r="JP1925" s="4"/>
      <c r="JQ1925" s="6"/>
    </row>
    <row r="1926" spans="1:277" x14ac:dyDescent="0.25">
      <c r="A1926" s="47"/>
      <c r="B1926" s="48"/>
      <c r="C1926" s="48"/>
      <c r="D1926" s="48"/>
      <c r="E1926" s="48"/>
      <c r="F1926" s="48"/>
      <c r="G1926" s="48"/>
      <c r="H1926" s="48"/>
      <c r="I1926" s="48"/>
      <c r="J1926" s="48"/>
      <c r="K1926" s="48"/>
      <c r="IY1926" s="6"/>
      <c r="IZ1926" s="6"/>
      <c r="JA1926" s="6"/>
      <c r="JB1926" s="6"/>
      <c r="JC1926" s="6"/>
      <c r="JD1926" s="46"/>
      <c r="JE1926" s="4"/>
      <c r="JF1926" s="4"/>
      <c r="JG1926" s="4"/>
      <c r="JH1926" s="4"/>
      <c r="JI1926" s="4"/>
      <c r="JJ1926" s="4"/>
      <c r="JK1926" s="4"/>
      <c r="JL1926" s="4"/>
      <c r="JM1926" s="4"/>
      <c r="JN1926" s="4"/>
      <c r="JO1926" s="4"/>
      <c r="JP1926" s="4"/>
      <c r="JQ1926" s="6"/>
    </row>
    <row r="1927" spans="1:277" x14ac:dyDescent="0.25">
      <c r="A1927" s="47"/>
      <c r="B1927" s="48"/>
      <c r="C1927" s="48"/>
      <c r="D1927" s="48"/>
      <c r="E1927" s="48"/>
      <c r="F1927" s="48"/>
      <c r="G1927" s="48"/>
      <c r="H1927" s="48"/>
      <c r="I1927" s="48"/>
      <c r="J1927" s="48"/>
      <c r="K1927" s="48"/>
      <c r="IY1927" s="6"/>
      <c r="IZ1927" s="6"/>
      <c r="JA1927" s="6"/>
      <c r="JB1927" s="6"/>
      <c r="JC1927" s="6"/>
      <c r="JD1927" s="46"/>
      <c r="JE1927" s="4"/>
      <c r="JF1927" s="4"/>
      <c r="JG1927" s="4"/>
      <c r="JH1927" s="4"/>
      <c r="JI1927" s="4"/>
      <c r="JJ1927" s="4"/>
      <c r="JK1927" s="4"/>
      <c r="JL1927" s="4"/>
      <c r="JM1927" s="4"/>
      <c r="JN1927" s="4"/>
      <c r="JO1927" s="4"/>
      <c r="JP1927" s="4"/>
      <c r="JQ1927" s="6"/>
    </row>
    <row r="1928" spans="1:277" x14ac:dyDescent="0.25">
      <c r="A1928" s="47"/>
      <c r="B1928" s="48"/>
      <c r="C1928" s="48"/>
      <c r="D1928" s="48"/>
      <c r="E1928" s="48"/>
      <c r="F1928" s="48"/>
      <c r="G1928" s="48"/>
      <c r="H1928" s="48"/>
      <c r="I1928" s="48"/>
      <c r="J1928" s="48"/>
      <c r="K1928" s="48"/>
      <c r="IY1928" s="6"/>
      <c r="IZ1928" s="6"/>
      <c r="JA1928" s="6"/>
      <c r="JB1928" s="6"/>
      <c r="JC1928" s="6"/>
      <c r="JD1928" s="46"/>
      <c r="JE1928" s="4"/>
      <c r="JF1928" s="4"/>
      <c r="JG1928" s="4"/>
      <c r="JH1928" s="4"/>
      <c r="JI1928" s="4"/>
      <c r="JJ1928" s="4"/>
      <c r="JK1928" s="4"/>
      <c r="JL1928" s="4"/>
      <c r="JM1928" s="4"/>
      <c r="JN1928" s="4"/>
      <c r="JO1928" s="4"/>
      <c r="JP1928" s="4"/>
      <c r="JQ1928" s="6"/>
    </row>
    <row r="1929" spans="1:277" x14ac:dyDescent="0.25">
      <c r="A1929" s="47"/>
      <c r="B1929" s="48"/>
      <c r="C1929" s="48"/>
      <c r="D1929" s="48"/>
      <c r="E1929" s="48"/>
      <c r="F1929" s="48"/>
      <c r="G1929" s="48"/>
      <c r="H1929" s="48"/>
      <c r="I1929" s="48"/>
      <c r="J1929" s="48"/>
      <c r="K1929" s="48"/>
      <c r="IY1929" s="6"/>
      <c r="IZ1929" s="6"/>
      <c r="JA1929" s="6"/>
      <c r="JB1929" s="6"/>
      <c r="JC1929" s="6"/>
      <c r="JD1929" s="46"/>
      <c r="JE1929" s="4"/>
      <c r="JF1929" s="4"/>
      <c r="JG1929" s="4"/>
      <c r="JH1929" s="4"/>
      <c r="JI1929" s="4"/>
      <c r="JJ1929" s="4"/>
      <c r="JK1929" s="4"/>
      <c r="JL1929" s="4"/>
      <c r="JM1929" s="4"/>
      <c r="JN1929" s="4"/>
      <c r="JO1929" s="4"/>
      <c r="JP1929" s="4"/>
      <c r="JQ1929" s="6"/>
    </row>
    <row r="1930" spans="1:277" x14ac:dyDescent="0.25">
      <c r="A1930" s="47"/>
      <c r="B1930" s="48"/>
      <c r="C1930" s="48"/>
      <c r="D1930" s="48"/>
      <c r="E1930" s="48"/>
      <c r="F1930" s="48"/>
      <c r="G1930" s="48"/>
      <c r="H1930" s="48"/>
      <c r="I1930" s="48"/>
      <c r="J1930" s="48"/>
      <c r="K1930" s="48"/>
      <c r="IY1930" s="6"/>
      <c r="IZ1930" s="6"/>
      <c r="JA1930" s="6"/>
      <c r="JB1930" s="6"/>
      <c r="JC1930" s="6"/>
      <c r="JD1930" s="46"/>
      <c r="JE1930" s="4"/>
      <c r="JF1930" s="4"/>
      <c r="JG1930" s="4"/>
      <c r="JH1930" s="4"/>
      <c r="JI1930" s="4"/>
      <c r="JJ1930" s="4"/>
      <c r="JK1930" s="4"/>
      <c r="JL1930" s="4"/>
      <c r="JM1930" s="4"/>
      <c r="JN1930" s="4"/>
      <c r="JO1930" s="4"/>
      <c r="JP1930" s="4"/>
      <c r="JQ1930" s="6"/>
    </row>
    <row r="1931" spans="1:277" x14ac:dyDescent="0.25">
      <c r="A1931" s="47"/>
      <c r="B1931" s="48"/>
      <c r="C1931" s="48"/>
      <c r="D1931" s="48"/>
      <c r="E1931" s="48"/>
      <c r="F1931" s="48"/>
      <c r="G1931" s="48"/>
      <c r="H1931" s="48"/>
      <c r="I1931" s="48"/>
      <c r="J1931" s="48"/>
      <c r="K1931" s="48"/>
      <c r="IY1931" s="6"/>
      <c r="IZ1931" s="6"/>
      <c r="JA1931" s="6"/>
      <c r="JB1931" s="6"/>
      <c r="JC1931" s="6"/>
      <c r="JD1931" s="46"/>
      <c r="JE1931" s="4"/>
      <c r="JF1931" s="4"/>
      <c r="JG1931" s="4"/>
      <c r="JH1931" s="4"/>
      <c r="JI1931" s="4"/>
      <c r="JJ1931" s="4"/>
      <c r="JK1931" s="4"/>
      <c r="JL1931" s="4"/>
      <c r="JM1931" s="4"/>
      <c r="JN1931" s="4"/>
      <c r="JO1931" s="4"/>
      <c r="JP1931" s="4"/>
      <c r="JQ1931" s="6"/>
    </row>
    <row r="1932" spans="1:277" x14ac:dyDescent="0.25">
      <c r="A1932" s="47"/>
      <c r="B1932" s="48"/>
      <c r="C1932" s="48"/>
      <c r="D1932" s="48"/>
      <c r="E1932" s="48"/>
      <c r="F1932" s="48"/>
      <c r="G1932" s="48"/>
      <c r="H1932" s="48"/>
      <c r="I1932" s="48"/>
      <c r="J1932" s="48"/>
      <c r="K1932" s="48"/>
      <c r="IY1932" s="6"/>
      <c r="IZ1932" s="6"/>
      <c r="JA1932" s="6"/>
      <c r="JB1932" s="6"/>
      <c r="JC1932" s="6"/>
      <c r="JD1932" s="46"/>
      <c r="JE1932" s="4"/>
      <c r="JF1932" s="4"/>
      <c r="JG1932" s="4"/>
      <c r="JH1932" s="4"/>
      <c r="JI1932" s="4"/>
      <c r="JJ1932" s="4"/>
      <c r="JK1932" s="4"/>
      <c r="JL1932" s="4"/>
      <c r="JM1932" s="4"/>
      <c r="JN1932" s="4"/>
      <c r="JO1932" s="4"/>
      <c r="JP1932" s="4"/>
      <c r="JQ1932" s="6"/>
    </row>
    <row r="1933" spans="1:277" x14ac:dyDescent="0.25">
      <c r="A1933" s="47"/>
      <c r="B1933" s="48"/>
      <c r="C1933" s="48"/>
      <c r="D1933" s="48"/>
      <c r="E1933" s="48"/>
      <c r="F1933" s="48"/>
      <c r="G1933" s="48"/>
      <c r="H1933" s="48"/>
      <c r="I1933" s="48"/>
      <c r="J1933" s="48"/>
      <c r="K1933" s="48"/>
      <c r="IY1933" s="6"/>
      <c r="IZ1933" s="6"/>
      <c r="JA1933" s="6"/>
      <c r="JB1933" s="6"/>
      <c r="JC1933" s="6"/>
      <c r="JD1933" s="46"/>
      <c r="JE1933" s="4"/>
      <c r="JF1933" s="4"/>
      <c r="JG1933" s="4"/>
      <c r="JH1933" s="4"/>
      <c r="JI1933" s="4"/>
      <c r="JJ1933" s="4"/>
      <c r="JK1933" s="4"/>
      <c r="JL1933" s="4"/>
      <c r="JM1933" s="4"/>
      <c r="JN1933" s="4"/>
      <c r="JO1933" s="4"/>
      <c r="JP1933" s="4"/>
      <c r="JQ1933" s="6"/>
    </row>
    <row r="1934" spans="1:277" x14ac:dyDescent="0.25">
      <c r="A1934" s="47"/>
      <c r="B1934" s="48"/>
      <c r="C1934" s="48"/>
      <c r="D1934" s="48"/>
      <c r="E1934" s="48"/>
      <c r="F1934" s="48"/>
      <c r="G1934" s="48"/>
      <c r="H1934" s="48"/>
      <c r="I1934" s="48"/>
      <c r="J1934" s="48"/>
      <c r="K1934" s="48"/>
      <c r="IY1934" s="6"/>
      <c r="IZ1934" s="6"/>
      <c r="JA1934" s="6"/>
      <c r="JB1934" s="6"/>
      <c r="JC1934" s="6"/>
      <c r="JD1934" s="46"/>
      <c r="JE1934" s="4"/>
      <c r="JF1934" s="4"/>
      <c r="JG1934" s="4"/>
      <c r="JH1934" s="4"/>
      <c r="JI1934" s="4"/>
      <c r="JJ1934" s="4"/>
      <c r="JK1934" s="4"/>
      <c r="JL1934" s="4"/>
      <c r="JM1934" s="4"/>
      <c r="JN1934" s="4"/>
      <c r="JO1934" s="4"/>
      <c r="JP1934" s="4"/>
      <c r="JQ1934" s="6"/>
    </row>
    <row r="1935" spans="1:277" x14ac:dyDescent="0.25">
      <c r="A1935" s="47"/>
      <c r="B1935" s="48"/>
      <c r="C1935" s="48"/>
      <c r="D1935" s="48"/>
      <c r="E1935" s="48"/>
      <c r="F1935" s="48"/>
      <c r="G1935" s="48"/>
      <c r="H1935" s="48"/>
      <c r="I1935" s="48"/>
      <c r="J1935" s="48"/>
      <c r="K1935" s="48"/>
      <c r="IY1935" s="6"/>
      <c r="IZ1935" s="6"/>
      <c r="JA1935" s="6"/>
      <c r="JB1935" s="6"/>
      <c r="JC1935" s="6"/>
      <c r="JD1935" s="46"/>
      <c r="JE1935" s="4"/>
      <c r="JF1935" s="4"/>
      <c r="JG1935" s="4"/>
      <c r="JH1935" s="4"/>
      <c r="JI1935" s="4"/>
      <c r="JJ1935" s="4"/>
      <c r="JK1935" s="4"/>
      <c r="JL1935" s="4"/>
      <c r="JM1935" s="4"/>
      <c r="JN1935" s="4"/>
      <c r="JO1935" s="4"/>
      <c r="JP1935" s="4"/>
      <c r="JQ1935" s="6"/>
    </row>
    <row r="1936" spans="1:277" x14ac:dyDescent="0.25">
      <c r="A1936" s="47"/>
      <c r="B1936" s="48"/>
      <c r="C1936" s="48"/>
      <c r="D1936" s="48"/>
      <c r="E1936" s="48"/>
      <c r="F1936" s="48"/>
      <c r="G1936" s="48"/>
      <c r="H1936" s="48"/>
      <c r="I1936" s="48"/>
      <c r="J1936" s="48"/>
      <c r="K1936" s="48"/>
      <c r="IY1936" s="6"/>
      <c r="IZ1936" s="6"/>
      <c r="JA1936" s="6"/>
      <c r="JB1936" s="6"/>
      <c r="JC1936" s="6"/>
      <c r="JD1936" s="46"/>
      <c r="JE1936" s="4"/>
      <c r="JF1936" s="4"/>
      <c r="JG1936" s="4"/>
      <c r="JH1936" s="4"/>
      <c r="JI1936" s="4"/>
      <c r="JJ1936" s="4"/>
      <c r="JK1936" s="4"/>
      <c r="JL1936" s="4"/>
      <c r="JM1936" s="4"/>
      <c r="JN1936" s="4"/>
      <c r="JO1936" s="4"/>
      <c r="JP1936" s="4"/>
      <c r="JQ1936" s="6"/>
    </row>
    <row r="1937" spans="1:277" x14ac:dyDescent="0.25">
      <c r="A1937" s="47"/>
      <c r="B1937" s="48"/>
      <c r="C1937" s="48"/>
      <c r="D1937" s="48"/>
      <c r="E1937" s="48"/>
      <c r="F1937" s="48"/>
      <c r="G1937" s="48"/>
      <c r="H1937" s="48"/>
      <c r="I1937" s="48"/>
      <c r="J1937" s="48"/>
      <c r="K1937" s="48"/>
      <c r="IY1937" s="6"/>
      <c r="IZ1937" s="6"/>
      <c r="JA1937" s="6"/>
      <c r="JB1937" s="6"/>
      <c r="JC1937" s="6"/>
      <c r="JD1937" s="46"/>
      <c r="JE1937" s="4"/>
      <c r="JF1937" s="4"/>
      <c r="JG1937" s="4"/>
      <c r="JH1937" s="4"/>
      <c r="JI1937" s="4"/>
      <c r="JJ1937" s="4"/>
      <c r="JK1937" s="4"/>
      <c r="JL1937" s="4"/>
      <c r="JM1937" s="4"/>
      <c r="JN1937" s="4"/>
      <c r="JO1937" s="4"/>
      <c r="JP1937" s="4"/>
      <c r="JQ1937" s="6"/>
    </row>
    <row r="1938" spans="1:277" x14ac:dyDescent="0.25">
      <c r="A1938" s="47"/>
      <c r="B1938" s="48"/>
      <c r="C1938" s="48"/>
      <c r="D1938" s="48"/>
      <c r="E1938" s="48"/>
      <c r="F1938" s="48"/>
      <c r="G1938" s="48"/>
      <c r="H1938" s="48"/>
      <c r="I1938" s="48"/>
      <c r="J1938" s="48"/>
      <c r="K1938" s="48"/>
      <c r="IY1938" s="6"/>
      <c r="IZ1938" s="6"/>
      <c r="JA1938" s="6"/>
      <c r="JB1938" s="6"/>
      <c r="JC1938" s="6"/>
      <c r="JD1938" s="46"/>
      <c r="JE1938" s="4"/>
      <c r="JF1938" s="4"/>
      <c r="JG1938" s="4"/>
      <c r="JH1938" s="4"/>
      <c r="JI1938" s="4"/>
      <c r="JJ1938" s="4"/>
      <c r="JK1938" s="4"/>
      <c r="JL1938" s="4"/>
      <c r="JM1938" s="4"/>
      <c r="JN1938" s="4"/>
      <c r="JO1938" s="4"/>
      <c r="JP1938" s="4"/>
      <c r="JQ1938" s="6"/>
    </row>
    <row r="1939" spans="1:277" x14ac:dyDescent="0.25">
      <c r="A1939" s="47"/>
      <c r="B1939" s="48"/>
      <c r="C1939" s="48"/>
      <c r="D1939" s="48"/>
      <c r="E1939" s="48"/>
      <c r="F1939" s="48"/>
      <c r="G1939" s="48"/>
      <c r="H1939" s="48"/>
      <c r="I1939" s="48"/>
      <c r="J1939" s="48"/>
      <c r="K1939" s="48"/>
      <c r="IY1939" s="6"/>
      <c r="IZ1939" s="6"/>
      <c r="JA1939" s="6"/>
      <c r="JB1939" s="6"/>
      <c r="JC1939" s="6"/>
      <c r="JD1939" s="46"/>
      <c r="JE1939" s="4"/>
      <c r="JF1939" s="4"/>
      <c r="JG1939" s="4"/>
      <c r="JH1939" s="4"/>
      <c r="JI1939" s="4"/>
      <c r="JJ1939" s="4"/>
      <c r="JK1939" s="4"/>
      <c r="JL1939" s="4"/>
      <c r="JM1939" s="4"/>
      <c r="JN1939" s="4"/>
      <c r="JO1939" s="4"/>
      <c r="JP1939" s="4"/>
      <c r="JQ1939" s="6"/>
    </row>
    <row r="1940" spans="1:277" x14ac:dyDescent="0.25">
      <c r="A1940" s="47"/>
      <c r="B1940" s="48"/>
      <c r="C1940" s="48"/>
      <c r="D1940" s="48"/>
      <c r="E1940" s="48"/>
      <c r="F1940" s="48"/>
      <c r="G1940" s="48"/>
      <c r="H1940" s="48"/>
      <c r="I1940" s="48"/>
      <c r="J1940" s="48"/>
      <c r="K1940" s="48"/>
      <c r="IY1940" s="6"/>
      <c r="IZ1940" s="6"/>
      <c r="JA1940" s="6"/>
      <c r="JB1940" s="6"/>
      <c r="JC1940" s="6"/>
      <c r="JD1940" s="46"/>
      <c r="JE1940" s="4"/>
      <c r="JF1940" s="4"/>
      <c r="JG1940" s="4"/>
      <c r="JH1940" s="4"/>
      <c r="JI1940" s="4"/>
      <c r="JJ1940" s="4"/>
      <c r="JK1940" s="4"/>
      <c r="JL1940" s="4"/>
      <c r="JM1940" s="4"/>
      <c r="JN1940" s="4"/>
      <c r="JO1940" s="4"/>
      <c r="JP1940" s="4"/>
      <c r="JQ1940" s="6"/>
    </row>
    <row r="1941" spans="1:277" x14ac:dyDescent="0.25">
      <c r="A1941" s="47"/>
      <c r="B1941" s="48"/>
      <c r="C1941" s="48"/>
      <c r="D1941" s="48"/>
      <c r="E1941" s="48"/>
      <c r="F1941" s="48"/>
      <c r="G1941" s="48"/>
      <c r="H1941" s="48"/>
      <c r="I1941" s="48"/>
      <c r="J1941" s="48"/>
      <c r="K1941" s="48"/>
      <c r="IY1941" s="6"/>
      <c r="IZ1941" s="6"/>
      <c r="JA1941" s="6"/>
      <c r="JB1941" s="6"/>
      <c r="JC1941" s="6"/>
      <c r="JD1941" s="46"/>
      <c r="JE1941" s="4"/>
      <c r="JF1941" s="4"/>
      <c r="JG1941" s="4"/>
      <c r="JH1941" s="4"/>
      <c r="JI1941" s="4"/>
      <c r="JJ1941" s="4"/>
      <c r="JK1941" s="4"/>
      <c r="JL1941" s="4"/>
      <c r="JM1941" s="4"/>
      <c r="JN1941" s="4"/>
      <c r="JO1941" s="4"/>
      <c r="JP1941" s="4"/>
      <c r="JQ1941" s="6"/>
    </row>
    <row r="1942" spans="1:277" x14ac:dyDescent="0.25">
      <c r="A1942" s="47"/>
      <c r="B1942" s="48"/>
      <c r="C1942" s="48"/>
      <c r="D1942" s="48"/>
      <c r="E1942" s="48"/>
      <c r="F1942" s="48"/>
      <c r="G1942" s="48"/>
      <c r="H1942" s="48"/>
      <c r="I1942" s="48"/>
      <c r="J1942" s="48"/>
      <c r="K1942" s="48"/>
      <c r="IY1942" s="6"/>
      <c r="IZ1942" s="6"/>
      <c r="JA1942" s="6"/>
      <c r="JB1942" s="6"/>
      <c r="JC1942" s="6"/>
      <c r="JD1942" s="46"/>
      <c r="JE1942" s="4"/>
      <c r="JF1942" s="4"/>
      <c r="JG1942" s="4"/>
      <c r="JH1942" s="4"/>
      <c r="JI1942" s="4"/>
      <c r="JJ1942" s="4"/>
      <c r="JK1942" s="4"/>
      <c r="JL1942" s="4"/>
      <c r="JM1942" s="4"/>
      <c r="JN1942" s="4"/>
      <c r="JO1942" s="4"/>
      <c r="JP1942" s="4"/>
      <c r="JQ1942" s="6"/>
    </row>
    <row r="1943" spans="1:277" x14ac:dyDescent="0.25">
      <c r="A1943" s="47"/>
      <c r="B1943" s="48"/>
      <c r="C1943" s="48"/>
      <c r="D1943" s="48"/>
      <c r="E1943" s="48"/>
      <c r="F1943" s="48"/>
      <c r="G1943" s="48"/>
      <c r="H1943" s="48"/>
      <c r="I1943" s="48"/>
      <c r="J1943" s="48"/>
      <c r="K1943" s="48"/>
      <c r="IY1943" s="6"/>
      <c r="IZ1943" s="6"/>
      <c r="JA1943" s="6"/>
      <c r="JB1943" s="6"/>
      <c r="JC1943" s="6"/>
      <c r="JD1943" s="46"/>
      <c r="JE1943" s="4"/>
      <c r="JF1943" s="4"/>
      <c r="JG1943" s="4"/>
      <c r="JH1943" s="4"/>
      <c r="JI1943" s="4"/>
      <c r="JJ1943" s="4"/>
      <c r="JK1943" s="4"/>
      <c r="JL1943" s="4"/>
      <c r="JM1943" s="4"/>
      <c r="JN1943" s="4"/>
      <c r="JO1943" s="4"/>
      <c r="JP1943" s="4"/>
      <c r="JQ1943" s="6"/>
    </row>
    <row r="1944" spans="1:277" x14ac:dyDescent="0.25">
      <c r="A1944" s="47"/>
      <c r="B1944" s="48"/>
      <c r="C1944" s="48"/>
      <c r="D1944" s="48"/>
      <c r="E1944" s="48"/>
      <c r="F1944" s="48"/>
      <c r="G1944" s="48"/>
      <c r="H1944" s="48"/>
      <c r="I1944" s="48"/>
      <c r="J1944" s="48"/>
      <c r="K1944" s="48"/>
      <c r="IY1944" s="6"/>
      <c r="IZ1944" s="6"/>
      <c r="JA1944" s="6"/>
      <c r="JB1944" s="6"/>
      <c r="JC1944" s="6"/>
      <c r="JD1944" s="46"/>
      <c r="JE1944" s="4"/>
      <c r="JF1944" s="4"/>
      <c r="JG1944" s="4"/>
      <c r="JH1944" s="4"/>
      <c r="JI1944" s="4"/>
      <c r="JJ1944" s="4"/>
      <c r="JK1944" s="4"/>
      <c r="JL1944" s="4"/>
      <c r="JM1944" s="4"/>
      <c r="JN1944" s="4"/>
      <c r="JO1944" s="4"/>
      <c r="JP1944" s="4"/>
      <c r="JQ1944" s="6"/>
    </row>
    <row r="1945" spans="1:277" x14ac:dyDescent="0.25">
      <c r="A1945" s="47"/>
      <c r="B1945" s="48"/>
      <c r="C1945" s="48"/>
      <c r="D1945" s="48"/>
      <c r="E1945" s="48"/>
      <c r="F1945" s="48"/>
      <c r="G1945" s="48"/>
      <c r="H1945" s="48"/>
      <c r="I1945" s="48"/>
      <c r="J1945" s="48"/>
      <c r="K1945" s="48"/>
      <c r="IY1945" s="6"/>
      <c r="IZ1945" s="6"/>
      <c r="JA1945" s="6"/>
      <c r="JB1945" s="6"/>
      <c r="JC1945" s="6"/>
      <c r="JD1945" s="46"/>
      <c r="JE1945" s="4"/>
      <c r="JF1945" s="4"/>
      <c r="JG1945" s="4"/>
      <c r="JH1945" s="4"/>
      <c r="JI1945" s="4"/>
      <c r="JJ1945" s="4"/>
      <c r="JK1945" s="4"/>
      <c r="JL1945" s="4"/>
      <c r="JM1945" s="4"/>
      <c r="JN1945" s="4"/>
      <c r="JO1945" s="4"/>
      <c r="JP1945" s="4"/>
      <c r="JQ1945" s="6"/>
    </row>
    <row r="1946" spans="1:277" x14ac:dyDescent="0.25">
      <c r="A1946" s="47"/>
      <c r="B1946" s="48"/>
      <c r="C1946" s="48"/>
      <c r="D1946" s="48"/>
      <c r="E1946" s="48"/>
      <c r="F1946" s="48"/>
      <c r="G1946" s="48"/>
      <c r="H1946" s="48"/>
      <c r="I1946" s="48"/>
      <c r="J1946" s="48"/>
      <c r="K1946" s="48"/>
      <c r="IY1946" s="6"/>
      <c r="IZ1946" s="6"/>
      <c r="JA1946" s="6"/>
      <c r="JB1946" s="6"/>
      <c r="JC1946" s="6"/>
      <c r="JD1946" s="46"/>
      <c r="JE1946" s="4"/>
      <c r="JF1946" s="4"/>
      <c r="JG1946" s="4"/>
      <c r="JH1946" s="4"/>
      <c r="JI1946" s="4"/>
      <c r="JJ1946" s="4"/>
      <c r="JK1946" s="4"/>
      <c r="JL1946" s="4"/>
      <c r="JM1946" s="4"/>
      <c r="JN1946" s="4"/>
      <c r="JO1946" s="4"/>
      <c r="JP1946" s="4"/>
      <c r="JQ1946" s="6"/>
    </row>
    <row r="1947" spans="1:277" x14ac:dyDescent="0.25">
      <c r="A1947" s="47"/>
      <c r="B1947" s="48"/>
      <c r="C1947" s="48"/>
      <c r="D1947" s="48"/>
      <c r="E1947" s="48"/>
      <c r="F1947" s="48"/>
      <c r="G1947" s="48"/>
      <c r="H1947" s="48"/>
      <c r="I1947" s="48"/>
      <c r="J1947" s="48"/>
      <c r="K1947" s="48"/>
      <c r="IY1947" s="6"/>
      <c r="IZ1947" s="6"/>
      <c r="JA1947" s="6"/>
      <c r="JB1947" s="6"/>
      <c r="JC1947" s="6"/>
      <c r="JD1947" s="46"/>
      <c r="JE1947" s="4"/>
      <c r="JF1947" s="4"/>
      <c r="JG1947" s="4"/>
      <c r="JH1947" s="4"/>
      <c r="JI1947" s="4"/>
      <c r="JJ1947" s="4"/>
      <c r="JK1947" s="4"/>
      <c r="JL1947" s="4"/>
      <c r="JM1947" s="4"/>
      <c r="JN1947" s="4"/>
      <c r="JO1947" s="4"/>
      <c r="JP1947" s="4"/>
      <c r="JQ1947" s="6"/>
    </row>
    <row r="1948" spans="1:277" x14ac:dyDescent="0.25">
      <c r="A1948" s="47"/>
      <c r="B1948" s="48"/>
      <c r="C1948" s="48"/>
      <c r="D1948" s="48"/>
      <c r="E1948" s="48"/>
      <c r="F1948" s="48"/>
      <c r="G1948" s="48"/>
      <c r="H1948" s="48"/>
      <c r="I1948" s="48"/>
      <c r="J1948" s="48"/>
      <c r="K1948" s="48"/>
      <c r="IY1948" s="6"/>
      <c r="IZ1948" s="6"/>
      <c r="JA1948" s="6"/>
      <c r="JB1948" s="6"/>
      <c r="JC1948" s="6"/>
      <c r="JD1948" s="46"/>
      <c r="JE1948" s="4"/>
      <c r="JF1948" s="4"/>
      <c r="JG1948" s="4"/>
      <c r="JH1948" s="4"/>
      <c r="JI1948" s="4"/>
      <c r="JJ1948" s="4"/>
      <c r="JK1948" s="4"/>
      <c r="JL1948" s="4"/>
      <c r="JM1948" s="4"/>
      <c r="JN1948" s="4"/>
      <c r="JO1948" s="4"/>
      <c r="JP1948" s="4"/>
      <c r="JQ1948" s="6"/>
    </row>
    <row r="1949" spans="1:277" x14ac:dyDescent="0.25">
      <c r="A1949" s="47"/>
      <c r="B1949" s="48"/>
      <c r="C1949" s="48"/>
      <c r="D1949" s="48"/>
      <c r="E1949" s="48"/>
      <c r="F1949" s="48"/>
      <c r="G1949" s="48"/>
      <c r="H1949" s="48"/>
      <c r="I1949" s="48"/>
      <c r="J1949" s="48"/>
      <c r="K1949" s="48"/>
      <c r="IY1949" s="6"/>
      <c r="IZ1949" s="6"/>
      <c r="JA1949" s="6"/>
      <c r="JB1949" s="6"/>
      <c r="JC1949" s="6"/>
      <c r="JD1949" s="46"/>
      <c r="JE1949" s="4"/>
      <c r="JF1949" s="4"/>
      <c r="JG1949" s="4"/>
      <c r="JH1949" s="4"/>
      <c r="JI1949" s="4"/>
      <c r="JJ1949" s="4"/>
      <c r="JK1949" s="4"/>
      <c r="JL1949" s="4"/>
      <c r="JM1949" s="4"/>
      <c r="JN1949" s="4"/>
      <c r="JO1949" s="4"/>
      <c r="JP1949" s="4"/>
      <c r="JQ1949" s="6"/>
    </row>
    <row r="1950" spans="1:277" x14ac:dyDescent="0.25">
      <c r="A1950" s="47"/>
      <c r="B1950" s="48"/>
      <c r="C1950" s="48"/>
      <c r="D1950" s="48"/>
      <c r="E1950" s="48"/>
      <c r="F1950" s="48"/>
      <c r="G1950" s="48"/>
      <c r="H1950" s="48"/>
      <c r="I1950" s="48"/>
      <c r="J1950" s="48"/>
      <c r="K1950" s="48"/>
      <c r="IY1950" s="6"/>
      <c r="IZ1950" s="6"/>
      <c r="JA1950" s="6"/>
      <c r="JB1950" s="6"/>
      <c r="JC1950" s="6"/>
      <c r="JD1950" s="46"/>
      <c r="JE1950" s="4"/>
      <c r="JF1950" s="4"/>
      <c r="JG1950" s="4"/>
      <c r="JH1950" s="4"/>
      <c r="JI1950" s="4"/>
      <c r="JJ1950" s="4"/>
      <c r="JK1950" s="4"/>
      <c r="JL1950" s="4"/>
      <c r="JM1950" s="4"/>
      <c r="JN1950" s="4"/>
      <c r="JO1950" s="4"/>
      <c r="JP1950" s="4"/>
      <c r="JQ1950" s="6"/>
    </row>
    <row r="1951" spans="1:277" x14ac:dyDescent="0.25">
      <c r="A1951" s="47"/>
      <c r="B1951" s="48"/>
      <c r="C1951" s="48"/>
      <c r="D1951" s="48"/>
      <c r="E1951" s="48"/>
      <c r="F1951" s="48"/>
      <c r="G1951" s="48"/>
      <c r="H1951" s="48"/>
      <c r="I1951" s="48"/>
      <c r="J1951" s="48"/>
      <c r="K1951" s="48"/>
      <c r="IY1951" s="6"/>
      <c r="IZ1951" s="6"/>
      <c r="JA1951" s="6"/>
      <c r="JB1951" s="6"/>
      <c r="JC1951" s="6"/>
      <c r="JD1951" s="46"/>
      <c r="JE1951" s="4"/>
      <c r="JF1951" s="4"/>
      <c r="JG1951" s="4"/>
      <c r="JH1951" s="4"/>
      <c r="JI1951" s="4"/>
      <c r="JJ1951" s="4"/>
      <c r="JK1951" s="4"/>
      <c r="JL1951" s="4"/>
      <c r="JM1951" s="4"/>
      <c r="JN1951" s="4"/>
      <c r="JO1951" s="4"/>
      <c r="JP1951" s="4"/>
      <c r="JQ1951" s="6"/>
    </row>
    <row r="1952" spans="1:277" x14ac:dyDescent="0.25">
      <c r="A1952" s="47"/>
      <c r="B1952" s="48"/>
      <c r="C1952" s="48"/>
      <c r="D1952" s="48"/>
      <c r="E1952" s="48"/>
      <c r="F1952" s="48"/>
      <c r="G1952" s="48"/>
      <c r="H1952" s="48"/>
      <c r="I1952" s="48"/>
      <c r="J1952" s="48"/>
      <c r="K1952" s="48"/>
      <c r="IY1952" s="6"/>
      <c r="IZ1952" s="6"/>
      <c r="JA1952" s="6"/>
      <c r="JB1952" s="6"/>
      <c r="JC1952" s="6"/>
      <c r="JD1952" s="46"/>
      <c r="JE1952" s="4"/>
      <c r="JF1952" s="4"/>
      <c r="JG1952" s="4"/>
      <c r="JH1952" s="4"/>
      <c r="JI1952" s="4"/>
      <c r="JJ1952" s="4"/>
      <c r="JK1952" s="4"/>
      <c r="JL1952" s="4"/>
      <c r="JM1952" s="4"/>
      <c r="JN1952" s="4"/>
      <c r="JO1952" s="4"/>
      <c r="JP1952" s="4"/>
      <c r="JQ1952" s="6"/>
    </row>
    <row r="1953" spans="1:277" x14ac:dyDescent="0.25">
      <c r="A1953" s="47"/>
      <c r="B1953" s="48"/>
      <c r="C1953" s="48"/>
      <c r="D1953" s="48"/>
      <c r="E1953" s="48"/>
      <c r="F1953" s="48"/>
      <c r="G1953" s="48"/>
      <c r="H1953" s="48"/>
      <c r="I1953" s="48"/>
      <c r="J1953" s="48"/>
      <c r="K1953" s="48"/>
      <c r="IY1953" s="6"/>
      <c r="IZ1953" s="6"/>
      <c r="JA1953" s="6"/>
      <c r="JB1953" s="6"/>
      <c r="JC1953" s="6"/>
      <c r="JD1953" s="46"/>
      <c r="JE1953" s="4"/>
      <c r="JF1953" s="4"/>
      <c r="JG1953" s="4"/>
      <c r="JH1953" s="4"/>
      <c r="JI1953" s="4"/>
      <c r="JJ1953" s="4"/>
      <c r="JK1953" s="4"/>
      <c r="JL1953" s="4"/>
      <c r="JM1953" s="4"/>
      <c r="JN1953" s="4"/>
      <c r="JO1953" s="4"/>
      <c r="JP1953" s="4"/>
      <c r="JQ1953" s="6"/>
    </row>
    <row r="1954" spans="1:277" x14ac:dyDescent="0.25">
      <c r="A1954" s="47"/>
      <c r="B1954" s="48"/>
      <c r="C1954" s="48"/>
      <c r="D1954" s="48"/>
      <c r="E1954" s="48"/>
      <c r="F1954" s="48"/>
      <c r="G1954" s="48"/>
      <c r="H1954" s="48"/>
      <c r="I1954" s="48"/>
      <c r="J1954" s="48"/>
      <c r="K1954" s="48"/>
      <c r="IY1954" s="6"/>
      <c r="IZ1954" s="6"/>
      <c r="JA1954" s="6"/>
      <c r="JB1954" s="6"/>
      <c r="JC1954" s="6"/>
      <c r="JD1954" s="46"/>
      <c r="JE1954" s="4"/>
      <c r="JF1954" s="4"/>
      <c r="JG1954" s="4"/>
      <c r="JH1954" s="4"/>
      <c r="JI1954" s="4"/>
      <c r="JJ1954" s="4"/>
      <c r="JK1954" s="4"/>
      <c r="JL1954" s="4"/>
      <c r="JM1954" s="4"/>
      <c r="JN1954" s="4"/>
      <c r="JO1954" s="4"/>
      <c r="JP1954" s="4"/>
      <c r="JQ1954" s="6"/>
    </row>
    <row r="1955" spans="1:277" x14ac:dyDescent="0.25">
      <c r="A1955" s="47"/>
      <c r="B1955" s="48"/>
      <c r="C1955" s="48"/>
      <c r="D1955" s="48"/>
      <c r="E1955" s="48"/>
      <c r="F1955" s="48"/>
      <c r="G1955" s="48"/>
      <c r="H1955" s="48"/>
      <c r="I1955" s="48"/>
      <c r="J1955" s="48"/>
      <c r="K1955" s="48"/>
      <c r="IY1955" s="6"/>
      <c r="IZ1955" s="6"/>
      <c r="JA1955" s="6"/>
      <c r="JB1955" s="6"/>
      <c r="JC1955" s="6"/>
      <c r="JD1955" s="46"/>
      <c r="JE1955" s="4"/>
      <c r="JF1955" s="4"/>
      <c r="JG1955" s="4"/>
      <c r="JH1955" s="4"/>
      <c r="JI1955" s="4"/>
      <c r="JJ1955" s="4"/>
      <c r="JK1955" s="4"/>
      <c r="JL1955" s="4"/>
      <c r="JM1955" s="4"/>
      <c r="JN1955" s="4"/>
      <c r="JO1955" s="4"/>
      <c r="JP1955" s="4"/>
      <c r="JQ1955" s="6"/>
    </row>
    <row r="1956" spans="1:277" x14ac:dyDescent="0.25">
      <c r="A1956" s="47"/>
      <c r="B1956" s="48"/>
      <c r="C1956" s="48"/>
      <c r="D1956" s="48"/>
      <c r="E1956" s="48"/>
      <c r="F1956" s="48"/>
      <c r="G1956" s="48"/>
      <c r="H1956" s="48"/>
      <c r="I1956" s="48"/>
      <c r="J1956" s="48"/>
      <c r="K1956" s="48"/>
      <c r="IY1956" s="6"/>
      <c r="IZ1956" s="6"/>
      <c r="JA1956" s="6"/>
      <c r="JB1956" s="6"/>
      <c r="JC1956" s="6"/>
      <c r="JD1956" s="46"/>
      <c r="JE1956" s="4"/>
      <c r="JF1956" s="4"/>
      <c r="JG1956" s="4"/>
      <c r="JH1956" s="4"/>
      <c r="JI1956" s="4"/>
      <c r="JJ1956" s="4"/>
      <c r="JK1956" s="4"/>
      <c r="JL1956" s="4"/>
      <c r="JM1956" s="4"/>
      <c r="JN1956" s="4"/>
      <c r="JO1956" s="4"/>
      <c r="JP1956" s="4"/>
      <c r="JQ1956" s="6"/>
    </row>
    <row r="1957" spans="1:277" x14ac:dyDescent="0.25">
      <c r="A1957" s="47"/>
      <c r="B1957" s="48"/>
      <c r="C1957" s="48"/>
      <c r="D1957" s="48"/>
      <c r="E1957" s="48"/>
      <c r="F1957" s="48"/>
      <c r="G1957" s="48"/>
      <c r="H1957" s="48"/>
      <c r="I1957" s="48"/>
      <c r="J1957" s="48"/>
      <c r="K1957" s="48"/>
      <c r="IY1957" s="6"/>
      <c r="IZ1957" s="6"/>
      <c r="JA1957" s="6"/>
      <c r="JB1957" s="6"/>
      <c r="JC1957" s="6"/>
      <c r="JD1957" s="46"/>
      <c r="JE1957" s="4"/>
      <c r="JF1957" s="4"/>
      <c r="JG1957" s="4"/>
      <c r="JH1957" s="4"/>
      <c r="JI1957" s="4"/>
      <c r="JJ1957" s="4"/>
      <c r="JK1957" s="4"/>
      <c r="JL1957" s="4"/>
      <c r="JM1957" s="4"/>
      <c r="JN1957" s="4"/>
      <c r="JO1957" s="4"/>
      <c r="JP1957" s="4"/>
      <c r="JQ1957" s="6"/>
    </row>
    <row r="1958" spans="1:277" x14ac:dyDescent="0.25">
      <c r="A1958" s="47"/>
      <c r="B1958" s="48"/>
      <c r="C1958" s="48"/>
      <c r="D1958" s="48"/>
      <c r="E1958" s="48"/>
      <c r="F1958" s="48"/>
      <c r="G1958" s="48"/>
      <c r="H1958" s="48"/>
      <c r="I1958" s="48"/>
      <c r="J1958" s="48"/>
      <c r="K1958" s="48"/>
      <c r="IY1958" s="6"/>
      <c r="IZ1958" s="6"/>
      <c r="JA1958" s="6"/>
      <c r="JB1958" s="6"/>
      <c r="JC1958" s="6"/>
      <c r="JD1958" s="46"/>
      <c r="JE1958" s="4"/>
      <c r="JF1958" s="4"/>
      <c r="JG1958" s="4"/>
      <c r="JH1958" s="4"/>
      <c r="JI1958" s="4"/>
      <c r="JJ1958" s="4"/>
      <c r="JK1958" s="4"/>
      <c r="JL1958" s="4"/>
      <c r="JM1958" s="4"/>
      <c r="JN1958" s="4"/>
      <c r="JO1958" s="4"/>
      <c r="JP1958" s="4"/>
      <c r="JQ1958" s="6"/>
    </row>
    <row r="1959" spans="1:277" x14ac:dyDescent="0.25">
      <c r="A1959" s="47"/>
      <c r="B1959" s="48"/>
      <c r="C1959" s="48"/>
      <c r="D1959" s="48"/>
      <c r="E1959" s="48"/>
      <c r="F1959" s="48"/>
      <c r="G1959" s="48"/>
      <c r="H1959" s="48"/>
      <c r="I1959" s="48"/>
      <c r="J1959" s="48"/>
      <c r="K1959" s="48"/>
      <c r="IY1959" s="6"/>
      <c r="IZ1959" s="6"/>
      <c r="JA1959" s="6"/>
      <c r="JB1959" s="6"/>
      <c r="JC1959" s="6"/>
      <c r="JD1959" s="46"/>
      <c r="JE1959" s="4"/>
      <c r="JF1959" s="4"/>
      <c r="JG1959" s="4"/>
      <c r="JH1959" s="4"/>
      <c r="JI1959" s="4"/>
      <c r="JJ1959" s="4"/>
      <c r="JK1959" s="4"/>
      <c r="JL1959" s="4"/>
      <c r="JM1959" s="4"/>
      <c r="JN1959" s="4"/>
      <c r="JO1959" s="4"/>
      <c r="JP1959" s="4"/>
      <c r="JQ1959" s="6"/>
    </row>
    <row r="1960" spans="1:277" x14ac:dyDescent="0.25">
      <c r="A1960" s="47"/>
      <c r="B1960" s="48"/>
      <c r="C1960" s="48"/>
      <c r="D1960" s="48"/>
      <c r="E1960" s="48"/>
      <c r="F1960" s="48"/>
      <c r="G1960" s="48"/>
      <c r="H1960" s="48"/>
      <c r="I1960" s="48"/>
      <c r="J1960" s="48"/>
      <c r="K1960" s="48"/>
      <c r="IY1960" s="6"/>
      <c r="IZ1960" s="6"/>
      <c r="JA1960" s="6"/>
      <c r="JB1960" s="6"/>
      <c r="JC1960" s="6"/>
      <c r="JD1960" s="46"/>
      <c r="JE1960" s="4"/>
      <c r="JF1960" s="4"/>
      <c r="JG1960" s="4"/>
      <c r="JH1960" s="4"/>
      <c r="JI1960" s="4"/>
      <c r="JJ1960" s="4"/>
      <c r="JK1960" s="4"/>
      <c r="JL1960" s="4"/>
      <c r="JM1960" s="4"/>
      <c r="JN1960" s="4"/>
      <c r="JO1960" s="4"/>
      <c r="JP1960" s="4"/>
      <c r="JQ1960" s="6"/>
    </row>
    <row r="1961" spans="1:277" x14ac:dyDescent="0.25">
      <c r="A1961" s="47"/>
      <c r="B1961" s="48"/>
      <c r="C1961" s="48"/>
      <c r="D1961" s="48"/>
      <c r="E1961" s="48"/>
      <c r="F1961" s="48"/>
      <c r="G1961" s="48"/>
      <c r="H1961" s="48"/>
      <c r="I1961" s="48"/>
      <c r="J1961" s="48"/>
      <c r="K1961" s="48"/>
      <c r="IY1961" s="6"/>
      <c r="IZ1961" s="6"/>
      <c r="JA1961" s="6"/>
      <c r="JB1961" s="6"/>
      <c r="JC1961" s="6"/>
      <c r="JD1961" s="46"/>
      <c r="JE1961" s="4"/>
      <c r="JF1961" s="4"/>
      <c r="JG1961" s="4"/>
      <c r="JH1961" s="4"/>
      <c r="JI1961" s="4"/>
      <c r="JJ1961" s="4"/>
      <c r="JK1961" s="4"/>
      <c r="JL1961" s="4"/>
      <c r="JM1961" s="4"/>
      <c r="JN1961" s="4"/>
      <c r="JO1961" s="4"/>
      <c r="JP1961" s="4"/>
      <c r="JQ1961" s="6"/>
    </row>
    <row r="1962" spans="1:277" x14ac:dyDescent="0.25">
      <c r="A1962" s="47"/>
      <c r="B1962" s="48"/>
      <c r="C1962" s="48"/>
      <c r="D1962" s="48"/>
      <c r="E1962" s="48"/>
      <c r="F1962" s="48"/>
      <c r="G1962" s="48"/>
      <c r="H1962" s="48"/>
      <c r="I1962" s="48"/>
      <c r="J1962" s="48"/>
      <c r="K1962" s="48"/>
      <c r="IY1962" s="6"/>
      <c r="IZ1962" s="6"/>
      <c r="JA1962" s="6"/>
      <c r="JB1962" s="6"/>
      <c r="JC1962" s="6"/>
      <c r="JD1962" s="46"/>
      <c r="JE1962" s="4"/>
      <c r="JF1962" s="4"/>
      <c r="JG1962" s="4"/>
      <c r="JH1962" s="4"/>
      <c r="JI1962" s="4"/>
      <c r="JJ1962" s="4"/>
      <c r="JK1962" s="4"/>
      <c r="JL1962" s="4"/>
      <c r="JM1962" s="4"/>
      <c r="JN1962" s="4"/>
      <c r="JO1962" s="4"/>
      <c r="JP1962" s="4"/>
      <c r="JQ1962" s="6"/>
    </row>
    <row r="1963" spans="1:277" x14ac:dyDescent="0.25">
      <c r="A1963" s="47"/>
      <c r="B1963" s="48"/>
      <c r="C1963" s="48"/>
      <c r="D1963" s="48"/>
      <c r="E1963" s="48"/>
      <c r="F1963" s="48"/>
      <c r="G1963" s="48"/>
      <c r="H1963" s="48"/>
      <c r="I1963" s="48"/>
      <c r="J1963" s="48"/>
      <c r="K1963" s="48"/>
      <c r="IY1963" s="6"/>
      <c r="IZ1963" s="6"/>
      <c r="JA1963" s="6"/>
      <c r="JB1963" s="6"/>
      <c r="JC1963" s="6"/>
      <c r="JD1963" s="46"/>
      <c r="JE1963" s="4"/>
      <c r="JF1963" s="4"/>
      <c r="JG1963" s="4"/>
      <c r="JH1963" s="4"/>
      <c r="JI1963" s="4"/>
      <c r="JJ1963" s="4"/>
      <c r="JK1963" s="4"/>
      <c r="JL1963" s="4"/>
      <c r="JM1963" s="4"/>
      <c r="JN1963" s="4"/>
      <c r="JO1963" s="4"/>
      <c r="JP1963" s="4"/>
      <c r="JQ1963" s="6"/>
    </row>
    <row r="1964" spans="1:277" x14ac:dyDescent="0.25">
      <c r="A1964" s="47"/>
      <c r="B1964" s="48"/>
      <c r="C1964" s="48"/>
      <c r="D1964" s="48"/>
      <c r="E1964" s="48"/>
      <c r="F1964" s="48"/>
      <c r="G1964" s="48"/>
      <c r="H1964" s="48"/>
      <c r="I1964" s="48"/>
      <c r="J1964" s="48"/>
      <c r="K1964" s="48"/>
      <c r="IY1964" s="6"/>
      <c r="IZ1964" s="6"/>
      <c r="JA1964" s="6"/>
      <c r="JB1964" s="6"/>
      <c r="JC1964" s="6"/>
      <c r="JD1964" s="46"/>
      <c r="JE1964" s="4"/>
      <c r="JF1964" s="4"/>
      <c r="JG1964" s="4"/>
      <c r="JH1964" s="4"/>
      <c r="JI1964" s="4"/>
      <c r="JJ1964" s="4"/>
      <c r="JK1964" s="4"/>
      <c r="JL1964" s="4"/>
      <c r="JM1964" s="4"/>
      <c r="JN1964" s="4"/>
      <c r="JO1964" s="4"/>
      <c r="JP1964" s="4"/>
      <c r="JQ1964" s="6"/>
    </row>
    <row r="1965" spans="1:277" x14ac:dyDescent="0.25">
      <c r="A1965" s="47"/>
      <c r="B1965" s="48"/>
      <c r="C1965" s="48"/>
      <c r="D1965" s="48"/>
      <c r="E1965" s="48"/>
      <c r="F1965" s="48"/>
      <c r="G1965" s="48"/>
      <c r="H1965" s="48"/>
      <c r="I1965" s="48"/>
      <c r="J1965" s="48"/>
      <c r="K1965" s="48"/>
      <c r="IY1965" s="6"/>
      <c r="IZ1965" s="6"/>
      <c r="JA1965" s="6"/>
      <c r="JB1965" s="6"/>
      <c r="JC1965" s="6"/>
      <c r="JD1965" s="46"/>
      <c r="JE1965" s="4"/>
      <c r="JF1965" s="4"/>
      <c r="JG1965" s="4"/>
      <c r="JH1965" s="4"/>
      <c r="JI1965" s="4"/>
      <c r="JJ1965" s="4"/>
      <c r="JK1965" s="4"/>
      <c r="JL1965" s="4"/>
      <c r="JM1965" s="4"/>
      <c r="JN1965" s="4"/>
      <c r="JO1965" s="4"/>
      <c r="JP1965" s="4"/>
      <c r="JQ1965" s="6"/>
    </row>
    <row r="1966" spans="1:277" x14ac:dyDescent="0.25">
      <c r="A1966" s="47"/>
      <c r="B1966" s="48"/>
      <c r="C1966" s="48"/>
      <c r="D1966" s="48"/>
      <c r="E1966" s="48"/>
      <c r="F1966" s="48"/>
      <c r="G1966" s="48"/>
      <c r="H1966" s="48"/>
      <c r="I1966" s="48"/>
      <c r="J1966" s="48"/>
      <c r="K1966" s="48"/>
      <c r="IY1966" s="6"/>
      <c r="IZ1966" s="6"/>
      <c r="JA1966" s="6"/>
      <c r="JB1966" s="6"/>
      <c r="JC1966" s="6"/>
      <c r="JD1966" s="46"/>
      <c r="JE1966" s="4"/>
      <c r="JF1966" s="4"/>
      <c r="JG1966" s="4"/>
      <c r="JH1966" s="4"/>
      <c r="JI1966" s="4"/>
      <c r="JJ1966" s="4"/>
      <c r="JK1966" s="4"/>
      <c r="JL1966" s="4"/>
      <c r="JM1966" s="4"/>
      <c r="JN1966" s="4"/>
      <c r="JO1966" s="4"/>
      <c r="JP1966" s="4"/>
      <c r="JQ1966" s="6"/>
    </row>
    <row r="1967" spans="1:277" x14ac:dyDescent="0.25">
      <c r="A1967" s="47"/>
      <c r="B1967" s="48"/>
      <c r="C1967" s="48"/>
      <c r="D1967" s="48"/>
      <c r="E1967" s="48"/>
      <c r="F1967" s="48"/>
      <c r="G1967" s="48"/>
      <c r="H1967" s="48"/>
      <c r="I1967" s="48"/>
      <c r="J1967" s="48"/>
      <c r="K1967" s="48"/>
      <c r="IY1967" s="6"/>
      <c r="IZ1967" s="6"/>
      <c r="JA1967" s="6"/>
      <c r="JB1967" s="6"/>
      <c r="JC1967" s="6"/>
      <c r="JD1967" s="46"/>
      <c r="JE1967" s="4"/>
      <c r="JF1967" s="4"/>
      <c r="JG1967" s="4"/>
      <c r="JH1967" s="4"/>
      <c r="JI1967" s="4"/>
      <c r="JJ1967" s="4"/>
      <c r="JK1967" s="4"/>
      <c r="JL1967" s="4"/>
      <c r="JM1967" s="4"/>
      <c r="JN1967" s="4"/>
      <c r="JO1967" s="4"/>
      <c r="JP1967" s="4"/>
      <c r="JQ1967" s="6"/>
    </row>
    <row r="1968" spans="1:277" x14ac:dyDescent="0.25">
      <c r="A1968" s="47"/>
      <c r="B1968" s="48"/>
      <c r="C1968" s="48"/>
      <c r="D1968" s="48"/>
      <c r="E1968" s="48"/>
      <c r="F1968" s="48"/>
      <c r="G1968" s="48"/>
      <c r="H1968" s="48"/>
      <c r="I1968" s="48"/>
      <c r="J1968" s="48"/>
      <c r="K1968" s="48"/>
      <c r="IY1968" s="6"/>
      <c r="IZ1968" s="6"/>
      <c r="JA1968" s="6"/>
      <c r="JB1968" s="6"/>
      <c r="JC1968" s="6"/>
      <c r="JD1968" s="46"/>
      <c r="JE1968" s="4"/>
      <c r="JF1968" s="4"/>
      <c r="JG1968" s="4"/>
      <c r="JH1968" s="4"/>
      <c r="JI1968" s="4"/>
      <c r="JJ1968" s="4"/>
      <c r="JK1968" s="4"/>
      <c r="JL1968" s="4"/>
      <c r="JM1968" s="4"/>
      <c r="JN1968" s="4"/>
      <c r="JO1968" s="4"/>
      <c r="JP1968" s="4"/>
      <c r="JQ1968" s="6"/>
    </row>
    <row r="1969" spans="1:277" x14ac:dyDescent="0.25">
      <c r="A1969" s="47"/>
      <c r="B1969" s="48"/>
      <c r="C1969" s="48"/>
      <c r="D1969" s="48"/>
      <c r="E1969" s="48"/>
      <c r="F1969" s="48"/>
      <c r="G1969" s="48"/>
      <c r="H1969" s="48"/>
      <c r="I1969" s="48"/>
      <c r="J1969" s="48"/>
      <c r="K1969" s="48"/>
      <c r="IY1969" s="6"/>
      <c r="IZ1969" s="6"/>
      <c r="JA1969" s="6"/>
      <c r="JB1969" s="6"/>
      <c r="JC1969" s="6"/>
      <c r="JD1969" s="46"/>
      <c r="JE1969" s="4"/>
      <c r="JF1969" s="4"/>
      <c r="JG1969" s="4"/>
      <c r="JH1969" s="4"/>
      <c r="JI1969" s="4"/>
      <c r="JJ1969" s="4"/>
      <c r="JK1969" s="4"/>
      <c r="JL1969" s="4"/>
      <c r="JM1969" s="4"/>
      <c r="JN1969" s="4"/>
      <c r="JO1969" s="4"/>
      <c r="JP1969" s="4"/>
      <c r="JQ1969" s="6"/>
    </row>
    <row r="1970" spans="1:277" x14ac:dyDescent="0.25">
      <c r="A1970" s="47"/>
      <c r="B1970" s="48"/>
      <c r="C1970" s="48"/>
      <c r="D1970" s="48"/>
      <c r="E1970" s="48"/>
      <c r="F1970" s="48"/>
      <c r="G1970" s="48"/>
      <c r="H1970" s="48"/>
      <c r="I1970" s="48"/>
      <c r="J1970" s="48"/>
      <c r="K1970" s="48"/>
      <c r="IY1970" s="6"/>
      <c r="IZ1970" s="6"/>
      <c r="JA1970" s="6"/>
      <c r="JB1970" s="6"/>
      <c r="JC1970" s="6"/>
      <c r="JD1970" s="46"/>
      <c r="JE1970" s="4"/>
      <c r="JF1970" s="4"/>
      <c r="JG1970" s="4"/>
      <c r="JH1970" s="4"/>
      <c r="JI1970" s="4"/>
      <c r="JJ1970" s="4"/>
      <c r="JK1970" s="4"/>
      <c r="JL1970" s="4"/>
      <c r="JM1970" s="4"/>
      <c r="JN1970" s="4"/>
      <c r="JO1970" s="4"/>
      <c r="JP1970" s="4"/>
      <c r="JQ1970" s="6"/>
    </row>
    <row r="1971" spans="1:277" x14ac:dyDescent="0.25">
      <c r="A1971" s="47"/>
      <c r="B1971" s="48"/>
      <c r="C1971" s="48"/>
      <c r="D1971" s="48"/>
      <c r="E1971" s="48"/>
      <c r="F1971" s="48"/>
      <c r="G1971" s="48"/>
      <c r="H1971" s="48"/>
      <c r="I1971" s="48"/>
      <c r="J1971" s="48"/>
      <c r="K1971" s="48"/>
      <c r="IY1971" s="6"/>
      <c r="IZ1971" s="6"/>
      <c r="JA1971" s="6"/>
      <c r="JB1971" s="6"/>
      <c r="JC1971" s="6"/>
      <c r="JD1971" s="46"/>
      <c r="JE1971" s="4"/>
      <c r="JF1971" s="4"/>
      <c r="JG1971" s="4"/>
      <c r="JH1971" s="4"/>
      <c r="JI1971" s="4"/>
      <c r="JJ1971" s="4"/>
      <c r="JK1971" s="4"/>
      <c r="JL1971" s="4"/>
      <c r="JM1971" s="4"/>
      <c r="JN1971" s="4"/>
      <c r="JO1971" s="4"/>
      <c r="JP1971" s="4"/>
      <c r="JQ1971" s="6"/>
    </row>
    <row r="1972" spans="1:277" x14ac:dyDescent="0.25">
      <c r="A1972" s="47"/>
      <c r="B1972" s="48"/>
      <c r="C1972" s="48"/>
      <c r="D1972" s="48"/>
      <c r="E1972" s="48"/>
      <c r="F1972" s="48"/>
      <c r="G1972" s="48"/>
      <c r="H1972" s="48"/>
      <c r="I1972" s="48"/>
      <c r="J1972" s="48"/>
      <c r="K1972" s="48"/>
      <c r="IY1972" s="6"/>
      <c r="IZ1972" s="6"/>
      <c r="JA1972" s="6"/>
      <c r="JB1972" s="6"/>
      <c r="JC1972" s="6"/>
      <c r="JD1972" s="46"/>
      <c r="JE1972" s="4"/>
      <c r="JF1972" s="4"/>
      <c r="JG1972" s="4"/>
      <c r="JH1972" s="4"/>
      <c r="JI1972" s="4"/>
      <c r="JJ1972" s="4"/>
      <c r="JK1972" s="4"/>
      <c r="JL1972" s="4"/>
      <c r="JM1972" s="4"/>
      <c r="JN1972" s="4"/>
      <c r="JO1972" s="4"/>
      <c r="JP1972" s="4"/>
      <c r="JQ1972" s="6"/>
    </row>
    <row r="1973" spans="1:277" x14ac:dyDescent="0.25">
      <c r="A1973" s="47"/>
      <c r="B1973" s="48"/>
      <c r="C1973" s="48"/>
      <c r="D1973" s="48"/>
      <c r="E1973" s="48"/>
      <c r="F1973" s="48"/>
      <c r="G1973" s="48"/>
      <c r="H1973" s="48"/>
      <c r="I1973" s="48"/>
      <c r="J1973" s="48"/>
      <c r="K1973" s="48"/>
      <c r="IY1973" s="6"/>
      <c r="IZ1973" s="6"/>
      <c r="JA1973" s="6"/>
      <c r="JB1973" s="6"/>
      <c r="JC1973" s="6"/>
      <c r="JD1973" s="46"/>
      <c r="JE1973" s="4"/>
      <c r="JF1973" s="4"/>
      <c r="JG1973" s="4"/>
      <c r="JH1973" s="4"/>
      <c r="JI1973" s="4"/>
      <c r="JJ1973" s="4"/>
      <c r="JK1973" s="4"/>
      <c r="JL1973" s="4"/>
      <c r="JM1973" s="4"/>
      <c r="JN1973" s="4"/>
      <c r="JO1973" s="4"/>
      <c r="JP1973" s="4"/>
      <c r="JQ1973" s="6"/>
    </row>
    <row r="1974" spans="1:277" x14ac:dyDescent="0.25">
      <c r="A1974" s="47"/>
      <c r="B1974" s="48"/>
      <c r="C1974" s="48"/>
      <c r="D1974" s="48"/>
      <c r="E1974" s="48"/>
      <c r="F1974" s="48"/>
      <c r="G1974" s="48"/>
      <c r="H1974" s="48"/>
      <c r="I1974" s="48"/>
      <c r="J1974" s="48"/>
      <c r="K1974" s="48"/>
      <c r="IY1974" s="6"/>
      <c r="IZ1974" s="6"/>
      <c r="JA1974" s="6"/>
      <c r="JB1974" s="6"/>
      <c r="JC1974" s="6"/>
      <c r="JD1974" s="46"/>
      <c r="JE1974" s="4"/>
      <c r="JF1974" s="4"/>
      <c r="JG1974" s="4"/>
      <c r="JH1974" s="4"/>
      <c r="JI1974" s="4"/>
      <c r="JJ1974" s="4"/>
      <c r="JK1974" s="4"/>
      <c r="JL1974" s="4"/>
      <c r="JM1974" s="4"/>
      <c r="JN1974" s="4"/>
      <c r="JO1974" s="4"/>
      <c r="JP1974" s="4"/>
      <c r="JQ1974" s="6"/>
    </row>
    <row r="1975" spans="1:277" x14ac:dyDescent="0.25">
      <c r="A1975" s="47"/>
      <c r="B1975" s="48"/>
      <c r="C1975" s="48"/>
      <c r="D1975" s="48"/>
      <c r="E1975" s="48"/>
      <c r="F1975" s="48"/>
      <c r="G1975" s="48"/>
      <c r="H1975" s="48"/>
      <c r="I1975" s="48"/>
      <c r="J1975" s="48"/>
      <c r="K1975" s="48"/>
      <c r="IY1975" s="6"/>
      <c r="IZ1975" s="6"/>
      <c r="JA1975" s="6"/>
      <c r="JB1975" s="6"/>
      <c r="JC1975" s="6"/>
      <c r="JD1975" s="46"/>
      <c r="JE1975" s="4"/>
      <c r="JF1975" s="4"/>
      <c r="JG1975" s="4"/>
      <c r="JH1975" s="4"/>
      <c r="JI1975" s="4"/>
      <c r="JJ1975" s="4"/>
      <c r="JK1975" s="4"/>
      <c r="JL1975" s="4"/>
      <c r="JM1975" s="4"/>
      <c r="JN1975" s="4"/>
      <c r="JO1975" s="4"/>
      <c r="JP1975" s="4"/>
      <c r="JQ1975" s="6"/>
    </row>
    <row r="1976" spans="1:277" x14ac:dyDescent="0.25">
      <c r="A1976" s="47"/>
      <c r="B1976" s="48"/>
      <c r="C1976" s="48"/>
      <c r="D1976" s="48"/>
      <c r="E1976" s="48"/>
      <c r="F1976" s="48"/>
      <c r="G1976" s="48"/>
      <c r="H1976" s="48"/>
      <c r="I1976" s="48"/>
      <c r="J1976" s="48"/>
      <c r="K1976" s="48"/>
      <c r="IY1976" s="6"/>
      <c r="IZ1976" s="6"/>
      <c r="JA1976" s="6"/>
      <c r="JB1976" s="6"/>
      <c r="JC1976" s="6"/>
      <c r="JD1976" s="46"/>
      <c r="JE1976" s="4"/>
      <c r="JF1976" s="4"/>
      <c r="JG1976" s="4"/>
      <c r="JH1976" s="4"/>
      <c r="JI1976" s="4"/>
      <c r="JJ1976" s="4"/>
      <c r="JK1976" s="4"/>
      <c r="JL1976" s="4"/>
      <c r="JM1976" s="4"/>
      <c r="JN1976" s="4"/>
      <c r="JO1976" s="4"/>
      <c r="JP1976" s="4"/>
      <c r="JQ1976" s="6"/>
    </row>
    <row r="1977" spans="1:277" x14ac:dyDescent="0.25">
      <c r="A1977" s="47"/>
      <c r="B1977" s="48"/>
      <c r="C1977" s="48"/>
      <c r="D1977" s="48"/>
      <c r="E1977" s="48"/>
      <c r="F1977" s="48"/>
      <c r="G1977" s="48"/>
      <c r="H1977" s="48"/>
      <c r="I1977" s="48"/>
      <c r="J1977" s="48"/>
      <c r="K1977" s="48"/>
      <c r="IY1977" s="6"/>
      <c r="IZ1977" s="6"/>
      <c r="JA1977" s="6"/>
      <c r="JB1977" s="6"/>
      <c r="JC1977" s="6"/>
      <c r="JD1977" s="46"/>
      <c r="JE1977" s="4"/>
      <c r="JF1977" s="4"/>
      <c r="JG1977" s="4"/>
      <c r="JH1977" s="4"/>
      <c r="JI1977" s="4"/>
      <c r="JJ1977" s="4"/>
      <c r="JK1977" s="4"/>
      <c r="JL1977" s="4"/>
      <c r="JM1977" s="4"/>
      <c r="JN1977" s="4"/>
      <c r="JO1977" s="4"/>
      <c r="JP1977" s="4"/>
      <c r="JQ1977" s="6"/>
    </row>
    <row r="1978" spans="1:277" x14ac:dyDescent="0.25">
      <c r="A1978" s="47"/>
      <c r="B1978" s="48"/>
      <c r="C1978" s="48"/>
      <c r="D1978" s="48"/>
      <c r="E1978" s="48"/>
      <c r="F1978" s="48"/>
      <c r="G1978" s="48"/>
      <c r="H1978" s="48"/>
      <c r="I1978" s="48"/>
      <c r="J1978" s="48"/>
      <c r="K1978" s="48"/>
      <c r="IY1978" s="6"/>
      <c r="IZ1978" s="6"/>
      <c r="JA1978" s="6"/>
      <c r="JB1978" s="6"/>
      <c r="JC1978" s="6"/>
      <c r="JD1978" s="46"/>
      <c r="JE1978" s="4"/>
      <c r="JF1978" s="4"/>
      <c r="JG1978" s="4"/>
      <c r="JH1978" s="4"/>
      <c r="JI1978" s="4"/>
      <c r="JJ1978" s="4"/>
      <c r="JK1978" s="4"/>
      <c r="JL1978" s="4"/>
      <c r="JM1978" s="4"/>
      <c r="JN1978" s="4"/>
      <c r="JO1978" s="4"/>
      <c r="JP1978" s="4"/>
      <c r="JQ1978" s="6"/>
    </row>
    <row r="1979" spans="1:277" x14ac:dyDescent="0.25">
      <c r="A1979" s="47"/>
      <c r="B1979" s="48"/>
      <c r="C1979" s="48"/>
      <c r="D1979" s="48"/>
      <c r="E1979" s="48"/>
      <c r="F1979" s="48"/>
      <c r="G1979" s="48"/>
      <c r="H1979" s="48"/>
      <c r="I1979" s="48"/>
      <c r="J1979" s="48"/>
      <c r="K1979" s="48"/>
      <c r="IY1979" s="6"/>
      <c r="IZ1979" s="6"/>
      <c r="JA1979" s="6"/>
      <c r="JB1979" s="6"/>
      <c r="JC1979" s="6"/>
      <c r="JD1979" s="46"/>
      <c r="JE1979" s="4"/>
      <c r="JF1979" s="4"/>
      <c r="JG1979" s="4"/>
      <c r="JH1979" s="4"/>
      <c r="JI1979" s="4"/>
      <c r="JJ1979" s="4"/>
      <c r="JK1979" s="4"/>
      <c r="JL1979" s="4"/>
      <c r="JM1979" s="4"/>
      <c r="JN1979" s="4"/>
      <c r="JO1979" s="4"/>
      <c r="JP1979" s="4"/>
      <c r="JQ1979" s="6"/>
    </row>
    <row r="1980" spans="1:277" x14ac:dyDescent="0.25">
      <c r="A1980" s="47"/>
      <c r="B1980" s="48"/>
      <c r="C1980" s="48"/>
      <c r="D1980" s="48"/>
      <c r="E1980" s="48"/>
      <c r="F1980" s="48"/>
      <c r="G1980" s="48"/>
      <c r="H1980" s="48"/>
      <c r="I1980" s="48"/>
      <c r="J1980" s="48"/>
      <c r="K1980" s="48"/>
      <c r="IY1980" s="6"/>
      <c r="IZ1980" s="6"/>
      <c r="JA1980" s="6"/>
      <c r="JB1980" s="6"/>
      <c r="JC1980" s="6"/>
      <c r="JD1980" s="46"/>
      <c r="JE1980" s="4"/>
      <c r="JF1980" s="4"/>
      <c r="JG1980" s="4"/>
      <c r="JH1980" s="4"/>
      <c r="JI1980" s="4"/>
      <c r="JJ1980" s="4"/>
      <c r="JK1980" s="4"/>
      <c r="JL1980" s="4"/>
      <c r="JM1980" s="4"/>
      <c r="JN1980" s="4"/>
      <c r="JO1980" s="4"/>
      <c r="JP1980" s="4"/>
      <c r="JQ1980" s="6"/>
    </row>
    <row r="1981" spans="1:277" x14ac:dyDescent="0.25">
      <c r="A1981" s="47"/>
      <c r="B1981" s="48"/>
      <c r="C1981" s="48"/>
      <c r="D1981" s="48"/>
      <c r="E1981" s="48"/>
      <c r="F1981" s="48"/>
      <c r="G1981" s="48"/>
      <c r="H1981" s="48"/>
      <c r="I1981" s="48"/>
      <c r="J1981" s="48"/>
      <c r="K1981" s="48"/>
      <c r="IY1981" s="6"/>
      <c r="IZ1981" s="6"/>
      <c r="JA1981" s="6"/>
      <c r="JB1981" s="6"/>
      <c r="JC1981" s="6"/>
      <c r="JD1981" s="46"/>
      <c r="JE1981" s="4"/>
      <c r="JF1981" s="4"/>
      <c r="JG1981" s="4"/>
      <c r="JH1981" s="4"/>
      <c r="JI1981" s="4"/>
      <c r="JJ1981" s="4"/>
      <c r="JK1981" s="4"/>
      <c r="JL1981" s="4"/>
      <c r="JM1981" s="4"/>
      <c r="JN1981" s="4"/>
      <c r="JO1981" s="4"/>
      <c r="JP1981" s="4"/>
      <c r="JQ1981" s="6"/>
    </row>
    <row r="1982" spans="1:277" x14ac:dyDescent="0.25">
      <c r="A1982" s="47"/>
      <c r="B1982" s="48"/>
      <c r="C1982" s="48"/>
      <c r="D1982" s="48"/>
      <c r="E1982" s="48"/>
      <c r="F1982" s="48"/>
      <c r="G1982" s="48"/>
      <c r="H1982" s="48"/>
      <c r="I1982" s="48"/>
      <c r="J1982" s="48"/>
      <c r="K1982" s="48"/>
      <c r="IY1982" s="6"/>
      <c r="IZ1982" s="6"/>
      <c r="JA1982" s="6"/>
      <c r="JB1982" s="6"/>
      <c r="JC1982" s="6"/>
      <c r="JD1982" s="46"/>
      <c r="JE1982" s="4"/>
      <c r="JF1982" s="4"/>
      <c r="JG1982" s="4"/>
      <c r="JH1982" s="4"/>
      <c r="JI1982" s="4"/>
      <c r="JJ1982" s="4"/>
      <c r="JK1982" s="4"/>
      <c r="JL1982" s="4"/>
      <c r="JM1982" s="4"/>
      <c r="JN1982" s="4"/>
      <c r="JO1982" s="4"/>
      <c r="JP1982" s="4"/>
      <c r="JQ1982" s="6"/>
    </row>
    <row r="1983" spans="1:277" x14ac:dyDescent="0.25">
      <c r="A1983" s="47"/>
      <c r="B1983" s="48"/>
      <c r="C1983" s="48"/>
      <c r="D1983" s="48"/>
      <c r="E1983" s="48"/>
      <c r="F1983" s="48"/>
      <c r="G1983" s="48"/>
      <c r="H1983" s="48"/>
      <c r="I1983" s="48"/>
      <c r="J1983" s="48"/>
      <c r="K1983" s="48"/>
      <c r="IY1983" s="6"/>
      <c r="IZ1983" s="6"/>
      <c r="JA1983" s="6"/>
      <c r="JB1983" s="6"/>
      <c r="JC1983" s="6"/>
      <c r="JD1983" s="46"/>
      <c r="JE1983" s="4"/>
      <c r="JF1983" s="4"/>
      <c r="JG1983" s="4"/>
      <c r="JH1983" s="4"/>
      <c r="JI1983" s="4"/>
      <c r="JJ1983" s="4"/>
      <c r="JK1983" s="4"/>
      <c r="JL1983" s="4"/>
      <c r="JM1983" s="4"/>
      <c r="JN1983" s="4"/>
      <c r="JO1983" s="4"/>
      <c r="JP1983" s="4"/>
      <c r="JQ1983" s="6"/>
    </row>
    <row r="1984" spans="1:277" x14ac:dyDescent="0.25">
      <c r="A1984" s="47"/>
      <c r="B1984" s="48"/>
      <c r="C1984" s="48"/>
      <c r="D1984" s="48"/>
      <c r="E1984" s="48"/>
      <c r="F1984" s="48"/>
      <c r="G1984" s="48"/>
      <c r="H1984" s="48"/>
      <c r="I1984" s="48"/>
      <c r="J1984" s="48"/>
      <c r="K1984" s="48"/>
      <c r="IY1984" s="6"/>
      <c r="IZ1984" s="6"/>
      <c r="JA1984" s="6"/>
      <c r="JB1984" s="6"/>
      <c r="JC1984" s="6"/>
      <c r="JD1984" s="46"/>
      <c r="JE1984" s="4"/>
      <c r="JF1984" s="4"/>
      <c r="JG1984" s="4"/>
      <c r="JH1984" s="4"/>
      <c r="JI1984" s="4"/>
      <c r="JJ1984" s="4"/>
      <c r="JK1984" s="4"/>
      <c r="JL1984" s="4"/>
      <c r="JM1984" s="4"/>
      <c r="JN1984" s="4"/>
      <c r="JO1984" s="4"/>
      <c r="JP1984" s="4"/>
      <c r="JQ1984" s="6"/>
    </row>
    <row r="1985" spans="1:277" x14ac:dyDescent="0.25">
      <c r="A1985" s="47"/>
      <c r="B1985" s="48"/>
      <c r="C1985" s="48"/>
      <c r="D1985" s="48"/>
      <c r="E1985" s="48"/>
      <c r="F1985" s="48"/>
      <c r="G1985" s="48"/>
      <c r="H1985" s="48"/>
      <c r="I1985" s="48"/>
      <c r="J1985" s="48"/>
      <c r="K1985" s="48"/>
      <c r="IY1985" s="6"/>
      <c r="IZ1985" s="6"/>
      <c r="JA1985" s="6"/>
      <c r="JB1985" s="6"/>
      <c r="JC1985" s="6"/>
      <c r="JD1985" s="46"/>
      <c r="JE1985" s="4"/>
      <c r="JF1985" s="4"/>
      <c r="JG1985" s="4"/>
      <c r="JH1985" s="4"/>
      <c r="JI1985" s="4"/>
      <c r="JJ1985" s="4"/>
      <c r="JK1985" s="4"/>
      <c r="JL1985" s="4"/>
      <c r="JM1985" s="4"/>
      <c r="JN1985" s="4"/>
      <c r="JO1985" s="4"/>
      <c r="JP1985" s="4"/>
      <c r="JQ1985" s="6"/>
    </row>
    <row r="1986" spans="1:277" x14ac:dyDescent="0.25">
      <c r="A1986" s="47"/>
      <c r="B1986" s="48"/>
      <c r="C1986" s="48"/>
      <c r="D1986" s="48"/>
      <c r="E1986" s="48"/>
      <c r="F1986" s="48"/>
      <c r="G1986" s="48"/>
      <c r="H1986" s="48"/>
      <c r="I1986" s="48"/>
      <c r="J1986" s="48"/>
      <c r="K1986" s="48"/>
      <c r="IY1986" s="6"/>
      <c r="IZ1986" s="6"/>
      <c r="JA1986" s="6"/>
      <c r="JB1986" s="6"/>
      <c r="JC1986" s="6"/>
      <c r="JD1986" s="46"/>
      <c r="JE1986" s="4"/>
      <c r="JF1986" s="4"/>
      <c r="JG1986" s="4"/>
      <c r="JH1986" s="4"/>
      <c r="JI1986" s="4"/>
      <c r="JJ1986" s="4"/>
      <c r="JK1986" s="4"/>
      <c r="JL1986" s="4"/>
      <c r="JM1986" s="4"/>
      <c r="JN1986" s="4"/>
      <c r="JO1986" s="4"/>
      <c r="JP1986" s="4"/>
      <c r="JQ1986" s="6"/>
    </row>
    <row r="1987" spans="1:277" x14ac:dyDescent="0.25">
      <c r="A1987" s="47"/>
      <c r="B1987" s="48"/>
      <c r="C1987" s="48"/>
      <c r="D1987" s="48"/>
      <c r="E1987" s="48"/>
      <c r="F1987" s="48"/>
      <c r="G1987" s="48"/>
      <c r="H1987" s="48"/>
      <c r="I1987" s="48"/>
      <c r="J1987" s="48"/>
      <c r="K1987" s="48"/>
      <c r="IY1987" s="6"/>
      <c r="IZ1987" s="6"/>
      <c r="JA1987" s="6"/>
      <c r="JB1987" s="6"/>
      <c r="JC1987" s="6"/>
      <c r="JD1987" s="46"/>
      <c r="JE1987" s="4"/>
      <c r="JF1987" s="4"/>
      <c r="JG1987" s="4"/>
      <c r="JH1987" s="4"/>
      <c r="JI1987" s="4"/>
      <c r="JJ1987" s="4"/>
      <c r="JK1987" s="4"/>
      <c r="JL1987" s="4"/>
      <c r="JM1987" s="4"/>
      <c r="JN1987" s="4"/>
      <c r="JO1987" s="4"/>
      <c r="JP1987" s="4"/>
      <c r="JQ1987" s="6"/>
    </row>
    <row r="1988" spans="1:277" x14ac:dyDescent="0.25">
      <c r="A1988" s="47"/>
      <c r="B1988" s="48"/>
      <c r="C1988" s="48"/>
      <c r="D1988" s="48"/>
      <c r="E1988" s="48"/>
      <c r="F1988" s="48"/>
      <c r="G1988" s="48"/>
      <c r="H1988" s="48"/>
      <c r="I1988" s="48"/>
      <c r="J1988" s="48"/>
      <c r="K1988" s="48"/>
      <c r="IY1988" s="6"/>
      <c r="IZ1988" s="6"/>
      <c r="JA1988" s="6"/>
      <c r="JB1988" s="6"/>
      <c r="JC1988" s="6"/>
      <c r="JD1988" s="46"/>
      <c r="JE1988" s="4"/>
      <c r="JF1988" s="4"/>
      <c r="JG1988" s="4"/>
      <c r="JH1988" s="4"/>
      <c r="JI1988" s="4"/>
      <c r="JJ1988" s="4"/>
      <c r="JK1988" s="4"/>
      <c r="JL1988" s="4"/>
      <c r="JM1988" s="4"/>
      <c r="JN1988" s="4"/>
      <c r="JO1988" s="4"/>
      <c r="JP1988" s="4"/>
      <c r="JQ1988" s="6"/>
    </row>
    <row r="1989" spans="1:277" x14ac:dyDescent="0.25">
      <c r="A1989" s="47"/>
      <c r="B1989" s="48"/>
      <c r="C1989" s="48"/>
      <c r="D1989" s="48"/>
      <c r="E1989" s="48"/>
      <c r="F1989" s="48"/>
      <c r="G1989" s="48"/>
      <c r="H1989" s="48"/>
      <c r="I1989" s="48"/>
      <c r="J1989" s="48"/>
      <c r="K1989" s="48"/>
      <c r="IY1989" s="6"/>
      <c r="IZ1989" s="6"/>
      <c r="JA1989" s="6"/>
      <c r="JB1989" s="6"/>
      <c r="JC1989" s="6"/>
      <c r="JD1989" s="46"/>
      <c r="JE1989" s="4"/>
      <c r="JF1989" s="4"/>
      <c r="JG1989" s="4"/>
      <c r="JH1989" s="4"/>
      <c r="JI1989" s="4"/>
      <c r="JJ1989" s="4"/>
      <c r="JK1989" s="4"/>
      <c r="JL1989" s="4"/>
      <c r="JM1989" s="4"/>
      <c r="JN1989" s="4"/>
      <c r="JO1989" s="4"/>
      <c r="JP1989" s="4"/>
      <c r="JQ1989" s="6"/>
    </row>
    <row r="1990" spans="1:277" x14ac:dyDescent="0.25">
      <c r="A1990" s="47"/>
      <c r="B1990" s="48"/>
      <c r="C1990" s="48"/>
      <c r="D1990" s="48"/>
      <c r="E1990" s="48"/>
      <c r="F1990" s="48"/>
      <c r="G1990" s="48"/>
      <c r="H1990" s="48"/>
      <c r="I1990" s="48"/>
      <c r="J1990" s="48"/>
      <c r="K1990" s="48"/>
      <c r="IY1990" s="6"/>
      <c r="IZ1990" s="6"/>
      <c r="JA1990" s="6"/>
      <c r="JB1990" s="6"/>
      <c r="JC1990" s="6"/>
      <c r="JD1990" s="46"/>
      <c r="JE1990" s="4"/>
      <c r="JF1990" s="4"/>
      <c r="JG1990" s="4"/>
      <c r="JH1990" s="4"/>
      <c r="JI1990" s="4"/>
      <c r="JJ1990" s="4"/>
      <c r="JK1990" s="4"/>
      <c r="JL1990" s="4"/>
      <c r="JM1990" s="4"/>
      <c r="JN1990" s="4"/>
      <c r="JO1990" s="4"/>
      <c r="JP1990" s="4"/>
      <c r="JQ1990" s="6"/>
    </row>
    <row r="1991" spans="1:277" x14ac:dyDescent="0.25">
      <c r="A1991" s="47"/>
      <c r="B1991" s="48"/>
      <c r="C1991" s="48"/>
      <c r="D1991" s="48"/>
      <c r="E1991" s="48"/>
      <c r="F1991" s="48"/>
      <c r="G1991" s="48"/>
      <c r="H1991" s="48"/>
      <c r="I1991" s="48"/>
      <c r="J1991" s="48"/>
      <c r="K1991" s="48"/>
      <c r="IY1991" s="6"/>
      <c r="IZ1991" s="6"/>
      <c r="JA1991" s="6"/>
      <c r="JB1991" s="6"/>
      <c r="JC1991" s="6"/>
      <c r="JD1991" s="46"/>
      <c r="JE1991" s="4"/>
      <c r="JF1991" s="4"/>
      <c r="JG1991" s="4"/>
      <c r="JH1991" s="4"/>
      <c r="JI1991" s="4"/>
      <c r="JJ1991" s="4"/>
      <c r="JK1991" s="4"/>
      <c r="JL1991" s="4"/>
      <c r="JM1991" s="4"/>
      <c r="JN1991" s="4"/>
      <c r="JO1991" s="4"/>
      <c r="JP1991" s="4"/>
      <c r="JQ1991" s="6"/>
    </row>
    <row r="1992" spans="1:277" x14ac:dyDescent="0.25">
      <c r="A1992" s="47"/>
      <c r="B1992" s="48"/>
      <c r="C1992" s="48"/>
      <c r="D1992" s="48"/>
      <c r="E1992" s="48"/>
      <c r="F1992" s="48"/>
      <c r="G1992" s="48"/>
      <c r="H1992" s="48"/>
      <c r="I1992" s="48"/>
      <c r="J1992" s="48"/>
      <c r="K1992" s="48"/>
      <c r="IY1992" s="6"/>
      <c r="IZ1992" s="6"/>
      <c r="JA1992" s="6"/>
      <c r="JB1992" s="6"/>
      <c r="JC1992" s="6"/>
      <c r="JD1992" s="46"/>
      <c r="JE1992" s="4"/>
      <c r="JF1992" s="4"/>
      <c r="JG1992" s="4"/>
      <c r="JH1992" s="4"/>
      <c r="JI1992" s="4"/>
      <c r="JJ1992" s="4"/>
      <c r="JK1992" s="4"/>
      <c r="JL1992" s="4"/>
      <c r="JM1992" s="4"/>
      <c r="JN1992" s="4"/>
      <c r="JO1992" s="4"/>
      <c r="JP1992" s="4"/>
      <c r="JQ1992" s="6"/>
    </row>
    <row r="1993" spans="1:277" x14ac:dyDescent="0.25">
      <c r="A1993" s="47"/>
      <c r="B1993" s="48"/>
      <c r="C1993" s="48"/>
      <c r="D1993" s="48"/>
      <c r="E1993" s="48"/>
      <c r="F1993" s="48"/>
      <c r="G1993" s="48"/>
      <c r="H1993" s="48"/>
      <c r="I1993" s="48"/>
      <c r="J1993" s="48"/>
      <c r="K1993" s="48"/>
      <c r="IY1993" s="6"/>
      <c r="IZ1993" s="6"/>
      <c r="JA1993" s="6"/>
      <c r="JB1993" s="6"/>
      <c r="JC1993" s="6"/>
      <c r="JD1993" s="46"/>
      <c r="JE1993" s="4"/>
      <c r="JF1993" s="4"/>
      <c r="JG1993" s="4"/>
      <c r="JH1993" s="4"/>
      <c r="JI1993" s="4"/>
      <c r="JJ1993" s="4"/>
      <c r="JK1993" s="4"/>
      <c r="JL1993" s="4"/>
      <c r="JM1993" s="4"/>
      <c r="JN1993" s="4"/>
      <c r="JO1993" s="4"/>
      <c r="JP1993" s="4"/>
      <c r="JQ1993" s="6"/>
    </row>
    <row r="1994" spans="1:277" x14ac:dyDescent="0.25">
      <c r="A1994" s="47"/>
      <c r="B1994" s="48"/>
      <c r="C1994" s="48"/>
      <c r="D1994" s="48"/>
      <c r="E1994" s="48"/>
      <c r="F1994" s="48"/>
      <c r="G1994" s="48"/>
      <c r="H1994" s="48"/>
      <c r="I1994" s="48"/>
      <c r="J1994" s="48"/>
      <c r="K1994" s="48"/>
      <c r="IY1994" s="6"/>
      <c r="IZ1994" s="6"/>
      <c r="JA1994" s="6"/>
      <c r="JB1994" s="6"/>
      <c r="JC1994" s="6"/>
      <c r="JD1994" s="46"/>
      <c r="JE1994" s="4"/>
      <c r="JF1994" s="4"/>
      <c r="JG1994" s="4"/>
      <c r="JH1994" s="4"/>
      <c r="JI1994" s="4"/>
      <c r="JJ1994" s="4"/>
      <c r="JK1994" s="4"/>
      <c r="JL1994" s="4"/>
      <c r="JM1994" s="4"/>
      <c r="JN1994" s="4"/>
      <c r="JO1994" s="4"/>
      <c r="JP1994" s="4"/>
      <c r="JQ1994" s="6"/>
    </row>
    <row r="1995" spans="1:277" x14ac:dyDescent="0.25">
      <c r="A1995" s="47"/>
      <c r="B1995" s="48"/>
      <c r="C1995" s="48"/>
      <c r="D1995" s="48"/>
      <c r="E1995" s="48"/>
      <c r="F1995" s="48"/>
      <c r="G1995" s="48"/>
      <c r="H1995" s="48"/>
      <c r="I1995" s="48"/>
      <c r="J1995" s="48"/>
      <c r="K1995" s="48"/>
      <c r="IY1995" s="6"/>
      <c r="IZ1995" s="6"/>
      <c r="JA1995" s="6"/>
      <c r="JB1995" s="6"/>
      <c r="JC1995" s="6"/>
      <c r="JD1995" s="46"/>
      <c r="JE1995" s="4"/>
      <c r="JF1995" s="4"/>
      <c r="JG1995" s="4"/>
      <c r="JH1995" s="4"/>
      <c r="JI1995" s="4"/>
      <c r="JJ1995" s="4"/>
      <c r="JK1995" s="4"/>
      <c r="JL1995" s="4"/>
      <c r="JM1995" s="4"/>
      <c r="JN1995" s="4"/>
      <c r="JO1995" s="4"/>
      <c r="JP1995" s="4"/>
      <c r="JQ1995" s="6"/>
    </row>
    <row r="1996" spans="1:277" x14ac:dyDescent="0.25">
      <c r="A1996" s="47"/>
      <c r="B1996" s="48"/>
      <c r="C1996" s="48"/>
      <c r="D1996" s="48"/>
      <c r="E1996" s="48"/>
      <c r="F1996" s="48"/>
      <c r="G1996" s="48"/>
      <c r="H1996" s="48"/>
      <c r="I1996" s="48"/>
      <c r="J1996" s="48"/>
      <c r="K1996" s="48"/>
      <c r="IY1996" s="6"/>
      <c r="IZ1996" s="6"/>
      <c r="JA1996" s="6"/>
      <c r="JB1996" s="6"/>
      <c r="JC1996" s="6"/>
      <c r="JD1996" s="46"/>
      <c r="JE1996" s="4"/>
      <c r="JF1996" s="4"/>
      <c r="JG1996" s="4"/>
      <c r="JH1996" s="4"/>
      <c r="JI1996" s="4"/>
      <c r="JJ1996" s="4"/>
      <c r="JK1996" s="4"/>
      <c r="JL1996" s="4"/>
      <c r="JM1996" s="4"/>
      <c r="JN1996" s="4"/>
      <c r="JO1996" s="4"/>
      <c r="JP1996" s="4"/>
      <c r="JQ1996" s="6"/>
    </row>
    <row r="1997" spans="1:277" x14ac:dyDescent="0.25">
      <c r="A1997" s="47"/>
      <c r="B1997" s="48"/>
      <c r="C1997" s="48"/>
      <c r="D1997" s="48"/>
      <c r="E1997" s="48"/>
      <c r="F1997" s="48"/>
      <c r="G1997" s="48"/>
      <c r="H1997" s="48"/>
      <c r="I1997" s="48"/>
      <c r="J1997" s="48"/>
      <c r="K1997" s="48"/>
      <c r="IY1997" s="6"/>
      <c r="IZ1997" s="6"/>
      <c r="JA1997" s="6"/>
      <c r="JB1997" s="6"/>
      <c r="JC1997" s="6"/>
      <c r="JD1997" s="46"/>
      <c r="JE1997" s="4"/>
      <c r="JF1997" s="4"/>
      <c r="JG1997" s="4"/>
      <c r="JH1997" s="4"/>
      <c r="JI1997" s="4"/>
      <c r="JJ1997" s="4"/>
      <c r="JK1997" s="4"/>
      <c r="JL1997" s="4"/>
      <c r="JM1997" s="4"/>
      <c r="JN1997" s="4"/>
      <c r="JO1997" s="4"/>
      <c r="JP1997" s="4"/>
      <c r="JQ1997" s="6"/>
    </row>
    <row r="1998" spans="1:277" x14ac:dyDescent="0.25">
      <c r="A1998" s="47"/>
      <c r="B1998" s="48"/>
      <c r="C1998" s="48"/>
      <c r="D1998" s="48"/>
      <c r="E1998" s="48"/>
      <c r="F1998" s="48"/>
      <c r="G1998" s="48"/>
      <c r="H1998" s="48"/>
      <c r="I1998" s="48"/>
      <c r="J1998" s="48"/>
      <c r="K1998" s="48"/>
      <c r="IY1998" s="6"/>
      <c r="IZ1998" s="6"/>
      <c r="JA1998" s="6"/>
      <c r="JB1998" s="6"/>
      <c r="JC1998" s="6"/>
      <c r="JD1998" s="46"/>
      <c r="JE1998" s="4"/>
      <c r="JF1998" s="4"/>
      <c r="JG1998" s="4"/>
      <c r="JH1998" s="4"/>
      <c r="JI1998" s="4"/>
      <c r="JJ1998" s="4"/>
      <c r="JK1998" s="4"/>
      <c r="JL1998" s="4"/>
      <c r="JM1998" s="4"/>
      <c r="JN1998" s="4"/>
      <c r="JO1998" s="4"/>
      <c r="JP1998" s="4"/>
      <c r="JQ1998" s="6"/>
    </row>
    <row r="1999" spans="1:277" x14ac:dyDescent="0.25">
      <c r="A1999" s="47"/>
      <c r="B1999" s="48"/>
      <c r="C1999" s="48"/>
      <c r="D1999" s="48"/>
      <c r="E1999" s="48"/>
      <c r="F1999" s="48"/>
      <c r="G1999" s="48"/>
      <c r="H1999" s="48"/>
      <c r="I1999" s="48"/>
      <c r="J1999" s="48"/>
      <c r="K1999" s="48"/>
      <c r="IY1999" s="6"/>
      <c r="IZ1999" s="6"/>
      <c r="JA1999" s="6"/>
      <c r="JB1999" s="6"/>
      <c r="JC1999" s="6"/>
      <c r="JD1999" s="46"/>
      <c r="JE1999" s="4"/>
      <c r="JF1999" s="4"/>
      <c r="JG1999" s="4"/>
      <c r="JH1999" s="4"/>
      <c r="JI1999" s="4"/>
      <c r="JJ1999" s="4"/>
      <c r="JK1999" s="4"/>
      <c r="JL1999" s="4"/>
      <c r="JM1999" s="4"/>
      <c r="JN1999" s="4"/>
      <c r="JO1999" s="4"/>
      <c r="JP1999" s="4"/>
      <c r="JQ1999" s="6"/>
    </row>
    <row r="2000" spans="1:277" x14ac:dyDescent="0.25">
      <c r="A2000" s="47"/>
      <c r="B2000" s="48"/>
      <c r="C2000" s="48"/>
      <c r="D2000" s="48"/>
      <c r="E2000" s="48"/>
      <c r="F2000" s="48"/>
      <c r="G2000" s="48"/>
      <c r="H2000" s="48"/>
      <c r="I2000" s="48"/>
      <c r="J2000" s="48"/>
      <c r="K2000" s="48"/>
      <c r="IY2000" s="6"/>
      <c r="IZ2000" s="6"/>
      <c r="JA2000" s="6"/>
      <c r="JB2000" s="6"/>
      <c r="JC2000" s="6"/>
      <c r="JD2000" s="46"/>
      <c r="JE2000" s="4"/>
      <c r="JF2000" s="4"/>
      <c r="JG2000" s="4"/>
      <c r="JH2000" s="4"/>
      <c r="JI2000" s="4"/>
      <c r="JJ2000" s="4"/>
      <c r="JK2000" s="4"/>
      <c r="JL2000" s="4"/>
      <c r="JM2000" s="4"/>
      <c r="JN2000" s="4"/>
      <c r="JO2000" s="4"/>
      <c r="JP2000" s="4"/>
      <c r="JQ2000" s="6"/>
    </row>
    <row r="2001" spans="1:277" x14ac:dyDescent="0.25">
      <c r="A2001" s="47"/>
      <c r="B2001" s="48"/>
      <c r="C2001" s="48"/>
      <c r="D2001" s="48"/>
      <c r="E2001" s="48"/>
      <c r="F2001" s="48"/>
      <c r="G2001" s="48"/>
      <c r="H2001" s="48"/>
      <c r="I2001" s="48"/>
      <c r="J2001" s="48"/>
      <c r="K2001" s="48"/>
      <c r="IY2001" s="6"/>
      <c r="IZ2001" s="6"/>
      <c r="JA2001" s="6"/>
      <c r="JB2001" s="6"/>
      <c r="JC2001" s="6"/>
      <c r="JD2001" s="46"/>
      <c r="JE2001" s="4"/>
      <c r="JF2001" s="4"/>
      <c r="JG2001" s="4"/>
      <c r="JH2001" s="4"/>
      <c r="JI2001" s="4"/>
      <c r="JJ2001" s="4"/>
      <c r="JK2001" s="4"/>
      <c r="JL2001" s="4"/>
      <c r="JM2001" s="4"/>
      <c r="JN2001" s="4"/>
      <c r="JO2001" s="4"/>
      <c r="JP2001" s="4"/>
      <c r="JQ2001" s="6"/>
    </row>
    <row r="2002" spans="1:277" x14ac:dyDescent="0.25">
      <c r="A2002" s="47"/>
      <c r="B2002" s="48"/>
      <c r="C2002" s="48"/>
      <c r="D2002" s="48"/>
      <c r="E2002" s="48"/>
      <c r="F2002" s="48"/>
      <c r="G2002" s="48"/>
      <c r="H2002" s="48"/>
      <c r="I2002" s="48"/>
      <c r="J2002" s="48"/>
      <c r="K2002" s="48"/>
      <c r="IY2002" s="6"/>
      <c r="IZ2002" s="6"/>
      <c r="JA2002" s="6"/>
      <c r="JB2002" s="6"/>
      <c r="JC2002" s="6"/>
      <c r="JD2002" s="46"/>
      <c r="JE2002" s="4"/>
      <c r="JF2002" s="4"/>
      <c r="JG2002" s="4"/>
      <c r="JH2002" s="4"/>
      <c r="JI2002" s="4"/>
      <c r="JJ2002" s="4"/>
      <c r="JK2002" s="4"/>
      <c r="JL2002" s="4"/>
      <c r="JM2002" s="4"/>
      <c r="JN2002" s="4"/>
      <c r="JO2002" s="4"/>
      <c r="JP2002" s="4"/>
      <c r="JQ2002" s="6"/>
    </row>
    <row r="2003" spans="1:277" x14ac:dyDescent="0.25">
      <c r="A2003" s="47"/>
      <c r="B2003" s="48"/>
      <c r="C2003" s="48"/>
      <c r="D2003" s="48"/>
      <c r="E2003" s="48"/>
      <c r="F2003" s="48"/>
      <c r="G2003" s="48"/>
      <c r="H2003" s="48"/>
      <c r="I2003" s="48"/>
      <c r="J2003" s="48"/>
      <c r="K2003" s="48"/>
      <c r="IY2003" s="6"/>
      <c r="IZ2003" s="6"/>
      <c r="JA2003" s="6"/>
      <c r="JB2003" s="6"/>
      <c r="JC2003" s="6"/>
      <c r="JD2003" s="46"/>
      <c r="JE2003" s="4"/>
      <c r="JF2003" s="4"/>
      <c r="JG2003" s="4"/>
      <c r="JH2003" s="4"/>
      <c r="JI2003" s="4"/>
      <c r="JJ2003" s="4"/>
      <c r="JK2003" s="4"/>
      <c r="JL2003" s="4"/>
      <c r="JM2003" s="4"/>
      <c r="JN2003" s="4"/>
      <c r="JO2003" s="4"/>
      <c r="JP2003" s="4"/>
      <c r="JQ2003" s="6"/>
    </row>
    <row r="2004" spans="1:277" x14ac:dyDescent="0.25">
      <c r="A2004" s="47"/>
      <c r="B2004" s="48"/>
      <c r="C2004" s="48"/>
      <c r="D2004" s="48"/>
      <c r="E2004" s="48"/>
      <c r="F2004" s="48"/>
      <c r="G2004" s="48"/>
      <c r="H2004" s="48"/>
      <c r="I2004" s="48"/>
      <c r="J2004" s="48"/>
      <c r="K2004" s="48"/>
      <c r="IY2004" s="6"/>
      <c r="IZ2004" s="6"/>
      <c r="JA2004" s="6"/>
      <c r="JB2004" s="6"/>
      <c r="JC2004" s="6"/>
      <c r="JD2004" s="46"/>
      <c r="JE2004" s="4"/>
      <c r="JF2004" s="4"/>
      <c r="JG2004" s="4"/>
      <c r="JH2004" s="4"/>
      <c r="JI2004" s="4"/>
      <c r="JJ2004" s="4"/>
      <c r="JK2004" s="4"/>
      <c r="JL2004" s="4"/>
      <c r="JM2004" s="4"/>
      <c r="JN2004" s="4"/>
      <c r="JO2004" s="4"/>
      <c r="JP2004" s="4"/>
      <c r="JQ2004" s="6"/>
    </row>
    <row r="2005" spans="1:277" x14ac:dyDescent="0.25">
      <c r="A2005" s="47"/>
      <c r="B2005" s="48"/>
      <c r="C2005" s="48"/>
      <c r="D2005" s="48"/>
      <c r="E2005" s="48"/>
      <c r="F2005" s="48"/>
      <c r="G2005" s="48"/>
      <c r="H2005" s="48"/>
      <c r="I2005" s="48"/>
      <c r="J2005" s="48"/>
      <c r="K2005" s="48"/>
      <c r="IY2005" s="6"/>
      <c r="IZ2005" s="6"/>
      <c r="JA2005" s="6"/>
      <c r="JB2005" s="6"/>
      <c r="JC2005" s="6"/>
      <c r="JD2005" s="46"/>
      <c r="JE2005" s="4"/>
      <c r="JF2005" s="4"/>
      <c r="JG2005" s="4"/>
      <c r="JH2005" s="4"/>
      <c r="JI2005" s="4"/>
      <c r="JJ2005" s="4"/>
      <c r="JK2005" s="4"/>
      <c r="JL2005" s="4"/>
      <c r="JM2005" s="4"/>
      <c r="JN2005" s="4"/>
      <c r="JO2005" s="4"/>
      <c r="JP2005" s="4"/>
      <c r="JQ2005" s="6"/>
    </row>
    <row r="2006" spans="1:277" x14ac:dyDescent="0.25">
      <c r="A2006" s="47"/>
      <c r="B2006" s="48"/>
      <c r="C2006" s="48"/>
      <c r="D2006" s="48"/>
      <c r="E2006" s="48"/>
      <c r="F2006" s="48"/>
      <c r="G2006" s="48"/>
      <c r="H2006" s="48"/>
      <c r="I2006" s="48"/>
      <c r="J2006" s="48"/>
      <c r="K2006" s="48"/>
      <c r="IY2006" s="6"/>
      <c r="IZ2006" s="6"/>
      <c r="JA2006" s="6"/>
      <c r="JB2006" s="6"/>
      <c r="JC2006" s="6"/>
      <c r="JD2006" s="46"/>
      <c r="JE2006" s="4"/>
      <c r="JF2006" s="4"/>
      <c r="JG2006" s="4"/>
      <c r="JH2006" s="4"/>
      <c r="JI2006" s="4"/>
      <c r="JJ2006" s="4"/>
      <c r="JK2006" s="4"/>
      <c r="JL2006" s="4"/>
      <c r="JM2006" s="4"/>
      <c r="JN2006" s="4"/>
      <c r="JO2006" s="4"/>
      <c r="JP2006" s="4"/>
      <c r="JQ2006" s="6"/>
    </row>
    <row r="2007" spans="1:277" x14ac:dyDescent="0.25">
      <c r="A2007" s="47"/>
      <c r="B2007" s="48"/>
      <c r="C2007" s="48"/>
      <c r="D2007" s="48"/>
      <c r="E2007" s="48"/>
      <c r="F2007" s="48"/>
      <c r="G2007" s="48"/>
      <c r="H2007" s="48"/>
      <c r="I2007" s="48"/>
      <c r="J2007" s="48"/>
      <c r="K2007" s="48"/>
      <c r="IY2007" s="6"/>
      <c r="IZ2007" s="6"/>
      <c r="JA2007" s="6"/>
      <c r="JB2007" s="6"/>
      <c r="JC2007" s="6"/>
      <c r="JD2007" s="46"/>
      <c r="JE2007" s="4"/>
      <c r="JF2007" s="4"/>
      <c r="JG2007" s="4"/>
      <c r="JH2007" s="4"/>
      <c r="JI2007" s="4"/>
      <c r="JJ2007" s="4"/>
      <c r="JK2007" s="4"/>
      <c r="JL2007" s="4"/>
      <c r="JM2007" s="4"/>
      <c r="JN2007" s="4"/>
      <c r="JO2007" s="4"/>
      <c r="JP2007" s="4"/>
      <c r="JQ2007" s="6"/>
    </row>
    <row r="2008" spans="1:277" x14ac:dyDescent="0.25">
      <c r="A2008" s="47"/>
      <c r="B2008" s="48"/>
      <c r="C2008" s="48"/>
      <c r="D2008" s="48"/>
      <c r="E2008" s="48"/>
      <c r="F2008" s="48"/>
      <c r="G2008" s="48"/>
      <c r="H2008" s="48"/>
      <c r="I2008" s="48"/>
      <c r="J2008" s="48"/>
      <c r="K2008" s="48"/>
      <c r="IY2008" s="6"/>
      <c r="IZ2008" s="6"/>
      <c r="JA2008" s="6"/>
      <c r="JB2008" s="6"/>
      <c r="JC2008" s="6"/>
      <c r="JD2008" s="46"/>
      <c r="JE2008" s="4"/>
      <c r="JF2008" s="4"/>
      <c r="JG2008" s="4"/>
      <c r="JH2008" s="4"/>
      <c r="JI2008" s="4"/>
      <c r="JJ2008" s="4"/>
      <c r="JK2008" s="4"/>
      <c r="JL2008" s="4"/>
      <c r="JM2008" s="4"/>
      <c r="JN2008" s="4"/>
      <c r="JO2008" s="4"/>
      <c r="JP2008" s="4"/>
      <c r="JQ2008" s="6"/>
    </row>
    <row r="2009" spans="1:277" x14ac:dyDescent="0.25">
      <c r="A2009" s="47"/>
      <c r="B2009" s="48"/>
      <c r="C2009" s="48"/>
      <c r="D2009" s="48"/>
      <c r="E2009" s="48"/>
      <c r="F2009" s="48"/>
      <c r="G2009" s="48"/>
      <c r="H2009" s="48"/>
      <c r="I2009" s="48"/>
      <c r="J2009" s="48"/>
      <c r="K2009" s="48"/>
      <c r="IY2009" s="6"/>
      <c r="IZ2009" s="6"/>
      <c r="JA2009" s="6"/>
      <c r="JB2009" s="6"/>
      <c r="JC2009" s="6"/>
      <c r="JD2009" s="46"/>
      <c r="JE2009" s="4"/>
      <c r="JF2009" s="4"/>
      <c r="JG2009" s="4"/>
      <c r="JH2009" s="4"/>
      <c r="JI2009" s="4"/>
      <c r="JJ2009" s="4"/>
      <c r="JK2009" s="4"/>
      <c r="JL2009" s="4"/>
      <c r="JM2009" s="4"/>
      <c r="JN2009" s="4"/>
      <c r="JO2009" s="4"/>
      <c r="JP2009" s="4"/>
      <c r="JQ2009" s="6"/>
    </row>
    <row r="2010" spans="1:277" x14ac:dyDescent="0.25">
      <c r="A2010" s="47"/>
      <c r="B2010" s="48"/>
      <c r="C2010" s="48"/>
      <c r="D2010" s="48"/>
      <c r="E2010" s="48"/>
      <c r="F2010" s="48"/>
      <c r="G2010" s="48"/>
      <c r="H2010" s="48"/>
      <c r="I2010" s="48"/>
      <c r="J2010" s="48"/>
      <c r="K2010" s="48"/>
      <c r="IY2010" s="6"/>
      <c r="IZ2010" s="6"/>
      <c r="JA2010" s="6"/>
      <c r="JB2010" s="6"/>
      <c r="JC2010" s="6"/>
      <c r="JD2010" s="46"/>
      <c r="JE2010" s="4"/>
      <c r="JF2010" s="4"/>
      <c r="JG2010" s="4"/>
      <c r="JH2010" s="4"/>
      <c r="JI2010" s="4"/>
      <c r="JJ2010" s="4"/>
      <c r="JK2010" s="4"/>
      <c r="JL2010" s="4"/>
      <c r="JM2010" s="4"/>
      <c r="JN2010" s="4"/>
      <c r="JO2010" s="4"/>
      <c r="JP2010" s="4"/>
      <c r="JQ2010" s="6"/>
    </row>
    <row r="2011" spans="1:277" x14ac:dyDescent="0.25">
      <c r="A2011" s="47"/>
      <c r="B2011" s="48"/>
      <c r="C2011" s="48"/>
      <c r="D2011" s="48"/>
      <c r="E2011" s="48"/>
      <c r="F2011" s="48"/>
      <c r="G2011" s="48"/>
      <c r="H2011" s="48"/>
      <c r="I2011" s="48"/>
      <c r="J2011" s="48"/>
      <c r="K2011" s="48"/>
      <c r="IY2011" s="6"/>
      <c r="IZ2011" s="6"/>
      <c r="JA2011" s="6"/>
      <c r="JB2011" s="6"/>
      <c r="JC2011" s="6"/>
      <c r="JD2011" s="46"/>
      <c r="JE2011" s="4"/>
      <c r="JF2011" s="4"/>
      <c r="JG2011" s="4"/>
      <c r="JH2011" s="4"/>
      <c r="JI2011" s="4"/>
      <c r="JJ2011" s="4"/>
      <c r="JK2011" s="4"/>
      <c r="JL2011" s="4"/>
      <c r="JM2011" s="4"/>
      <c r="JN2011" s="4"/>
      <c r="JO2011" s="4"/>
      <c r="JP2011" s="4"/>
      <c r="JQ2011" s="6"/>
    </row>
    <row r="2012" spans="1:277" x14ac:dyDescent="0.25">
      <c r="A2012" s="47"/>
      <c r="B2012" s="48"/>
      <c r="C2012" s="48"/>
      <c r="D2012" s="48"/>
      <c r="E2012" s="48"/>
      <c r="F2012" s="48"/>
      <c r="G2012" s="48"/>
      <c r="H2012" s="48"/>
      <c r="I2012" s="48"/>
      <c r="J2012" s="48"/>
      <c r="K2012" s="48"/>
      <c r="IY2012" s="6"/>
      <c r="IZ2012" s="6"/>
      <c r="JA2012" s="6"/>
      <c r="JB2012" s="6"/>
      <c r="JC2012" s="6"/>
      <c r="JD2012" s="46"/>
      <c r="JE2012" s="4"/>
      <c r="JF2012" s="4"/>
      <c r="JG2012" s="4"/>
      <c r="JH2012" s="4"/>
      <c r="JI2012" s="4"/>
      <c r="JJ2012" s="4"/>
      <c r="JK2012" s="4"/>
      <c r="JL2012" s="4"/>
      <c r="JM2012" s="4"/>
      <c r="JN2012" s="4"/>
      <c r="JO2012" s="4"/>
      <c r="JP2012" s="4"/>
      <c r="JQ2012" s="6"/>
    </row>
    <row r="2013" spans="1:277" x14ac:dyDescent="0.25">
      <c r="A2013" s="47"/>
      <c r="B2013" s="48"/>
      <c r="C2013" s="48"/>
      <c r="D2013" s="48"/>
      <c r="E2013" s="48"/>
      <c r="F2013" s="48"/>
      <c r="G2013" s="48"/>
      <c r="H2013" s="48"/>
      <c r="I2013" s="48"/>
      <c r="J2013" s="48"/>
      <c r="K2013" s="48"/>
      <c r="IY2013" s="6"/>
      <c r="IZ2013" s="6"/>
      <c r="JA2013" s="6"/>
      <c r="JB2013" s="6"/>
      <c r="JC2013" s="6"/>
      <c r="JD2013" s="46"/>
      <c r="JE2013" s="4"/>
      <c r="JF2013" s="4"/>
      <c r="JG2013" s="4"/>
      <c r="JH2013" s="4"/>
      <c r="JI2013" s="4"/>
      <c r="JJ2013" s="4"/>
      <c r="JK2013" s="4"/>
      <c r="JL2013" s="4"/>
      <c r="JM2013" s="4"/>
      <c r="JN2013" s="4"/>
      <c r="JO2013" s="4"/>
      <c r="JP2013" s="4"/>
      <c r="JQ2013" s="6"/>
    </row>
    <row r="2014" spans="1:277" x14ac:dyDescent="0.25">
      <c r="A2014" s="47"/>
      <c r="B2014" s="48"/>
      <c r="C2014" s="48"/>
      <c r="D2014" s="48"/>
      <c r="E2014" s="48"/>
      <c r="F2014" s="48"/>
      <c r="G2014" s="48"/>
      <c r="H2014" s="48"/>
      <c r="I2014" s="48"/>
      <c r="J2014" s="48"/>
      <c r="K2014" s="48"/>
      <c r="IY2014" s="6"/>
      <c r="IZ2014" s="6"/>
      <c r="JA2014" s="6"/>
      <c r="JB2014" s="6"/>
      <c r="JC2014" s="6"/>
      <c r="JD2014" s="46"/>
      <c r="JE2014" s="4"/>
      <c r="JF2014" s="4"/>
      <c r="JG2014" s="4"/>
      <c r="JH2014" s="4"/>
      <c r="JI2014" s="4"/>
      <c r="JJ2014" s="4"/>
      <c r="JK2014" s="4"/>
      <c r="JL2014" s="4"/>
      <c r="JM2014" s="4"/>
      <c r="JN2014" s="4"/>
      <c r="JO2014" s="4"/>
      <c r="JP2014" s="4"/>
      <c r="JQ2014" s="6"/>
    </row>
    <row r="2015" spans="1:277" x14ac:dyDescent="0.25">
      <c r="A2015" s="47"/>
      <c r="B2015" s="48"/>
      <c r="C2015" s="48"/>
      <c r="D2015" s="48"/>
      <c r="E2015" s="48"/>
      <c r="F2015" s="48"/>
      <c r="G2015" s="48"/>
      <c r="H2015" s="48"/>
      <c r="I2015" s="48"/>
      <c r="J2015" s="48"/>
      <c r="K2015" s="48"/>
      <c r="IY2015" s="6"/>
      <c r="IZ2015" s="6"/>
      <c r="JA2015" s="6"/>
      <c r="JB2015" s="6"/>
      <c r="JC2015" s="6"/>
      <c r="JD2015" s="46"/>
      <c r="JE2015" s="4"/>
      <c r="JF2015" s="4"/>
      <c r="JG2015" s="4"/>
      <c r="JH2015" s="4"/>
      <c r="JI2015" s="4"/>
      <c r="JJ2015" s="4"/>
      <c r="JK2015" s="4"/>
      <c r="JL2015" s="4"/>
      <c r="JM2015" s="4"/>
      <c r="JN2015" s="4"/>
      <c r="JO2015" s="4"/>
      <c r="JP2015" s="4"/>
      <c r="JQ2015" s="6"/>
    </row>
    <row r="2016" spans="1:277" x14ac:dyDescent="0.25">
      <c r="A2016" s="47"/>
      <c r="B2016" s="48"/>
      <c r="C2016" s="48"/>
      <c r="D2016" s="48"/>
      <c r="E2016" s="48"/>
      <c r="F2016" s="48"/>
      <c r="G2016" s="48"/>
      <c r="H2016" s="48"/>
      <c r="I2016" s="48"/>
      <c r="J2016" s="48"/>
      <c r="K2016" s="48"/>
      <c r="IY2016" s="6"/>
      <c r="IZ2016" s="6"/>
      <c r="JA2016" s="6"/>
      <c r="JB2016" s="6"/>
      <c r="JC2016" s="6"/>
      <c r="JD2016" s="46"/>
      <c r="JE2016" s="4"/>
      <c r="JF2016" s="4"/>
      <c r="JG2016" s="4"/>
      <c r="JH2016" s="4"/>
      <c r="JI2016" s="4"/>
      <c r="JJ2016" s="4"/>
      <c r="JK2016" s="4"/>
      <c r="JL2016" s="4"/>
      <c r="JM2016" s="4"/>
      <c r="JN2016" s="4"/>
      <c r="JO2016" s="4"/>
      <c r="JP2016" s="4"/>
      <c r="JQ2016" s="6"/>
    </row>
    <row r="2017" spans="1:277" x14ac:dyDescent="0.25">
      <c r="A2017" s="47"/>
      <c r="B2017" s="48"/>
      <c r="C2017" s="48"/>
      <c r="D2017" s="48"/>
      <c r="E2017" s="48"/>
      <c r="F2017" s="48"/>
      <c r="G2017" s="48"/>
      <c r="H2017" s="48"/>
      <c r="I2017" s="48"/>
      <c r="J2017" s="48"/>
      <c r="K2017" s="48"/>
      <c r="IY2017" s="6"/>
      <c r="IZ2017" s="6"/>
      <c r="JA2017" s="6"/>
      <c r="JB2017" s="6"/>
      <c r="JC2017" s="6"/>
      <c r="JD2017" s="46"/>
      <c r="JE2017" s="4"/>
      <c r="JF2017" s="4"/>
      <c r="JG2017" s="4"/>
      <c r="JH2017" s="4"/>
      <c r="JI2017" s="4"/>
      <c r="JJ2017" s="4"/>
      <c r="JK2017" s="4"/>
      <c r="JL2017" s="4"/>
      <c r="JM2017" s="4"/>
      <c r="JN2017" s="4"/>
      <c r="JO2017" s="4"/>
      <c r="JP2017" s="4"/>
      <c r="JQ2017" s="6"/>
    </row>
    <row r="2018" spans="1:277" x14ac:dyDescent="0.25">
      <c r="A2018" s="47"/>
      <c r="B2018" s="48"/>
      <c r="C2018" s="48"/>
      <c r="D2018" s="48"/>
      <c r="E2018" s="48"/>
      <c r="F2018" s="48"/>
      <c r="G2018" s="48"/>
      <c r="H2018" s="48"/>
      <c r="I2018" s="48"/>
      <c r="J2018" s="48"/>
      <c r="K2018" s="48"/>
      <c r="IY2018" s="6"/>
      <c r="IZ2018" s="6"/>
      <c r="JA2018" s="6"/>
      <c r="JB2018" s="6"/>
      <c r="JC2018" s="6"/>
      <c r="JD2018" s="46"/>
      <c r="JE2018" s="4"/>
      <c r="JF2018" s="4"/>
      <c r="JG2018" s="4"/>
      <c r="JH2018" s="4"/>
      <c r="JI2018" s="4"/>
      <c r="JJ2018" s="4"/>
      <c r="JK2018" s="4"/>
      <c r="JL2018" s="4"/>
      <c r="JM2018" s="4"/>
      <c r="JN2018" s="4"/>
      <c r="JO2018" s="4"/>
      <c r="JP2018" s="4"/>
      <c r="JQ2018" s="6"/>
    </row>
    <row r="2019" spans="1:277" x14ac:dyDescent="0.25">
      <c r="A2019" s="47"/>
      <c r="B2019" s="48"/>
      <c r="C2019" s="48"/>
      <c r="D2019" s="48"/>
      <c r="E2019" s="48"/>
      <c r="F2019" s="48"/>
      <c r="G2019" s="48"/>
      <c r="H2019" s="48"/>
      <c r="I2019" s="48"/>
      <c r="J2019" s="48"/>
      <c r="K2019" s="48"/>
      <c r="IY2019" s="6"/>
      <c r="IZ2019" s="6"/>
      <c r="JA2019" s="6"/>
      <c r="JB2019" s="6"/>
      <c r="JC2019" s="6"/>
      <c r="JD2019" s="46"/>
      <c r="JE2019" s="4"/>
      <c r="JF2019" s="4"/>
      <c r="JG2019" s="4"/>
      <c r="JH2019" s="4"/>
      <c r="JI2019" s="4"/>
      <c r="JJ2019" s="4"/>
      <c r="JK2019" s="4"/>
      <c r="JL2019" s="4"/>
      <c r="JM2019" s="4"/>
      <c r="JN2019" s="4"/>
      <c r="JO2019" s="4"/>
      <c r="JP2019" s="4"/>
      <c r="JQ2019" s="6"/>
    </row>
    <row r="2020" spans="1:277" x14ac:dyDescent="0.25">
      <c r="A2020" s="47"/>
      <c r="B2020" s="48"/>
      <c r="C2020" s="48"/>
      <c r="D2020" s="48"/>
      <c r="E2020" s="48"/>
      <c r="F2020" s="48"/>
      <c r="G2020" s="48"/>
      <c r="H2020" s="48"/>
      <c r="I2020" s="48"/>
      <c r="J2020" s="48"/>
      <c r="K2020" s="48"/>
      <c r="IY2020" s="6"/>
      <c r="IZ2020" s="6"/>
      <c r="JA2020" s="6"/>
      <c r="JB2020" s="6"/>
      <c r="JC2020" s="6"/>
      <c r="JD2020" s="46"/>
      <c r="JE2020" s="4"/>
      <c r="JF2020" s="4"/>
      <c r="JG2020" s="4"/>
      <c r="JH2020" s="4"/>
      <c r="JI2020" s="4"/>
      <c r="JJ2020" s="4"/>
      <c r="JK2020" s="4"/>
      <c r="JL2020" s="4"/>
      <c r="JM2020" s="4"/>
      <c r="JN2020" s="4"/>
      <c r="JO2020" s="4"/>
      <c r="JP2020" s="4"/>
      <c r="JQ2020" s="6"/>
    </row>
    <row r="2021" spans="1:277" x14ac:dyDescent="0.25">
      <c r="A2021" s="47"/>
      <c r="B2021" s="48"/>
      <c r="C2021" s="48"/>
      <c r="D2021" s="48"/>
      <c r="E2021" s="48"/>
      <c r="F2021" s="48"/>
      <c r="G2021" s="48"/>
      <c r="H2021" s="48"/>
      <c r="I2021" s="48"/>
      <c r="J2021" s="48"/>
      <c r="K2021" s="48"/>
      <c r="IY2021" s="6"/>
      <c r="IZ2021" s="6"/>
      <c r="JA2021" s="6"/>
      <c r="JB2021" s="6"/>
      <c r="JC2021" s="6"/>
      <c r="JD2021" s="46"/>
      <c r="JE2021" s="4"/>
      <c r="JF2021" s="4"/>
      <c r="JG2021" s="4"/>
      <c r="JH2021" s="4"/>
      <c r="JI2021" s="4"/>
      <c r="JJ2021" s="4"/>
      <c r="JK2021" s="4"/>
      <c r="JL2021" s="4"/>
      <c r="JM2021" s="4"/>
      <c r="JN2021" s="4"/>
      <c r="JO2021" s="4"/>
      <c r="JP2021" s="4"/>
      <c r="JQ2021" s="6"/>
    </row>
    <row r="2022" spans="1:277" x14ac:dyDescent="0.25">
      <c r="A2022" s="47"/>
      <c r="B2022" s="48"/>
      <c r="C2022" s="48"/>
      <c r="D2022" s="48"/>
      <c r="E2022" s="48"/>
      <c r="F2022" s="48"/>
      <c r="G2022" s="48"/>
      <c r="H2022" s="48"/>
      <c r="I2022" s="48"/>
      <c r="J2022" s="48"/>
      <c r="K2022" s="48"/>
      <c r="IY2022" s="6"/>
      <c r="IZ2022" s="6"/>
      <c r="JA2022" s="6"/>
      <c r="JB2022" s="6"/>
      <c r="JC2022" s="6"/>
      <c r="JD2022" s="46"/>
      <c r="JE2022" s="4"/>
      <c r="JF2022" s="4"/>
      <c r="JG2022" s="4"/>
      <c r="JH2022" s="4"/>
      <c r="JI2022" s="4"/>
      <c r="JJ2022" s="4"/>
      <c r="JK2022" s="4"/>
      <c r="JL2022" s="4"/>
      <c r="JM2022" s="4"/>
      <c r="JN2022" s="4"/>
      <c r="JO2022" s="4"/>
      <c r="JP2022" s="4"/>
      <c r="JQ2022" s="6"/>
    </row>
    <row r="2023" spans="1:277" x14ac:dyDescent="0.25">
      <c r="A2023" s="47"/>
      <c r="B2023" s="48"/>
      <c r="C2023" s="48"/>
      <c r="D2023" s="48"/>
      <c r="E2023" s="48"/>
      <c r="F2023" s="48"/>
      <c r="G2023" s="48"/>
      <c r="H2023" s="48"/>
      <c r="I2023" s="48"/>
      <c r="J2023" s="48"/>
      <c r="K2023" s="48"/>
      <c r="IY2023" s="6"/>
      <c r="IZ2023" s="6"/>
      <c r="JA2023" s="6"/>
      <c r="JB2023" s="6"/>
      <c r="JC2023" s="6"/>
      <c r="JD2023" s="46"/>
      <c r="JE2023" s="4"/>
      <c r="JF2023" s="4"/>
      <c r="JG2023" s="4"/>
      <c r="JH2023" s="4"/>
      <c r="JI2023" s="4"/>
      <c r="JJ2023" s="4"/>
      <c r="JK2023" s="4"/>
      <c r="JL2023" s="4"/>
      <c r="JM2023" s="4"/>
      <c r="JN2023" s="4"/>
      <c r="JO2023" s="4"/>
      <c r="JP2023" s="4"/>
      <c r="JQ2023" s="6"/>
    </row>
    <row r="2024" spans="1:277" x14ac:dyDescent="0.25">
      <c r="A2024" s="47"/>
      <c r="B2024" s="48"/>
      <c r="C2024" s="48"/>
      <c r="D2024" s="48"/>
      <c r="E2024" s="48"/>
      <c r="F2024" s="48"/>
      <c r="G2024" s="48"/>
      <c r="H2024" s="48"/>
      <c r="I2024" s="48"/>
      <c r="J2024" s="48"/>
      <c r="K2024" s="48"/>
      <c r="IY2024" s="6"/>
      <c r="IZ2024" s="6"/>
      <c r="JA2024" s="6"/>
      <c r="JB2024" s="6"/>
      <c r="JC2024" s="6"/>
      <c r="JD2024" s="46"/>
      <c r="JE2024" s="4"/>
      <c r="JF2024" s="4"/>
      <c r="JG2024" s="4"/>
      <c r="JH2024" s="4"/>
      <c r="JI2024" s="4"/>
      <c r="JJ2024" s="4"/>
      <c r="JK2024" s="4"/>
      <c r="JL2024" s="4"/>
      <c r="JM2024" s="4"/>
      <c r="JN2024" s="4"/>
      <c r="JO2024" s="4"/>
      <c r="JP2024" s="4"/>
      <c r="JQ2024" s="6"/>
    </row>
    <row r="2025" spans="1:277" x14ac:dyDescent="0.25">
      <c r="A2025" s="47"/>
      <c r="B2025" s="48"/>
      <c r="C2025" s="48"/>
      <c r="D2025" s="48"/>
      <c r="E2025" s="48"/>
      <c r="F2025" s="48"/>
      <c r="G2025" s="48"/>
      <c r="H2025" s="48"/>
      <c r="I2025" s="48"/>
      <c r="J2025" s="48"/>
      <c r="K2025" s="48"/>
      <c r="IY2025" s="6"/>
      <c r="IZ2025" s="6"/>
      <c r="JA2025" s="6"/>
      <c r="JB2025" s="6"/>
      <c r="JC2025" s="6"/>
      <c r="JD2025" s="46"/>
      <c r="JE2025" s="4"/>
      <c r="JF2025" s="4"/>
      <c r="JG2025" s="4"/>
      <c r="JH2025" s="4"/>
      <c r="JI2025" s="4"/>
      <c r="JJ2025" s="4"/>
      <c r="JK2025" s="4"/>
      <c r="JL2025" s="4"/>
      <c r="JM2025" s="4"/>
      <c r="JN2025" s="4"/>
      <c r="JO2025" s="4"/>
      <c r="JP2025" s="4"/>
      <c r="JQ2025" s="6"/>
    </row>
    <row r="2026" spans="1:277" x14ac:dyDescent="0.25">
      <c r="A2026" s="47"/>
      <c r="B2026" s="48"/>
      <c r="C2026" s="48"/>
      <c r="D2026" s="48"/>
      <c r="E2026" s="48"/>
      <c r="F2026" s="48"/>
      <c r="G2026" s="48"/>
      <c r="H2026" s="48"/>
      <c r="I2026" s="48"/>
      <c r="J2026" s="48"/>
      <c r="K2026" s="48"/>
      <c r="IY2026" s="6"/>
      <c r="IZ2026" s="6"/>
      <c r="JA2026" s="6"/>
      <c r="JB2026" s="6"/>
      <c r="JC2026" s="6"/>
      <c r="JD2026" s="46"/>
      <c r="JE2026" s="4"/>
      <c r="JF2026" s="4"/>
      <c r="JG2026" s="4"/>
      <c r="JH2026" s="4"/>
      <c r="JI2026" s="4"/>
      <c r="JJ2026" s="4"/>
      <c r="JK2026" s="4"/>
      <c r="JL2026" s="4"/>
      <c r="JM2026" s="4"/>
      <c r="JN2026" s="4"/>
      <c r="JO2026" s="4"/>
      <c r="JP2026" s="4"/>
      <c r="JQ2026" s="6"/>
    </row>
    <row r="2027" spans="1:277" x14ac:dyDescent="0.25">
      <c r="A2027" s="47"/>
      <c r="B2027" s="48"/>
      <c r="C2027" s="48"/>
      <c r="D2027" s="48"/>
      <c r="E2027" s="48"/>
      <c r="F2027" s="48"/>
      <c r="G2027" s="48"/>
      <c r="H2027" s="48"/>
      <c r="I2027" s="48"/>
      <c r="J2027" s="48"/>
      <c r="K2027" s="48"/>
      <c r="IY2027" s="6"/>
      <c r="IZ2027" s="6"/>
      <c r="JA2027" s="6"/>
      <c r="JB2027" s="6"/>
      <c r="JC2027" s="6"/>
      <c r="JD2027" s="46"/>
      <c r="JE2027" s="4"/>
      <c r="JF2027" s="4"/>
      <c r="JG2027" s="4"/>
      <c r="JH2027" s="4"/>
      <c r="JI2027" s="4"/>
      <c r="JJ2027" s="4"/>
      <c r="JK2027" s="4"/>
      <c r="JL2027" s="4"/>
      <c r="JM2027" s="4"/>
      <c r="JN2027" s="4"/>
      <c r="JO2027" s="4"/>
      <c r="JP2027" s="4"/>
      <c r="JQ2027" s="6"/>
    </row>
    <row r="2028" spans="1:277" x14ac:dyDescent="0.25">
      <c r="A2028" s="47"/>
      <c r="B2028" s="48"/>
      <c r="C2028" s="48"/>
      <c r="D2028" s="48"/>
      <c r="E2028" s="48"/>
      <c r="F2028" s="48"/>
      <c r="G2028" s="48"/>
      <c r="H2028" s="48"/>
      <c r="I2028" s="48"/>
      <c r="J2028" s="48"/>
      <c r="K2028" s="48"/>
      <c r="IY2028" s="6"/>
      <c r="IZ2028" s="6"/>
      <c r="JA2028" s="6"/>
      <c r="JB2028" s="6"/>
      <c r="JC2028" s="6"/>
      <c r="JD2028" s="46"/>
      <c r="JE2028" s="4"/>
      <c r="JF2028" s="4"/>
      <c r="JG2028" s="4"/>
      <c r="JH2028" s="4"/>
      <c r="JI2028" s="4"/>
      <c r="JJ2028" s="4"/>
      <c r="JK2028" s="4"/>
      <c r="JL2028" s="4"/>
      <c r="JM2028" s="4"/>
      <c r="JN2028" s="4"/>
      <c r="JO2028" s="4"/>
      <c r="JP2028" s="4"/>
      <c r="JQ2028" s="6"/>
    </row>
    <row r="2029" spans="1:277" x14ac:dyDescent="0.25">
      <c r="A2029" s="47"/>
      <c r="B2029" s="48"/>
      <c r="C2029" s="48"/>
      <c r="D2029" s="48"/>
      <c r="E2029" s="48"/>
      <c r="F2029" s="48"/>
      <c r="G2029" s="48"/>
      <c r="H2029" s="48"/>
      <c r="I2029" s="48"/>
      <c r="J2029" s="48"/>
      <c r="K2029" s="48"/>
      <c r="IY2029" s="6"/>
      <c r="IZ2029" s="6"/>
      <c r="JA2029" s="6"/>
      <c r="JB2029" s="6"/>
      <c r="JC2029" s="6"/>
      <c r="JD2029" s="46"/>
      <c r="JE2029" s="4"/>
      <c r="JF2029" s="4"/>
      <c r="JG2029" s="4"/>
      <c r="JH2029" s="4"/>
      <c r="JI2029" s="4"/>
      <c r="JJ2029" s="4"/>
      <c r="JK2029" s="4"/>
      <c r="JL2029" s="4"/>
      <c r="JM2029" s="4"/>
      <c r="JN2029" s="4"/>
      <c r="JO2029" s="4"/>
      <c r="JP2029" s="4"/>
      <c r="JQ2029" s="6"/>
    </row>
    <row r="2030" spans="1:277" x14ac:dyDescent="0.25">
      <c r="A2030" s="47"/>
      <c r="B2030" s="48"/>
      <c r="C2030" s="48"/>
      <c r="D2030" s="48"/>
      <c r="E2030" s="48"/>
      <c r="F2030" s="48"/>
      <c r="G2030" s="48"/>
      <c r="H2030" s="48"/>
      <c r="I2030" s="48"/>
      <c r="J2030" s="48"/>
      <c r="K2030" s="48"/>
      <c r="IY2030" s="6"/>
      <c r="IZ2030" s="6"/>
      <c r="JA2030" s="6"/>
      <c r="JB2030" s="6"/>
      <c r="JC2030" s="6"/>
      <c r="JD2030" s="46"/>
      <c r="JE2030" s="4"/>
      <c r="JF2030" s="4"/>
      <c r="JG2030" s="4"/>
      <c r="JH2030" s="4"/>
      <c r="JI2030" s="4"/>
      <c r="JJ2030" s="4"/>
      <c r="JK2030" s="4"/>
      <c r="JL2030" s="4"/>
      <c r="JM2030" s="4"/>
      <c r="JN2030" s="4"/>
      <c r="JO2030" s="4"/>
      <c r="JP2030" s="4"/>
      <c r="JQ2030" s="6"/>
    </row>
    <row r="2031" spans="1:277" x14ac:dyDescent="0.25">
      <c r="A2031" s="47"/>
      <c r="B2031" s="48"/>
      <c r="C2031" s="48"/>
      <c r="D2031" s="48"/>
      <c r="E2031" s="48"/>
      <c r="F2031" s="48"/>
      <c r="G2031" s="48"/>
      <c r="H2031" s="48"/>
      <c r="I2031" s="48"/>
      <c r="J2031" s="48"/>
      <c r="K2031" s="48"/>
      <c r="IY2031" s="6"/>
      <c r="IZ2031" s="6"/>
      <c r="JA2031" s="6"/>
      <c r="JB2031" s="6"/>
      <c r="JC2031" s="6"/>
      <c r="JD2031" s="46"/>
      <c r="JE2031" s="4"/>
      <c r="JF2031" s="4"/>
      <c r="JG2031" s="4"/>
      <c r="JH2031" s="4"/>
      <c r="JI2031" s="4"/>
      <c r="JJ2031" s="4"/>
      <c r="JK2031" s="4"/>
      <c r="JL2031" s="4"/>
      <c r="JM2031" s="4"/>
      <c r="JN2031" s="4"/>
      <c r="JO2031" s="4"/>
      <c r="JP2031" s="4"/>
      <c r="JQ2031" s="6"/>
    </row>
    <row r="2032" spans="1:277" x14ac:dyDescent="0.25">
      <c r="A2032" s="47"/>
      <c r="B2032" s="48"/>
      <c r="C2032" s="48"/>
      <c r="D2032" s="48"/>
      <c r="E2032" s="48"/>
      <c r="F2032" s="48"/>
      <c r="G2032" s="48"/>
      <c r="H2032" s="48"/>
      <c r="I2032" s="48"/>
      <c r="J2032" s="48"/>
      <c r="K2032" s="48"/>
      <c r="IY2032" s="6"/>
      <c r="IZ2032" s="6"/>
      <c r="JA2032" s="6"/>
      <c r="JB2032" s="6"/>
      <c r="JC2032" s="6"/>
      <c r="JD2032" s="46"/>
      <c r="JE2032" s="4"/>
      <c r="JF2032" s="4"/>
      <c r="JG2032" s="4"/>
      <c r="JH2032" s="4"/>
      <c r="JI2032" s="4"/>
      <c r="JJ2032" s="4"/>
      <c r="JK2032" s="4"/>
      <c r="JL2032" s="4"/>
      <c r="JM2032" s="4"/>
      <c r="JN2032" s="4"/>
      <c r="JO2032" s="4"/>
      <c r="JP2032" s="4"/>
      <c r="JQ2032" s="6"/>
    </row>
    <row r="2033" spans="1:277" x14ac:dyDescent="0.25">
      <c r="A2033" s="47"/>
      <c r="B2033" s="48"/>
      <c r="C2033" s="48"/>
      <c r="D2033" s="48"/>
      <c r="E2033" s="48"/>
      <c r="F2033" s="48"/>
      <c r="G2033" s="48"/>
      <c r="H2033" s="48"/>
      <c r="I2033" s="48"/>
      <c r="J2033" s="48"/>
      <c r="K2033" s="48"/>
      <c r="IY2033" s="6"/>
      <c r="IZ2033" s="6"/>
      <c r="JA2033" s="6"/>
      <c r="JB2033" s="6"/>
      <c r="JC2033" s="6"/>
      <c r="JD2033" s="46"/>
      <c r="JE2033" s="4"/>
      <c r="JF2033" s="4"/>
      <c r="JG2033" s="4"/>
      <c r="JH2033" s="4"/>
      <c r="JI2033" s="4"/>
      <c r="JJ2033" s="4"/>
      <c r="JK2033" s="4"/>
      <c r="JL2033" s="4"/>
      <c r="JM2033" s="4"/>
      <c r="JN2033" s="4"/>
      <c r="JO2033" s="4"/>
      <c r="JP2033" s="4"/>
      <c r="JQ2033" s="6"/>
    </row>
    <row r="2034" spans="1:277" x14ac:dyDescent="0.25">
      <c r="A2034" s="47"/>
      <c r="B2034" s="48"/>
      <c r="C2034" s="48"/>
      <c r="D2034" s="48"/>
      <c r="E2034" s="48"/>
      <c r="F2034" s="48"/>
      <c r="G2034" s="48"/>
      <c r="H2034" s="48"/>
      <c r="I2034" s="48"/>
      <c r="J2034" s="48"/>
      <c r="K2034" s="48"/>
      <c r="IY2034" s="6"/>
      <c r="IZ2034" s="6"/>
      <c r="JA2034" s="6"/>
      <c r="JB2034" s="6"/>
      <c r="JC2034" s="6"/>
      <c r="JD2034" s="46"/>
      <c r="JE2034" s="4"/>
      <c r="JF2034" s="4"/>
      <c r="JG2034" s="4"/>
      <c r="JH2034" s="4"/>
      <c r="JI2034" s="4"/>
      <c r="JJ2034" s="4"/>
      <c r="JK2034" s="4"/>
      <c r="JL2034" s="4"/>
      <c r="JM2034" s="4"/>
      <c r="JN2034" s="4"/>
      <c r="JO2034" s="4"/>
      <c r="JP2034" s="4"/>
      <c r="JQ2034" s="6"/>
    </row>
    <row r="2035" spans="1:277" x14ac:dyDescent="0.25">
      <c r="A2035" s="47"/>
      <c r="B2035" s="48"/>
      <c r="C2035" s="48"/>
      <c r="D2035" s="48"/>
      <c r="E2035" s="48"/>
      <c r="F2035" s="48"/>
      <c r="G2035" s="48"/>
      <c r="H2035" s="48"/>
      <c r="I2035" s="48"/>
      <c r="J2035" s="48"/>
      <c r="K2035" s="48"/>
      <c r="IY2035" s="6"/>
      <c r="IZ2035" s="6"/>
      <c r="JA2035" s="6"/>
      <c r="JB2035" s="6"/>
      <c r="JC2035" s="6"/>
      <c r="JD2035" s="46"/>
      <c r="JE2035" s="4"/>
      <c r="JF2035" s="4"/>
      <c r="JG2035" s="4"/>
      <c r="JH2035" s="4"/>
      <c r="JI2035" s="4"/>
      <c r="JJ2035" s="4"/>
      <c r="JK2035" s="4"/>
      <c r="JL2035" s="4"/>
      <c r="JM2035" s="4"/>
      <c r="JN2035" s="4"/>
      <c r="JO2035" s="4"/>
      <c r="JP2035" s="4"/>
      <c r="JQ2035" s="6"/>
    </row>
    <row r="2036" spans="1:277" x14ac:dyDescent="0.25">
      <c r="A2036" s="47"/>
      <c r="B2036" s="48"/>
      <c r="C2036" s="48"/>
      <c r="D2036" s="48"/>
      <c r="E2036" s="48"/>
      <c r="F2036" s="48"/>
      <c r="G2036" s="48"/>
      <c r="H2036" s="48"/>
      <c r="I2036" s="48"/>
      <c r="J2036" s="48"/>
      <c r="K2036" s="48"/>
      <c r="IY2036" s="6"/>
      <c r="IZ2036" s="6"/>
      <c r="JA2036" s="6"/>
      <c r="JB2036" s="6"/>
      <c r="JC2036" s="6"/>
      <c r="JD2036" s="46"/>
      <c r="JE2036" s="4"/>
      <c r="JF2036" s="4"/>
      <c r="JG2036" s="4"/>
      <c r="JH2036" s="4"/>
      <c r="JI2036" s="4"/>
      <c r="JJ2036" s="4"/>
      <c r="JK2036" s="4"/>
      <c r="JL2036" s="4"/>
      <c r="JM2036" s="4"/>
      <c r="JN2036" s="4"/>
      <c r="JO2036" s="4"/>
      <c r="JP2036" s="4"/>
      <c r="JQ2036" s="6"/>
    </row>
    <row r="2037" spans="1:277" x14ac:dyDescent="0.25">
      <c r="A2037" s="47"/>
      <c r="B2037" s="48"/>
      <c r="C2037" s="48"/>
      <c r="D2037" s="48"/>
      <c r="E2037" s="48"/>
      <c r="F2037" s="48"/>
      <c r="G2037" s="48"/>
      <c r="H2037" s="48"/>
      <c r="I2037" s="48"/>
      <c r="J2037" s="48"/>
      <c r="K2037" s="48"/>
      <c r="IY2037" s="6"/>
      <c r="IZ2037" s="6"/>
      <c r="JA2037" s="6"/>
      <c r="JB2037" s="6"/>
      <c r="JC2037" s="6"/>
      <c r="JD2037" s="46"/>
      <c r="JE2037" s="4"/>
      <c r="JF2037" s="4"/>
      <c r="JG2037" s="4"/>
      <c r="JH2037" s="4"/>
      <c r="JI2037" s="4"/>
      <c r="JJ2037" s="4"/>
      <c r="JK2037" s="4"/>
      <c r="JL2037" s="4"/>
      <c r="JM2037" s="4"/>
      <c r="JN2037" s="4"/>
      <c r="JO2037" s="4"/>
      <c r="JP2037" s="4"/>
      <c r="JQ2037" s="6"/>
    </row>
    <row r="2038" spans="1:277" x14ac:dyDescent="0.25">
      <c r="A2038" s="47"/>
      <c r="B2038" s="48"/>
      <c r="C2038" s="48"/>
      <c r="D2038" s="48"/>
      <c r="E2038" s="48"/>
      <c r="F2038" s="48"/>
      <c r="G2038" s="48"/>
      <c r="H2038" s="48"/>
      <c r="I2038" s="48"/>
      <c r="J2038" s="48"/>
      <c r="K2038" s="48"/>
      <c r="IY2038" s="6"/>
      <c r="IZ2038" s="6"/>
      <c r="JA2038" s="6"/>
      <c r="JB2038" s="6"/>
      <c r="JC2038" s="6"/>
      <c r="JD2038" s="46"/>
      <c r="JE2038" s="4"/>
      <c r="JF2038" s="4"/>
      <c r="JG2038" s="4"/>
      <c r="JH2038" s="4"/>
      <c r="JI2038" s="4"/>
      <c r="JJ2038" s="4"/>
      <c r="JK2038" s="4"/>
      <c r="JL2038" s="4"/>
      <c r="JM2038" s="4"/>
      <c r="JN2038" s="4"/>
      <c r="JO2038" s="4"/>
      <c r="JP2038" s="4"/>
      <c r="JQ2038" s="6"/>
    </row>
    <row r="2039" spans="1:277" x14ac:dyDescent="0.25">
      <c r="A2039" s="47"/>
      <c r="B2039" s="48"/>
      <c r="C2039" s="48"/>
      <c r="D2039" s="48"/>
      <c r="E2039" s="48"/>
      <c r="F2039" s="48"/>
      <c r="G2039" s="48"/>
      <c r="H2039" s="48"/>
      <c r="I2039" s="48"/>
      <c r="J2039" s="48"/>
      <c r="K2039" s="48"/>
      <c r="IY2039" s="6"/>
      <c r="IZ2039" s="6"/>
      <c r="JA2039" s="6"/>
      <c r="JB2039" s="6"/>
      <c r="JC2039" s="6"/>
      <c r="JD2039" s="46"/>
      <c r="JE2039" s="4"/>
      <c r="JF2039" s="4"/>
      <c r="JG2039" s="4"/>
      <c r="JH2039" s="4"/>
      <c r="JI2039" s="4"/>
      <c r="JJ2039" s="4"/>
      <c r="JK2039" s="4"/>
      <c r="JL2039" s="4"/>
      <c r="JM2039" s="4"/>
      <c r="JN2039" s="4"/>
      <c r="JO2039" s="4"/>
      <c r="JP2039" s="4"/>
      <c r="JQ2039" s="6"/>
    </row>
    <row r="2040" spans="1:277" x14ac:dyDescent="0.25">
      <c r="A2040" s="47"/>
      <c r="B2040" s="48"/>
      <c r="C2040" s="48"/>
      <c r="D2040" s="48"/>
      <c r="E2040" s="48"/>
      <c r="F2040" s="48"/>
      <c r="G2040" s="48"/>
      <c r="H2040" s="48"/>
      <c r="I2040" s="48"/>
      <c r="J2040" s="48"/>
      <c r="K2040" s="48"/>
      <c r="IY2040" s="6"/>
      <c r="IZ2040" s="6"/>
      <c r="JA2040" s="6"/>
      <c r="JB2040" s="6"/>
      <c r="JC2040" s="6"/>
      <c r="JD2040" s="46"/>
      <c r="JE2040" s="4"/>
      <c r="JF2040" s="4"/>
      <c r="JG2040" s="4"/>
      <c r="JH2040" s="4"/>
      <c r="JI2040" s="4"/>
      <c r="JJ2040" s="4"/>
      <c r="JK2040" s="4"/>
      <c r="JL2040" s="4"/>
      <c r="JM2040" s="4"/>
      <c r="JN2040" s="4"/>
      <c r="JO2040" s="4"/>
      <c r="JP2040" s="4"/>
      <c r="JQ2040" s="6"/>
    </row>
    <row r="2041" spans="1:277" x14ac:dyDescent="0.25">
      <c r="A2041" s="47"/>
      <c r="B2041" s="48"/>
      <c r="C2041" s="48"/>
      <c r="D2041" s="48"/>
      <c r="E2041" s="48"/>
      <c r="F2041" s="48"/>
      <c r="G2041" s="48"/>
      <c r="H2041" s="48"/>
      <c r="I2041" s="48"/>
      <c r="J2041" s="48"/>
      <c r="K2041" s="48"/>
      <c r="IY2041" s="6"/>
      <c r="IZ2041" s="6"/>
      <c r="JA2041" s="6"/>
      <c r="JB2041" s="6"/>
      <c r="JC2041" s="6"/>
      <c r="JD2041" s="46"/>
      <c r="JE2041" s="4"/>
      <c r="JF2041" s="4"/>
      <c r="JG2041" s="4"/>
      <c r="JH2041" s="4"/>
      <c r="JI2041" s="4"/>
      <c r="JJ2041" s="4"/>
      <c r="JK2041" s="4"/>
      <c r="JL2041" s="4"/>
      <c r="JM2041" s="4"/>
      <c r="JN2041" s="4"/>
      <c r="JO2041" s="4"/>
      <c r="JP2041" s="4"/>
      <c r="JQ2041" s="6"/>
    </row>
    <row r="2042" spans="1:277" x14ac:dyDescent="0.25">
      <c r="A2042" s="47"/>
      <c r="B2042" s="48"/>
      <c r="C2042" s="48"/>
      <c r="D2042" s="48"/>
      <c r="E2042" s="48"/>
      <c r="F2042" s="48"/>
      <c r="G2042" s="48"/>
      <c r="H2042" s="48"/>
      <c r="I2042" s="48"/>
      <c r="J2042" s="48"/>
      <c r="K2042" s="48"/>
      <c r="IY2042" s="6"/>
      <c r="IZ2042" s="6"/>
      <c r="JA2042" s="6"/>
      <c r="JB2042" s="6"/>
      <c r="JC2042" s="6"/>
      <c r="JD2042" s="46"/>
      <c r="JE2042" s="4"/>
      <c r="JF2042" s="4"/>
      <c r="JG2042" s="4"/>
      <c r="JH2042" s="4"/>
      <c r="JI2042" s="4"/>
      <c r="JJ2042" s="4"/>
      <c r="JK2042" s="4"/>
      <c r="JL2042" s="4"/>
      <c r="JM2042" s="4"/>
      <c r="JN2042" s="4"/>
      <c r="JO2042" s="4"/>
      <c r="JP2042" s="4"/>
      <c r="JQ2042" s="6"/>
    </row>
    <row r="2043" spans="1:277" x14ac:dyDescent="0.25">
      <c r="A2043" s="47"/>
      <c r="B2043" s="48"/>
      <c r="C2043" s="48"/>
      <c r="D2043" s="48"/>
      <c r="E2043" s="48"/>
      <c r="F2043" s="48"/>
      <c r="G2043" s="48"/>
      <c r="H2043" s="48"/>
      <c r="I2043" s="48"/>
      <c r="J2043" s="48"/>
      <c r="K2043" s="48"/>
      <c r="IY2043" s="6"/>
      <c r="IZ2043" s="6"/>
      <c r="JA2043" s="6"/>
      <c r="JB2043" s="6"/>
      <c r="JC2043" s="6"/>
      <c r="JD2043" s="46"/>
      <c r="JE2043" s="4"/>
      <c r="JF2043" s="4"/>
      <c r="JG2043" s="4"/>
      <c r="JH2043" s="4"/>
      <c r="JI2043" s="4"/>
      <c r="JJ2043" s="4"/>
      <c r="JK2043" s="4"/>
      <c r="JL2043" s="4"/>
      <c r="JM2043" s="4"/>
      <c r="JN2043" s="4"/>
      <c r="JO2043" s="4"/>
      <c r="JP2043" s="4"/>
      <c r="JQ2043" s="6"/>
    </row>
    <row r="2044" spans="1:277" x14ac:dyDescent="0.25">
      <c r="A2044" s="47"/>
      <c r="B2044" s="48"/>
      <c r="C2044" s="48"/>
      <c r="D2044" s="48"/>
      <c r="E2044" s="48"/>
      <c r="F2044" s="48"/>
      <c r="G2044" s="48"/>
      <c r="H2044" s="48"/>
      <c r="I2044" s="48"/>
      <c r="J2044" s="48"/>
      <c r="K2044" s="48"/>
      <c r="IY2044" s="6"/>
      <c r="IZ2044" s="6"/>
      <c r="JA2044" s="6"/>
      <c r="JB2044" s="6"/>
      <c r="JC2044" s="6"/>
      <c r="JD2044" s="46"/>
      <c r="JE2044" s="4"/>
      <c r="JF2044" s="4"/>
      <c r="JG2044" s="4"/>
      <c r="JH2044" s="4"/>
      <c r="JI2044" s="4"/>
      <c r="JJ2044" s="4"/>
      <c r="JK2044" s="4"/>
      <c r="JL2044" s="4"/>
      <c r="JM2044" s="4"/>
      <c r="JN2044" s="4"/>
      <c r="JO2044" s="4"/>
      <c r="JP2044" s="4"/>
      <c r="JQ2044" s="6"/>
    </row>
    <row r="2045" spans="1:277" x14ac:dyDescent="0.25">
      <c r="A2045" s="47"/>
      <c r="B2045" s="48"/>
      <c r="C2045" s="48"/>
      <c r="D2045" s="48"/>
      <c r="E2045" s="48"/>
      <c r="F2045" s="48"/>
      <c r="G2045" s="48"/>
      <c r="H2045" s="48"/>
      <c r="I2045" s="48"/>
      <c r="J2045" s="48"/>
      <c r="K2045" s="48"/>
      <c r="IY2045" s="6"/>
      <c r="IZ2045" s="6"/>
      <c r="JA2045" s="6"/>
      <c r="JB2045" s="6"/>
      <c r="JC2045" s="6"/>
      <c r="JD2045" s="46"/>
      <c r="JE2045" s="4"/>
      <c r="JF2045" s="4"/>
      <c r="JG2045" s="4"/>
      <c r="JH2045" s="4"/>
      <c r="JI2045" s="4"/>
      <c r="JJ2045" s="4"/>
      <c r="JK2045" s="4"/>
      <c r="JL2045" s="4"/>
      <c r="JM2045" s="4"/>
      <c r="JN2045" s="4"/>
      <c r="JO2045" s="4"/>
      <c r="JP2045" s="4"/>
      <c r="JQ2045" s="6"/>
    </row>
    <row r="2046" spans="1:277" x14ac:dyDescent="0.25">
      <c r="A2046" s="47"/>
      <c r="B2046" s="48"/>
      <c r="C2046" s="48"/>
      <c r="D2046" s="48"/>
      <c r="E2046" s="48"/>
      <c r="F2046" s="48"/>
      <c r="G2046" s="48"/>
      <c r="H2046" s="48"/>
      <c r="I2046" s="48"/>
      <c r="J2046" s="48"/>
      <c r="K2046" s="48"/>
      <c r="IY2046" s="6"/>
      <c r="IZ2046" s="6"/>
      <c r="JA2046" s="6"/>
      <c r="JB2046" s="6"/>
      <c r="JC2046" s="6"/>
      <c r="JD2046" s="46"/>
      <c r="JE2046" s="4"/>
      <c r="JF2046" s="4"/>
      <c r="JG2046" s="4"/>
      <c r="JH2046" s="4"/>
      <c r="JI2046" s="4"/>
      <c r="JJ2046" s="4"/>
      <c r="JK2046" s="4"/>
      <c r="JL2046" s="4"/>
      <c r="JM2046" s="4"/>
      <c r="JN2046" s="4"/>
      <c r="JO2046" s="4"/>
      <c r="JP2046" s="4"/>
      <c r="JQ2046" s="6"/>
    </row>
    <row r="2047" spans="1:277" x14ac:dyDescent="0.25">
      <c r="A2047" s="47"/>
      <c r="B2047" s="48"/>
      <c r="C2047" s="48"/>
      <c r="D2047" s="48"/>
      <c r="E2047" s="48"/>
      <c r="F2047" s="48"/>
      <c r="G2047" s="48"/>
      <c r="H2047" s="48"/>
      <c r="I2047" s="48"/>
      <c r="J2047" s="48"/>
      <c r="K2047" s="48"/>
      <c r="IY2047" s="6"/>
      <c r="IZ2047" s="6"/>
      <c r="JA2047" s="6"/>
      <c r="JB2047" s="6"/>
      <c r="JC2047" s="6"/>
      <c r="JD2047" s="46"/>
      <c r="JE2047" s="4"/>
      <c r="JF2047" s="4"/>
      <c r="JG2047" s="4"/>
      <c r="JH2047" s="4"/>
      <c r="JI2047" s="4"/>
      <c r="JJ2047" s="4"/>
      <c r="JK2047" s="4"/>
      <c r="JL2047" s="4"/>
      <c r="JM2047" s="4"/>
      <c r="JN2047" s="4"/>
      <c r="JO2047" s="4"/>
      <c r="JP2047" s="4"/>
      <c r="JQ2047" s="6"/>
    </row>
    <row r="2048" spans="1:277" x14ac:dyDescent="0.25">
      <c r="A2048" s="47"/>
      <c r="B2048" s="48"/>
      <c r="C2048" s="48"/>
      <c r="D2048" s="48"/>
      <c r="E2048" s="48"/>
      <c r="F2048" s="48"/>
      <c r="G2048" s="48"/>
      <c r="H2048" s="48"/>
      <c r="I2048" s="48"/>
      <c r="J2048" s="48"/>
      <c r="K2048" s="48"/>
      <c r="IY2048" s="6"/>
      <c r="IZ2048" s="6"/>
      <c r="JA2048" s="6"/>
      <c r="JB2048" s="6"/>
      <c r="JC2048" s="6"/>
      <c r="JD2048" s="46"/>
      <c r="JE2048" s="4"/>
      <c r="JF2048" s="4"/>
      <c r="JG2048" s="4"/>
      <c r="JH2048" s="4"/>
      <c r="JI2048" s="4"/>
      <c r="JJ2048" s="4"/>
      <c r="JK2048" s="4"/>
      <c r="JL2048" s="4"/>
      <c r="JM2048" s="4"/>
      <c r="JN2048" s="4"/>
      <c r="JO2048" s="4"/>
      <c r="JP2048" s="4"/>
      <c r="JQ2048" s="6"/>
    </row>
    <row r="2049" spans="1:277" x14ac:dyDescent="0.25">
      <c r="A2049" s="47"/>
      <c r="B2049" s="48"/>
      <c r="C2049" s="48"/>
      <c r="D2049" s="48"/>
      <c r="E2049" s="48"/>
      <c r="F2049" s="48"/>
      <c r="G2049" s="48"/>
      <c r="H2049" s="48"/>
      <c r="I2049" s="48"/>
      <c r="J2049" s="48"/>
      <c r="K2049" s="48"/>
      <c r="IY2049" s="6"/>
      <c r="IZ2049" s="6"/>
      <c r="JA2049" s="6"/>
      <c r="JB2049" s="6"/>
      <c r="JC2049" s="6"/>
      <c r="JD2049" s="46"/>
      <c r="JE2049" s="4"/>
      <c r="JF2049" s="4"/>
      <c r="JG2049" s="4"/>
      <c r="JH2049" s="4"/>
      <c r="JI2049" s="4"/>
      <c r="JJ2049" s="4"/>
      <c r="JK2049" s="4"/>
      <c r="JL2049" s="4"/>
      <c r="JM2049" s="4"/>
      <c r="JN2049" s="4"/>
      <c r="JO2049" s="4"/>
      <c r="JP2049" s="4"/>
      <c r="JQ2049" s="6"/>
    </row>
    <row r="2050" spans="1:277" x14ac:dyDescent="0.25">
      <c r="A2050" s="47"/>
      <c r="B2050" s="48"/>
      <c r="C2050" s="48"/>
      <c r="D2050" s="48"/>
      <c r="E2050" s="48"/>
      <c r="F2050" s="48"/>
      <c r="G2050" s="48"/>
      <c r="H2050" s="48"/>
      <c r="I2050" s="48"/>
      <c r="J2050" s="48"/>
      <c r="K2050" s="48"/>
      <c r="IY2050" s="6"/>
      <c r="IZ2050" s="6"/>
      <c r="JA2050" s="6"/>
      <c r="JB2050" s="6"/>
      <c r="JC2050" s="6"/>
      <c r="JD2050" s="46"/>
      <c r="JE2050" s="4"/>
      <c r="JF2050" s="4"/>
      <c r="JG2050" s="4"/>
      <c r="JH2050" s="4"/>
      <c r="JI2050" s="4"/>
      <c r="JJ2050" s="4"/>
      <c r="JK2050" s="4"/>
      <c r="JL2050" s="4"/>
      <c r="JM2050" s="4"/>
      <c r="JN2050" s="4"/>
      <c r="JO2050" s="4"/>
      <c r="JP2050" s="4"/>
      <c r="JQ2050" s="6"/>
    </row>
    <row r="2051" spans="1:277" x14ac:dyDescent="0.25">
      <c r="A2051" s="47"/>
      <c r="B2051" s="48"/>
      <c r="C2051" s="48"/>
      <c r="D2051" s="48"/>
      <c r="E2051" s="48"/>
      <c r="F2051" s="48"/>
      <c r="G2051" s="48"/>
      <c r="H2051" s="48"/>
      <c r="I2051" s="48"/>
      <c r="J2051" s="48"/>
      <c r="K2051" s="48"/>
      <c r="IY2051" s="6"/>
      <c r="IZ2051" s="6"/>
      <c r="JA2051" s="6"/>
      <c r="JB2051" s="6"/>
      <c r="JC2051" s="6"/>
      <c r="JD2051" s="46"/>
      <c r="JE2051" s="4"/>
      <c r="JF2051" s="4"/>
      <c r="JG2051" s="4"/>
      <c r="JH2051" s="4"/>
      <c r="JI2051" s="4"/>
      <c r="JJ2051" s="4"/>
      <c r="JK2051" s="4"/>
      <c r="JL2051" s="4"/>
      <c r="JM2051" s="4"/>
      <c r="JN2051" s="4"/>
      <c r="JO2051" s="4"/>
      <c r="JP2051" s="4"/>
      <c r="JQ2051" s="6"/>
    </row>
    <row r="2052" spans="1:277" x14ac:dyDescent="0.25">
      <c r="A2052" s="47"/>
      <c r="B2052" s="48"/>
      <c r="C2052" s="48"/>
      <c r="D2052" s="48"/>
      <c r="E2052" s="48"/>
      <c r="F2052" s="48"/>
      <c r="G2052" s="48"/>
      <c r="H2052" s="48"/>
      <c r="I2052" s="48"/>
      <c r="J2052" s="48"/>
      <c r="K2052" s="48"/>
      <c r="IY2052" s="6"/>
      <c r="IZ2052" s="6"/>
      <c r="JA2052" s="6"/>
      <c r="JB2052" s="6"/>
      <c r="JC2052" s="6"/>
      <c r="JD2052" s="46"/>
      <c r="JE2052" s="4"/>
      <c r="JF2052" s="4"/>
      <c r="JG2052" s="4"/>
      <c r="JH2052" s="4"/>
      <c r="JI2052" s="4"/>
      <c r="JJ2052" s="4"/>
      <c r="JK2052" s="4"/>
      <c r="JL2052" s="4"/>
      <c r="JM2052" s="4"/>
      <c r="JN2052" s="4"/>
      <c r="JO2052" s="4"/>
      <c r="JP2052" s="4"/>
      <c r="JQ2052" s="6"/>
    </row>
    <row r="2053" spans="1:277" x14ac:dyDescent="0.25">
      <c r="A2053" s="47"/>
      <c r="B2053" s="48"/>
      <c r="C2053" s="48"/>
      <c r="D2053" s="48"/>
      <c r="E2053" s="48"/>
      <c r="F2053" s="48"/>
      <c r="G2053" s="48"/>
      <c r="H2053" s="48"/>
      <c r="I2053" s="48"/>
      <c r="J2053" s="48"/>
      <c r="K2053" s="48"/>
      <c r="IY2053" s="6"/>
      <c r="IZ2053" s="6"/>
      <c r="JA2053" s="6"/>
      <c r="JB2053" s="6"/>
      <c r="JC2053" s="6"/>
      <c r="JD2053" s="46"/>
      <c r="JE2053" s="4"/>
      <c r="JF2053" s="4"/>
      <c r="JG2053" s="4"/>
      <c r="JH2053" s="4"/>
      <c r="JI2053" s="4"/>
      <c r="JJ2053" s="4"/>
      <c r="JK2053" s="4"/>
      <c r="JL2053" s="4"/>
      <c r="JM2053" s="4"/>
      <c r="JN2053" s="4"/>
      <c r="JO2053" s="4"/>
      <c r="JP2053" s="4"/>
      <c r="JQ2053" s="6"/>
    </row>
    <row r="2054" spans="1:277" x14ac:dyDescent="0.25">
      <c r="A2054" s="47"/>
      <c r="B2054" s="48"/>
      <c r="C2054" s="48"/>
      <c r="D2054" s="48"/>
      <c r="E2054" s="48"/>
      <c r="F2054" s="48"/>
      <c r="G2054" s="48"/>
      <c r="H2054" s="48"/>
      <c r="I2054" s="48"/>
      <c r="J2054" s="48"/>
      <c r="K2054" s="48"/>
      <c r="IY2054" s="6"/>
      <c r="IZ2054" s="6"/>
      <c r="JA2054" s="6"/>
      <c r="JB2054" s="6"/>
      <c r="JC2054" s="6"/>
      <c r="JD2054" s="46"/>
      <c r="JE2054" s="4"/>
      <c r="JF2054" s="4"/>
      <c r="JG2054" s="4"/>
      <c r="JH2054" s="4"/>
      <c r="JI2054" s="4"/>
      <c r="JJ2054" s="4"/>
      <c r="JK2054" s="4"/>
      <c r="JL2054" s="4"/>
      <c r="JM2054" s="4"/>
      <c r="JN2054" s="4"/>
      <c r="JO2054" s="4"/>
      <c r="JP2054" s="4"/>
      <c r="JQ2054" s="6"/>
    </row>
    <row r="2055" spans="1:277" x14ac:dyDescent="0.25">
      <c r="A2055" s="47"/>
      <c r="B2055" s="48"/>
      <c r="C2055" s="48"/>
      <c r="D2055" s="48"/>
      <c r="E2055" s="48"/>
      <c r="F2055" s="48"/>
      <c r="G2055" s="48"/>
      <c r="H2055" s="48"/>
      <c r="I2055" s="48"/>
      <c r="J2055" s="48"/>
      <c r="K2055" s="48"/>
      <c r="IY2055" s="6"/>
      <c r="IZ2055" s="6"/>
      <c r="JA2055" s="6"/>
      <c r="JB2055" s="6"/>
      <c r="JC2055" s="6"/>
      <c r="JD2055" s="46"/>
      <c r="JE2055" s="4"/>
      <c r="JF2055" s="4"/>
      <c r="JG2055" s="4"/>
      <c r="JH2055" s="4"/>
      <c r="JI2055" s="4"/>
      <c r="JJ2055" s="4"/>
      <c r="JK2055" s="4"/>
      <c r="JL2055" s="4"/>
      <c r="JM2055" s="4"/>
      <c r="JN2055" s="4"/>
      <c r="JO2055" s="4"/>
      <c r="JP2055" s="4"/>
      <c r="JQ2055" s="6"/>
    </row>
    <row r="2056" spans="1:277" x14ac:dyDescent="0.25">
      <c r="A2056" s="47"/>
      <c r="B2056" s="48"/>
      <c r="C2056" s="48"/>
      <c r="D2056" s="48"/>
      <c r="E2056" s="48"/>
      <c r="F2056" s="48"/>
      <c r="G2056" s="48"/>
      <c r="H2056" s="48"/>
      <c r="I2056" s="48"/>
      <c r="J2056" s="48"/>
      <c r="K2056" s="48"/>
      <c r="IY2056" s="6"/>
      <c r="IZ2056" s="6"/>
      <c r="JA2056" s="6"/>
      <c r="JB2056" s="6"/>
      <c r="JC2056" s="6"/>
      <c r="JD2056" s="46"/>
      <c r="JE2056" s="4"/>
      <c r="JF2056" s="4"/>
      <c r="JG2056" s="4"/>
      <c r="JH2056" s="4"/>
      <c r="JI2056" s="4"/>
      <c r="JJ2056" s="4"/>
      <c r="JK2056" s="4"/>
      <c r="JL2056" s="4"/>
      <c r="JM2056" s="4"/>
      <c r="JN2056" s="4"/>
      <c r="JO2056" s="4"/>
      <c r="JP2056" s="4"/>
      <c r="JQ2056" s="6"/>
    </row>
    <row r="2057" spans="1:277" x14ac:dyDescent="0.25">
      <c r="A2057" s="47"/>
      <c r="B2057" s="48"/>
      <c r="C2057" s="48"/>
      <c r="D2057" s="48"/>
      <c r="E2057" s="48"/>
      <c r="F2057" s="48"/>
      <c r="G2057" s="48"/>
      <c r="H2057" s="48"/>
      <c r="I2057" s="48"/>
      <c r="J2057" s="48"/>
      <c r="K2057" s="48"/>
      <c r="IY2057" s="6"/>
      <c r="IZ2057" s="6"/>
      <c r="JA2057" s="6"/>
      <c r="JB2057" s="6"/>
      <c r="JC2057" s="6"/>
      <c r="JD2057" s="46"/>
      <c r="JE2057" s="4"/>
      <c r="JF2057" s="4"/>
      <c r="JG2057" s="4"/>
      <c r="JH2057" s="4"/>
      <c r="JI2057" s="4"/>
      <c r="JJ2057" s="4"/>
      <c r="JK2057" s="4"/>
      <c r="JL2057" s="4"/>
      <c r="JM2057" s="4"/>
      <c r="JN2057" s="4"/>
      <c r="JO2057" s="4"/>
      <c r="JP2057" s="4"/>
      <c r="JQ2057" s="6"/>
    </row>
    <row r="2058" spans="1:277" x14ac:dyDescent="0.25">
      <c r="A2058" s="47"/>
      <c r="B2058" s="48"/>
      <c r="C2058" s="48"/>
      <c r="D2058" s="48"/>
      <c r="E2058" s="48"/>
      <c r="F2058" s="48"/>
      <c r="G2058" s="48"/>
      <c r="H2058" s="48"/>
      <c r="I2058" s="48"/>
      <c r="J2058" s="48"/>
      <c r="K2058" s="48"/>
      <c r="IY2058" s="6"/>
      <c r="IZ2058" s="6"/>
      <c r="JA2058" s="6"/>
      <c r="JB2058" s="6"/>
      <c r="JC2058" s="6"/>
      <c r="JD2058" s="46"/>
      <c r="JE2058" s="4"/>
      <c r="JF2058" s="4"/>
      <c r="JG2058" s="4"/>
      <c r="JH2058" s="4"/>
      <c r="JI2058" s="4"/>
      <c r="JJ2058" s="4"/>
      <c r="JK2058" s="4"/>
      <c r="JL2058" s="4"/>
      <c r="JM2058" s="4"/>
      <c r="JN2058" s="4"/>
      <c r="JO2058" s="4"/>
      <c r="JP2058" s="4"/>
      <c r="JQ2058" s="6"/>
    </row>
    <row r="2059" spans="1:277" x14ac:dyDescent="0.25">
      <c r="A2059" s="47"/>
      <c r="B2059" s="48"/>
      <c r="C2059" s="48"/>
      <c r="D2059" s="48"/>
      <c r="E2059" s="48"/>
      <c r="F2059" s="48"/>
      <c r="G2059" s="48"/>
      <c r="H2059" s="48"/>
      <c r="I2059" s="48"/>
      <c r="J2059" s="48"/>
      <c r="K2059" s="48"/>
      <c r="IY2059" s="6"/>
      <c r="IZ2059" s="6"/>
      <c r="JA2059" s="6"/>
      <c r="JB2059" s="6"/>
      <c r="JC2059" s="6"/>
      <c r="JD2059" s="46"/>
      <c r="JE2059" s="4"/>
      <c r="JF2059" s="4"/>
      <c r="JG2059" s="4"/>
      <c r="JH2059" s="4"/>
      <c r="JI2059" s="4"/>
      <c r="JJ2059" s="4"/>
      <c r="JK2059" s="4"/>
      <c r="JL2059" s="4"/>
      <c r="JM2059" s="4"/>
      <c r="JN2059" s="4"/>
      <c r="JO2059" s="4"/>
      <c r="JP2059" s="4"/>
      <c r="JQ2059" s="6"/>
    </row>
    <row r="2060" spans="1:277" x14ac:dyDescent="0.25">
      <c r="A2060" s="47"/>
      <c r="B2060" s="48"/>
      <c r="C2060" s="48"/>
      <c r="D2060" s="48"/>
      <c r="E2060" s="48"/>
      <c r="F2060" s="48"/>
      <c r="G2060" s="48"/>
      <c r="H2060" s="48"/>
      <c r="I2060" s="48"/>
      <c r="J2060" s="48"/>
      <c r="K2060" s="48"/>
      <c r="IY2060" s="6"/>
      <c r="IZ2060" s="6"/>
      <c r="JA2060" s="6"/>
      <c r="JB2060" s="6"/>
      <c r="JC2060" s="6"/>
      <c r="JD2060" s="46"/>
      <c r="JE2060" s="4"/>
      <c r="JF2060" s="4"/>
      <c r="JG2060" s="4"/>
      <c r="JH2060" s="4"/>
      <c r="JI2060" s="4"/>
      <c r="JJ2060" s="4"/>
      <c r="JK2060" s="4"/>
      <c r="JL2060" s="4"/>
      <c r="JM2060" s="4"/>
      <c r="JN2060" s="4"/>
      <c r="JO2060" s="4"/>
      <c r="JP2060" s="4"/>
      <c r="JQ2060" s="6"/>
    </row>
    <row r="2061" spans="1:277" x14ac:dyDescent="0.25">
      <c r="A2061" s="47"/>
      <c r="B2061" s="48"/>
      <c r="C2061" s="48"/>
      <c r="D2061" s="48"/>
      <c r="E2061" s="48"/>
      <c r="F2061" s="48"/>
      <c r="G2061" s="48"/>
      <c r="H2061" s="48"/>
      <c r="I2061" s="48"/>
      <c r="J2061" s="48"/>
      <c r="K2061" s="48"/>
      <c r="IY2061" s="6"/>
      <c r="IZ2061" s="6"/>
      <c r="JA2061" s="6"/>
      <c r="JB2061" s="6"/>
      <c r="JC2061" s="6"/>
      <c r="JD2061" s="46"/>
      <c r="JE2061" s="4"/>
      <c r="JF2061" s="4"/>
      <c r="JG2061" s="4"/>
      <c r="JH2061" s="4"/>
      <c r="JI2061" s="4"/>
      <c r="JJ2061" s="4"/>
      <c r="JK2061" s="4"/>
      <c r="JL2061" s="4"/>
      <c r="JM2061" s="4"/>
      <c r="JN2061" s="4"/>
      <c r="JO2061" s="4"/>
      <c r="JP2061" s="4"/>
      <c r="JQ2061" s="6"/>
    </row>
    <row r="2062" spans="1:277" x14ac:dyDescent="0.25">
      <c r="A2062" s="47"/>
      <c r="B2062" s="48"/>
      <c r="C2062" s="48"/>
      <c r="D2062" s="48"/>
      <c r="E2062" s="48"/>
      <c r="F2062" s="48"/>
      <c r="G2062" s="48"/>
      <c r="H2062" s="48"/>
      <c r="I2062" s="48"/>
      <c r="J2062" s="48"/>
      <c r="K2062" s="48"/>
      <c r="IY2062" s="6"/>
      <c r="IZ2062" s="6"/>
      <c r="JA2062" s="6"/>
      <c r="JB2062" s="6"/>
      <c r="JC2062" s="6"/>
      <c r="JD2062" s="46"/>
      <c r="JE2062" s="4"/>
      <c r="JF2062" s="4"/>
      <c r="JG2062" s="4"/>
      <c r="JH2062" s="4"/>
      <c r="JI2062" s="4"/>
      <c r="JJ2062" s="4"/>
      <c r="JK2062" s="4"/>
      <c r="JL2062" s="4"/>
      <c r="JM2062" s="4"/>
      <c r="JN2062" s="4"/>
      <c r="JO2062" s="4"/>
      <c r="JP2062" s="4"/>
      <c r="JQ2062" s="6"/>
    </row>
    <row r="2063" spans="1:277" x14ac:dyDescent="0.25">
      <c r="A2063" s="47"/>
      <c r="B2063" s="48"/>
      <c r="C2063" s="48"/>
      <c r="D2063" s="48"/>
      <c r="E2063" s="48"/>
      <c r="F2063" s="48"/>
      <c r="G2063" s="48"/>
      <c r="H2063" s="48"/>
      <c r="I2063" s="48"/>
      <c r="J2063" s="48"/>
      <c r="K2063" s="48"/>
      <c r="IY2063" s="6"/>
      <c r="IZ2063" s="6"/>
      <c r="JA2063" s="6"/>
      <c r="JB2063" s="6"/>
      <c r="JC2063" s="6"/>
      <c r="JD2063" s="46"/>
      <c r="JE2063" s="4"/>
      <c r="JF2063" s="4"/>
      <c r="JG2063" s="4"/>
      <c r="JH2063" s="4"/>
      <c r="JI2063" s="4"/>
      <c r="JJ2063" s="4"/>
      <c r="JK2063" s="4"/>
      <c r="JL2063" s="4"/>
      <c r="JM2063" s="4"/>
      <c r="JN2063" s="4"/>
      <c r="JO2063" s="4"/>
      <c r="JP2063" s="4"/>
      <c r="JQ2063" s="6"/>
    </row>
    <row r="2064" spans="1:277" x14ac:dyDescent="0.25">
      <c r="A2064" s="47"/>
      <c r="B2064" s="48"/>
      <c r="C2064" s="48"/>
      <c r="D2064" s="48"/>
      <c r="E2064" s="48"/>
      <c r="F2064" s="48"/>
      <c r="G2064" s="48"/>
      <c r="H2064" s="48"/>
      <c r="I2064" s="48"/>
      <c r="J2064" s="48"/>
      <c r="K2064" s="48"/>
      <c r="IY2064" s="6"/>
      <c r="IZ2064" s="6"/>
      <c r="JA2064" s="6"/>
      <c r="JB2064" s="6"/>
      <c r="JC2064" s="6"/>
      <c r="JD2064" s="46"/>
      <c r="JE2064" s="4"/>
      <c r="JF2064" s="4"/>
      <c r="JG2064" s="4"/>
      <c r="JH2064" s="4"/>
      <c r="JI2064" s="4"/>
      <c r="JJ2064" s="4"/>
      <c r="JK2064" s="4"/>
      <c r="JL2064" s="4"/>
      <c r="JM2064" s="4"/>
      <c r="JN2064" s="4"/>
      <c r="JO2064" s="4"/>
      <c r="JP2064" s="4"/>
      <c r="JQ2064" s="6"/>
    </row>
    <row r="2065" spans="1:277" x14ac:dyDescent="0.25">
      <c r="A2065" s="47"/>
      <c r="B2065" s="48"/>
      <c r="C2065" s="48"/>
      <c r="D2065" s="48"/>
      <c r="E2065" s="48"/>
      <c r="F2065" s="48"/>
      <c r="G2065" s="48"/>
      <c r="H2065" s="48"/>
      <c r="I2065" s="48"/>
      <c r="J2065" s="48"/>
      <c r="K2065" s="48"/>
      <c r="IY2065" s="6"/>
      <c r="IZ2065" s="6"/>
      <c r="JA2065" s="6"/>
      <c r="JB2065" s="6"/>
      <c r="JC2065" s="6"/>
      <c r="JD2065" s="46"/>
      <c r="JE2065" s="4"/>
      <c r="JF2065" s="4"/>
      <c r="JG2065" s="4"/>
      <c r="JH2065" s="4"/>
      <c r="JI2065" s="4"/>
      <c r="JJ2065" s="4"/>
      <c r="JK2065" s="4"/>
      <c r="JL2065" s="4"/>
      <c r="JM2065" s="4"/>
      <c r="JN2065" s="4"/>
      <c r="JO2065" s="4"/>
      <c r="JP2065" s="4"/>
      <c r="JQ2065" s="6"/>
    </row>
    <row r="2066" spans="1:277" x14ac:dyDescent="0.25">
      <c r="A2066" s="47"/>
      <c r="B2066" s="48"/>
      <c r="C2066" s="48"/>
      <c r="D2066" s="48"/>
      <c r="E2066" s="48"/>
      <c r="F2066" s="48"/>
      <c r="G2066" s="48"/>
      <c r="H2066" s="48"/>
      <c r="I2066" s="48"/>
      <c r="J2066" s="48"/>
      <c r="K2066" s="48"/>
      <c r="IY2066" s="6"/>
      <c r="IZ2066" s="6"/>
      <c r="JA2066" s="6"/>
      <c r="JB2066" s="6"/>
      <c r="JC2066" s="6"/>
      <c r="JD2066" s="46"/>
      <c r="JE2066" s="4"/>
      <c r="JF2066" s="4"/>
      <c r="JG2066" s="4"/>
      <c r="JH2066" s="4"/>
      <c r="JI2066" s="4"/>
      <c r="JJ2066" s="4"/>
      <c r="JK2066" s="4"/>
      <c r="JL2066" s="4"/>
      <c r="JM2066" s="4"/>
      <c r="JN2066" s="4"/>
      <c r="JO2066" s="4"/>
      <c r="JP2066" s="4"/>
      <c r="JQ2066" s="6"/>
    </row>
    <row r="2067" spans="1:277" x14ac:dyDescent="0.25">
      <c r="A2067" s="47"/>
      <c r="B2067" s="48"/>
      <c r="C2067" s="48"/>
      <c r="D2067" s="48"/>
      <c r="E2067" s="48"/>
      <c r="F2067" s="48"/>
      <c r="G2067" s="48"/>
      <c r="H2067" s="48"/>
      <c r="I2067" s="48"/>
      <c r="J2067" s="48"/>
      <c r="K2067" s="48"/>
      <c r="IY2067" s="6"/>
      <c r="IZ2067" s="6"/>
      <c r="JA2067" s="6"/>
      <c r="JB2067" s="6"/>
      <c r="JC2067" s="6"/>
      <c r="JD2067" s="46"/>
      <c r="JE2067" s="4"/>
      <c r="JF2067" s="4"/>
      <c r="JG2067" s="4"/>
      <c r="JH2067" s="4"/>
      <c r="JI2067" s="4"/>
      <c r="JJ2067" s="4"/>
      <c r="JK2067" s="4"/>
      <c r="JL2067" s="4"/>
      <c r="JM2067" s="4"/>
      <c r="JN2067" s="4"/>
      <c r="JO2067" s="4"/>
      <c r="JP2067" s="4"/>
      <c r="JQ2067" s="6"/>
    </row>
    <row r="2068" spans="1:277" x14ac:dyDescent="0.25">
      <c r="A2068" s="47"/>
      <c r="B2068" s="48"/>
      <c r="C2068" s="48"/>
      <c r="D2068" s="48"/>
      <c r="E2068" s="48"/>
      <c r="F2068" s="48"/>
      <c r="G2068" s="48"/>
      <c r="H2068" s="48"/>
      <c r="I2068" s="48"/>
      <c r="J2068" s="48"/>
      <c r="K2068" s="48"/>
      <c r="IY2068" s="6"/>
      <c r="IZ2068" s="6"/>
      <c r="JA2068" s="6"/>
      <c r="JB2068" s="6"/>
      <c r="JC2068" s="6"/>
      <c r="JD2068" s="46"/>
      <c r="JE2068" s="4"/>
      <c r="JF2068" s="4"/>
      <c r="JG2068" s="4"/>
      <c r="JH2068" s="4"/>
      <c r="JI2068" s="4"/>
      <c r="JJ2068" s="4"/>
      <c r="JK2068" s="4"/>
      <c r="JL2068" s="4"/>
      <c r="JM2068" s="4"/>
      <c r="JN2068" s="4"/>
      <c r="JO2068" s="4"/>
      <c r="JP2068" s="4"/>
      <c r="JQ2068" s="6"/>
    </row>
    <row r="2069" spans="1:277" x14ac:dyDescent="0.25">
      <c r="A2069" s="47"/>
      <c r="B2069" s="48"/>
      <c r="C2069" s="48"/>
      <c r="D2069" s="48"/>
      <c r="E2069" s="48"/>
      <c r="F2069" s="48"/>
      <c r="G2069" s="48"/>
      <c r="H2069" s="48"/>
      <c r="I2069" s="48"/>
      <c r="J2069" s="48"/>
      <c r="K2069" s="48"/>
      <c r="IY2069" s="6"/>
      <c r="IZ2069" s="6"/>
      <c r="JA2069" s="6"/>
      <c r="JB2069" s="6"/>
      <c r="JC2069" s="6"/>
      <c r="JD2069" s="46"/>
      <c r="JE2069" s="4"/>
      <c r="JF2069" s="4"/>
      <c r="JG2069" s="4"/>
      <c r="JH2069" s="4"/>
      <c r="JI2069" s="4"/>
      <c r="JJ2069" s="4"/>
      <c r="JK2069" s="4"/>
      <c r="JL2069" s="4"/>
      <c r="JM2069" s="4"/>
      <c r="JN2069" s="4"/>
      <c r="JO2069" s="4"/>
      <c r="JP2069" s="4"/>
      <c r="JQ2069" s="6"/>
    </row>
    <row r="2070" spans="1:277" x14ac:dyDescent="0.25">
      <c r="A2070" s="47"/>
      <c r="B2070" s="48"/>
      <c r="C2070" s="48"/>
      <c r="D2070" s="48"/>
      <c r="E2070" s="48"/>
      <c r="F2070" s="48"/>
      <c r="G2070" s="48"/>
      <c r="H2070" s="48"/>
      <c r="I2070" s="48"/>
      <c r="J2070" s="48"/>
      <c r="K2070" s="48"/>
      <c r="IY2070" s="6"/>
      <c r="IZ2070" s="6"/>
      <c r="JA2070" s="6"/>
      <c r="JB2070" s="6"/>
      <c r="JC2070" s="6"/>
      <c r="JD2070" s="46"/>
      <c r="JE2070" s="4"/>
      <c r="JF2070" s="4"/>
      <c r="JG2070" s="4"/>
      <c r="JH2070" s="4"/>
      <c r="JI2070" s="4"/>
      <c r="JJ2070" s="4"/>
      <c r="JK2070" s="4"/>
      <c r="JL2070" s="4"/>
      <c r="JM2070" s="4"/>
      <c r="JN2070" s="4"/>
      <c r="JO2070" s="4"/>
      <c r="JP2070" s="4"/>
      <c r="JQ2070" s="6"/>
    </row>
    <row r="2071" spans="1:277" x14ac:dyDescent="0.25">
      <c r="A2071" s="47"/>
      <c r="B2071" s="48"/>
      <c r="C2071" s="48"/>
      <c r="D2071" s="48"/>
      <c r="E2071" s="48"/>
      <c r="F2071" s="48"/>
      <c r="G2071" s="48"/>
      <c r="H2071" s="48"/>
      <c r="I2071" s="48"/>
      <c r="J2071" s="48"/>
      <c r="K2071" s="48"/>
      <c r="IY2071" s="6"/>
      <c r="IZ2071" s="6"/>
      <c r="JA2071" s="6"/>
      <c r="JB2071" s="6"/>
      <c r="JC2071" s="6"/>
      <c r="JD2071" s="46"/>
      <c r="JE2071" s="4"/>
      <c r="JF2071" s="4"/>
      <c r="JG2071" s="4"/>
      <c r="JH2071" s="4"/>
      <c r="JI2071" s="4"/>
      <c r="JJ2071" s="4"/>
      <c r="JK2071" s="4"/>
      <c r="JL2071" s="4"/>
      <c r="JM2071" s="4"/>
      <c r="JN2071" s="4"/>
      <c r="JO2071" s="4"/>
      <c r="JP2071" s="4"/>
      <c r="JQ2071" s="6"/>
    </row>
    <row r="2072" spans="1:277" x14ac:dyDescent="0.25">
      <c r="A2072" s="47"/>
      <c r="B2072" s="48"/>
      <c r="C2072" s="48"/>
      <c r="D2072" s="48"/>
      <c r="E2072" s="48"/>
      <c r="F2072" s="48"/>
      <c r="G2072" s="48"/>
      <c r="H2072" s="48"/>
      <c r="I2072" s="48"/>
      <c r="J2072" s="48"/>
      <c r="K2072" s="48"/>
      <c r="IY2072" s="6"/>
      <c r="IZ2072" s="6"/>
      <c r="JA2072" s="6"/>
      <c r="JB2072" s="6"/>
      <c r="JC2072" s="6"/>
      <c r="JD2072" s="46"/>
      <c r="JE2072" s="4"/>
      <c r="JF2072" s="4"/>
      <c r="JG2072" s="4"/>
      <c r="JH2072" s="4"/>
      <c r="JI2072" s="4"/>
      <c r="JJ2072" s="4"/>
      <c r="JK2072" s="4"/>
      <c r="JL2072" s="4"/>
      <c r="JM2072" s="4"/>
      <c r="JN2072" s="4"/>
      <c r="JO2072" s="4"/>
      <c r="JP2072" s="4"/>
      <c r="JQ2072" s="6"/>
    </row>
    <row r="2073" spans="1:277" x14ac:dyDescent="0.25">
      <c r="A2073" s="47"/>
      <c r="B2073" s="48"/>
      <c r="C2073" s="48"/>
      <c r="D2073" s="48"/>
      <c r="E2073" s="48"/>
      <c r="F2073" s="48"/>
      <c r="G2073" s="48"/>
      <c r="H2073" s="48"/>
      <c r="I2073" s="48"/>
      <c r="J2073" s="48"/>
      <c r="K2073" s="48"/>
      <c r="IY2073" s="6"/>
      <c r="IZ2073" s="6"/>
      <c r="JA2073" s="6"/>
      <c r="JB2073" s="6"/>
      <c r="JC2073" s="6"/>
      <c r="JD2073" s="46"/>
      <c r="JE2073" s="4"/>
      <c r="JF2073" s="4"/>
      <c r="JG2073" s="4"/>
      <c r="JH2073" s="4"/>
      <c r="JI2073" s="4"/>
      <c r="JJ2073" s="4"/>
      <c r="JK2073" s="4"/>
      <c r="JL2073" s="4"/>
      <c r="JM2073" s="4"/>
      <c r="JN2073" s="4"/>
      <c r="JO2073" s="4"/>
      <c r="JP2073" s="4"/>
      <c r="JQ2073" s="6"/>
    </row>
    <row r="2074" spans="1:277" x14ac:dyDescent="0.25">
      <c r="A2074" s="47"/>
      <c r="B2074" s="48"/>
      <c r="C2074" s="48"/>
      <c r="D2074" s="48"/>
      <c r="E2074" s="48"/>
      <c r="F2074" s="48"/>
      <c r="G2074" s="48"/>
      <c r="H2074" s="48"/>
      <c r="I2074" s="48"/>
      <c r="J2074" s="48"/>
      <c r="K2074" s="48"/>
      <c r="IY2074" s="6"/>
      <c r="IZ2074" s="6"/>
      <c r="JA2074" s="6"/>
      <c r="JB2074" s="6"/>
      <c r="JC2074" s="6"/>
      <c r="JD2074" s="46"/>
      <c r="JE2074" s="4"/>
      <c r="JF2074" s="4"/>
      <c r="JG2074" s="4"/>
      <c r="JH2074" s="4"/>
      <c r="JI2074" s="4"/>
      <c r="JJ2074" s="4"/>
      <c r="JK2074" s="4"/>
      <c r="JL2074" s="4"/>
      <c r="JM2074" s="4"/>
      <c r="JN2074" s="4"/>
      <c r="JO2074" s="4"/>
      <c r="JP2074" s="4"/>
      <c r="JQ2074" s="6"/>
    </row>
    <row r="2075" spans="1:277" x14ac:dyDescent="0.25">
      <c r="A2075" s="47"/>
      <c r="B2075" s="48"/>
      <c r="C2075" s="48"/>
      <c r="D2075" s="48"/>
      <c r="E2075" s="48"/>
      <c r="F2075" s="48"/>
      <c r="G2075" s="48"/>
      <c r="H2075" s="48"/>
      <c r="I2075" s="48"/>
      <c r="J2075" s="48"/>
      <c r="K2075" s="48"/>
      <c r="IY2075" s="6"/>
      <c r="IZ2075" s="6"/>
      <c r="JA2075" s="6"/>
      <c r="JB2075" s="6"/>
      <c r="JC2075" s="6"/>
      <c r="JD2075" s="46"/>
      <c r="JE2075" s="4"/>
      <c r="JF2075" s="4"/>
      <c r="JG2075" s="4"/>
      <c r="JH2075" s="4"/>
      <c r="JI2075" s="4"/>
      <c r="JJ2075" s="4"/>
      <c r="JK2075" s="4"/>
      <c r="JL2075" s="4"/>
      <c r="JM2075" s="4"/>
      <c r="JN2075" s="4"/>
      <c r="JO2075" s="4"/>
      <c r="JP2075" s="4"/>
      <c r="JQ2075" s="6"/>
    </row>
    <row r="2076" spans="1:277" x14ac:dyDescent="0.25">
      <c r="A2076" s="47"/>
      <c r="B2076" s="48"/>
      <c r="C2076" s="48"/>
      <c r="D2076" s="48"/>
      <c r="E2076" s="48"/>
      <c r="F2076" s="48"/>
      <c r="G2076" s="48"/>
      <c r="H2076" s="48"/>
      <c r="I2076" s="48"/>
      <c r="J2076" s="48"/>
      <c r="K2076" s="48"/>
      <c r="IY2076" s="6"/>
      <c r="IZ2076" s="6"/>
      <c r="JA2076" s="6"/>
      <c r="JB2076" s="6"/>
      <c r="JC2076" s="6"/>
      <c r="JD2076" s="46"/>
      <c r="JE2076" s="4"/>
      <c r="JF2076" s="4"/>
      <c r="JG2076" s="4"/>
      <c r="JH2076" s="4"/>
      <c r="JI2076" s="4"/>
      <c r="JJ2076" s="4"/>
      <c r="JK2076" s="4"/>
      <c r="JL2076" s="4"/>
      <c r="JM2076" s="4"/>
      <c r="JN2076" s="4"/>
      <c r="JO2076" s="4"/>
      <c r="JP2076" s="4"/>
      <c r="JQ2076" s="6"/>
    </row>
    <row r="2077" spans="1:277" x14ac:dyDescent="0.25">
      <c r="A2077" s="47"/>
      <c r="B2077" s="48"/>
      <c r="C2077" s="48"/>
      <c r="D2077" s="48"/>
      <c r="E2077" s="48"/>
      <c r="F2077" s="48"/>
      <c r="G2077" s="48"/>
      <c r="H2077" s="48"/>
      <c r="I2077" s="48"/>
      <c r="J2077" s="48"/>
      <c r="K2077" s="48"/>
      <c r="IY2077" s="6"/>
      <c r="IZ2077" s="6"/>
      <c r="JA2077" s="6"/>
      <c r="JB2077" s="6"/>
      <c r="JC2077" s="6"/>
      <c r="JD2077" s="46"/>
      <c r="JE2077" s="4"/>
      <c r="JF2077" s="4"/>
      <c r="JG2077" s="4"/>
      <c r="JH2077" s="4"/>
      <c r="JI2077" s="4"/>
      <c r="JJ2077" s="4"/>
      <c r="JK2077" s="4"/>
      <c r="JL2077" s="4"/>
      <c r="JM2077" s="4"/>
      <c r="JN2077" s="4"/>
      <c r="JO2077" s="4"/>
      <c r="JP2077" s="4"/>
      <c r="JQ2077" s="6"/>
    </row>
    <row r="2078" spans="1:277" x14ac:dyDescent="0.25">
      <c r="A2078" s="47"/>
      <c r="B2078" s="48"/>
      <c r="C2078" s="48"/>
      <c r="D2078" s="48"/>
      <c r="E2078" s="48"/>
      <c r="F2078" s="48"/>
      <c r="G2078" s="48"/>
      <c r="H2078" s="48"/>
      <c r="I2078" s="48"/>
      <c r="J2078" s="48"/>
      <c r="K2078" s="48"/>
      <c r="IY2078" s="6"/>
      <c r="IZ2078" s="6"/>
      <c r="JA2078" s="6"/>
      <c r="JB2078" s="6"/>
      <c r="JC2078" s="6"/>
      <c r="JD2078" s="46"/>
      <c r="JE2078" s="4"/>
      <c r="JF2078" s="4"/>
      <c r="JG2078" s="4"/>
      <c r="JH2078" s="4"/>
      <c r="JI2078" s="4"/>
      <c r="JJ2078" s="4"/>
      <c r="JK2078" s="4"/>
      <c r="JL2078" s="4"/>
      <c r="JM2078" s="4"/>
      <c r="JN2078" s="4"/>
      <c r="JO2078" s="4"/>
      <c r="JP2078" s="4"/>
      <c r="JQ2078" s="6"/>
    </row>
    <row r="2079" spans="1:277" x14ac:dyDescent="0.25">
      <c r="A2079" s="47"/>
      <c r="B2079" s="48"/>
      <c r="C2079" s="48"/>
      <c r="D2079" s="48"/>
      <c r="E2079" s="48"/>
      <c r="F2079" s="48"/>
      <c r="G2079" s="48"/>
      <c r="H2079" s="48"/>
      <c r="I2079" s="48"/>
      <c r="J2079" s="48"/>
      <c r="K2079" s="48"/>
      <c r="IY2079" s="6"/>
      <c r="IZ2079" s="6"/>
      <c r="JA2079" s="6"/>
      <c r="JB2079" s="6"/>
      <c r="JC2079" s="6"/>
      <c r="JD2079" s="46"/>
      <c r="JE2079" s="4"/>
      <c r="JF2079" s="4"/>
      <c r="JG2079" s="4"/>
      <c r="JH2079" s="4"/>
      <c r="JI2079" s="4"/>
      <c r="JJ2079" s="4"/>
      <c r="JK2079" s="4"/>
      <c r="JL2079" s="4"/>
      <c r="JM2079" s="4"/>
      <c r="JN2079" s="4"/>
      <c r="JO2079" s="4"/>
      <c r="JP2079" s="4"/>
      <c r="JQ2079" s="6"/>
    </row>
    <row r="2080" spans="1:277" x14ac:dyDescent="0.25">
      <c r="A2080" s="47"/>
      <c r="B2080" s="48"/>
      <c r="C2080" s="48"/>
      <c r="D2080" s="48"/>
      <c r="E2080" s="48"/>
      <c r="F2080" s="48"/>
      <c r="G2080" s="48"/>
      <c r="H2080" s="48"/>
      <c r="I2080" s="48"/>
      <c r="J2080" s="48"/>
      <c r="K2080" s="48"/>
      <c r="IY2080" s="6"/>
      <c r="IZ2080" s="6"/>
      <c r="JA2080" s="6"/>
      <c r="JB2080" s="6"/>
      <c r="JC2080" s="6"/>
      <c r="JD2080" s="46"/>
      <c r="JE2080" s="4"/>
      <c r="JF2080" s="4"/>
      <c r="JG2080" s="4"/>
      <c r="JH2080" s="4"/>
      <c r="JI2080" s="4"/>
      <c r="JJ2080" s="4"/>
      <c r="JK2080" s="4"/>
      <c r="JL2080" s="4"/>
      <c r="JM2080" s="4"/>
      <c r="JN2080" s="4"/>
      <c r="JO2080" s="4"/>
      <c r="JP2080" s="4"/>
      <c r="JQ2080" s="6"/>
    </row>
    <row r="2081" spans="1:277" x14ac:dyDescent="0.25">
      <c r="A2081" s="47"/>
      <c r="B2081" s="48"/>
      <c r="C2081" s="48"/>
      <c r="D2081" s="48"/>
      <c r="E2081" s="48"/>
      <c r="F2081" s="48"/>
      <c r="G2081" s="48"/>
      <c r="H2081" s="48"/>
      <c r="I2081" s="48"/>
      <c r="J2081" s="48"/>
      <c r="K2081" s="48"/>
      <c r="IY2081" s="6"/>
      <c r="IZ2081" s="6"/>
      <c r="JA2081" s="6"/>
      <c r="JB2081" s="6"/>
      <c r="JC2081" s="6"/>
      <c r="JD2081" s="46"/>
      <c r="JE2081" s="4"/>
      <c r="JF2081" s="4"/>
      <c r="JG2081" s="4"/>
      <c r="JH2081" s="4"/>
      <c r="JI2081" s="4"/>
      <c r="JJ2081" s="4"/>
      <c r="JK2081" s="4"/>
      <c r="JL2081" s="4"/>
      <c r="JM2081" s="4"/>
      <c r="JN2081" s="4"/>
      <c r="JO2081" s="4"/>
      <c r="JP2081" s="4"/>
      <c r="JQ2081" s="6"/>
    </row>
    <row r="2082" spans="1:277" x14ac:dyDescent="0.25">
      <c r="A2082" s="47"/>
      <c r="B2082" s="48"/>
      <c r="C2082" s="48"/>
      <c r="D2082" s="48"/>
      <c r="E2082" s="48"/>
      <c r="F2082" s="48"/>
      <c r="G2082" s="48"/>
      <c r="H2082" s="48"/>
      <c r="I2082" s="48"/>
      <c r="J2082" s="48"/>
      <c r="K2082" s="48"/>
      <c r="IY2082" s="6"/>
      <c r="IZ2082" s="6"/>
      <c r="JA2082" s="6"/>
      <c r="JB2082" s="6"/>
      <c r="JC2082" s="6"/>
      <c r="JD2082" s="46"/>
      <c r="JE2082" s="4"/>
      <c r="JF2082" s="4"/>
      <c r="JG2082" s="4"/>
      <c r="JH2082" s="4"/>
      <c r="JI2082" s="4"/>
      <c r="JJ2082" s="4"/>
      <c r="JK2082" s="4"/>
      <c r="JL2082" s="4"/>
      <c r="JM2082" s="4"/>
      <c r="JN2082" s="4"/>
      <c r="JO2082" s="4"/>
      <c r="JP2082" s="4"/>
      <c r="JQ2082" s="6"/>
    </row>
    <row r="2083" spans="1:277" x14ac:dyDescent="0.25">
      <c r="A2083" s="47"/>
      <c r="B2083" s="48"/>
      <c r="C2083" s="48"/>
      <c r="D2083" s="48"/>
      <c r="E2083" s="48"/>
      <c r="F2083" s="48"/>
      <c r="G2083" s="48"/>
      <c r="H2083" s="48"/>
      <c r="I2083" s="48"/>
      <c r="J2083" s="48"/>
      <c r="K2083" s="48"/>
      <c r="IY2083" s="6"/>
      <c r="IZ2083" s="6"/>
      <c r="JA2083" s="6"/>
      <c r="JB2083" s="6"/>
      <c r="JC2083" s="6"/>
      <c r="JD2083" s="46"/>
      <c r="JE2083" s="4"/>
      <c r="JF2083" s="4"/>
      <c r="JG2083" s="4"/>
      <c r="JH2083" s="4"/>
      <c r="JI2083" s="4"/>
      <c r="JJ2083" s="4"/>
      <c r="JK2083" s="4"/>
      <c r="JL2083" s="4"/>
      <c r="JM2083" s="4"/>
      <c r="JN2083" s="4"/>
      <c r="JO2083" s="4"/>
      <c r="JP2083" s="4"/>
      <c r="JQ2083" s="6"/>
    </row>
    <row r="2084" spans="1:277" x14ac:dyDescent="0.25">
      <c r="A2084" s="47"/>
      <c r="B2084" s="48"/>
      <c r="C2084" s="48"/>
      <c r="D2084" s="48"/>
      <c r="E2084" s="48"/>
      <c r="F2084" s="48"/>
      <c r="G2084" s="48"/>
      <c r="H2084" s="48"/>
      <c r="I2084" s="48"/>
      <c r="J2084" s="48"/>
      <c r="K2084" s="48"/>
      <c r="IY2084" s="6"/>
      <c r="IZ2084" s="6"/>
      <c r="JA2084" s="6"/>
      <c r="JB2084" s="6"/>
      <c r="JC2084" s="6"/>
      <c r="JD2084" s="46"/>
      <c r="JE2084" s="4"/>
      <c r="JF2084" s="4"/>
      <c r="JG2084" s="4"/>
      <c r="JH2084" s="4"/>
      <c r="JI2084" s="4"/>
      <c r="JJ2084" s="4"/>
      <c r="JK2084" s="4"/>
      <c r="JL2084" s="4"/>
      <c r="JM2084" s="4"/>
      <c r="JN2084" s="4"/>
      <c r="JO2084" s="4"/>
      <c r="JP2084" s="4"/>
      <c r="JQ2084" s="6"/>
    </row>
    <row r="2085" spans="1:277" x14ac:dyDescent="0.25">
      <c r="A2085" s="47"/>
      <c r="B2085" s="48"/>
      <c r="C2085" s="48"/>
      <c r="D2085" s="48"/>
      <c r="E2085" s="48"/>
      <c r="F2085" s="48"/>
      <c r="G2085" s="48"/>
      <c r="H2085" s="48"/>
      <c r="I2085" s="48"/>
      <c r="J2085" s="48"/>
      <c r="K2085" s="48"/>
      <c r="IY2085" s="6"/>
      <c r="IZ2085" s="6"/>
      <c r="JA2085" s="6"/>
      <c r="JB2085" s="6"/>
      <c r="JC2085" s="6"/>
      <c r="JD2085" s="46"/>
      <c r="JE2085" s="4"/>
      <c r="JF2085" s="4"/>
      <c r="JG2085" s="4"/>
      <c r="JH2085" s="4"/>
      <c r="JI2085" s="4"/>
      <c r="JJ2085" s="4"/>
      <c r="JK2085" s="4"/>
      <c r="JL2085" s="4"/>
      <c r="JM2085" s="4"/>
      <c r="JN2085" s="4"/>
      <c r="JO2085" s="4"/>
      <c r="JP2085" s="4"/>
      <c r="JQ2085" s="6"/>
    </row>
    <row r="2086" spans="1:277" x14ac:dyDescent="0.25">
      <c r="A2086" s="47"/>
      <c r="B2086" s="48"/>
      <c r="C2086" s="48"/>
      <c r="D2086" s="48"/>
      <c r="E2086" s="48"/>
      <c r="F2086" s="48"/>
      <c r="G2086" s="48"/>
      <c r="H2086" s="48"/>
      <c r="I2086" s="48"/>
      <c r="J2086" s="48"/>
      <c r="K2086" s="48"/>
      <c r="IY2086" s="6"/>
      <c r="IZ2086" s="6"/>
      <c r="JA2086" s="6"/>
      <c r="JB2086" s="6"/>
      <c r="JC2086" s="6"/>
      <c r="JD2086" s="46"/>
      <c r="JE2086" s="4"/>
      <c r="JF2086" s="4"/>
      <c r="JG2086" s="4"/>
      <c r="JH2086" s="4"/>
      <c r="JI2086" s="4"/>
      <c r="JJ2086" s="4"/>
      <c r="JK2086" s="4"/>
      <c r="JL2086" s="4"/>
      <c r="JM2086" s="4"/>
      <c r="JN2086" s="4"/>
      <c r="JO2086" s="4"/>
      <c r="JP2086" s="4"/>
      <c r="JQ2086" s="6"/>
    </row>
    <row r="2087" spans="1:277" x14ac:dyDescent="0.25">
      <c r="A2087" s="47"/>
      <c r="B2087" s="48"/>
      <c r="C2087" s="48"/>
      <c r="D2087" s="48"/>
      <c r="E2087" s="48"/>
      <c r="F2087" s="48"/>
      <c r="G2087" s="48"/>
      <c r="H2087" s="48"/>
      <c r="I2087" s="48"/>
      <c r="J2087" s="48"/>
      <c r="K2087" s="48"/>
      <c r="IY2087" s="6"/>
      <c r="IZ2087" s="6"/>
      <c r="JA2087" s="6"/>
      <c r="JB2087" s="6"/>
      <c r="JC2087" s="6"/>
      <c r="JD2087" s="46"/>
      <c r="JE2087" s="4"/>
      <c r="JF2087" s="4"/>
      <c r="JG2087" s="4"/>
      <c r="JH2087" s="4"/>
      <c r="JI2087" s="4"/>
      <c r="JJ2087" s="4"/>
      <c r="JK2087" s="4"/>
      <c r="JL2087" s="4"/>
      <c r="JM2087" s="4"/>
      <c r="JN2087" s="4"/>
      <c r="JO2087" s="4"/>
      <c r="JP2087" s="4"/>
      <c r="JQ2087" s="6"/>
    </row>
    <row r="2088" spans="1:277" x14ac:dyDescent="0.25">
      <c r="A2088" s="47"/>
      <c r="B2088" s="48"/>
      <c r="C2088" s="48"/>
      <c r="D2088" s="48"/>
      <c r="E2088" s="48"/>
      <c r="F2088" s="48"/>
      <c r="G2088" s="48"/>
      <c r="H2088" s="48"/>
      <c r="I2088" s="48"/>
      <c r="J2088" s="48"/>
      <c r="K2088" s="48"/>
      <c r="IY2088" s="6"/>
      <c r="IZ2088" s="6"/>
      <c r="JA2088" s="6"/>
      <c r="JB2088" s="6"/>
      <c r="JC2088" s="6"/>
      <c r="JD2088" s="46"/>
      <c r="JE2088" s="4"/>
      <c r="JF2088" s="4"/>
      <c r="JG2088" s="4"/>
      <c r="JH2088" s="4"/>
      <c r="JI2088" s="4"/>
      <c r="JJ2088" s="4"/>
      <c r="JK2088" s="4"/>
      <c r="JL2088" s="4"/>
      <c r="JM2088" s="4"/>
      <c r="JN2088" s="4"/>
      <c r="JO2088" s="4"/>
      <c r="JP2088" s="4"/>
      <c r="JQ2088" s="6"/>
    </row>
    <row r="2089" spans="1:277" x14ac:dyDescent="0.25">
      <c r="A2089" s="47"/>
      <c r="B2089" s="48"/>
      <c r="C2089" s="48"/>
      <c r="D2089" s="48"/>
      <c r="E2089" s="48"/>
      <c r="F2089" s="48"/>
      <c r="G2089" s="48"/>
      <c r="H2089" s="48"/>
      <c r="I2089" s="48"/>
      <c r="J2089" s="48"/>
      <c r="K2089" s="48"/>
      <c r="IY2089" s="6"/>
      <c r="IZ2089" s="6"/>
      <c r="JA2089" s="6"/>
      <c r="JB2089" s="6"/>
      <c r="JC2089" s="6"/>
      <c r="JD2089" s="46"/>
      <c r="JE2089" s="4"/>
      <c r="JF2089" s="4"/>
      <c r="JG2089" s="4"/>
      <c r="JH2089" s="4"/>
      <c r="JI2089" s="4"/>
      <c r="JJ2089" s="4"/>
      <c r="JK2089" s="4"/>
      <c r="JL2089" s="4"/>
      <c r="JM2089" s="4"/>
      <c r="JN2089" s="4"/>
      <c r="JO2089" s="4"/>
      <c r="JP2089" s="4"/>
      <c r="JQ2089" s="6"/>
    </row>
    <row r="2090" spans="1:277" x14ac:dyDescent="0.25">
      <c r="A2090" s="47"/>
      <c r="B2090" s="48"/>
      <c r="C2090" s="48"/>
      <c r="D2090" s="48"/>
      <c r="E2090" s="48"/>
      <c r="F2090" s="48"/>
      <c r="G2090" s="48"/>
      <c r="H2090" s="48"/>
      <c r="I2090" s="48"/>
      <c r="J2090" s="48"/>
      <c r="K2090" s="48"/>
      <c r="IY2090" s="6"/>
      <c r="IZ2090" s="6"/>
      <c r="JA2090" s="6"/>
      <c r="JB2090" s="6"/>
      <c r="JC2090" s="6"/>
      <c r="JD2090" s="46"/>
      <c r="JE2090" s="4"/>
      <c r="JF2090" s="4"/>
      <c r="JG2090" s="4"/>
      <c r="JH2090" s="4"/>
      <c r="JI2090" s="4"/>
      <c r="JJ2090" s="4"/>
      <c r="JK2090" s="4"/>
      <c r="JL2090" s="4"/>
      <c r="JM2090" s="4"/>
      <c r="JN2090" s="4"/>
      <c r="JO2090" s="4"/>
      <c r="JP2090" s="4"/>
      <c r="JQ2090" s="6"/>
    </row>
    <row r="2091" spans="1:277" x14ac:dyDescent="0.25">
      <c r="A2091" s="47"/>
      <c r="B2091" s="48"/>
      <c r="C2091" s="48"/>
      <c r="D2091" s="48"/>
      <c r="E2091" s="48"/>
      <c r="F2091" s="48"/>
      <c r="G2091" s="48"/>
      <c r="H2091" s="48"/>
      <c r="I2091" s="48"/>
      <c r="J2091" s="48"/>
      <c r="K2091" s="48"/>
      <c r="IY2091" s="6"/>
      <c r="IZ2091" s="6"/>
      <c r="JA2091" s="6"/>
      <c r="JB2091" s="6"/>
      <c r="JC2091" s="6"/>
      <c r="JD2091" s="46"/>
      <c r="JE2091" s="4"/>
      <c r="JF2091" s="4"/>
      <c r="JG2091" s="4"/>
      <c r="JH2091" s="4"/>
      <c r="JI2091" s="4"/>
      <c r="JJ2091" s="4"/>
      <c r="JK2091" s="4"/>
      <c r="JL2091" s="4"/>
      <c r="JM2091" s="4"/>
      <c r="JN2091" s="4"/>
      <c r="JO2091" s="4"/>
      <c r="JP2091" s="4"/>
      <c r="JQ2091" s="6"/>
    </row>
    <row r="2092" spans="1:277" x14ac:dyDescent="0.25">
      <c r="A2092" s="47"/>
      <c r="B2092" s="48"/>
      <c r="C2092" s="48"/>
      <c r="D2092" s="48"/>
      <c r="E2092" s="48"/>
      <c r="F2092" s="48"/>
      <c r="G2092" s="48"/>
      <c r="H2092" s="48"/>
      <c r="I2092" s="48"/>
      <c r="J2092" s="48"/>
      <c r="K2092" s="48"/>
      <c r="IY2092" s="6"/>
      <c r="IZ2092" s="6"/>
      <c r="JA2092" s="6"/>
      <c r="JB2092" s="6"/>
      <c r="JC2092" s="6"/>
      <c r="JD2092" s="46"/>
      <c r="JE2092" s="4"/>
      <c r="JF2092" s="4"/>
      <c r="JG2092" s="4"/>
      <c r="JH2092" s="4"/>
      <c r="JI2092" s="4"/>
      <c r="JJ2092" s="4"/>
      <c r="JK2092" s="4"/>
      <c r="JL2092" s="4"/>
      <c r="JM2092" s="4"/>
      <c r="JN2092" s="4"/>
      <c r="JO2092" s="4"/>
      <c r="JP2092" s="4"/>
      <c r="JQ2092" s="6"/>
    </row>
    <row r="2093" spans="1:277" x14ac:dyDescent="0.25">
      <c r="A2093" s="47"/>
      <c r="B2093" s="48"/>
      <c r="C2093" s="48"/>
      <c r="D2093" s="48"/>
      <c r="E2093" s="48"/>
      <c r="F2093" s="48"/>
      <c r="G2093" s="48"/>
      <c r="H2093" s="48"/>
      <c r="I2093" s="48"/>
      <c r="J2093" s="48"/>
      <c r="K2093" s="48"/>
      <c r="IY2093" s="6"/>
      <c r="IZ2093" s="6"/>
      <c r="JA2093" s="6"/>
      <c r="JB2093" s="6"/>
      <c r="JC2093" s="6"/>
      <c r="JD2093" s="46"/>
      <c r="JE2093" s="4"/>
      <c r="JF2093" s="4"/>
      <c r="JG2093" s="4"/>
      <c r="JH2093" s="4"/>
      <c r="JI2093" s="4"/>
      <c r="JJ2093" s="4"/>
      <c r="JK2093" s="4"/>
      <c r="JL2093" s="4"/>
      <c r="JM2093" s="4"/>
      <c r="JN2093" s="4"/>
      <c r="JO2093" s="4"/>
      <c r="JP2093" s="4"/>
      <c r="JQ2093" s="6"/>
    </row>
    <row r="2094" spans="1:277" x14ac:dyDescent="0.25">
      <c r="A2094" s="47"/>
      <c r="B2094" s="48"/>
      <c r="C2094" s="48"/>
      <c r="D2094" s="48"/>
      <c r="E2094" s="48"/>
      <c r="F2094" s="48"/>
      <c r="G2094" s="48"/>
      <c r="H2094" s="48"/>
      <c r="I2094" s="48"/>
      <c r="J2094" s="48"/>
      <c r="K2094" s="48"/>
      <c r="IY2094" s="6"/>
      <c r="IZ2094" s="6"/>
      <c r="JA2094" s="6"/>
      <c r="JB2094" s="6"/>
      <c r="JC2094" s="6"/>
      <c r="JD2094" s="46"/>
      <c r="JE2094" s="4"/>
      <c r="JF2094" s="4"/>
      <c r="JG2094" s="4"/>
      <c r="JH2094" s="4"/>
      <c r="JI2094" s="4"/>
      <c r="JJ2094" s="4"/>
      <c r="JK2094" s="4"/>
      <c r="JL2094" s="4"/>
      <c r="JM2094" s="4"/>
      <c r="JN2094" s="4"/>
      <c r="JO2094" s="4"/>
      <c r="JP2094" s="4"/>
      <c r="JQ2094" s="6"/>
    </row>
    <row r="2095" spans="1:277" x14ac:dyDescent="0.25">
      <c r="A2095" s="47"/>
      <c r="B2095" s="48"/>
      <c r="C2095" s="48"/>
      <c r="D2095" s="48"/>
      <c r="E2095" s="48"/>
      <c r="F2095" s="48"/>
      <c r="G2095" s="48"/>
      <c r="H2095" s="48"/>
      <c r="I2095" s="48"/>
      <c r="J2095" s="48"/>
      <c r="K2095" s="48"/>
      <c r="IY2095" s="6"/>
      <c r="IZ2095" s="6"/>
      <c r="JA2095" s="6"/>
      <c r="JB2095" s="6"/>
      <c r="JC2095" s="6"/>
      <c r="JD2095" s="46"/>
      <c r="JE2095" s="4"/>
      <c r="JF2095" s="4"/>
      <c r="JG2095" s="4"/>
      <c r="JH2095" s="4"/>
      <c r="JI2095" s="4"/>
      <c r="JJ2095" s="4"/>
      <c r="JK2095" s="4"/>
      <c r="JL2095" s="4"/>
      <c r="JM2095" s="4"/>
      <c r="JN2095" s="4"/>
      <c r="JO2095" s="4"/>
      <c r="JP2095" s="4"/>
      <c r="JQ2095" s="6"/>
    </row>
    <row r="2096" spans="1:277" x14ac:dyDescent="0.25">
      <c r="A2096" s="47"/>
      <c r="B2096" s="48"/>
      <c r="C2096" s="48"/>
      <c r="D2096" s="48"/>
      <c r="E2096" s="48"/>
      <c r="F2096" s="48"/>
      <c r="G2096" s="48"/>
      <c r="H2096" s="48"/>
      <c r="I2096" s="48"/>
      <c r="J2096" s="48"/>
      <c r="K2096" s="48"/>
      <c r="IY2096" s="6"/>
      <c r="IZ2096" s="6"/>
      <c r="JA2096" s="6"/>
      <c r="JB2096" s="6"/>
      <c r="JC2096" s="6"/>
      <c r="JD2096" s="46"/>
      <c r="JE2096" s="4"/>
      <c r="JF2096" s="4"/>
      <c r="JG2096" s="4"/>
      <c r="JH2096" s="4"/>
      <c r="JI2096" s="4"/>
      <c r="JJ2096" s="4"/>
      <c r="JK2096" s="4"/>
      <c r="JL2096" s="4"/>
      <c r="JM2096" s="4"/>
      <c r="JN2096" s="4"/>
      <c r="JO2096" s="4"/>
      <c r="JP2096" s="4"/>
      <c r="JQ2096" s="6"/>
    </row>
    <row r="2097" spans="1:277" x14ac:dyDescent="0.25">
      <c r="A2097" s="47"/>
      <c r="B2097" s="48"/>
      <c r="C2097" s="48"/>
      <c r="D2097" s="48"/>
      <c r="E2097" s="48"/>
      <c r="F2097" s="48"/>
      <c r="G2097" s="48"/>
      <c r="H2097" s="48"/>
      <c r="I2097" s="48"/>
      <c r="J2097" s="48"/>
      <c r="K2097" s="48"/>
      <c r="IY2097" s="6"/>
      <c r="IZ2097" s="6"/>
      <c r="JA2097" s="6"/>
      <c r="JB2097" s="6"/>
      <c r="JC2097" s="6"/>
      <c r="JD2097" s="46"/>
      <c r="JE2097" s="4"/>
      <c r="JF2097" s="4"/>
      <c r="JG2097" s="4"/>
      <c r="JH2097" s="4"/>
      <c r="JI2097" s="4"/>
      <c r="JJ2097" s="4"/>
      <c r="JK2097" s="4"/>
      <c r="JL2097" s="4"/>
      <c r="JM2097" s="4"/>
      <c r="JN2097" s="4"/>
      <c r="JO2097" s="4"/>
      <c r="JP2097" s="4"/>
      <c r="JQ2097" s="6"/>
    </row>
    <row r="2098" spans="1:277" x14ac:dyDescent="0.25">
      <c r="A2098" s="47"/>
      <c r="B2098" s="48"/>
      <c r="C2098" s="48"/>
      <c r="D2098" s="48"/>
      <c r="E2098" s="48"/>
      <c r="F2098" s="48"/>
      <c r="G2098" s="48"/>
      <c r="H2098" s="48"/>
      <c r="I2098" s="48"/>
      <c r="J2098" s="48"/>
      <c r="K2098" s="48"/>
      <c r="IY2098" s="6"/>
      <c r="IZ2098" s="6"/>
      <c r="JA2098" s="6"/>
      <c r="JB2098" s="6"/>
      <c r="JC2098" s="6"/>
      <c r="JD2098" s="46"/>
      <c r="JE2098" s="4"/>
      <c r="JF2098" s="4"/>
      <c r="JG2098" s="4"/>
      <c r="JH2098" s="4"/>
      <c r="JI2098" s="4"/>
      <c r="JJ2098" s="4"/>
      <c r="JK2098" s="4"/>
      <c r="JL2098" s="4"/>
      <c r="JM2098" s="4"/>
      <c r="JN2098" s="4"/>
      <c r="JO2098" s="4"/>
      <c r="JP2098" s="4"/>
      <c r="JQ2098" s="6"/>
    </row>
    <row r="2099" spans="1:277" x14ac:dyDescent="0.25">
      <c r="A2099" s="47"/>
      <c r="B2099" s="48"/>
      <c r="C2099" s="48"/>
      <c r="D2099" s="48"/>
      <c r="E2099" s="48"/>
      <c r="F2099" s="48"/>
      <c r="G2099" s="48"/>
      <c r="H2099" s="48"/>
      <c r="I2099" s="48"/>
      <c r="J2099" s="48"/>
      <c r="K2099" s="48"/>
      <c r="IY2099" s="6"/>
      <c r="IZ2099" s="6"/>
      <c r="JA2099" s="6"/>
      <c r="JB2099" s="6"/>
      <c r="JC2099" s="6"/>
      <c r="JD2099" s="46"/>
      <c r="JE2099" s="4"/>
      <c r="JF2099" s="4"/>
      <c r="JG2099" s="4"/>
      <c r="JH2099" s="4"/>
      <c r="JI2099" s="4"/>
      <c r="JJ2099" s="4"/>
      <c r="JK2099" s="4"/>
      <c r="JL2099" s="4"/>
      <c r="JM2099" s="4"/>
      <c r="JN2099" s="4"/>
      <c r="JO2099" s="4"/>
      <c r="JP2099" s="4"/>
      <c r="JQ2099" s="6"/>
    </row>
    <row r="2100" spans="1:277" x14ac:dyDescent="0.25">
      <c r="A2100" s="47"/>
      <c r="B2100" s="48"/>
      <c r="C2100" s="48"/>
      <c r="D2100" s="48"/>
      <c r="E2100" s="48"/>
      <c r="F2100" s="48"/>
      <c r="G2100" s="48"/>
      <c r="H2100" s="48"/>
      <c r="I2100" s="48"/>
      <c r="J2100" s="48"/>
      <c r="K2100" s="48"/>
      <c r="IY2100" s="6"/>
      <c r="IZ2100" s="6"/>
      <c r="JA2100" s="6"/>
      <c r="JB2100" s="6"/>
      <c r="JC2100" s="6"/>
      <c r="JD2100" s="46"/>
      <c r="JE2100" s="4"/>
      <c r="JF2100" s="4"/>
      <c r="JG2100" s="4"/>
      <c r="JH2100" s="4"/>
      <c r="JI2100" s="4"/>
      <c r="JJ2100" s="4"/>
      <c r="JK2100" s="4"/>
      <c r="JL2100" s="4"/>
      <c r="JM2100" s="4"/>
      <c r="JN2100" s="4"/>
      <c r="JO2100" s="4"/>
      <c r="JP2100" s="4"/>
      <c r="JQ2100" s="6"/>
    </row>
    <row r="2101" spans="1:277" x14ac:dyDescent="0.25">
      <c r="A2101" s="47"/>
      <c r="B2101" s="48"/>
      <c r="C2101" s="48"/>
      <c r="D2101" s="48"/>
      <c r="E2101" s="48"/>
      <c r="F2101" s="48"/>
      <c r="G2101" s="48"/>
      <c r="H2101" s="48"/>
      <c r="I2101" s="48"/>
      <c r="J2101" s="48"/>
      <c r="K2101" s="48"/>
      <c r="IY2101" s="6"/>
      <c r="IZ2101" s="6"/>
      <c r="JA2101" s="6"/>
      <c r="JB2101" s="6"/>
      <c r="JC2101" s="6"/>
      <c r="JD2101" s="46"/>
      <c r="JE2101" s="4"/>
      <c r="JF2101" s="4"/>
      <c r="JG2101" s="4"/>
      <c r="JH2101" s="4"/>
      <c r="JI2101" s="4"/>
      <c r="JJ2101" s="4"/>
      <c r="JK2101" s="4"/>
      <c r="JL2101" s="4"/>
      <c r="JM2101" s="4"/>
      <c r="JN2101" s="4"/>
      <c r="JO2101" s="4"/>
      <c r="JP2101" s="4"/>
      <c r="JQ2101" s="6"/>
    </row>
    <row r="2102" spans="1:277" x14ac:dyDescent="0.25">
      <c r="A2102" s="47"/>
      <c r="B2102" s="48"/>
      <c r="C2102" s="48"/>
      <c r="D2102" s="48"/>
      <c r="E2102" s="48"/>
      <c r="F2102" s="48"/>
      <c r="G2102" s="48"/>
      <c r="H2102" s="48"/>
      <c r="I2102" s="48"/>
      <c r="J2102" s="48"/>
      <c r="K2102" s="48"/>
      <c r="IY2102" s="6"/>
      <c r="IZ2102" s="6"/>
      <c r="JA2102" s="6"/>
      <c r="JB2102" s="6"/>
      <c r="JC2102" s="6"/>
      <c r="JD2102" s="46"/>
      <c r="JE2102" s="4"/>
      <c r="JF2102" s="4"/>
      <c r="JG2102" s="4"/>
      <c r="JH2102" s="4"/>
      <c r="JI2102" s="4"/>
      <c r="JJ2102" s="4"/>
      <c r="JK2102" s="4"/>
      <c r="JL2102" s="4"/>
      <c r="JM2102" s="4"/>
      <c r="JN2102" s="4"/>
      <c r="JO2102" s="4"/>
      <c r="JP2102" s="4"/>
      <c r="JQ2102" s="6"/>
    </row>
    <row r="2103" spans="1:277" x14ac:dyDescent="0.25">
      <c r="A2103" s="47"/>
      <c r="B2103" s="48"/>
      <c r="C2103" s="48"/>
      <c r="D2103" s="48"/>
      <c r="E2103" s="48"/>
      <c r="F2103" s="48"/>
      <c r="G2103" s="48"/>
      <c r="H2103" s="48"/>
      <c r="I2103" s="48"/>
      <c r="J2103" s="48"/>
      <c r="K2103" s="48"/>
      <c r="IY2103" s="6"/>
      <c r="IZ2103" s="6"/>
      <c r="JA2103" s="6"/>
      <c r="JB2103" s="6"/>
      <c r="JC2103" s="6"/>
      <c r="JD2103" s="46"/>
      <c r="JE2103" s="4"/>
      <c r="JF2103" s="4"/>
      <c r="JG2103" s="4"/>
      <c r="JH2103" s="4"/>
      <c r="JI2103" s="4"/>
      <c r="JJ2103" s="4"/>
      <c r="JK2103" s="4"/>
      <c r="JL2103" s="4"/>
      <c r="JM2103" s="4"/>
      <c r="JN2103" s="4"/>
      <c r="JO2103" s="4"/>
      <c r="JP2103" s="4"/>
      <c r="JQ2103" s="6"/>
    </row>
    <row r="2104" spans="1:277" x14ac:dyDescent="0.25">
      <c r="A2104" s="47"/>
      <c r="B2104" s="48"/>
      <c r="C2104" s="48"/>
      <c r="D2104" s="48"/>
      <c r="E2104" s="48"/>
      <c r="F2104" s="48"/>
      <c r="G2104" s="48"/>
      <c r="H2104" s="48"/>
      <c r="I2104" s="48"/>
      <c r="J2104" s="48"/>
      <c r="K2104" s="48"/>
      <c r="IY2104" s="6"/>
      <c r="IZ2104" s="6"/>
      <c r="JA2104" s="6"/>
      <c r="JB2104" s="6"/>
      <c r="JC2104" s="6"/>
      <c r="JD2104" s="46"/>
      <c r="JE2104" s="4"/>
      <c r="JF2104" s="4"/>
      <c r="JG2104" s="4"/>
      <c r="JH2104" s="4"/>
      <c r="JI2104" s="4"/>
      <c r="JJ2104" s="4"/>
      <c r="JK2104" s="4"/>
      <c r="JL2104" s="4"/>
      <c r="JM2104" s="4"/>
      <c r="JN2104" s="4"/>
      <c r="JO2104" s="4"/>
      <c r="JP2104" s="4"/>
      <c r="JQ2104" s="6"/>
    </row>
    <row r="2105" spans="1:277" x14ac:dyDescent="0.25">
      <c r="A2105" s="47"/>
      <c r="B2105" s="48"/>
      <c r="C2105" s="48"/>
      <c r="D2105" s="48"/>
      <c r="E2105" s="48"/>
      <c r="F2105" s="48"/>
      <c r="G2105" s="48"/>
      <c r="H2105" s="48"/>
      <c r="I2105" s="48"/>
      <c r="J2105" s="48"/>
      <c r="K2105" s="48"/>
      <c r="IY2105" s="6"/>
      <c r="IZ2105" s="6"/>
      <c r="JA2105" s="6"/>
      <c r="JB2105" s="6"/>
      <c r="JC2105" s="6"/>
      <c r="JD2105" s="46"/>
      <c r="JE2105" s="4"/>
      <c r="JF2105" s="4"/>
      <c r="JG2105" s="4"/>
      <c r="JH2105" s="4"/>
      <c r="JI2105" s="4"/>
      <c r="JJ2105" s="4"/>
      <c r="JK2105" s="4"/>
      <c r="JL2105" s="4"/>
      <c r="JM2105" s="4"/>
      <c r="JN2105" s="4"/>
      <c r="JO2105" s="4"/>
      <c r="JP2105" s="4"/>
      <c r="JQ2105" s="6"/>
    </row>
    <row r="2106" spans="1:277" x14ac:dyDescent="0.25">
      <c r="A2106" s="47"/>
      <c r="B2106" s="48"/>
      <c r="C2106" s="48"/>
      <c r="D2106" s="48"/>
      <c r="E2106" s="48"/>
      <c r="F2106" s="48"/>
      <c r="G2106" s="48"/>
      <c r="H2106" s="48"/>
      <c r="I2106" s="48"/>
      <c r="J2106" s="48"/>
      <c r="K2106" s="48"/>
      <c r="IY2106" s="6"/>
      <c r="IZ2106" s="6"/>
      <c r="JA2106" s="6"/>
      <c r="JB2106" s="6"/>
      <c r="JC2106" s="6"/>
      <c r="JD2106" s="46"/>
      <c r="JE2106" s="4"/>
      <c r="JF2106" s="4"/>
      <c r="JG2106" s="4"/>
      <c r="JH2106" s="4"/>
      <c r="JI2106" s="4"/>
      <c r="JJ2106" s="4"/>
      <c r="JK2106" s="4"/>
      <c r="JL2106" s="4"/>
      <c r="JM2106" s="4"/>
      <c r="JN2106" s="4"/>
      <c r="JO2106" s="4"/>
      <c r="JP2106" s="4"/>
      <c r="JQ2106" s="6"/>
    </row>
    <row r="2107" spans="1:277" x14ac:dyDescent="0.25">
      <c r="A2107" s="47"/>
      <c r="B2107" s="48"/>
      <c r="C2107" s="48"/>
      <c r="D2107" s="48"/>
      <c r="E2107" s="48"/>
      <c r="F2107" s="48"/>
      <c r="G2107" s="48"/>
      <c r="H2107" s="48"/>
      <c r="I2107" s="48"/>
      <c r="J2107" s="48"/>
      <c r="K2107" s="48"/>
      <c r="IY2107" s="6"/>
      <c r="IZ2107" s="6"/>
      <c r="JA2107" s="6"/>
      <c r="JB2107" s="6"/>
      <c r="JC2107" s="6"/>
      <c r="JD2107" s="46"/>
      <c r="JE2107" s="4"/>
      <c r="JF2107" s="4"/>
      <c r="JG2107" s="4"/>
      <c r="JH2107" s="4"/>
      <c r="JI2107" s="4"/>
      <c r="JJ2107" s="4"/>
      <c r="JK2107" s="4"/>
      <c r="JL2107" s="4"/>
      <c r="JM2107" s="4"/>
      <c r="JN2107" s="4"/>
      <c r="JO2107" s="4"/>
      <c r="JP2107" s="4"/>
      <c r="JQ2107" s="6"/>
    </row>
    <row r="2108" spans="1:277" x14ac:dyDescent="0.25">
      <c r="A2108" s="47"/>
      <c r="B2108" s="48"/>
      <c r="C2108" s="48"/>
      <c r="D2108" s="48"/>
      <c r="E2108" s="48"/>
      <c r="F2108" s="48"/>
      <c r="G2108" s="48"/>
      <c r="H2108" s="48"/>
      <c r="I2108" s="48"/>
      <c r="J2108" s="48"/>
      <c r="K2108" s="48"/>
      <c r="IY2108" s="6"/>
      <c r="IZ2108" s="6"/>
      <c r="JA2108" s="6"/>
      <c r="JB2108" s="6"/>
      <c r="JC2108" s="6"/>
      <c r="JD2108" s="46"/>
      <c r="JE2108" s="4"/>
      <c r="JF2108" s="4"/>
      <c r="JG2108" s="4"/>
      <c r="JH2108" s="4"/>
      <c r="JI2108" s="4"/>
      <c r="JJ2108" s="4"/>
      <c r="JK2108" s="4"/>
      <c r="JL2108" s="4"/>
      <c r="JM2108" s="4"/>
      <c r="JN2108" s="4"/>
      <c r="JO2108" s="4"/>
      <c r="JP2108" s="4"/>
      <c r="JQ2108" s="6"/>
    </row>
    <row r="2109" spans="1:277" x14ac:dyDescent="0.25">
      <c r="A2109" s="47"/>
      <c r="B2109" s="48"/>
      <c r="C2109" s="48"/>
      <c r="D2109" s="48"/>
      <c r="E2109" s="48"/>
      <c r="F2109" s="48"/>
      <c r="G2109" s="48"/>
      <c r="H2109" s="48"/>
      <c r="I2109" s="48"/>
      <c r="J2109" s="48"/>
      <c r="K2109" s="48"/>
      <c r="IY2109" s="6"/>
      <c r="IZ2109" s="6"/>
      <c r="JA2109" s="6"/>
      <c r="JB2109" s="6"/>
      <c r="JC2109" s="6"/>
      <c r="JD2109" s="46"/>
      <c r="JE2109" s="4"/>
      <c r="JF2109" s="4"/>
      <c r="JG2109" s="4"/>
      <c r="JH2109" s="4"/>
      <c r="JI2109" s="4"/>
      <c r="JJ2109" s="4"/>
      <c r="JK2109" s="4"/>
      <c r="JL2109" s="4"/>
      <c r="JM2109" s="4"/>
      <c r="JN2109" s="4"/>
      <c r="JO2109" s="4"/>
      <c r="JP2109" s="4"/>
      <c r="JQ2109" s="6"/>
    </row>
    <row r="2110" spans="1:277" x14ac:dyDescent="0.25">
      <c r="A2110" s="47"/>
      <c r="B2110" s="48"/>
      <c r="C2110" s="48"/>
      <c r="D2110" s="48"/>
      <c r="E2110" s="48"/>
      <c r="F2110" s="48"/>
      <c r="G2110" s="48"/>
      <c r="H2110" s="48"/>
      <c r="I2110" s="48"/>
      <c r="J2110" s="48"/>
      <c r="K2110" s="48"/>
      <c r="IY2110" s="6"/>
      <c r="IZ2110" s="6"/>
      <c r="JA2110" s="6"/>
      <c r="JB2110" s="6"/>
      <c r="JC2110" s="6"/>
      <c r="JD2110" s="46"/>
      <c r="JE2110" s="4"/>
      <c r="JF2110" s="4"/>
      <c r="JG2110" s="4"/>
      <c r="JH2110" s="4"/>
      <c r="JI2110" s="4"/>
      <c r="JJ2110" s="4"/>
      <c r="JK2110" s="4"/>
      <c r="JL2110" s="4"/>
      <c r="JM2110" s="4"/>
      <c r="JN2110" s="4"/>
      <c r="JO2110" s="4"/>
      <c r="JP2110" s="4"/>
      <c r="JQ2110" s="6"/>
    </row>
    <row r="2111" spans="1:277" x14ac:dyDescent="0.25">
      <c r="A2111" s="47"/>
      <c r="B2111" s="48"/>
      <c r="C2111" s="48"/>
      <c r="D2111" s="48"/>
      <c r="E2111" s="48"/>
      <c r="F2111" s="48"/>
      <c r="G2111" s="48"/>
      <c r="H2111" s="48"/>
      <c r="I2111" s="48"/>
      <c r="J2111" s="48"/>
      <c r="K2111" s="48"/>
      <c r="IY2111" s="6"/>
      <c r="IZ2111" s="6"/>
      <c r="JA2111" s="6"/>
      <c r="JB2111" s="6"/>
      <c r="JC2111" s="6"/>
      <c r="JD2111" s="46"/>
      <c r="JE2111" s="4"/>
      <c r="JF2111" s="4"/>
      <c r="JG2111" s="4"/>
      <c r="JH2111" s="4"/>
      <c r="JI2111" s="4"/>
      <c r="JJ2111" s="4"/>
      <c r="JK2111" s="4"/>
      <c r="JL2111" s="4"/>
      <c r="JM2111" s="4"/>
      <c r="JN2111" s="4"/>
      <c r="JO2111" s="4"/>
      <c r="JP2111" s="4"/>
      <c r="JQ2111" s="6"/>
    </row>
    <row r="2112" spans="1:277" x14ac:dyDescent="0.25">
      <c r="A2112" s="47"/>
      <c r="B2112" s="48"/>
      <c r="C2112" s="48"/>
      <c r="D2112" s="48"/>
      <c r="E2112" s="48"/>
      <c r="F2112" s="48"/>
      <c r="G2112" s="48"/>
      <c r="H2112" s="48"/>
      <c r="I2112" s="48"/>
      <c r="J2112" s="48"/>
      <c r="K2112" s="48"/>
      <c r="IY2112" s="6"/>
      <c r="IZ2112" s="6"/>
      <c r="JA2112" s="6"/>
      <c r="JB2112" s="6"/>
      <c r="JC2112" s="6"/>
      <c r="JD2112" s="46"/>
      <c r="JE2112" s="4"/>
      <c r="JF2112" s="4"/>
      <c r="JG2112" s="4"/>
      <c r="JH2112" s="4"/>
      <c r="JI2112" s="4"/>
      <c r="JJ2112" s="4"/>
      <c r="JK2112" s="4"/>
      <c r="JL2112" s="4"/>
      <c r="JM2112" s="4"/>
      <c r="JN2112" s="4"/>
      <c r="JO2112" s="4"/>
      <c r="JP2112" s="4"/>
      <c r="JQ2112" s="6"/>
    </row>
    <row r="2113" spans="1:277" x14ac:dyDescent="0.25">
      <c r="A2113" s="47"/>
      <c r="B2113" s="48"/>
      <c r="C2113" s="48"/>
      <c r="D2113" s="48"/>
      <c r="E2113" s="48"/>
      <c r="F2113" s="48"/>
      <c r="G2113" s="48"/>
      <c r="H2113" s="48"/>
      <c r="I2113" s="48"/>
      <c r="J2113" s="48"/>
      <c r="K2113" s="48"/>
      <c r="IY2113" s="6"/>
      <c r="IZ2113" s="6"/>
      <c r="JA2113" s="6"/>
      <c r="JB2113" s="6"/>
      <c r="JC2113" s="6"/>
      <c r="JD2113" s="46"/>
      <c r="JE2113" s="4"/>
      <c r="JF2113" s="4"/>
      <c r="JG2113" s="4"/>
      <c r="JH2113" s="4"/>
      <c r="JI2113" s="4"/>
      <c r="JJ2113" s="4"/>
      <c r="JK2113" s="4"/>
      <c r="JL2113" s="4"/>
      <c r="JM2113" s="4"/>
      <c r="JN2113" s="4"/>
      <c r="JO2113" s="4"/>
      <c r="JP2113" s="4"/>
      <c r="JQ2113" s="6"/>
    </row>
    <row r="2114" spans="1:277" x14ac:dyDescent="0.25">
      <c r="A2114" s="47"/>
      <c r="B2114" s="48"/>
      <c r="C2114" s="48"/>
      <c r="D2114" s="48"/>
      <c r="E2114" s="48"/>
      <c r="F2114" s="48"/>
      <c r="G2114" s="48"/>
      <c r="H2114" s="48"/>
      <c r="I2114" s="48"/>
      <c r="J2114" s="48"/>
      <c r="K2114" s="48"/>
      <c r="IY2114" s="6"/>
      <c r="IZ2114" s="6"/>
      <c r="JA2114" s="6"/>
      <c r="JB2114" s="6"/>
      <c r="JC2114" s="6"/>
      <c r="JD2114" s="46"/>
      <c r="JE2114" s="4"/>
      <c r="JF2114" s="4"/>
      <c r="JG2114" s="4"/>
      <c r="JH2114" s="4"/>
      <c r="JI2114" s="4"/>
      <c r="JJ2114" s="4"/>
      <c r="JK2114" s="4"/>
      <c r="JL2114" s="4"/>
      <c r="JM2114" s="4"/>
      <c r="JN2114" s="4"/>
      <c r="JO2114" s="4"/>
      <c r="JP2114" s="4"/>
      <c r="JQ2114" s="6"/>
    </row>
    <row r="2115" spans="1:277" x14ac:dyDescent="0.25">
      <c r="A2115" s="47"/>
      <c r="B2115" s="48"/>
      <c r="C2115" s="48"/>
      <c r="D2115" s="48"/>
      <c r="E2115" s="48"/>
      <c r="F2115" s="48"/>
      <c r="G2115" s="48"/>
      <c r="H2115" s="48"/>
      <c r="I2115" s="48"/>
      <c r="J2115" s="48"/>
      <c r="K2115" s="48"/>
      <c r="IY2115" s="6"/>
      <c r="IZ2115" s="6"/>
      <c r="JA2115" s="6"/>
      <c r="JB2115" s="6"/>
      <c r="JC2115" s="6"/>
      <c r="JD2115" s="46"/>
      <c r="JE2115" s="4"/>
      <c r="JF2115" s="4"/>
      <c r="JG2115" s="4"/>
      <c r="JH2115" s="4"/>
      <c r="JI2115" s="4"/>
      <c r="JJ2115" s="4"/>
      <c r="JK2115" s="4"/>
      <c r="JL2115" s="4"/>
      <c r="JM2115" s="4"/>
      <c r="JN2115" s="4"/>
      <c r="JO2115" s="4"/>
      <c r="JP2115" s="4"/>
      <c r="JQ2115" s="6"/>
    </row>
    <row r="2116" spans="1:277" x14ac:dyDescent="0.25">
      <c r="A2116" s="47"/>
      <c r="B2116" s="48"/>
      <c r="C2116" s="48"/>
      <c r="D2116" s="48"/>
      <c r="E2116" s="48"/>
      <c r="F2116" s="48"/>
      <c r="G2116" s="48"/>
      <c r="H2116" s="48"/>
      <c r="I2116" s="48"/>
      <c r="J2116" s="48"/>
      <c r="K2116" s="48"/>
      <c r="IY2116" s="6"/>
      <c r="IZ2116" s="6"/>
      <c r="JA2116" s="6"/>
      <c r="JB2116" s="6"/>
      <c r="JC2116" s="6"/>
      <c r="JD2116" s="46"/>
      <c r="JE2116" s="4"/>
      <c r="JF2116" s="4"/>
      <c r="JG2116" s="4"/>
      <c r="JH2116" s="4"/>
      <c r="JI2116" s="4"/>
      <c r="JJ2116" s="4"/>
      <c r="JK2116" s="4"/>
      <c r="JL2116" s="4"/>
      <c r="JM2116" s="4"/>
      <c r="JN2116" s="4"/>
      <c r="JO2116" s="4"/>
      <c r="JP2116" s="4"/>
      <c r="JQ2116" s="6"/>
    </row>
    <row r="2117" spans="1:277" x14ac:dyDescent="0.25">
      <c r="A2117" s="47"/>
      <c r="B2117" s="48"/>
      <c r="C2117" s="48"/>
      <c r="D2117" s="48"/>
      <c r="E2117" s="48"/>
      <c r="F2117" s="48"/>
      <c r="G2117" s="48"/>
      <c r="H2117" s="48"/>
      <c r="I2117" s="48"/>
      <c r="J2117" s="48"/>
      <c r="K2117" s="48"/>
      <c r="IY2117" s="6"/>
      <c r="IZ2117" s="6"/>
      <c r="JA2117" s="6"/>
      <c r="JB2117" s="6"/>
      <c r="JC2117" s="6"/>
      <c r="JD2117" s="46"/>
      <c r="JE2117" s="4"/>
      <c r="JF2117" s="4"/>
      <c r="JG2117" s="4"/>
      <c r="JH2117" s="4"/>
      <c r="JI2117" s="4"/>
      <c r="JJ2117" s="4"/>
      <c r="JK2117" s="4"/>
      <c r="JL2117" s="4"/>
      <c r="JM2117" s="4"/>
      <c r="JN2117" s="4"/>
      <c r="JO2117" s="4"/>
      <c r="JP2117" s="4"/>
      <c r="JQ2117" s="6"/>
    </row>
    <row r="2118" spans="1:277" x14ac:dyDescent="0.25">
      <c r="A2118" s="47"/>
      <c r="B2118" s="48"/>
      <c r="C2118" s="48"/>
      <c r="D2118" s="48"/>
      <c r="E2118" s="48"/>
      <c r="F2118" s="48"/>
      <c r="G2118" s="48"/>
      <c r="H2118" s="48"/>
      <c r="I2118" s="48"/>
      <c r="J2118" s="48"/>
      <c r="K2118" s="48"/>
      <c r="IY2118" s="6"/>
      <c r="IZ2118" s="6"/>
      <c r="JA2118" s="6"/>
      <c r="JB2118" s="6"/>
      <c r="JC2118" s="6"/>
      <c r="JD2118" s="46"/>
      <c r="JE2118" s="4"/>
      <c r="JF2118" s="4"/>
      <c r="JG2118" s="4"/>
      <c r="JH2118" s="4"/>
      <c r="JI2118" s="4"/>
      <c r="JJ2118" s="4"/>
      <c r="JK2118" s="4"/>
      <c r="JL2118" s="4"/>
      <c r="JM2118" s="4"/>
      <c r="JN2118" s="4"/>
      <c r="JO2118" s="4"/>
      <c r="JP2118" s="4"/>
      <c r="JQ2118" s="6"/>
    </row>
    <row r="2119" spans="1:277" x14ac:dyDescent="0.25">
      <c r="A2119" s="47"/>
      <c r="B2119" s="48"/>
      <c r="C2119" s="48"/>
      <c r="D2119" s="48"/>
      <c r="E2119" s="48"/>
      <c r="F2119" s="48"/>
      <c r="G2119" s="48"/>
      <c r="H2119" s="48"/>
      <c r="I2119" s="48"/>
      <c r="J2119" s="48"/>
      <c r="K2119" s="48"/>
      <c r="IY2119" s="6"/>
      <c r="IZ2119" s="6"/>
      <c r="JA2119" s="6"/>
      <c r="JB2119" s="6"/>
      <c r="JC2119" s="6"/>
      <c r="JD2119" s="46"/>
      <c r="JE2119" s="4"/>
      <c r="JF2119" s="4"/>
      <c r="JG2119" s="4"/>
      <c r="JH2119" s="4"/>
      <c r="JI2119" s="4"/>
      <c r="JJ2119" s="4"/>
      <c r="JK2119" s="4"/>
      <c r="JL2119" s="4"/>
      <c r="JM2119" s="4"/>
      <c r="JN2119" s="4"/>
      <c r="JO2119" s="4"/>
      <c r="JP2119" s="4"/>
      <c r="JQ2119" s="6"/>
    </row>
    <row r="2120" spans="1:277" x14ac:dyDescent="0.25">
      <c r="A2120" s="47"/>
      <c r="B2120" s="48"/>
      <c r="C2120" s="48"/>
      <c r="D2120" s="48"/>
      <c r="E2120" s="48"/>
      <c r="F2120" s="48"/>
      <c r="G2120" s="48"/>
      <c r="H2120" s="48"/>
      <c r="I2120" s="48"/>
      <c r="J2120" s="48"/>
      <c r="K2120" s="48"/>
      <c r="IY2120" s="6"/>
      <c r="IZ2120" s="6"/>
      <c r="JA2120" s="6"/>
      <c r="JB2120" s="6"/>
      <c r="JC2120" s="6"/>
      <c r="JD2120" s="46"/>
      <c r="JE2120" s="4"/>
      <c r="JF2120" s="4"/>
      <c r="JG2120" s="4"/>
      <c r="JH2120" s="4"/>
      <c r="JI2120" s="4"/>
      <c r="JJ2120" s="4"/>
      <c r="JK2120" s="4"/>
      <c r="JL2120" s="4"/>
      <c r="JM2120" s="4"/>
      <c r="JN2120" s="4"/>
      <c r="JO2120" s="4"/>
      <c r="JP2120" s="4"/>
      <c r="JQ2120" s="6"/>
    </row>
    <row r="2121" spans="1:277" x14ac:dyDescent="0.25">
      <c r="A2121" s="47"/>
      <c r="B2121" s="48"/>
      <c r="C2121" s="48"/>
      <c r="D2121" s="48"/>
      <c r="E2121" s="48"/>
      <c r="F2121" s="48"/>
      <c r="G2121" s="48"/>
      <c r="H2121" s="48"/>
      <c r="I2121" s="48"/>
      <c r="J2121" s="48"/>
      <c r="K2121" s="48"/>
      <c r="IY2121" s="6"/>
      <c r="IZ2121" s="6"/>
      <c r="JA2121" s="6"/>
      <c r="JB2121" s="6"/>
      <c r="JC2121" s="6"/>
      <c r="JD2121" s="46"/>
      <c r="JE2121" s="4"/>
      <c r="JF2121" s="4"/>
      <c r="JG2121" s="4"/>
      <c r="JH2121" s="4"/>
      <c r="JI2121" s="4"/>
      <c r="JJ2121" s="4"/>
      <c r="JK2121" s="4"/>
      <c r="JL2121" s="4"/>
      <c r="JM2121" s="4"/>
      <c r="JN2121" s="4"/>
      <c r="JO2121" s="4"/>
      <c r="JP2121" s="4"/>
      <c r="JQ2121" s="6"/>
    </row>
    <row r="2122" spans="1:277" x14ac:dyDescent="0.25">
      <c r="A2122" s="47"/>
      <c r="B2122" s="48"/>
      <c r="C2122" s="48"/>
      <c r="D2122" s="48"/>
      <c r="E2122" s="48"/>
      <c r="F2122" s="48"/>
      <c r="G2122" s="48"/>
      <c r="H2122" s="48"/>
      <c r="I2122" s="48"/>
      <c r="J2122" s="48"/>
      <c r="K2122" s="48"/>
      <c r="IY2122" s="6"/>
      <c r="IZ2122" s="6"/>
      <c r="JA2122" s="6"/>
      <c r="JB2122" s="6"/>
      <c r="JC2122" s="6"/>
      <c r="JD2122" s="46"/>
      <c r="JE2122" s="4"/>
      <c r="JF2122" s="4"/>
      <c r="JG2122" s="4"/>
      <c r="JH2122" s="4"/>
      <c r="JI2122" s="4"/>
      <c r="JJ2122" s="4"/>
      <c r="JK2122" s="4"/>
      <c r="JL2122" s="4"/>
      <c r="JM2122" s="4"/>
      <c r="JN2122" s="4"/>
      <c r="JO2122" s="4"/>
      <c r="JP2122" s="4"/>
      <c r="JQ2122" s="6"/>
    </row>
    <row r="2123" spans="1:277" x14ac:dyDescent="0.25">
      <c r="A2123" s="47"/>
      <c r="B2123" s="48"/>
      <c r="C2123" s="48"/>
      <c r="D2123" s="48"/>
      <c r="E2123" s="48"/>
      <c r="F2123" s="48"/>
      <c r="G2123" s="48"/>
      <c r="H2123" s="48"/>
      <c r="I2123" s="48"/>
      <c r="J2123" s="48"/>
      <c r="K2123" s="48"/>
      <c r="IY2123" s="6"/>
      <c r="IZ2123" s="6"/>
      <c r="JA2123" s="6"/>
      <c r="JB2123" s="6"/>
      <c r="JC2123" s="6"/>
      <c r="JD2123" s="46"/>
      <c r="JE2123" s="4"/>
      <c r="JF2123" s="4"/>
      <c r="JG2123" s="4"/>
      <c r="JH2123" s="4"/>
      <c r="JI2123" s="4"/>
      <c r="JJ2123" s="4"/>
      <c r="JK2123" s="4"/>
      <c r="JL2123" s="4"/>
      <c r="JM2123" s="4"/>
      <c r="JN2123" s="4"/>
      <c r="JO2123" s="4"/>
      <c r="JP2123" s="4"/>
      <c r="JQ2123" s="6"/>
    </row>
    <row r="2124" spans="1:277" x14ac:dyDescent="0.25">
      <c r="A2124" s="47"/>
      <c r="B2124" s="48"/>
      <c r="C2124" s="48"/>
      <c r="D2124" s="48"/>
      <c r="E2124" s="48"/>
      <c r="F2124" s="48"/>
      <c r="G2124" s="48"/>
      <c r="H2124" s="48"/>
      <c r="I2124" s="48"/>
      <c r="J2124" s="48"/>
      <c r="K2124" s="48"/>
      <c r="IY2124" s="6"/>
      <c r="IZ2124" s="6"/>
      <c r="JA2124" s="6"/>
      <c r="JB2124" s="6"/>
      <c r="JC2124" s="6"/>
      <c r="JD2124" s="46"/>
      <c r="JE2124" s="4"/>
      <c r="JF2124" s="4"/>
      <c r="JG2124" s="4"/>
      <c r="JH2124" s="4"/>
      <c r="JI2124" s="4"/>
      <c r="JJ2124" s="4"/>
      <c r="JK2124" s="4"/>
      <c r="JL2124" s="4"/>
      <c r="JM2124" s="4"/>
      <c r="JN2124" s="4"/>
      <c r="JO2124" s="4"/>
      <c r="JP2124" s="4"/>
      <c r="JQ2124" s="6"/>
    </row>
    <row r="2125" spans="1:277" x14ac:dyDescent="0.25">
      <c r="A2125" s="47"/>
      <c r="B2125" s="48"/>
      <c r="C2125" s="48"/>
      <c r="D2125" s="48"/>
      <c r="E2125" s="48"/>
      <c r="F2125" s="48"/>
      <c r="G2125" s="48"/>
      <c r="H2125" s="48"/>
      <c r="I2125" s="48"/>
      <c r="J2125" s="48"/>
      <c r="K2125" s="48"/>
      <c r="IY2125" s="6"/>
      <c r="IZ2125" s="6"/>
      <c r="JA2125" s="6"/>
      <c r="JB2125" s="6"/>
      <c r="JC2125" s="6"/>
      <c r="JD2125" s="46"/>
      <c r="JE2125" s="4"/>
      <c r="JF2125" s="4"/>
      <c r="JG2125" s="4"/>
      <c r="JH2125" s="4"/>
      <c r="JI2125" s="4"/>
      <c r="JJ2125" s="4"/>
      <c r="JK2125" s="4"/>
      <c r="JL2125" s="4"/>
      <c r="JM2125" s="4"/>
      <c r="JN2125" s="4"/>
      <c r="JO2125" s="4"/>
      <c r="JP2125" s="4"/>
      <c r="JQ2125" s="6"/>
    </row>
    <row r="2126" spans="1:277" x14ac:dyDescent="0.25">
      <c r="A2126" s="47"/>
      <c r="B2126" s="48"/>
      <c r="C2126" s="48"/>
      <c r="D2126" s="48"/>
      <c r="E2126" s="48"/>
      <c r="F2126" s="48"/>
      <c r="G2126" s="48"/>
      <c r="H2126" s="48"/>
      <c r="I2126" s="48"/>
      <c r="J2126" s="48"/>
      <c r="K2126" s="48"/>
      <c r="IY2126" s="6"/>
      <c r="IZ2126" s="6"/>
      <c r="JA2126" s="6"/>
      <c r="JB2126" s="6"/>
      <c r="JC2126" s="6"/>
      <c r="JD2126" s="46"/>
      <c r="JE2126" s="4"/>
      <c r="JF2126" s="4"/>
      <c r="JG2126" s="4"/>
      <c r="JH2126" s="4"/>
      <c r="JI2126" s="4"/>
      <c r="JJ2126" s="4"/>
      <c r="JK2126" s="4"/>
      <c r="JL2126" s="4"/>
      <c r="JM2126" s="4"/>
      <c r="JN2126" s="4"/>
      <c r="JO2126" s="4"/>
      <c r="JP2126" s="4"/>
      <c r="JQ2126" s="6"/>
    </row>
    <row r="2127" spans="1:277" x14ac:dyDescent="0.25">
      <c r="A2127" s="47"/>
      <c r="B2127" s="48"/>
      <c r="C2127" s="48"/>
      <c r="D2127" s="48"/>
      <c r="E2127" s="48"/>
      <c r="F2127" s="48"/>
      <c r="G2127" s="48"/>
      <c r="H2127" s="48"/>
      <c r="I2127" s="48"/>
      <c r="J2127" s="48"/>
      <c r="K2127" s="48"/>
      <c r="IY2127" s="6"/>
      <c r="IZ2127" s="6"/>
      <c r="JA2127" s="6"/>
      <c r="JB2127" s="6"/>
      <c r="JC2127" s="6"/>
      <c r="JD2127" s="46"/>
      <c r="JE2127" s="4"/>
      <c r="JF2127" s="4"/>
      <c r="JG2127" s="4"/>
      <c r="JH2127" s="4"/>
      <c r="JI2127" s="4"/>
      <c r="JJ2127" s="4"/>
      <c r="JK2127" s="4"/>
      <c r="JL2127" s="4"/>
      <c r="JM2127" s="4"/>
      <c r="JN2127" s="4"/>
      <c r="JO2127" s="4"/>
      <c r="JP2127" s="4"/>
      <c r="JQ2127" s="6"/>
    </row>
    <row r="2128" spans="1:277" x14ac:dyDescent="0.25">
      <c r="A2128" s="47"/>
      <c r="B2128" s="48"/>
      <c r="C2128" s="48"/>
      <c r="D2128" s="48"/>
      <c r="E2128" s="48"/>
      <c r="F2128" s="48"/>
      <c r="G2128" s="48"/>
      <c r="H2128" s="48"/>
      <c r="I2128" s="48"/>
      <c r="J2128" s="48"/>
      <c r="K2128" s="48"/>
      <c r="IY2128" s="6"/>
      <c r="IZ2128" s="6"/>
      <c r="JA2128" s="6"/>
      <c r="JB2128" s="6"/>
      <c r="JC2128" s="6"/>
      <c r="JD2128" s="46"/>
      <c r="JE2128" s="4"/>
      <c r="JF2128" s="4"/>
      <c r="JG2128" s="4"/>
      <c r="JH2128" s="4"/>
      <c r="JI2128" s="4"/>
      <c r="JJ2128" s="4"/>
      <c r="JK2128" s="4"/>
      <c r="JL2128" s="4"/>
      <c r="JM2128" s="4"/>
      <c r="JN2128" s="4"/>
      <c r="JO2128" s="4"/>
      <c r="JP2128" s="4"/>
      <c r="JQ2128" s="6"/>
    </row>
    <row r="2129" spans="1:277" x14ac:dyDescent="0.25">
      <c r="A2129" s="47"/>
      <c r="B2129" s="48"/>
      <c r="C2129" s="48"/>
      <c r="D2129" s="48"/>
      <c r="E2129" s="48"/>
      <c r="F2129" s="48"/>
      <c r="G2129" s="48"/>
      <c r="H2129" s="48"/>
      <c r="I2129" s="48"/>
      <c r="J2129" s="48"/>
      <c r="K2129" s="48"/>
      <c r="IY2129" s="6"/>
      <c r="IZ2129" s="6"/>
      <c r="JA2129" s="6"/>
      <c r="JB2129" s="6"/>
      <c r="JC2129" s="6"/>
      <c r="JD2129" s="46"/>
      <c r="JE2129" s="4"/>
      <c r="JF2129" s="4"/>
      <c r="JG2129" s="4"/>
      <c r="JH2129" s="4"/>
      <c r="JI2129" s="4"/>
      <c r="JJ2129" s="4"/>
      <c r="JK2129" s="4"/>
      <c r="JL2129" s="4"/>
      <c r="JM2129" s="4"/>
      <c r="JN2129" s="4"/>
      <c r="JO2129" s="4"/>
      <c r="JP2129" s="4"/>
      <c r="JQ2129" s="6"/>
    </row>
    <row r="2130" spans="1:277" x14ac:dyDescent="0.25">
      <c r="A2130" s="47"/>
      <c r="B2130" s="48"/>
      <c r="C2130" s="48"/>
      <c r="D2130" s="48"/>
      <c r="E2130" s="48"/>
      <c r="F2130" s="48"/>
      <c r="G2130" s="48"/>
      <c r="H2130" s="48"/>
      <c r="I2130" s="48"/>
      <c r="J2130" s="48"/>
      <c r="K2130" s="48"/>
      <c r="IY2130" s="6"/>
      <c r="IZ2130" s="6"/>
      <c r="JA2130" s="6"/>
      <c r="JB2130" s="6"/>
      <c r="JC2130" s="6"/>
      <c r="JD2130" s="46"/>
      <c r="JE2130" s="4"/>
      <c r="JF2130" s="4"/>
      <c r="JG2130" s="4"/>
      <c r="JH2130" s="4"/>
      <c r="JI2130" s="4"/>
      <c r="JJ2130" s="4"/>
      <c r="JK2130" s="4"/>
      <c r="JL2130" s="4"/>
      <c r="JM2130" s="4"/>
      <c r="JN2130" s="4"/>
      <c r="JO2130" s="4"/>
      <c r="JP2130" s="4"/>
      <c r="JQ2130" s="6"/>
    </row>
    <row r="2131" spans="1:277" x14ac:dyDescent="0.25">
      <c r="A2131" s="47"/>
      <c r="B2131" s="48"/>
      <c r="C2131" s="48"/>
      <c r="D2131" s="48"/>
      <c r="E2131" s="48"/>
      <c r="F2131" s="48"/>
      <c r="G2131" s="48"/>
      <c r="H2131" s="48"/>
      <c r="I2131" s="48"/>
      <c r="J2131" s="48"/>
      <c r="K2131" s="48"/>
      <c r="IY2131" s="6"/>
      <c r="IZ2131" s="6"/>
      <c r="JA2131" s="6"/>
      <c r="JB2131" s="6"/>
      <c r="JC2131" s="6"/>
      <c r="JD2131" s="46"/>
      <c r="JE2131" s="4"/>
      <c r="JF2131" s="4"/>
      <c r="JG2131" s="4"/>
      <c r="JH2131" s="4"/>
      <c r="JI2131" s="4"/>
      <c r="JJ2131" s="4"/>
      <c r="JK2131" s="4"/>
      <c r="JL2131" s="4"/>
      <c r="JM2131" s="4"/>
      <c r="JN2131" s="4"/>
      <c r="JO2131" s="4"/>
      <c r="JP2131" s="4"/>
      <c r="JQ2131" s="6"/>
    </row>
    <row r="2132" spans="1:277" x14ac:dyDescent="0.25">
      <c r="A2132" s="47"/>
      <c r="B2132" s="48"/>
      <c r="C2132" s="48"/>
      <c r="D2132" s="48"/>
      <c r="E2132" s="48"/>
      <c r="F2132" s="48"/>
      <c r="G2132" s="48"/>
      <c r="H2132" s="48"/>
      <c r="I2132" s="48"/>
      <c r="J2132" s="48"/>
      <c r="K2132" s="48"/>
      <c r="IY2132" s="6"/>
      <c r="IZ2132" s="6"/>
      <c r="JA2132" s="6"/>
      <c r="JB2132" s="6"/>
      <c r="JC2132" s="6"/>
      <c r="JD2132" s="46"/>
      <c r="JE2132" s="4"/>
      <c r="JF2132" s="4"/>
      <c r="JG2132" s="4"/>
      <c r="JH2132" s="4"/>
      <c r="JI2132" s="4"/>
      <c r="JJ2132" s="4"/>
      <c r="JK2132" s="4"/>
      <c r="JL2132" s="4"/>
      <c r="JM2132" s="4"/>
      <c r="JN2132" s="4"/>
      <c r="JO2132" s="4"/>
      <c r="JP2132" s="4"/>
      <c r="JQ2132" s="6"/>
    </row>
    <row r="2133" spans="1:277" x14ac:dyDescent="0.25">
      <c r="A2133" s="47"/>
      <c r="B2133" s="48"/>
      <c r="C2133" s="48"/>
      <c r="D2133" s="48"/>
      <c r="E2133" s="48"/>
      <c r="F2133" s="48"/>
      <c r="G2133" s="48"/>
      <c r="H2133" s="48"/>
      <c r="I2133" s="48"/>
      <c r="J2133" s="48"/>
      <c r="K2133" s="48"/>
      <c r="IY2133" s="6"/>
      <c r="IZ2133" s="6"/>
      <c r="JA2133" s="6"/>
      <c r="JB2133" s="6"/>
      <c r="JC2133" s="6"/>
      <c r="JD2133" s="46"/>
      <c r="JE2133" s="4"/>
      <c r="JF2133" s="4"/>
      <c r="JG2133" s="4"/>
      <c r="JH2133" s="4"/>
      <c r="JI2133" s="4"/>
      <c r="JJ2133" s="4"/>
      <c r="JK2133" s="4"/>
      <c r="JL2133" s="4"/>
      <c r="JM2133" s="4"/>
      <c r="JN2133" s="4"/>
      <c r="JO2133" s="4"/>
      <c r="JP2133" s="4"/>
      <c r="JQ2133" s="6"/>
    </row>
    <row r="2134" spans="1:277" x14ac:dyDescent="0.25">
      <c r="A2134" s="47"/>
      <c r="B2134" s="48"/>
      <c r="C2134" s="48"/>
      <c r="D2134" s="48"/>
      <c r="E2134" s="48"/>
      <c r="F2134" s="48"/>
      <c r="G2134" s="48"/>
      <c r="H2134" s="48"/>
      <c r="I2134" s="48"/>
      <c r="J2134" s="48"/>
      <c r="K2134" s="48"/>
      <c r="IY2134" s="6"/>
      <c r="IZ2134" s="6"/>
      <c r="JA2134" s="6"/>
      <c r="JB2134" s="6"/>
      <c r="JC2134" s="6"/>
      <c r="JD2134" s="46"/>
      <c r="JE2134" s="4"/>
      <c r="JF2134" s="4"/>
      <c r="JG2134" s="4"/>
      <c r="JH2134" s="4"/>
      <c r="JI2134" s="4"/>
      <c r="JJ2134" s="4"/>
      <c r="JK2134" s="4"/>
      <c r="JL2134" s="4"/>
      <c r="JM2134" s="4"/>
      <c r="JN2134" s="4"/>
      <c r="JO2134" s="4"/>
      <c r="JP2134" s="4"/>
      <c r="JQ2134" s="6"/>
    </row>
    <row r="2135" spans="1:277" x14ac:dyDescent="0.25">
      <c r="A2135" s="47"/>
      <c r="B2135" s="48"/>
      <c r="C2135" s="48"/>
      <c r="D2135" s="48"/>
      <c r="E2135" s="48"/>
      <c r="F2135" s="48"/>
      <c r="G2135" s="48"/>
      <c r="H2135" s="48"/>
      <c r="I2135" s="48"/>
      <c r="J2135" s="48"/>
      <c r="K2135" s="48"/>
      <c r="IY2135" s="6"/>
      <c r="IZ2135" s="6"/>
      <c r="JA2135" s="6"/>
      <c r="JB2135" s="6"/>
      <c r="JC2135" s="6"/>
      <c r="JD2135" s="46"/>
      <c r="JE2135" s="4"/>
      <c r="JF2135" s="4"/>
      <c r="JG2135" s="4"/>
      <c r="JH2135" s="4"/>
      <c r="JI2135" s="4"/>
      <c r="JJ2135" s="4"/>
      <c r="JK2135" s="4"/>
      <c r="JL2135" s="4"/>
      <c r="JM2135" s="4"/>
      <c r="JN2135" s="4"/>
      <c r="JO2135" s="4"/>
      <c r="JP2135" s="4"/>
      <c r="JQ2135" s="6"/>
    </row>
    <row r="2136" spans="1:277" x14ac:dyDescent="0.25">
      <c r="A2136" s="47"/>
      <c r="B2136" s="48"/>
      <c r="C2136" s="48"/>
      <c r="D2136" s="48"/>
      <c r="E2136" s="48"/>
      <c r="F2136" s="48"/>
      <c r="G2136" s="48"/>
      <c r="H2136" s="48"/>
      <c r="I2136" s="48"/>
      <c r="J2136" s="48"/>
      <c r="K2136" s="48"/>
      <c r="IY2136" s="6"/>
      <c r="IZ2136" s="6"/>
      <c r="JA2136" s="6"/>
      <c r="JB2136" s="6"/>
      <c r="JC2136" s="6"/>
      <c r="JD2136" s="46"/>
      <c r="JE2136" s="4"/>
      <c r="JF2136" s="4"/>
      <c r="JG2136" s="4"/>
      <c r="JH2136" s="4"/>
      <c r="JI2136" s="4"/>
      <c r="JJ2136" s="4"/>
      <c r="JK2136" s="4"/>
      <c r="JL2136" s="4"/>
      <c r="JM2136" s="4"/>
      <c r="JN2136" s="4"/>
      <c r="JO2136" s="4"/>
      <c r="JP2136" s="4"/>
      <c r="JQ2136" s="6"/>
    </row>
    <row r="2137" spans="1:277" x14ac:dyDescent="0.25">
      <c r="A2137" s="47"/>
      <c r="B2137" s="48"/>
      <c r="C2137" s="48"/>
      <c r="D2137" s="48"/>
      <c r="E2137" s="48"/>
      <c r="F2137" s="48"/>
      <c r="G2137" s="48"/>
      <c r="H2137" s="48"/>
      <c r="I2137" s="48"/>
      <c r="J2137" s="48"/>
      <c r="K2137" s="48"/>
      <c r="IY2137" s="6"/>
      <c r="IZ2137" s="6"/>
      <c r="JA2137" s="6"/>
      <c r="JB2137" s="6"/>
      <c r="JC2137" s="6"/>
      <c r="JD2137" s="46"/>
      <c r="JE2137" s="4"/>
      <c r="JF2137" s="4"/>
      <c r="JG2137" s="4"/>
      <c r="JH2137" s="4"/>
      <c r="JI2137" s="4"/>
      <c r="JJ2137" s="4"/>
      <c r="JK2137" s="4"/>
      <c r="JL2137" s="4"/>
      <c r="JM2137" s="4"/>
      <c r="JN2137" s="4"/>
      <c r="JO2137" s="4"/>
      <c r="JP2137" s="4"/>
      <c r="JQ2137" s="6"/>
    </row>
    <row r="2138" spans="1:277" x14ac:dyDescent="0.25">
      <c r="A2138" s="47"/>
      <c r="B2138" s="48"/>
      <c r="C2138" s="48"/>
      <c r="D2138" s="48"/>
      <c r="E2138" s="48"/>
      <c r="F2138" s="48"/>
      <c r="G2138" s="48"/>
      <c r="H2138" s="48"/>
      <c r="I2138" s="48"/>
      <c r="J2138" s="48"/>
      <c r="K2138" s="48"/>
      <c r="IY2138" s="6"/>
      <c r="IZ2138" s="6"/>
      <c r="JA2138" s="6"/>
      <c r="JB2138" s="6"/>
      <c r="JC2138" s="6"/>
      <c r="JD2138" s="46"/>
      <c r="JE2138" s="4"/>
      <c r="JF2138" s="4"/>
      <c r="JG2138" s="4"/>
      <c r="JH2138" s="4"/>
      <c r="JI2138" s="4"/>
      <c r="JJ2138" s="4"/>
      <c r="JK2138" s="4"/>
      <c r="JL2138" s="4"/>
      <c r="JM2138" s="4"/>
      <c r="JN2138" s="4"/>
      <c r="JO2138" s="4"/>
      <c r="JP2138" s="4"/>
      <c r="JQ2138" s="6"/>
    </row>
    <row r="2139" spans="1:277" x14ac:dyDescent="0.25">
      <c r="A2139" s="47"/>
      <c r="B2139" s="48"/>
      <c r="C2139" s="48"/>
      <c r="D2139" s="48"/>
      <c r="E2139" s="48"/>
      <c r="F2139" s="48"/>
      <c r="G2139" s="48"/>
      <c r="H2139" s="48"/>
      <c r="I2139" s="48"/>
      <c r="J2139" s="48"/>
      <c r="K2139" s="48"/>
      <c r="IY2139" s="6"/>
      <c r="IZ2139" s="6"/>
      <c r="JA2139" s="6"/>
      <c r="JB2139" s="6"/>
      <c r="JC2139" s="6"/>
      <c r="JD2139" s="46"/>
      <c r="JE2139" s="4"/>
      <c r="JF2139" s="4"/>
      <c r="JG2139" s="4"/>
      <c r="JH2139" s="4"/>
      <c r="JI2139" s="4"/>
      <c r="JJ2139" s="4"/>
      <c r="JK2139" s="4"/>
      <c r="JL2139" s="4"/>
      <c r="JM2139" s="4"/>
      <c r="JN2139" s="4"/>
      <c r="JO2139" s="4"/>
      <c r="JP2139" s="4"/>
      <c r="JQ2139" s="6"/>
    </row>
    <row r="2140" spans="1:277" x14ac:dyDescent="0.25">
      <c r="A2140" s="47"/>
      <c r="B2140" s="48"/>
      <c r="C2140" s="48"/>
      <c r="D2140" s="48"/>
      <c r="E2140" s="48"/>
      <c r="F2140" s="48"/>
      <c r="G2140" s="48"/>
      <c r="H2140" s="48"/>
      <c r="I2140" s="48"/>
      <c r="J2140" s="48"/>
      <c r="K2140" s="48"/>
      <c r="IY2140" s="6"/>
      <c r="IZ2140" s="6"/>
      <c r="JA2140" s="6"/>
      <c r="JB2140" s="6"/>
      <c r="JC2140" s="6"/>
      <c r="JD2140" s="46"/>
      <c r="JE2140" s="4"/>
      <c r="JF2140" s="4"/>
      <c r="JG2140" s="4"/>
      <c r="JH2140" s="4"/>
      <c r="JI2140" s="4"/>
      <c r="JJ2140" s="4"/>
      <c r="JK2140" s="4"/>
      <c r="JL2140" s="4"/>
      <c r="JM2140" s="4"/>
      <c r="JN2140" s="4"/>
      <c r="JO2140" s="4"/>
      <c r="JP2140" s="4"/>
      <c r="JQ2140" s="6"/>
    </row>
    <row r="2141" spans="1:277" x14ac:dyDescent="0.25">
      <c r="A2141" s="47"/>
      <c r="B2141" s="48"/>
      <c r="C2141" s="48"/>
      <c r="D2141" s="48"/>
      <c r="E2141" s="48"/>
      <c r="F2141" s="48"/>
      <c r="G2141" s="48"/>
      <c r="H2141" s="48"/>
      <c r="I2141" s="48"/>
      <c r="J2141" s="48"/>
      <c r="K2141" s="48"/>
      <c r="IY2141" s="6"/>
      <c r="IZ2141" s="6"/>
      <c r="JA2141" s="6"/>
      <c r="JB2141" s="6"/>
      <c r="JC2141" s="6"/>
      <c r="JD2141" s="46"/>
      <c r="JE2141" s="4"/>
      <c r="JF2141" s="4"/>
      <c r="JG2141" s="4"/>
      <c r="JH2141" s="4"/>
      <c r="JI2141" s="4"/>
      <c r="JJ2141" s="4"/>
      <c r="JK2141" s="4"/>
      <c r="JL2141" s="4"/>
      <c r="JM2141" s="4"/>
      <c r="JN2141" s="4"/>
      <c r="JO2141" s="4"/>
      <c r="JP2141" s="4"/>
      <c r="JQ2141" s="6"/>
    </row>
    <row r="2142" spans="1:277" x14ac:dyDescent="0.25">
      <c r="A2142" s="47"/>
      <c r="B2142" s="48"/>
      <c r="C2142" s="48"/>
      <c r="D2142" s="48"/>
      <c r="E2142" s="48"/>
      <c r="F2142" s="48"/>
      <c r="G2142" s="48"/>
      <c r="H2142" s="48"/>
      <c r="I2142" s="48"/>
      <c r="J2142" s="48"/>
      <c r="K2142" s="48"/>
      <c r="IY2142" s="6"/>
      <c r="IZ2142" s="6"/>
      <c r="JA2142" s="6"/>
      <c r="JB2142" s="6"/>
      <c r="JC2142" s="6"/>
      <c r="JD2142" s="46"/>
      <c r="JE2142" s="4"/>
      <c r="JF2142" s="4"/>
      <c r="JG2142" s="4"/>
      <c r="JH2142" s="4"/>
      <c r="JI2142" s="4"/>
      <c r="JJ2142" s="4"/>
      <c r="JK2142" s="4"/>
      <c r="JL2142" s="4"/>
      <c r="JM2142" s="4"/>
      <c r="JN2142" s="4"/>
      <c r="JO2142" s="4"/>
      <c r="JP2142" s="4"/>
      <c r="JQ2142" s="6"/>
    </row>
    <row r="2143" spans="1:277" x14ac:dyDescent="0.25">
      <c r="A2143" s="47"/>
      <c r="B2143" s="48"/>
      <c r="C2143" s="48"/>
      <c r="D2143" s="48"/>
      <c r="E2143" s="48"/>
      <c r="F2143" s="48"/>
      <c r="G2143" s="48"/>
      <c r="H2143" s="48"/>
      <c r="I2143" s="48"/>
      <c r="J2143" s="48"/>
      <c r="K2143" s="48"/>
      <c r="IY2143" s="6"/>
      <c r="IZ2143" s="6"/>
      <c r="JA2143" s="6"/>
      <c r="JB2143" s="6"/>
      <c r="JC2143" s="6"/>
      <c r="JD2143" s="46"/>
      <c r="JE2143" s="4"/>
      <c r="JF2143" s="4"/>
      <c r="JG2143" s="4"/>
      <c r="JH2143" s="4"/>
      <c r="JI2143" s="4"/>
      <c r="JJ2143" s="4"/>
      <c r="JK2143" s="4"/>
      <c r="JL2143" s="4"/>
      <c r="JM2143" s="4"/>
      <c r="JN2143" s="4"/>
      <c r="JO2143" s="4"/>
      <c r="JP2143" s="4"/>
      <c r="JQ2143" s="6"/>
    </row>
    <row r="2144" spans="1:277" x14ac:dyDescent="0.25">
      <c r="A2144" s="47"/>
      <c r="B2144" s="48"/>
      <c r="C2144" s="48"/>
      <c r="D2144" s="48"/>
      <c r="E2144" s="48"/>
      <c r="F2144" s="48"/>
      <c r="G2144" s="48"/>
      <c r="H2144" s="48"/>
      <c r="I2144" s="48"/>
      <c r="J2144" s="48"/>
      <c r="K2144" s="48"/>
      <c r="IY2144" s="6"/>
      <c r="IZ2144" s="6"/>
      <c r="JA2144" s="6"/>
      <c r="JB2144" s="6"/>
      <c r="JC2144" s="6"/>
      <c r="JD2144" s="46"/>
      <c r="JE2144" s="4"/>
      <c r="JF2144" s="4"/>
      <c r="JG2144" s="4"/>
      <c r="JH2144" s="4"/>
      <c r="JI2144" s="4"/>
      <c r="JJ2144" s="4"/>
      <c r="JK2144" s="4"/>
      <c r="JL2144" s="4"/>
      <c r="JM2144" s="4"/>
      <c r="JN2144" s="4"/>
      <c r="JO2144" s="4"/>
      <c r="JP2144" s="4"/>
      <c r="JQ2144" s="6"/>
    </row>
    <row r="2145" spans="1:277" x14ac:dyDescent="0.25">
      <c r="A2145" s="47"/>
      <c r="B2145" s="48"/>
      <c r="C2145" s="48"/>
      <c r="D2145" s="48"/>
      <c r="E2145" s="48"/>
      <c r="F2145" s="48"/>
      <c r="G2145" s="48"/>
      <c r="H2145" s="48"/>
      <c r="I2145" s="48"/>
      <c r="J2145" s="48"/>
      <c r="K2145" s="48"/>
      <c r="IY2145" s="6"/>
      <c r="IZ2145" s="6"/>
      <c r="JA2145" s="6"/>
      <c r="JB2145" s="6"/>
      <c r="JC2145" s="6"/>
      <c r="JD2145" s="46"/>
      <c r="JE2145" s="4"/>
      <c r="JF2145" s="4"/>
      <c r="JG2145" s="4"/>
      <c r="JH2145" s="4"/>
      <c r="JI2145" s="4"/>
      <c r="JJ2145" s="4"/>
      <c r="JK2145" s="4"/>
      <c r="JL2145" s="4"/>
      <c r="JM2145" s="4"/>
      <c r="JN2145" s="4"/>
      <c r="JO2145" s="4"/>
      <c r="JP2145" s="4"/>
      <c r="JQ2145" s="6"/>
    </row>
    <row r="2146" spans="1:277" x14ac:dyDescent="0.25">
      <c r="A2146" s="47"/>
      <c r="B2146" s="48"/>
      <c r="C2146" s="48"/>
      <c r="D2146" s="48"/>
      <c r="E2146" s="48"/>
      <c r="F2146" s="48"/>
      <c r="G2146" s="48"/>
      <c r="H2146" s="48"/>
      <c r="I2146" s="48"/>
      <c r="J2146" s="48"/>
      <c r="K2146" s="48"/>
      <c r="IY2146" s="6"/>
      <c r="IZ2146" s="6"/>
      <c r="JA2146" s="6"/>
      <c r="JB2146" s="6"/>
      <c r="JC2146" s="6"/>
      <c r="JD2146" s="46"/>
      <c r="JE2146" s="4"/>
      <c r="JF2146" s="4"/>
      <c r="JG2146" s="4"/>
      <c r="JH2146" s="4"/>
      <c r="JI2146" s="4"/>
      <c r="JJ2146" s="4"/>
      <c r="JK2146" s="4"/>
      <c r="JL2146" s="4"/>
      <c r="JM2146" s="4"/>
      <c r="JN2146" s="4"/>
      <c r="JO2146" s="4"/>
      <c r="JP2146" s="4"/>
      <c r="JQ2146" s="6"/>
    </row>
    <row r="2147" spans="1:277" x14ac:dyDescent="0.25">
      <c r="A2147" s="47"/>
      <c r="B2147" s="48"/>
      <c r="C2147" s="48"/>
      <c r="D2147" s="48"/>
      <c r="E2147" s="48"/>
      <c r="F2147" s="48"/>
      <c r="G2147" s="48"/>
      <c r="H2147" s="48"/>
      <c r="I2147" s="48"/>
      <c r="J2147" s="48"/>
      <c r="K2147" s="48"/>
      <c r="IY2147" s="6"/>
      <c r="IZ2147" s="6"/>
      <c r="JA2147" s="6"/>
      <c r="JB2147" s="6"/>
      <c r="JC2147" s="6"/>
      <c r="JD2147" s="46"/>
      <c r="JE2147" s="4"/>
      <c r="JF2147" s="4"/>
      <c r="JG2147" s="4"/>
      <c r="JH2147" s="4"/>
      <c r="JI2147" s="4"/>
      <c r="JJ2147" s="4"/>
      <c r="JK2147" s="4"/>
      <c r="JL2147" s="4"/>
      <c r="JM2147" s="4"/>
      <c r="JN2147" s="4"/>
      <c r="JO2147" s="4"/>
      <c r="JP2147" s="4"/>
      <c r="JQ2147" s="6"/>
    </row>
    <row r="2148" spans="1:277" x14ac:dyDescent="0.25">
      <c r="A2148" s="47"/>
      <c r="B2148" s="48"/>
      <c r="C2148" s="48"/>
      <c r="D2148" s="48"/>
      <c r="E2148" s="48"/>
      <c r="F2148" s="48"/>
      <c r="G2148" s="48"/>
      <c r="H2148" s="48"/>
      <c r="I2148" s="48"/>
      <c r="J2148" s="48"/>
      <c r="K2148" s="48"/>
      <c r="IY2148" s="6"/>
      <c r="IZ2148" s="6"/>
      <c r="JA2148" s="6"/>
      <c r="JB2148" s="6"/>
      <c r="JC2148" s="6"/>
      <c r="JD2148" s="46"/>
      <c r="JE2148" s="4"/>
      <c r="JF2148" s="4"/>
      <c r="JG2148" s="4"/>
      <c r="JH2148" s="4"/>
      <c r="JI2148" s="4"/>
      <c r="JJ2148" s="4"/>
      <c r="JK2148" s="4"/>
      <c r="JL2148" s="4"/>
      <c r="JM2148" s="4"/>
      <c r="JN2148" s="4"/>
      <c r="JO2148" s="4"/>
      <c r="JP2148" s="4"/>
      <c r="JQ2148" s="6"/>
    </row>
    <row r="2149" spans="1:277" x14ac:dyDescent="0.25">
      <c r="A2149" s="47"/>
      <c r="B2149" s="48"/>
      <c r="C2149" s="48"/>
      <c r="D2149" s="48"/>
      <c r="E2149" s="48"/>
      <c r="F2149" s="48"/>
      <c r="G2149" s="48"/>
      <c r="H2149" s="48"/>
      <c r="I2149" s="48"/>
      <c r="J2149" s="48"/>
      <c r="K2149" s="48"/>
      <c r="IY2149" s="6"/>
      <c r="IZ2149" s="6"/>
      <c r="JA2149" s="6"/>
      <c r="JB2149" s="6"/>
      <c r="JC2149" s="6"/>
      <c r="JD2149" s="46"/>
      <c r="JE2149" s="4"/>
      <c r="JF2149" s="4"/>
      <c r="JG2149" s="4"/>
      <c r="JH2149" s="4"/>
      <c r="JI2149" s="4"/>
      <c r="JJ2149" s="4"/>
      <c r="JK2149" s="4"/>
      <c r="JL2149" s="4"/>
      <c r="JM2149" s="4"/>
      <c r="JN2149" s="4"/>
      <c r="JO2149" s="4"/>
      <c r="JP2149" s="4"/>
      <c r="JQ2149" s="6"/>
    </row>
    <row r="2150" spans="1:277" x14ac:dyDescent="0.25">
      <c r="A2150" s="47"/>
      <c r="B2150" s="48"/>
      <c r="C2150" s="48"/>
      <c r="D2150" s="48"/>
      <c r="E2150" s="48"/>
      <c r="F2150" s="48"/>
      <c r="G2150" s="48"/>
      <c r="H2150" s="48"/>
      <c r="I2150" s="48"/>
      <c r="J2150" s="48"/>
      <c r="K2150" s="48"/>
      <c r="IY2150" s="6"/>
      <c r="IZ2150" s="6"/>
      <c r="JA2150" s="6"/>
      <c r="JB2150" s="6"/>
      <c r="JC2150" s="6"/>
      <c r="JD2150" s="46"/>
      <c r="JE2150" s="4"/>
      <c r="JF2150" s="4"/>
      <c r="JG2150" s="4"/>
      <c r="JH2150" s="4"/>
      <c r="JI2150" s="4"/>
      <c r="JJ2150" s="4"/>
      <c r="JK2150" s="4"/>
      <c r="JL2150" s="4"/>
      <c r="JM2150" s="4"/>
      <c r="JN2150" s="4"/>
      <c r="JO2150" s="4"/>
      <c r="JP2150" s="4"/>
      <c r="JQ2150" s="6"/>
    </row>
    <row r="2151" spans="1:277" x14ac:dyDescent="0.25">
      <c r="A2151" s="47"/>
      <c r="B2151" s="48"/>
      <c r="C2151" s="48"/>
      <c r="D2151" s="48"/>
      <c r="E2151" s="48"/>
      <c r="F2151" s="48"/>
      <c r="G2151" s="48"/>
      <c r="H2151" s="48"/>
      <c r="I2151" s="48"/>
      <c r="J2151" s="48"/>
      <c r="K2151" s="48"/>
      <c r="IY2151" s="6"/>
      <c r="IZ2151" s="6"/>
      <c r="JA2151" s="6"/>
      <c r="JB2151" s="6"/>
      <c r="JC2151" s="6"/>
      <c r="JD2151" s="46"/>
      <c r="JE2151" s="4"/>
      <c r="JF2151" s="4"/>
      <c r="JG2151" s="4"/>
      <c r="JH2151" s="4"/>
      <c r="JI2151" s="4"/>
      <c r="JJ2151" s="4"/>
      <c r="JK2151" s="4"/>
      <c r="JL2151" s="4"/>
      <c r="JM2151" s="4"/>
      <c r="JN2151" s="4"/>
      <c r="JO2151" s="4"/>
      <c r="JP2151" s="4"/>
      <c r="JQ2151" s="6"/>
    </row>
    <row r="2152" spans="1:277" x14ac:dyDescent="0.25">
      <c r="A2152" s="47"/>
      <c r="B2152" s="48"/>
      <c r="C2152" s="48"/>
      <c r="D2152" s="48"/>
      <c r="E2152" s="48"/>
      <c r="F2152" s="48"/>
      <c r="G2152" s="48"/>
      <c r="H2152" s="48"/>
      <c r="I2152" s="48"/>
      <c r="J2152" s="48"/>
      <c r="K2152" s="48"/>
      <c r="IY2152" s="6"/>
      <c r="IZ2152" s="6"/>
      <c r="JA2152" s="6"/>
      <c r="JB2152" s="6"/>
      <c r="JC2152" s="6"/>
      <c r="JD2152" s="46"/>
      <c r="JE2152" s="4"/>
      <c r="JF2152" s="4"/>
      <c r="JG2152" s="4"/>
      <c r="JH2152" s="4"/>
      <c r="JI2152" s="4"/>
      <c r="JJ2152" s="4"/>
      <c r="JK2152" s="4"/>
      <c r="JL2152" s="4"/>
      <c r="JM2152" s="4"/>
      <c r="JN2152" s="4"/>
      <c r="JO2152" s="4"/>
      <c r="JP2152" s="4"/>
      <c r="JQ2152" s="6"/>
    </row>
    <row r="2153" spans="1:277" x14ac:dyDescent="0.25">
      <c r="A2153" s="47"/>
      <c r="B2153" s="48"/>
      <c r="C2153" s="48"/>
      <c r="D2153" s="48"/>
      <c r="E2153" s="48"/>
      <c r="F2153" s="48"/>
      <c r="G2153" s="48"/>
      <c r="H2153" s="48"/>
      <c r="I2153" s="48"/>
      <c r="J2153" s="48"/>
      <c r="K2153" s="48"/>
      <c r="IY2153" s="6"/>
      <c r="IZ2153" s="6"/>
      <c r="JA2153" s="6"/>
      <c r="JB2153" s="6"/>
      <c r="JC2153" s="6"/>
      <c r="JD2153" s="46"/>
      <c r="JE2153" s="4"/>
      <c r="JF2153" s="4"/>
      <c r="JG2153" s="4"/>
      <c r="JH2153" s="4"/>
      <c r="JI2153" s="4"/>
      <c r="JJ2153" s="4"/>
      <c r="JK2153" s="4"/>
      <c r="JL2153" s="4"/>
      <c r="JM2153" s="4"/>
      <c r="JN2153" s="4"/>
      <c r="JO2153" s="4"/>
      <c r="JP2153" s="4"/>
      <c r="JQ2153" s="6"/>
    </row>
    <row r="2154" spans="1:277" x14ac:dyDescent="0.25">
      <c r="A2154" s="47"/>
      <c r="B2154" s="48"/>
      <c r="C2154" s="48"/>
      <c r="D2154" s="48"/>
      <c r="E2154" s="48"/>
      <c r="F2154" s="48"/>
      <c r="G2154" s="48"/>
      <c r="H2154" s="48"/>
      <c r="I2154" s="48"/>
      <c r="J2154" s="48"/>
      <c r="K2154" s="48"/>
      <c r="IY2154" s="6"/>
      <c r="IZ2154" s="6"/>
      <c r="JA2154" s="6"/>
      <c r="JB2154" s="6"/>
      <c r="JC2154" s="6"/>
      <c r="JD2154" s="46"/>
      <c r="JE2154" s="4"/>
      <c r="JF2154" s="4"/>
      <c r="JG2154" s="4"/>
      <c r="JH2154" s="4"/>
      <c r="JI2154" s="4"/>
      <c r="JJ2154" s="4"/>
      <c r="JK2154" s="4"/>
      <c r="JL2154" s="4"/>
      <c r="JM2154" s="4"/>
      <c r="JN2154" s="4"/>
      <c r="JO2154" s="4"/>
      <c r="JP2154" s="4"/>
      <c r="JQ2154" s="6"/>
    </row>
    <row r="2155" spans="1:277" x14ac:dyDescent="0.25">
      <c r="A2155" s="47"/>
      <c r="B2155" s="48"/>
      <c r="C2155" s="48"/>
      <c r="D2155" s="48"/>
      <c r="E2155" s="48"/>
      <c r="F2155" s="48"/>
      <c r="G2155" s="48"/>
      <c r="H2155" s="48"/>
      <c r="I2155" s="48"/>
      <c r="J2155" s="48"/>
      <c r="K2155" s="48"/>
      <c r="IY2155" s="6"/>
      <c r="IZ2155" s="6"/>
      <c r="JA2155" s="6"/>
      <c r="JB2155" s="6"/>
      <c r="JC2155" s="6"/>
      <c r="JD2155" s="46"/>
      <c r="JE2155" s="4"/>
      <c r="JF2155" s="4"/>
      <c r="JG2155" s="4"/>
      <c r="JH2155" s="4"/>
      <c r="JI2155" s="4"/>
      <c r="JJ2155" s="4"/>
      <c r="JK2155" s="4"/>
      <c r="JL2155" s="4"/>
      <c r="JM2155" s="4"/>
      <c r="JN2155" s="4"/>
      <c r="JO2155" s="4"/>
      <c r="JP2155" s="4"/>
      <c r="JQ2155" s="6"/>
    </row>
    <row r="2156" spans="1:277" x14ac:dyDescent="0.25">
      <c r="A2156" s="47"/>
      <c r="B2156" s="48"/>
      <c r="C2156" s="48"/>
      <c r="D2156" s="48"/>
      <c r="E2156" s="48"/>
      <c r="F2156" s="48"/>
      <c r="G2156" s="48"/>
      <c r="H2156" s="48"/>
      <c r="I2156" s="48"/>
      <c r="J2156" s="48"/>
      <c r="K2156" s="48"/>
      <c r="IY2156" s="6"/>
      <c r="IZ2156" s="6"/>
      <c r="JA2156" s="6"/>
      <c r="JB2156" s="6"/>
      <c r="JC2156" s="6"/>
      <c r="JD2156" s="46"/>
      <c r="JE2156" s="4"/>
      <c r="JF2156" s="4"/>
      <c r="JG2156" s="4"/>
      <c r="JH2156" s="4"/>
      <c r="JI2156" s="4"/>
      <c r="JJ2156" s="4"/>
      <c r="JK2156" s="4"/>
      <c r="JL2156" s="4"/>
      <c r="JM2156" s="4"/>
      <c r="JN2156" s="4"/>
      <c r="JO2156" s="4"/>
      <c r="JP2156" s="4"/>
      <c r="JQ2156" s="6"/>
    </row>
    <row r="2157" spans="1:277" x14ac:dyDescent="0.25">
      <c r="A2157" s="47"/>
      <c r="B2157" s="48"/>
      <c r="C2157" s="48"/>
      <c r="D2157" s="48"/>
      <c r="E2157" s="48"/>
      <c r="F2157" s="48"/>
      <c r="G2157" s="48"/>
      <c r="H2157" s="48"/>
      <c r="I2157" s="48"/>
      <c r="J2157" s="48"/>
      <c r="K2157" s="48"/>
      <c r="IY2157" s="6"/>
      <c r="IZ2157" s="6"/>
      <c r="JA2157" s="6"/>
      <c r="JB2157" s="6"/>
      <c r="JC2157" s="6"/>
      <c r="JD2157" s="46"/>
      <c r="JE2157" s="4"/>
      <c r="JF2157" s="4"/>
      <c r="JG2157" s="4"/>
      <c r="JH2157" s="4"/>
      <c r="JI2157" s="4"/>
      <c r="JJ2157" s="4"/>
      <c r="JK2157" s="4"/>
      <c r="JL2157" s="4"/>
      <c r="JM2157" s="4"/>
      <c r="JN2157" s="4"/>
      <c r="JO2157" s="4"/>
      <c r="JP2157" s="4"/>
      <c r="JQ2157" s="6"/>
    </row>
    <row r="2158" spans="1:277" x14ac:dyDescent="0.25">
      <c r="A2158" s="47"/>
      <c r="B2158" s="48"/>
      <c r="C2158" s="48"/>
      <c r="D2158" s="48"/>
      <c r="E2158" s="48"/>
      <c r="F2158" s="48"/>
      <c r="G2158" s="48"/>
      <c r="H2158" s="48"/>
      <c r="I2158" s="48"/>
      <c r="J2158" s="48"/>
      <c r="K2158" s="48"/>
      <c r="IY2158" s="6"/>
      <c r="IZ2158" s="6"/>
      <c r="JA2158" s="6"/>
      <c r="JB2158" s="6"/>
      <c r="JC2158" s="6"/>
      <c r="JD2158" s="46"/>
      <c r="JE2158" s="4"/>
      <c r="JF2158" s="4"/>
      <c r="JG2158" s="4"/>
      <c r="JH2158" s="4"/>
      <c r="JI2158" s="4"/>
      <c r="JJ2158" s="4"/>
      <c r="JK2158" s="4"/>
      <c r="JL2158" s="4"/>
      <c r="JM2158" s="4"/>
      <c r="JN2158" s="4"/>
      <c r="JO2158" s="4"/>
      <c r="JP2158" s="4"/>
      <c r="JQ2158" s="6"/>
    </row>
    <row r="2159" spans="1:277" x14ac:dyDescent="0.25">
      <c r="A2159" s="47"/>
      <c r="B2159" s="48"/>
      <c r="C2159" s="48"/>
      <c r="D2159" s="48"/>
      <c r="E2159" s="48"/>
      <c r="F2159" s="48"/>
      <c r="G2159" s="48"/>
      <c r="H2159" s="48"/>
      <c r="I2159" s="48"/>
      <c r="J2159" s="48"/>
      <c r="K2159" s="48"/>
      <c r="IY2159" s="6"/>
      <c r="IZ2159" s="6"/>
      <c r="JA2159" s="6"/>
      <c r="JB2159" s="6"/>
      <c r="JC2159" s="6"/>
      <c r="JD2159" s="46"/>
      <c r="JE2159" s="4"/>
      <c r="JF2159" s="4"/>
      <c r="JG2159" s="4"/>
      <c r="JH2159" s="4"/>
      <c r="JI2159" s="4"/>
      <c r="JJ2159" s="4"/>
      <c r="JK2159" s="4"/>
      <c r="JL2159" s="4"/>
      <c r="JM2159" s="4"/>
      <c r="JN2159" s="4"/>
      <c r="JO2159" s="4"/>
      <c r="JP2159" s="4"/>
      <c r="JQ2159" s="6"/>
    </row>
    <row r="2160" spans="1:277" x14ac:dyDescent="0.25">
      <c r="A2160" s="47"/>
      <c r="B2160" s="48"/>
      <c r="C2160" s="48"/>
      <c r="D2160" s="48"/>
      <c r="E2160" s="48"/>
      <c r="F2160" s="48"/>
      <c r="G2160" s="48"/>
      <c r="H2160" s="48"/>
      <c r="I2160" s="48"/>
      <c r="J2160" s="48"/>
      <c r="K2160" s="48"/>
      <c r="IY2160" s="6"/>
      <c r="IZ2160" s="6"/>
      <c r="JA2160" s="6"/>
      <c r="JB2160" s="6"/>
      <c r="JC2160" s="6"/>
      <c r="JD2160" s="46"/>
      <c r="JE2160" s="4"/>
      <c r="JF2160" s="4"/>
      <c r="JG2160" s="4"/>
      <c r="JH2160" s="4"/>
      <c r="JI2160" s="4"/>
      <c r="JJ2160" s="4"/>
      <c r="JK2160" s="4"/>
      <c r="JL2160" s="4"/>
      <c r="JM2160" s="4"/>
      <c r="JN2160" s="4"/>
      <c r="JO2160" s="4"/>
      <c r="JP2160" s="4"/>
      <c r="JQ2160" s="6"/>
    </row>
    <row r="2161" spans="1:277" x14ac:dyDescent="0.25">
      <c r="A2161" s="47"/>
      <c r="B2161" s="48"/>
      <c r="C2161" s="48"/>
      <c r="D2161" s="48"/>
      <c r="E2161" s="48"/>
      <c r="F2161" s="48"/>
      <c r="G2161" s="48"/>
      <c r="H2161" s="48"/>
      <c r="I2161" s="48"/>
      <c r="J2161" s="48"/>
      <c r="K2161" s="48"/>
      <c r="IY2161" s="6"/>
      <c r="IZ2161" s="6"/>
      <c r="JA2161" s="6"/>
      <c r="JB2161" s="6"/>
      <c r="JC2161" s="6"/>
      <c r="JD2161" s="46"/>
      <c r="JE2161" s="4"/>
      <c r="JF2161" s="4"/>
      <c r="JG2161" s="4"/>
      <c r="JH2161" s="4"/>
      <c r="JI2161" s="4"/>
      <c r="JJ2161" s="4"/>
      <c r="JK2161" s="4"/>
      <c r="JL2161" s="4"/>
      <c r="JM2161" s="4"/>
      <c r="JN2161" s="4"/>
      <c r="JO2161" s="4"/>
      <c r="JP2161" s="4"/>
      <c r="JQ2161" s="6"/>
    </row>
    <row r="2162" spans="1:277" x14ac:dyDescent="0.25">
      <c r="A2162" s="47"/>
      <c r="B2162" s="48"/>
      <c r="C2162" s="48"/>
      <c r="D2162" s="48"/>
      <c r="E2162" s="48"/>
      <c r="F2162" s="48"/>
      <c r="G2162" s="48"/>
      <c r="H2162" s="48"/>
      <c r="I2162" s="48"/>
      <c r="J2162" s="48"/>
      <c r="K2162" s="48"/>
      <c r="IY2162" s="6"/>
      <c r="IZ2162" s="6"/>
      <c r="JA2162" s="6"/>
      <c r="JB2162" s="6"/>
      <c r="JC2162" s="6"/>
      <c r="JD2162" s="46"/>
      <c r="JE2162" s="4"/>
      <c r="JF2162" s="4"/>
      <c r="JG2162" s="4"/>
      <c r="JH2162" s="4"/>
      <c r="JI2162" s="4"/>
      <c r="JJ2162" s="4"/>
      <c r="JK2162" s="4"/>
      <c r="JL2162" s="4"/>
      <c r="JM2162" s="4"/>
      <c r="JN2162" s="4"/>
      <c r="JO2162" s="4"/>
      <c r="JP2162" s="4"/>
      <c r="JQ2162" s="6"/>
    </row>
    <row r="2163" spans="1:277" x14ac:dyDescent="0.25">
      <c r="A2163" s="47"/>
      <c r="B2163" s="48"/>
      <c r="C2163" s="48"/>
      <c r="D2163" s="48"/>
      <c r="E2163" s="48"/>
      <c r="F2163" s="48"/>
      <c r="G2163" s="48"/>
      <c r="H2163" s="48"/>
      <c r="I2163" s="48"/>
      <c r="J2163" s="48"/>
      <c r="K2163" s="48"/>
      <c r="IY2163" s="6"/>
      <c r="IZ2163" s="6"/>
      <c r="JA2163" s="6"/>
      <c r="JB2163" s="6"/>
      <c r="JC2163" s="6"/>
      <c r="JD2163" s="46"/>
      <c r="JE2163" s="4"/>
      <c r="JF2163" s="4"/>
      <c r="JG2163" s="4"/>
      <c r="JH2163" s="4"/>
      <c r="JI2163" s="4"/>
      <c r="JJ2163" s="4"/>
      <c r="JK2163" s="4"/>
      <c r="JL2163" s="4"/>
      <c r="JM2163" s="4"/>
      <c r="JN2163" s="4"/>
      <c r="JO2163" s="4"/>
      <c r="JP2163" s="4"/>
      <c r="JQ2163" s="6"/>
    </row>
    <row r="2164" spans="1:277" x14ac:dyDescent="0.25">
      <c r="A2164" s="47"/>
      <c r="B2164" s="48"/>
      <c r="C2164" s="48"/>
      <c r="D2164" s="48"/>
      <c r="E2164" s="48"/>
      <c r="F2164" s="48"/>
      <c r="G2164" s="48"/>
      <c r="H2164" s="48"/>
      <c r="I2164" s="48"/>
      <c r="J2164" s="48"/>
      <c r="K2164" s="48"/>
      <c r="IY2164" s="6"/>
      <c r="IZ2164" s="6"/>
      <c r="JA2164" s="6"/>
      <c r="JB2164" s="6"/>
      <c r="JC2164" s="6"/>
      <c r="JD2164" s="46"/>
      <c r="JE2164" s="4"/>
      <c r="JF2164" s="4"/>
      <c r="JG2164" s="4"/>
      <c r="JH2164" s="4"/>
      <c r="JI2164" s="4"/>
      <c r="JJ2164" s="4"/>
      <c r="JK2164" s="4"/>
      <c r="JL2164" s="4"/>
      <c r="JM2164" s="4"/>
      <c r="JN2164" s="4"/>
      <c r="JO2164" s="4"/>
      <c r="JP2164" s="4"/>
      <c r="JQ2164" s="6"/>
    </row>
    <row r="2165" spans="1:277" x14ac:dyDescent="0.25">
      <c r="A2165" s="47"/>
      <c r="B2165" s="48"/>
      <c r="C2165" s="48"/>
      <c r="D2165" s="48"/>
      <c r="E2165" s="48"/>
      <c r="F2165" s="48"/>
      <c r="G2165" s="48"/>
      <c r="H2165" s="48"/>
      <c r="I2165" s="48"/>
      <c r="J2165" s="48"/>
      <c r="K2165" s="48"/>
      <c r="IY2165" s="6"/>
      <c r="IZ2165" s="6"/>
      <c r="JA2165" s="6"/>
      <c r="JB2165" s="6"/>
      <c r="JC2165" s="6"/>
      <c r="JD2165" s="46"/>
      <c r="JE2165" s="4"/>
      <c r="JF2165" s="4"/>
      <c r="JG2165" s="4"/>
      <c r="JH2165" s="4"/>
      <c r="JI2165" s="4"/>
      <c r="JJ2165" s="4"/>
      <c r="JK2165" s="4"/>
      <c r="JL2165" s="4"/>
      <c r="JM2165" s="4"/>
      <c r="JN2165" s="4"/>
      <c r="JO2165" s="4"/>
      <c r="JP2165" s="4"/>
      <c r="JQ2165" s="6"/>
    </row>
    <row r="2166" spans="1:277" x14ac:dyDescent="0.25">
      <c r="A2166" s="47"/>
      <c r="B2166" s="48"/>
      <c r="C2166" s="48"/>
      <c r="D2166" s="48"/>
      <c r="E2166" s="48"/>
      <c r="F2166" s="48"/>
      <c r="G2166" s="48"/>
      <c r="H2166" s="48"/>
      <c r="I2166" s="48"/>
      <c r="J2166" s="48"/>
      <c r="K2166" s="48"/>
      <c r="IY2166" s="6"/>
      <c r="IZ2166" s="6"/>
      <c r="JA2166" s="6"/>
      <c r="JB2166" s="6"/>
      <c r="JC2166" s="6"/>
      <c r="JD2166" s="46"/>
      <c r="JE2166" s="4"/>
      <c r="JF2166" s="4"/>
      <c r="JG2166" s="4"/>
      <c r="JH2166" s="4"/>
      <c r="JI2166" s="4"/>
      <c r="JJ2166" s="4"/>
      <c r="JK2166" s="4"/>
      <c r="JL2166" s="4"/>
      <c r="JM2166" s="4"/>
      <c r="JN2166" s="4"/>
      <c r="JO2166" s="4"/>
      <c r="JP2166" s="4"/>
      <c r="JQ2166" s="6"/>
    </row>
    <row r="2167" spans="1:277" x14ac:dyDescent="0.25">
      <c r="A2167" s="47"/>
      <c r="B2167" s="48"/>
      <c r="C2167" s="48"/>
      <c r="D2167" s="48"/>
      <c r="E2167" s="48"/>
      <c r="F2167" s="48"/>
      <c r="G2167" s="48"/>
      <c r="H2167" s="48"/>
      <c r="I2167" s="48"/>
      <c r="J2167" s="48"/>
      <c r="K2167" s="48"/>
      <c r="IY2167" s="6"/>
      <c r="IZ2167" s="6"/>
      <c r="JA2167" s="6"/>
      <c r="JB2167" s="6"/>
      <c r="JC2167" s="6"/>
      <c r="JD2167" s="46"/>
      <c r="JE2167" s="4"/>
      <c r="JF2167" s="4"/>
      <c r="JG2167" s="4"/>
      <c r="JH2167" s="4"/>
      <c r="JI2167" s="4"/>
      <c r="JJ2167" s="4"/>
      <c r="JK2167" s="4"/>
      <c r="JL2167" s="4"/>
      <c r="JM2167" s="4"/>
      <c r="JN2167" s="4"/>
      <c r="JO2167" s="4"/>
      <c r="JP2167" s="4"/>
      <c r="JQ2167" s="6"/>
    </row>
    <row r="2168" spans="1:277" x14ac:dyDescent="0.25">
      <c r="A2168" s="47"/>
      <c r="B2168" s="48"/>
      <c r="C2168" s="48"/>
      <c r="D2168" s="48"/>
      <c r="E2168" s="48"/>
      <c r="F2168" s="48"/>
      <c r="G2168" s="48"/>
      <c r="H2168" s="48"/>
      <c r="I2168" s="48"/>
      <c r="J2168" s="48"/>
      <c r="K2168" s="48"/>
      <c r="IY2168" s="6"/>
      <c r="IZ2168" s="6"/>
      <c r="JA2168" s="6"/>
      <c r="JB2168" s="6"/>
      <c r="JC2168" s="6"/>
      <c r="JD2168" s="46"/>
      <c r="JE2168" s="4"/>
      <c r="JF2168" s="4"/>
      <c r="JG2168" s="4"/>
      <c r="JH2168" s="4"/>
      <c r="JI2168" s="4"/>
      <c r="JJ2168" s="4"/>
      <c r="JK2168" s="4"/>
      <c r="JL2168" s="4"/>
      <c r="JM2168" s="4"/>
      <c r="JN2168" s="4"/>
      <c r="JO2168" s="4"/>
      <c r="JP2168" s="4"/>
      <c r="JQ2168" s="6"/>
    </row>
    <row r="2169" spans="1:277" x14ac:dyDescent="0.25">
      <c r="A2169" s="47"/>
      <c r="B2169" s="48"/>
      <c r="C2169" s="48"/>
      <c r="D2169" s="48"/>
      <c r="E2169" s="48"/>
      <c r="F2169" s="48"/>
      <c r="G2169" s="48"/>
      <c r="H2169" s="48"/>
      <c r="I2169" s="48"/>
      <c r="J2169" s="48"/>
      <c r="K2169" s="48"/>
      <c r="IY2169" s="6"/>
      <c r="IZ2169" s="6"/>
      <c r="JA2169" s="6"/>
      <c r="JB2169" s="6"/>
      <c r="JC2169" s="6"/>
      <c r="JD2169" s="46"/>
      <c r="JE2169" s="4"/>
      <c r="JF2169" s="4"/>
      <c r="JG2169" s="4"/>
      <c r="JH2169" s="4"/>
      <c r="JI2169" s="4"/>
      <c r="JJ2169" s="4"/>
      <c r="JK2169" s="4"/>
      <c r="JL2169" s="4"/>
      <c r="JM2169" s="4"/>
      <c r="JN2169" s="4"/>
      <c r="JO2169" s="4"/>
      <c r="JP2169" s="4"/>
      <c r="JQ2169" s="6"/>
    </row>
    <row r="2170" spans="1:277" x14ac:dyDescent="0.25">
      <c r="A2170" s="47"/>
      <c r="B2170" s="48"/>
      <c r="C2170" s="48"/>
      <c r="D2170" s="48"/>
      <c r="E2170" s="48"/>
      <c r="F2170" s="48"/>
      <c r="G2170" s="48"/>
      <c r="H2170" s="48"/>
      <c r="I2170" s="48"/>
      <c r="J2170" s="48"/>
      <c r="K2170" s="48"/>
      <c r="IY2170" s="6"/>
      <c r="IZ2170" s="6"/>
      <c r="JA2170" s="6"/>
      <c r="JB2170" s="6"/>
      <c r="JC2170" s="6"/>
      <c r="JD2170" s="46"/>
      <c r="JE2170" s="4"/>
      <c r="JF2170" s="4"/>
      <c r="JG2170" s="4"/>
      <c r="JH2170" s="4"/>
      <c r="JI2170" s="4"/>
      <c r="JJ2170" s="4"/>
      <c r="JK2170" s="4"/>
      <c r="JL2170" s="4"/>
      <c r="JM2170" s="4"/>
      <c r="JN2170" s="4"/>
      <c r="JO2170" s="4"/>
      <c r="JP2170" s="4"/>
      <c r="JQ2170" s="6"/>
    </row>
    <row r="2171" spans="1:277" x14ac:dyDescent="0.25">
      <c r="A2171" s="47"/>
      <c r="B2171" s="48"/>
      <c r="C2171" s="48"/>
      <c r="D2171" s="48"/>
      <c r="E2171" s="48"/>
      <c r="F2171" s="48"/>
      <c r="G2171" s="48"/>
      <c r="H2171" s="48"/>
      <c r="I2171" s="48"/>
      <c r="J2171" s="48"/>
      <c r="K2171" s="48"/>
      <c r="IY2171" s="6"/>
      <c r="IZ2171" s="6"/>
      <c r="JA2171" s="6"/>
      <c r="JB2171" s="6"/>
      <c r="JC2171" s="6"/>
      <c r="JD2171" s="46"/>
      <c r="JE2171" s="4"/>
      <c r="JF2171" s="4"/>
      <c r="JG2171" s="4"/>
      <c r="JH2171" s="4"/>
      <c r="JI2171" s="4"/>
      <c r="JJ2171" s="4"/>
      <c r="JK2171" s="4"/>
      <c r="JL2171" s="4"/>
      <c r="JM2171" s="4"/>
      <c r="JN2171" s="4"/>
      <c r="JO2171" s="4"/>
      <c r="JP2171" s="4"/>
      <c r="JQ2171" s="6"/>
    </row>
    <row r="2172" spans="1:277" x14ac:dyDescent="0.25">
      <c r="A2172" s="47"/>
      <c r="B2172" s="48"/>
      <c r="C2172" s="48"/>
      <c r="D2172" s="48"/>
      <c r="E2172" s="48"/>
      <c r="F2172" s="48"/>
      <c r="G2172" s="48"/>
      <c r="H2172" s="48"/>
      <c r="I2172" s="48"/>
      <c r="J2172" s="48"/>
      <c r="K2172" s="48"/>
      <c r="IY2172" s="6"/>
      <c r="IZ2172" s="6"/>
      <c r="JA2172" s="6"/>
      <c r="JB2172" s="6"/>
      <c r="JC2172" s="6"/>
      <c r="JD2172" s="46"/>
      <c r="JE2172" s="4"/>
      <c r="JF2172" s="4"/>
      <c r="JG2172" s="4"/>
      <c r="JH2172" s="4"/>
      <c r="JI2172" s="4"/>
      <c r="JJ2172" s="4"/>
      <c r="JK2172" s="4"/>
      <c r="JL2172" s="4"/>
      <c r="JM2172" s="4"/>
      <c r="JN2172" s="4"/>
      <c r="JO2172" s="4"/>
      <c r="JP2172" s="4"/>
      <c r="JQ2172" s="6"/>
    </row>
    <row r="2173" spans="1:277" x14ac:dyDescent="0.25">
      <c r="A2173" s="47"/>
      <c r="B2173" s="48"/>
      <c r="C2173" s="48"/>
      <c r="D2173" s="48"/>
      <c r="E2173" s="48"/>
      <c r="F2173" s="48"/>
      <c r="G2173" s="48"/>
      <c r="H2173" s="48"/>
      <c r="I2173" s="48"/>
      <c r="J2173" s="48"/>
      <c r="K2173" s="48"/>
      <c r="IY2173" s="6"/>
      <c r="IZ2173" s="6"/>
      <c r="JA2173" s="6"/>
      <c r="JB2173" s="6"/>
      <c r="JC2173" s="6"/>
      <c r="JD2173" s="46"/>
      <c r="JE2173" s="4"/>
      <c r="JF2173" s="4"/>
      <c r="JG2173" s="4"/>
      <c r="JH2173" s="4"/>
      <c r="JI2173" s="4"/>
      <c r="JJ2173" s="4"/>
      <c r="JK2173" s="4"/>
      <c r="JL2173" s="4"/>
      <c r="JM2173" s="4"/>
      <c r="JN2173" s="4"/>
      <c r="JO2173" s="4"/>
      <c r="JP2173" s="4"/>
      <c r="JQ2173" s="6"/>
    </row>
    <row r="2174" spans="1:277" x14ac:dyDescent="0.25">
      <c r="A2174" s="47"/>
      <c r="B2174" s="48"/>
      <c r="C2174" s="48"/>
      <c r="D2174" s="48"/>
      <c r="E2174" s="48"/>
      <c r="F2174" s="48"/>
      <c r="G2174" s="48"/>
      <c r="H2174" s="48"/>
      <c r="I2174" s="48"/>
      <c r="J2174" s="48"/>
      <c r="K2174" s="48"/>
      <c r="IY2174" s="6"/>
      <c r="IZ2174" s="6"/>
      <c r="JA2174" s="6"/>
      <c r="JB2174" s="6"/>
      <c r="JC2174" s="6"/>
      <c r="JD2174" s="46"/>
      <c r="JE2174" s="4"/>
      <c r="JF2174" s="4"/>
      <c r="JG2174" s="4"/>
      <c r="JH2174" s="4"/>
      <c r="JI2174" s="4"/>
      <c r="JJ2174" s="4"/>
      <c r="JK2174" s="4"/>
      <c r="JL2174" s="4"/>
      <c r="JM2174" s="4"/>
      <c r="JN2174" s="4"/>
      <c r="JO2174" s="4"/>
      <c r="JP2174" s="4"/>
      <c r="JQ2174" s="6"/>
    </row>
    <row r="2175" spans="1:277" x14ac:dyDescent="0.25">
      <c r="A2175" s="47"/>
      <c r="B2175" s="48"/>
      <c r="C2175" s="48"/>
      <c r="D2175" s="48"/>
      <c r="E2175" s="48"/>
      <c r="F2175" s="48"/>
      <c r="G2175" s="48"/>
      <c r="H2175" s="48"/>
      <c r="I2175" s="48"/>
      <c r="J2175" s="48"/>
      <c r="K2175" s="48"/>
      <c r="IY2175" s="6"/>
      <c r="IZ2175" s="6"/>
      <c r="JA2175" s="6"/>
      <c r="JB2175" s="6"/>
      <c r="JC2175" s="6"/>
      <c r="JD2175" s="46"/>
      <c r="JE2175" s="4"/>
      <c r="JF2175" s="4"/>
      <c r="JG2175" s="4"/>
      <c r="JH2175" s="4"/>
      <c r="JI2175" s="4"/>
      <c r="JJ2175" s="4"/>
      <c r="JK2175" s="4"/>
      <c r="JL2175" s="4"/>
      <c r="JM2175" s="4"/>
      <c r="JN2175" s="4"/>
      <c r="JO2175" s="4"/>
      <c r="JP2175" s="4"/>
      <c r="JQ2175" s="6"/>
    </row>
    <row r="2176" spans="1:277" x14ac:dyDescent="0.25">
      <c r="A2176" s="47"/>
      <c r="B2176" s="48"/>
      <c r="C2176" s="48"/>
      <c r="D2176" s="48"/>
      <c r="E2176" s="48"/>
      <c r="F2176" s="48"/>
      <c r="G2176" s="48"/>
      <c r="H2176" s="48"/>
      <c r="I2176" s="48"/>
      <c r="J2176" s="48"/>
      <c r="K2176" s="48"/>
      <c r="IY2176" s="6"/>
      <c r="IZ2176" s="6"/>
      <c r="JA2176" s="6"/>
      <c r="JB2176" s="6"/>
      <c r="JC2176" s="6"/>
      <c r="JD2176" s="46"/>
      <c r="JE2176" s="4"/>
      <c r="JF2176" s="4"/>
      <c r="JG2176" s="4"/>
      <c r="JH2176" s="4"/>
      <c r="JI2176" s="4"/>
      <c r="JJ2176" s="4"/>
      <c r="JK2176" s="4"/>
      <c r="JL2176" s="4"/>
      <c r="JM2176" s="4"/>
      <c r="JN2176" s="4"/>
      <c r="JO2176" s="4"/>
      <c r="JP2176" s="4"/>
      <c r="JQ2176" s="6"/>
    </row>
    <row r="2177" spans="1:277" x14ac:dyDescent="0.25">
      <c r="A2177" s="47"/>
      <c r="B2177" s="48"/>
      <c r="C2177" s="48"/>
      <c r="D2177" s="48"/>
      <c r="E2177" s="48"/>
      <c r="F2177" s="48"/>
      <c r="G2177" s="48"/>
      <c r="H2177" s="48"/>
      <c r="I2177" s="48"/>
      <c r="J2177" s="48"/>
      <c r="K2177" s="48"/>
      <c r="IY2177" s="6"/>
      <c r="IZ2177" s="6"/>
      <c r="JA2177" s="6"/>
      <c r="JB2177" s="6"/>
      <c r="JC2177" s="6"/>
      <c r="JD2177" s="46"/>
      <c r="JE2177" s="4"/>
      <c r="JF2177" s="4"/>
      <c r="JG2177" s="4"/>
      <c r="JH2177" s="4"/>
      <c r="JI2177" s="4"/>
      <c r="JJ2177" s="4"/>
      <c r="JK2177" s="4"/>
      <c r="JL2177" s="4"/>
      <c r="JM2177" s="4"/>
      <c r="JN2177" s="4"/>
      <c r="JO2177" s="4"/>
      <c r="JP2177" s="4"/>
      <c r="JQ2177" s="6"/>
    </row>
    <row r="2178" spans="1:277" x14ac:dyDescent="0.25">
      <c r="A2178" s="47"/>
      <c r="B2178" s="48"/>
      <c r="C2178" s="48"/>
      <c r="D2178" s="48"/>
      <c r="E2178" s="48"/>
      <c r="F2178" s="48"/>
      <c r="G2178" s="48"/>
      <c r="H2178" s="48"/>
      <c r="I2178" s="48"/>
      <c r="J2178" s="48"/>
      <c r="K2178" s="48"/>
      <c r="IY2178" s="6"/>
      <c r="IZ2178" s="6"/>
      <c r="JA2178" s="6"/>
      <c r="JB2178" s="6"/>
      <c r="JC2178" s="6"/>
      <c r="JD2178" s="46"/>
      <c r="JE2178" s="4"/>
      <c r="JF2178" s="4"/>
      <c r="JG2178" s="4"/>
      <c r="JH2178" s="4"/>
      <c r="JI2178" s="4"/>
      <c r="JJ2178" s="4"/>
      <c r="JK2178" s="4"/>
      <c r="JL2178" s="4"/>
      <c r="JM2178" s="4"/>
      <c r="JN2178" s="4"/>
      <c r="JO2178" s="4"/>
      <c r="JP2178" s="4"/>
      <c r="JQ2178" s="6"/>
    </row>
    <row r="2179" spans="1:277" x14ac:dyDescent="0.25">
      <c r="A2179" s="47"/>
      <c r="B2179" s="48"/>
      <c r="C2179" s="48"/>
      <c r="D2179" s="48"/>
      <c r="E2179" s="48"/>
      <c r="F2179" s="48"/>
      <c r="G2179" s="48"/>
      <c r="H2179" s="48"/>
      <c r="I2179" s="48"/>
      <c r="J2179" s="48"/>
      <c r="K2179" s="48"/>
      <c r="IY2179" s="6"/>
      <c r="IZ2179" s="6"/>
      <c r="JA2179" s="6"/>
      <c r="JB2179" s="6"/>
      <c r="JC2179" s="6"/>
      <c r="JD2179" s="46"/>
      <c r="JE2179" s="4"/>
      <c r="JF2179" s="4"/>
      <c r="JG2179" s="4"/>
      <c r="JH2179" s="4"/>
      <c r="JI2179" s="4"/>
      <c r="JJ2179" s="4"/>
      <c r="JK2179" s="4"/>
      <c r="JL2179" s="4"/>
      <c r="JM2179" s="4"/>
      <c r="JN2179" s="4"/>
      <c r="JO2179" s="4"/>
      <c r="JP2179" s="4"/>
      <c r="JQ2179" s="6"/>
    </row>
    <row r="2180" spans="1:277" x14ac:dyDescent="0.25">
      <c r="A2180" s="47"/>
      <c r="B2180" s="48"/>
      <c r="C2180" s="48"/>
      <c r="D2180" s="48"/>
      <c r="E2180" s="48"/>
      <c r="F2180" s="48"/>
      <c r="G2180" s="48"/>
      <c r="H2180" s="48"/>
      <c r="I2180" s="48"/>
      <c r="J2180" s="48"/>
      <c r="K2180" s="48"/>
      <c r="IY2180" s="6"/>
      <c r="IZ2180" s="6"/>
      <c r="JA2180" s="6"/>
      <c r="JB2180" s="6"/>
      <c r="JC2180" s="6"/>
      <c r="JD2180" s="46"/>
      <c r="JE2180" s="4"/>
      <c r="JF2180" s="4"/>
      <c r="JG2180" s="4"/>
      <c r="JH2180" s="4"/>
      <c r="JI2180" s="4"/>
      <c r="JJ2180" s="4"/>
      <c r="JK2180" s="4"/>
      <c r="JL2180" s="4"/>
      <c r="JM2180" s="4"/>
      <c r="JN2180" s="4"/>
      <c r="JO2180" s="4"/>
      <c r="JP2180" s="4"/>
      <c r="JQ2180" s="6"/>
    </row>
    <row r="2181" spans="1:277" x14ac:dyDescent="0.25">
      <c r="A2181" s="47"/>
      <c r="B2181" s="48"/>
      <c r="C2181" s="48"/>
      <c r="D2181" s="48"/>
      <c r="E2181" s="48"/>
      <c r="F2181" s="48"/>
      <c r="G2181" s="48"/>
      <c r="H2181" s="48"/>
      <c r="I2181" s="48"/>
      <c r="J2181" s="48"/>
      <c r="K2181" s="48"/>
      <c r="IY2181" s="6"/>
      <c r="IZ2181" s="6"/>
      <c r="JA2181" s="6"/>
      <c r="JB2181" s="6"/>
      <c r="JC2181" s="6"/>
      <c r="JD2181" s="46"/>
      <c r="JE2181" s="4"/>
      <c r="JF2181" s="4"/>
      <c r="JG2181" s="4"/>
      <c r="JH2181" s="4"/>
      <c r="JI2181" s="4"/>
      <c r="JJ2181" s="4"/>
      <c r="JK2181" s="4"/>
      <c r="JL2181" s="4"/>
      <c r="JM2181" s="4"/>
      <c r="JN2181" s="4"/>
      <c r="JO2181" s="4"/>
      <c r="JP2181" s="4"/>
      <c r="JQ2181" s="6"/>
    </row>
    <row r="2182" spans="1:277" x14ac:dyDescent="0.25">
      <c r="A2182" s="47"/>
      <c r="B2182" s="48"/>
      <c r="C2182" s="48"/>
      <c r="D2182" s="48"/>
      <c r="E2182" s="48"/>
      <c r="F2182" s="48"/>
      <c r="G2182" s="48"/>
      <c r="H2182" s="48"/>
      <c r="I2182" s="48"/>
      <c r="J2182" s="48"/>
      <c r="K2182" s="48"/>
      <c r="IY2182" s="6"/>
      <c r="IZ2182" s="6"/>
      <c r="JA2182" s="6"/>
      <c r="JB2182" s="6"/>
      <c r="JC2182" s="6"/>
      <c r="JD2182" s="46"/>
      <c r="JE2182" s="4"/>
      <c r="JF2182" s="4"/>
      <c r="JG2182" s="4"/>
      <c r="JH2182" s="4"/>
      <c r="JI2182" s="4"/>
      <c r="JJ2182" s="4"/>
      <c r="JK2182" s="4"/>
      <c r="JL2182" s="4"/>
      <c r="JM2182" s="4"/>
      <c r="JN2182" s="4"/>
      <c r="JO2182" s="4"/>
      <c r="JP2182" s="4"/>
      <c r="JQ2182" s="6"/>
    </row>
    <row r="2183" spans="1:277" x14ac:dyDescent="0.25">
      <c r="A2183" s="47"/>
      <c r="B2183" s="48"/>
      <c r="C2183" s="48"/>
      <c r="D2183" s="48"/>
      <c r="E2183" s="48"/>
      <c r="F2183" s="48"/>
      <c r="G2183" s="48"/>
      <c r="H2183" s="48"/>
      <c r="I2183" s="48"/>
      <c r="J2183" s="48"/>
      <c r="K2183" s="48"/>
      <c r="IY2183" s="6"/>
      <c r="IZ2183" s="6"/>
      <c r="JA2183" s="6"/>
      <c r="JB2183" s="6"/>
      <c r="JC2183" s="6"/>
      <c r="JD2183" s="46"/>
      <c r="JE2183" s="4"/>
      <c r="JF2183" s="4"/>
      <c r="JG2183" s="4"/>
      <c r="JH2183" s="4"/>
      <c r="JI2183" s="4"/>
      <c r="JJ2183" s="4"/>
      <c r="JK2183" s="4"/>
      <c r="JL2183" s="4"/>
      <c r="JM2183" s="4"/>
      <c r="JN2183" s="4"/>
      <c r="JO2183" s="4"/>
      <c r="JP2183" s="4"/>
      <c r="JQ2183" s="6"/>
    </row>
    <row r="2184" spans="1:277" x14ac:dyDescent="0.25">
      <c r="A2184" s="47"/>
      <c r="B2184" s="48"/>
      <c r="C2184" s="48"/>
      <c r="D2184" s="48"/>
      <c r="E2184" s="48"/>
      <c r="F2184" s="48"/>
      <c r="G2184" s="48"/>
      <c r="H2184" s="48"/>
      <c r="I2184" s="48"/>
      <c r="J2184" s="48"/>
      <c r="K2184" s="48"/>
      <c r="IY2184" s="6"/>
      <c r="IZ2184" s="6"/>
      <c r="JA2184" s="6"/>
      <c r="JB2184" s="6"/>
      <c r="JC2184" s="6"/>
      <c r="JD2184" s="46"/>
      <c r="JE2184" s="4"/>
      <c r="JF2184" s="4"/>
      <c r="JG2184" s="4"/>
      <c r="JH2184" s="4"/>
      <c r="JI2184" s="4"/>
      <c r="JJ2184" s="4"/>
      <c r="JK2184" s="4"/>
      <c r="JL2184" s="4"/>
      <c r="JM2184" s="4"/>
      <c r="JN2184" s="4"/>
      <c r="JO2184" s="4"/>
      <c r="JP2184" s="4"/>
      <c r="JQ2184" s="6"/>
    </row>
    <row r="2185" spans="1:277" x14ac:dyDescent="0.25">
      <c r="A2185" s="47"/>
      <c r="B2185" s="48"/>
      <c r="C2185" s="48"/>
      <c r="D2185" s="48"/>
      <c r="E2185" s="48"/>
      <c r="F2185" s="48"/>
      <c r="G2185" s="48"/>
      <c r="H2185" s="48"/>
      <c r="I2185" s="48"/>
      <c r="J2185" s="48"/>
      <c r="K2185" s="48"/>
      <c r="IY2185" s="6"/>
      <c r="IZ2185" s="6"/>
      <c r="JA2185" s="6"/>
      <c r="JB2185" s="6"/>
      <c r="JC2185" s="6"/>
      <c r="JD2185" s="46"/>
      <c r="JE2185" s="4"/>
      <c r="JF2185" s="4"/>
      <c r="JG2185" s="4"/>
      <c r="JH2185" s="4"/>
      <c r="JI2185" s="4"/>
      <c r="JJ2185" s="4"/>
      <c r="JK2185" s="4"/>
      <c r="JL2185" s="4"/>
      <c r="JM2185" s="4"/>
      <c r="JN2185" s="4"/>
      <c r="JO2185" s="4"/>
      <c r="JP2185" s="4"/>
      <c r="JQ2185" s="6"/>
    </row>
    <row r="2186" spans="1:277" x14ac:dyDescent="0.25">
      <c r="A2186" s="47"/>
      <c r="B2186" s="48"/>
      <c r="C2186" s="48"/>
      <c r="D2186" s="48"/>
      <c r="E2186" s="48"/>
      <c r="F2186" s="48"/>
      <c r="G2186" s="48"/>
      <c r="H2186" s="48"/>
      <c r="I2186" s="48"/>
      <c r="J2186" s="48"/>
      <c r="K2186" s="48"/>
      <c r="IY2186" s="6"/>
      <c r="IZ2186" s="6"/>
      <c r="JA2186" s="6"/>
      <c r="JB2186" s="6"/>
      <c r="JC2186" s="6"/>
      <c r="JD2186" s="46"/>
      <c r="JE2186" s="4"/>
      <c r="JF2186" s="4"/>
      <c r="JG2186" s="4"/>
      <c r="JH2186" s="4"/>
      <c r="JI2186" s="4"/>
      <c r="JJ2186" s="4"/>
      <c r="JK2186" s="4"/>
      <c r="JL2186" s="4"/>
      <c r="JM2186" s="4"/>
      <c r="JN2186" s="4"/>
      <c r="JO2186" s="4"/>
      <c r="JP2186" s="4"/>
      <c r="JQ2186" s="6"/>
    </row>
    <row r="2187" spans="1:277" x14ac:dyDescent="0.25">
      <c r="A2187" s="47"/>
      <c r="B2187" s="48"/>
      <c r="C2187" s="48"/>
      <c r="D2187" s="48"/>
      <c r="E2187" s="48"/>
      <c r="F2187" s="48"/>
      <c r="G2187" s="48"/>
      <c r="H2187" s="48"/>
      <c r="I2187" s="48"/>
      <c r="J2187" s="48"/>
      <c r="K2187" s="48"/>
      <c r="IY2187" s="6"/>
      <c r="IZ2187" s="6"/>
      <c r="JA2187" s="6"/>
      <c r="JB2187" s="6"/>
      <c r="JC2187" s="6"/>
      <c r="JD2187" s="46"/>
      <c r="JE2187" s="4"/>
      <c r="JF2187" s="4"/>
      <c r="JG2187" s="4"/>
      <c r="JH2187" s="4"/>
      <c r="JI2187" s="4"/>
      <c r="JJ2187" s="4"/>
      <c r="JK2187" s="4"/>
      <c r="JL2187" s="4"/>
      <c r="JM2187" s="4"/>
      <c r="JN2187" s="4"/>
      <c r="JO2187" s="4"/>
      <c r="JP2187" s="4"/>
      <c r="JQ2187" s="6"/>
    </row>
    <row r="2188" spans="1:277" x14ac:dyDescent="0.25">
      <c r="A2188" s="47"/>
      <c r="B2188" s="48"/>
      <c r="C2188" s="48"/>
      <c r="D2188" s="48"/>
      <c r="E2188" s="48"/>
      <c r="F2188" s="48"/>
      <c r="G2188" s="48"/>
      <c r="H2188" s="48"/>
      <c r="I2188" s="48"/>
      <c r="J2188" s="48"/>
      <c r="K2188" s="48"/>
      <c r="IY2188" s="6"/>
      <c r="IZ2188" s="6"/>
      <c r="JA2188" s="6"/>
      <c r="JB2188" s="6"/>
      <c r="JC2188" s="6"/>
      <c r="JD2188" s="46"/>
      <c r="JE2188" s="4"/>
      <c r="JF2188" s="4"/>
      <c r="JG2188" s="4"/>
      <c r="JH2188" s="4"/>
      <c r="JI2188" s="4"/>
      <c r="JJ2188" s="4"/>
      <c r="JK2188" s="4"/>
      <c r="JL2188" s="4"/>
      <c r="JM2188" s="4"/>
      <c r="JN2188" s="4"/>
      <c r="JO2188" s="4"/>
      <c r="JP2188" s="4"/>
      <c r="JQ2188" s="6"/>
    </row>
    <row r="2189" spans="1:277" x14ac:dyDescent="0.25">
      <c r="A2189" s="47"/>
      <c r="B2189" s="48"/>
      <c r="C2189" s="48"/>
      <c r="D2189" s="48"/>
      <c r="E2189" s="48"/>
      <c r="F2189" s="48"/>
      <c r="G2189" s="48"/>
      <c r="H2189" s="48"/>
      <c r="I2189" s="48"/>
      <c r="J2189" s="48"/>
      <c r="K2189" s="48"/>
      <c r="IY2189" s="6"/>
      <c r="IZ2189" s="6"/>
      <c r="JA2189" s="6"/>
      <c r="JB2189" s="6"/>
      <c r="JC2189" s="6"/>
      <c r="JD2189" s="46"/>
      <c r="JE2189" s="4"/>
      <c r="JF2189" s="4"/>
      <c r="JG2189" s="4"/>
      <c r="JH2189" s="4"/>
      <c r="JI2189" s="4"/>
      <c r="JJ2189" s="4"/>
      <c r="JK2189" s="4"/>
      <c r="JL2189" s="4"/>
      <c r="JM2189" s="4"/>
      <c r="JN2189" s="4"/>
      <c r="JO2189" s="4"/>
      <c r="JP2189" s="4"/>
      <c r="JQ2189" s="6"/>
    </row>
    <row r="2190" spans="1:277" x14ac:dyDescent="0.25">
      <c r="A2190" s="47"/>
      <c r="B2190" s="48"/>
      <c r="C2190" s="48"/>
      <c r="D2190" s="48"/>
      <c r="E2190" s="48"/>
      <c r="F2190" s="48"/>
      <c r="G2190" s="48"/>
      <c r="H2190" s="48"/>
      <c r="I2190" s="48"/>
      <c r="J2190" s="48"/>
      <c r="K2190" s="48"/>
      <c r="IY2190" s="6"/>
      <c r="IZ2190" s="6"/>
      <c r="JA2190" s="6"/>
      <c r="JB2190" s="6"/>
      <c r="JC2190" s="6"/>
      <c r="JD2190" s="46"/>
      <c r="JE2190" s="4"/>
      <c r="JF2190" s="4"/>
      <c r="JG2190" s="4"/>
      <c r="JH2190" s="4"/>
      <c r="JI2190" s="4"/>
      <c r="JJ2190" s="4"/>
      <c r="JK2190" s="4"/>
      <c r="JL2190" s="4"/>
      <c r="JM2190" s="4"/>
      <c r="JN2190" s="4"/>
      <c r="JO2190" s="4"/>
      <c r="JP2190" s="4"/>
      <c r="JQ2190" s="6"/>
    </row>
    <row r="2191" spans="1:277" x14ac:dyDescent="0.25">
      <c r="A2191" s="47"/>
      <c r="B2191" s="48"/>
      <c r="C2191" s="48"/>
      <c r="D2191" s="48"/>
      <c r="E2191" s="48"/>
      <c r="F2191" s="48"/>
      <c r="G2191" s="48"/>
      <c r="H2191" s="48"/>
      <c r="I2191" s="48"/>
      <c r="J2191" s="48"/>
      <c r="K2191" s="48"/>
      <c r="IY2191" s="6"/>
      <c r="IZ2191" s="6"/>
      <c r="JA2191" s="6"/>
      <c r="JB2191" s="6"/>
      <c r="JC2191" s="6"/>
      <c r="JD2191" s="46"/>
      <c r="JE2191" s="4"/>
      <c r="JF2191" s="4"/>
      <c r="JG2191" s="4"/>
      <c r="JH2191" s="4"/>
      <c r="JI2191" s="4"/>
      <c r="JJ2191" s="4"/>
      <c r="JK2191" s="4"/>
      <c r="JL2191" s="4"/>
      <c r="JM2191" s="4"/>
      <c r="JN2191" s="4"/>
      <c r="JO2191" s="4"/>
      <c r="JP2191" s="4"/>
      <c r="JQ2191" s="6"/>
    </row>
    <row r="2192" spans="1:277" x14ac:dyDescent="0.25">
      <c r="A2192" s="47"/>
      <c r="B2192" s="48"/>
      <c r="C2192" s="48"/>
      <c r="D2192" s="48"/>
      <c r="E2192" s="48"/>
      <c r="F2192" s="48"/>
      <c r="G2192" s="48"/>
      <c r="H2192" s="48"/>
      <c r="I2192" s="48"/>
      <c r="J2192" s="48"/>
      <c r="K2192" s="48"/>
      <c r="IY2192" s="6"/>
      <c r="IZ2192" s="6"/>
      <c r="JA2192" s="6"/>
      <c r="JB2192" s="6"/>
      <c r="JC2192" s="6"/>
      <c r="JD2192" s="46"/>
      <c r="JE2192" s="4"/>
      <c r="JF2192" s="4"/>
      <c r="JG2192" s="4"/>
      <c r="JH2192" s="4"/>
      <c r="JI2192" s="4"/>
      <c r="JJ2192" s="4"/>
      <c r="JK2192" s="4"/>
      <c r="JL2192" s="4"/>
      <c r="JM2192" s="4"/>
      <c r="JN2192" s="4"/>
      <c r="JO2192" s="4"/>
      <c r="JP2192" s="4"/>
      <c r="JQ2192" s="6"/>
    </row>
    <row r="2193" spans="1:277" x14ac:dyDescent="0.25">
      <c r="A2193" s="47"/>
      <c r="B2193" s="48"/>
      <c r="C2193" s="48"/>
      <c r="D2193" s="48"/>
      <c r="E2193" s="48"/>
      <c r="F2193" s="48"/>
      <c r="G2193" s="48"/>
      <c r="H2193" s="48"/>
      <c r="I2193" s="48"/>
      <c r="J2193" s="48"/>
      <c r="K2193" s="48"/>
      <c r="IY2193" s="6"/>
      <c r="IZ2193" s="6"/>
      <c r="JA2193" s="6"/>
      <c r="JB2193" s="6"/>
      <c r="JC2193" s="6"/>
      <c r="JD2193" s="46"/>
      <c r="JE2193" s="4"/>
      <c r="JF2193" s="4"/>
      <c r="JG2193" s="4"/>
      <c r="JH2193" s="4"/>
      <c r="JI2193" s="4"/>
      <c r="JJ2193" s="4"/>
      <c r="JK2193" s="4"/>
      <c r="JL2193" s="4"/>
      <c r="JM2193" s="4"/>
      <c r="JN2193" s="4"/>
      <c r="JO2193" s="4"/>
      <c r="JP2193" s="4"/>
      <c r="JQ2193" s="6"/>
    </row>
    <row r="2194" spans="1:277" x14ac:dyDescent="0.25">
      <c r="A2194" s="47"/>
      <c r="B2194" s="48"/>
      <c r="C2194" s="48"/>
      <c r="D2194" s="48"/>
      <c r="E2194" s="48"/>
      <c r="F2194" s="48"/>
      <c r="G2194" s="48"/>
      <c r="H2194" s="48"/>
      <c r="I2194" s="48"/>
      <c r="J2194" s="48"/>
      <c r="K2194" s="48"/>
      <c r="IY2194" s="6"/>
      <c r="IZ2194" s="6"/>
      <c r="JA2194" s="6"/>
      <c r="JB2194" s="6"/>
      <c r="JC2194" s="6"/>
      <c r="JD2194" s="46"/>
      <c r="JE2194" s="4"/>
      <c r="JF2194" s="4"/>
      <c r="JG2194" s="4"/>
      <c r="JH2194" s="4"/>
      <c r="JI2194" s="4"/>
      <c r="JJ2194" s="4"/>
      <c r="JK2194" s="4"/>
      <c r="JL2194" s="4"/>
      <c r="JM2194" s="4"/>
      <c r="JN2194" s="4"/>
      <c r="JO2194" s="4"/>
      <c r="JP2194" s="4"/>
      <c r="JQ2194" s="6"/>
    </row>
    <row r="2195" spans="1:277" x14ac:dyDescent="0.25">
      <c r="A2195" s="47"/>
      <c r="B2195" s="48"/>
      <c r="C2195" s="48"/>
      <c r="D2195" s="48"/>
      <c r="E2195" s="48"/>
      <c r="F2195" s="48"/>
      <c r="G2195" s="48"/>
      <c r="H2195" s="48"/>
      <c r="I2195" s="48"/>
      <c r="J2195" s="48"/>
      <c r="K2195" s="48"/>
      <c r="IY2195" s="6"/>
      <c r="IZ2195" s="6"/>
      <c r="JA2195" s="6"/>
      <c r="JB2195" s="6"/>
      <c r="JC2195" s="6"/>
      <c r="JD2195" s="46"/>
      <c r="JE2195" s="4"/>
      <c r="JF2195" s="4"/>
      <c r="JG2195" s="4"/>
      <c r="JH2195" s="4"/>
      <c r="JI2195" s="4"/>
      <c r="JJ2195" s="4"/>
      <c r="JK2195" s="4"/>
      <c r="JL2195" s="4"/>
      <c r="JM2195" s="4"/>
      <c r="JN2195" s="4"/>
      <c r="JO2195" s="4"/>
      <c r="JP2195" s="4"/>
      <c r="JQ2195" s="6"/>
    </row>
    <row r="2196" spans="1:277" x14ac:dyDescent="0.25">
      <c r="A2196" s="47"/>
      <c r="B2196" s="48"/>
      <c r="C2196" s="48"/>
      <c r="D2196" s="48"/>
      <c r="E2196" s="48"/>
      <c r="F2196" s="48"/>
      <c r="G2196" s="48"/>
      <c r="H2196" s="48"/>
      <c r="I2196" s="48"/>
      <c r="J2196" s="48"/>
      <c r="K2196" s="48"/>
      <c r="IY2196" s="6"/>
      <c r="IZ2196" s="6"/>
      <c r="JA2196" s="6"/>
      <c r="JB2196" s="6"/>
      <c r="JC2196" s="6"/>
      <c r="JD2196" s="46"/>
      <c r="JE2196" s="4"/>
      <c r="JF2196" s="4"/>
      <c r="JG2196" s="4"/>
      <c r="JH2196" s="4"/>
      <c r="JI2196" s="4"/>
      <c r="JJ2196" s="4"/>
      <c r="JK2196" s="4"/>
      <c r="JL2196" s="4"/>
      <c r="JM2196" s="4"/>
      <c r="JN2196" s="4"/>
      <c r="JO2196" s="4"/>
      <c r="JP2196" s="4"/>
      <c r="JQ2196" s="6"/>
    </row>
    <row r="2197" spans="1:277" x14ac:dyDescent="0.25">
      <c r="A2197" s="47"/>
      <c r="B2197" s="48"/>
      <c r="C2197" s="48"/>
      <c r="D2197" s="48"/>
      <c r="E2197" s="48"/>
      <c r="F2197" s="48"/>
      <c r="G2197" s="48"/>
      <c r="H2197" s="48"/>
      <c r="I2197" s="48"/>
      <c r="J2197" s="48"/>
      <c r="K2197" s="48"/>
      <c r="IY2197" s="6"/>
      <c r="IZ2197" s="6"/>
      <c r="JA2197" s="6"/>
      <c r="JB2197" s="6"/>
      <c r="JC2197" s="6"/>
      <c r="JD2197" s="46"/>
      <c r="JE2197" s="4"/>
      <c r="JF2197" s="4"/>
      <c r="JG2197" s="4"/>
      <c r="JH2197" s="4"/>
      <c r="JI2197" s="4"/>
      <c r="JJ2197" s="4"/>
      <c r="JK2197" s="4"/>
      <c r="JL2197" s="4"/>
      <c r="JM2197" s="4"/>
      <c r="JN2197" s="4"/>
      <c r="JO2197" s="4"/>
      <c r="JP2197" s="4"/>
      <c r="JQ2197" s="6"/>
    </row>
    <row r="2198" spans="1:277" x14ac:dyDescent="0.25">
      <c r="A2198" s="47"/>
      <c r="B2198" s="48"/>
      <c r="C2198" s="48"/>
      <c r="D2198" s="48"/>
      <c r="E2198" s="48"/>
      <c r="F2198" s="48"/>
      <c r="G2198" s="48"/>
      <c r="H2198" s="48"/>
      <c r="I2198" s="48"/>
      <c r="J2198" s="48"/>
      <c r="K2198" s="48"/>
      <c r="IY2198" s="6"/>
      <c r="IZ2198" s="6"/>
      <c r="JA2198" s="6"/>
      <c r="JB2198" s="6"/>
      <c r="JC2198" s="6"/>
      <c r="JD2198" s="46"/>
      <c r="JE2198" s="4"/>
      <c r="JF2198" s="4"/>
      <c r="JG2198" s="4"/>
      <c r="JH2198" s="4"/>
      <c r="JI2198" s="4"/>
      <c r="JJ2198" s="4"/>
      <c r="JK2198" s="4"/>
      <c r="JL2198" s="4"/>
      <c r="JM2198" s="4"/>
      <c r="JN2198" s="4"/>
      <c r="JO2198" s="4"/>
      <c r="JP2198" s="4"/>
      <c r="JQ2198" s="6"/>
    </row>
    <row r="2199" spans="1:277" x14ac:dyDescent="0.25">
      <c r="A2199" s="47"/>
      <c r="B2199" s="48"/>
      <c r="C2199" s="48"/>
      <c r="D2199" s="48"/>
      <c r="E2199" s="48"/>
      <c r="F2199" s="48"/>
      <c r="G2199" s="48"/>
      <c r="H2199" s="48"/>
      <c r="I2199" s="48"/>
      <c r="J2199" s="48"/>
      <c r="K2199" s="48"/>
      <c r="IY2199" s="6"/>
      <c r="IZ2199" s="6"/>
      <c r="JA2199" s="6"/>
      <c r="JB2199" s="6"/>
      <c r="JC2199" s="6"/>
      <c r="JD2199" s="46"/>
      <c r="JE2199" s="4"/>
      <c r="JF2199" s="4"/>
      <c r="JG2199" s="4"/>
      <c r="JH2199" s="4"/>
      <c r="JI2199" s="4"/>
      <c r="JJ2199" s="4"/>
      <c r="JK2199" s="4"/>
      <c r="JL2199" s="4"/>
      <c r="JM2199" s="4"/>
      <c r="JN2199" s="4"/>
      <c r="JO2199" s="4"/>
      <c r="JP2199" s="4"/>
      <c r="JQ2199" s="6"/>
    </row>
    <row r="2200" spans="1:277" x14ac:dyDescent="0.25">
      <c r="A2200" s="47"/>
      <c r="B2200" s="48"/>
      <c r="C2200" s="48"/>
      <c r="D2200" s="48"/>
      <c r="E2200" s="48"/>
      <c r="F2200" s="48"/>
      <c r="G2200" s="48"/>
      <c r="H2200" s="48"/>
      <c r="I2200" s="48"/>
      <c r="J2200" s="48"/>
      <c r="K2200" s="48"/>
      <c r="IY2200" s="6"/>
      <c r="IZ2200" s="6"/>
      <c r="JA2200" s="6"/>
      <c r="JB2200" s="6"/>
      <c r="JC2200" s="6"/>
      <c r="JD2200" s="46"/>
      <c r="JE2200" s="4"/>
      <c r="JF2200" s="4"/>
      <c r="JG2200" s="4"/>
      <c r="JH2200" s="4"/>
      <c r="JI2200" s="4"/>
      <c r="JJ2200" s="4"/>
      <c r="JK2200" s="4"/>
      <c r="JL2200" s="4"/>
      <c r="JM2200" s="4"/>
      <c r="JN2200" s="4"/>
      <c r="JO2200" s="4"/>
      <c r="JP2200" s="4"/>
      <c r="JQ2200" s="6"/>
    </row>
    <row r="2201" spans="1:277" x14ac:dyDescent="0.25">
      <c r="A2201" s="47"/>
      <c r="B2201" s="48"/>
      <c r="C2201" s="48"/>
      <c r="D2201" s="48"/>
      <c r="E2201" s="48"/>
      <c r="F2201" s="48"/>
      <c r="G2201" s="48"/>
      <c r="H2201" s="48"/>
      <c r="I2201" s="48"/>
      <c r="J2201" s="48"/>
      <c r="K2201" s="48"/>
      <c r="IY2201" s="6"/>
      <c r="IZ2201" s="6"/>
      <c r="JA2201" s="6"/>
      <c r="JB2201" s="6"/>
      <c r="JC2201" s="6"/>
      <c r="JD2201" s="46"/>
      <c r="JE2201" s="4"/>
      <c r="JF2201" s="4"/>
      <c r="JG2201" s="4"/>
      <c r="JH2201" s="4"/>
      <c r="JI2201" s="4"/>
      <c r="JJ2201" s="4"/>
      <c r="JK2201" s="4"/>
      <c r="JL2201" s="4"/>
      <c r="JM2201" s="4"/>
      <c r="JN2201" s="4"/>
      <c r="JO2201" s="4"/>
      <c r="JP2201" s="4"/>
      <c r="JQ2201" s="6"/>
    </row>
    <row r="2202" spans="1:277" x14ac:dyDescent="0.25">
      <c r="A2202" s="47"/>
      <c r="B2202" s="48"/>
      <c r="C2202" s="48"/>
      <c r="D2202" s="48"/>
      <c r="E2202" s="48"/>
      <c r="F2202" s="48"/>
      <c r="G2202" s="48"/>
      <c r="H2202" s="48"/>
      <c r="I2202" s="48"/>
      <c r="J2202" s="48"/>
      <c r="K2202" s="48"/>
      <c r="IY2202" s="6"/>
      <c r="IZ2202" s="6"/>
      <c r="JA2202" s="6"/>
      <c r="JB2202" s="6"/>
      <c r="JC2202" s="6"/>
      <c r="JD2202" s="46"/>
      <c r="JE2202" s="4"/>
      <c r="JF2202" s="4"/>
      <c r="JG2202" s="4"/>
      <c r="JH2202" s="4"/>
      <c r="JI2202" s="4"/>
      <c r="JJ2202" s="4"/>
      <c r="JK2202" s="4"/>
      <c r="JL2202" s="4"/>
      <c r="JM2202" s="4"/>
      <c r="JN2202" s="4"/>
      <c r="JO2202" s="4"/>
      <c r="JP2202" s="4"/>
      <c r="JQ2202" s="6"/>
    </row>
    <row r="2203" spans="1:277" x14ac:dyDescent="0.25">
      <c r="A2203" s="47"/>
      <c r="B2203" s="48"/>
      <c r="C2203" s="48"/>
      <c r="D2203" s="48"/>
      <c r="E2203" s="48"/>
      <c r="F2203" s="48"/>
      <c r="G2203" s="48"/>
      <c r="H2203" s="48"/>
      <c r="I2203" s="48"/>
      <c r="J2203" s="48"/>
      <c r="K2203" s="48"/>
      <c r="IY2203" s="6"/>
      <c r="IZ2203" s="6"/>
      <c r="JA2203" s="6"/>
      <c r="JB2203" s="6"/>
      <c r="JC2203" s="6"/>
      <c r="JD2203" s="46"/>
      <c r="JE2203" s="4"/>
      <c r="JF2203" s="4"/>
      <c r="JG2203" s="4"/>
      <c r="JH2203" s="4"/>
      <c r="JI2203" s="4"/>
      <c r="JJ2203" s="4"/>
      <c r="JK2203" s="4"/>
      <c r="JL2203" s="4"/>
      <c r="JM2203" s="4"/>
      <c r="JN2203" s="4"/>
      <c r="JO2203" s="4"/>
      <c r="JP2203" s="4"/>
      <c r="JQ2203" s="6"/>
    </row>
    <row r="2204" spans="1:277" x14ac:dyDescent="0.25">
      <c r="A2204" s="47"/>
      <c r="B2204" s="48"/>
      <c r="C2204" s="48"/>
      <c r="D2204" s="48"/>
      <c r="E2204" s="48"/>
      <c r="F2204" s="48"/>
      <c r="G2204" s="48"/>
      <c r="H2204" s="48"/>
      <c r="I2204" s="48"/>
      <c r="J2204" s="48"/>
      <c r="K2204" s="48"/>
      <c r="IY2204" s="6"/>
      <c r="IZ2204" s="6"/>
      <c r="JA2204" s="6"/>
      <c r="JB2204" s="6"/>
      <c r="JC2204" s="6"/>
      <c r="JD2204" s="46"/>
      <c r="JE2204" s="4"/>
      <c r="JF2204" s="4"/>
      <c r="JG2204" s="4"/>
      <c r="JH2204" s="4"/>
      <c r="JI2204" s="4"/>
      <c r="JJ2204" s="4"/>
      <c r="JK2204" s="4"/>
      <c r="JL2204" s="4"/>
      <c r="JM2204" s="4"/>
      <c r="JN2204" s="4"/>
      <c r="JO2204" s="4"/>
      <c r="JP2204" s="4"/>
      <c r="JQ2204" s="6"/>
    </row>
    <row r="2205" spans="1:277" x14ac:dyDescent="0.25">
      <c r="A2205" s="47"/>
      <c r="B2205" s="48"/>
      <c r="C2205" s="48"/>
      <c r="D2205" s="48"/>
      <c r="E2205" s="48"/>
      <c r="F2205" s="48"/>
      <c r="G2205" s="48"/>
      <c r="H2205" s="48"/>
      <c r="I2205" s="48"/>
      <c r="J2205" s="48"/>
      <c r="K2205" s="48"/>
      <c r="IY2205" s="6"/>
      <c r="IZ2205" s="6"/>
      <c r="JA2205" s="6"/>
      <c r="JB2205" s="6"/>
      <c r="JC2205" s="6"/>
      <c r="JD2205" s="46"/>
      <c r="JE2205" s="4"/>
      <c r="JF2205" s="4"/>
      <c r="JG2205" s="4"/>
      <c r="JH2205" s="4"/>
      <c r="JI2205" s="4"/>
      <c r="JJ2205" s="4"/>
      <c r="JK2205" s="4"/>
      <c r="JL2205" s="4"/>
      <c r="JM2205" s="4"/>
      <c r="JN2205" s="4"/>
      <c r="JO2205" s="4"/>
      <c r="JP2205" s="4"/>
      <c r="JQ2205" s="6"/>
    </row>
    <row r="2206" spans="1:277" x14ac:dyDescent="0.25">
      <c r="A2206" s="47"/>
      <c r="B2206" s="48"/>
      <c r="C2206" s="48"/>
      <c r="D2206" s="48"/>
      <c r="E2206" s="48"/>
      <c r="F2206" s="48"/>
      <c r="G2206" s="48"/>
      <c r="H2206" s="48"/>
      <c r="I2206" s="48"/>
      <c r="J2206" s="48"/>
      <c r="K2206" s="48"/>
      <c r="IY2206" s="6"/>
      <c r="IZ2206" s="6"/>
      <c r="JA2206" s="6"/>
      <c r="JB2206" s="6"/>
      <c r="JC2206" s="6"/>
      <c r="JD2206" s="46"/>
      <c r="JE2206" s="4"/>
      <c r="JF2206" s="4"/>
      <c r="JG2206" s="4"/>
      <c r="JH2206" s="4"/>
      <c r="JI2206" s="4"/>
      <c r="JJ2206" s="4"/>
      <c r="JK2206" s="4"/>
      <c r="JL2206" s="4"/>
      <c r="JM2206" s="4"/>
      <c r="JN2206" s="4"/>
      <c r="JO2206" s="4"/>
      <c r="JP2206" s="4"/>
      <c r="JQ2206" s="6"/>
    </row>
    <row r="2207" spans="1:277" x14ac:dyDescent="0.25">
      <c r="A2207" s="47"/>
      <c r="B2207" s="48"/>
      <c r="C2207" s="48"/>
      <c r="D2207" s="48"/>
      <c r="E2207" s="48"/>
      <c r="F2207" s="48"/>
      <c r="G2207" s="48"/>
      <c r="H2207" s="48"/>
      <c r="I2207" s="48"/>
      <c r="J2207" s="48"/>
      <c r="K2207" s="48"/>
      <c r="IY2207" s="6"/>
      <c r="IZ2207" s="6"/>
      <c r="JA2207" s="6"/>
      <c r="JB2207" s="6"/>
      <c r="JC2207" s="6"/>
      <c r="JD2207" s="46"/>
      <c r="JE2207" s="4"/>
      <c r="JF2207" s="4"/>
      <c r="JG2207" s="4"/>
      <c r="JH2207" s="4"/>
      <c r="JI2207" s="4"/>
      <c r="JJ2207" s="4"/>
      <c r="JK2207" s="4"/>
      <c r="JL2207" s="4"/>
      <c r="JM2207" s="4"/>
      <c r="JN2207" s="4"/>
      <c r="JO2207" s="4"/>
      <c r="JP2207" s="4"/>
      <c r="JQ2207" s="6"/>
    </row>
    <row r="2208" spans="1:277" x14ac:dyDescent="0.25">
      <c r="A2208" s="47"/>
      <c r="B2208" s="48"/>
      <c r="C2208" s="48"/>
      <c r="D2208" s="48"/>
      <c r="E2208" s="48"/>
      <c r="F2208" s="48"/>
      <c r="G2208" s="48"/>
      <c r="H2208" s="48"/>
      <c r="I2208" s="48"/>
      <c r="J2208" s="48"/>
      <c r="K2208" s="48"/>
      <c r="IY2208" s="6"/>
      <c r="IZ2208" s="6"/>
      <c r="JA2208" s="6"/>
      <c r="JB2208" s="6"/>
      <c r="JC2208" s="6"/>
      <c r="JD2208" s="46"/>
      <c r="JE2208" s="4"/>
      <c r="JF2208" s="4"/>
      <c r="JG2208" s="4"/>
      <c r="JH2208" s="4"/>
      <c r="JI2208" s="4"/>
      <c r="JJ2208" s="4"/>
      <c r="JK2208" s="4"/>
      <c r="JL2208" s="4"/>
      <c r="JM2208" s="4"/>
      <c r="JN2208" s="4"/>
      <c r="JO2208" s="4"/>
      <c r="JP2208" s="4"/>
      <c r="JQ2208" s="6"/>
    </row>
    <row r="2209" spans="1:277" x14ac:dyDescent="0.25">
      <c r="A2209" s="47"/>
      <c r="B2209" s="48"/>
      <c r="C2209" s="48"/>
      <c r="D2209" s="48"/>
      <c r="E2209" s="48"/>
      <c r="F2209" s="48"/>
      <c r="G2209" s="48"/>
      <c r="H2209" s="48"/>
      <c r="I2209" s="48"/>
      <c r="J2209" s="48"/>
      <c r="K2209" s="48"/>
      <c r="IY2209" s="6"/>
      <c r="IZ2209" s="6"/>
      <c r="JA2209" s="6"/>
      <c r="JB2209" s="6"/>
      <c r="JC2209" s="6"/>
      <c r="JD2209" s="46"/>
      <c r="JE2209" s="4"/>
      <c r="JF2209" s="4"/>
      <c r="JG2209" s="4"/>
      <c r="JH2209" s="4"/>
      <c r="JI2209" s="4"/>
      <c r="JJ2209" s="4"/>
      <c r="JK2209" s="4"/>
      <c r="JL2209" s="4"/>
      <c r="JM2209" s="4"/>
      <c r="JN2209" s="4"/>
      <c r="JO2209" s="4"/>
      <c r="JP2209" s="4"/>
      <c r="JQ2209" s="6"/>
    </row>
    <row r="2210" spans="1:277" x14ac:dyDescent="0.25">
      <c r="A2210" s="47"/>
      <c r="B2210" s="48"/>
      <c r="C2210" s="48"/>
      <c r="D2210" s="48"/>
      <c r="E2210" s="48"/>
      <c r="F2210" s="48"/>
      <c r="G2210" s="48"/>
      <c r="H2210" s="48"/>
      <c r="I2210" s="48"/>
      <c r="J2210" s="48"/>
      <c r="K2210" s="48"/>
      <c r="IY2210" s="6"/>
      <c r="IZ2210" s="6"/>
      <c r="JA2210" s="6"/>
      <c r="JB2210" s="6"/>
      <c r="JC2210" s="6"/>
      <c r="JD2210" s="46"/>
      <c r="JE2210" s="4"/>
      <c r="JF2210" s="4"/>
      <c r="JG2210" s="4"/>
      <c r="JH2210" s="4"/>
      <c r="JI2210" s="4"/>
      <c r="JJ2210" s="4"/>
      <c r="JK2210" s="4"/>
      <c r="JL2210" s="4"/>
      <c r="JM2210" s="4"/>
      <c r="JN2210" s="4"/>
      <c r="JO2210" s="4"/>
      <c r="JP2210" s="4"/>
      <c r="JQ2210" s="6"/>
    </row>
    <row r="2211" spans="1:277" x14ac:dyDescent="0.25">
      <c r="A2211" s="47"/>
      <c r="B2211" s="48"/>
      <c r="C2211" s="48"/>
      <c r="D2211" s="48"/>
      <c r="E2211" s="48"/>
      <c r="F2211" s="48"/>
      <c r="G2211" s="48"/>
      <c r="H2211" s="48"/>
      <c r="I2211" s="48"/>
      <c r="J2211" s="48"/>
      <c r="K2211" s="48"/>
      <c r="IY2211" s="6"/>
      <c r="IZ2211" s="6"/>
      <c r="JA2211" s="6"/>
      <c r="JB2211" s="6"/>
      <c r="JC2211" s="6"/>
      <c r="JD2211" s="46"/>
      <c r="JE2211" s="4"/>
      <c r="JF2211" s="4"/>
      <c r="JG2211" s="4"/>
      <c r="JH2211" s="4"/>
      <c r="JI2211" s="4"/>
      <c r="JJ2211" s="4"/>
      <c r="JK2211" s="4"/>
      <c r="JL2211" s="4"/>
      <c r="JM2211" s="4"/>
      <c r="JN2211" s="4"/>
      <c r="JO2211" s="4"/>
      <c r="JP2211" s="4"/>
      <c r="JQ2211" s="6"/>
    </row>
    <row r="2212" spans="1:277" x14ac:dyDescent="0.25">
      <c r="A2212" s="47"/>
      <c r="B2212" s="48"/>
      <c r="C2212" s="48"/>
      <c r="D2212" s="48"/>
      <c r="E2212" s="48"/>
      <c r="F2212" s="48"/>
      <c r="G2212" s="48"/>
      <c r="H2212" s="48"/>
      <c r="I2212" s="48"/>
      <c r="J2212" s="48"/>
      <c r="K2212" s="48"/>
      <c r="IY2212" s="6"/>
      <c r="IZ2212" s="6"/>
      <c r="JA2212" s="6"/>
      <c r="JB2212" s="6"/>
      <c r="JC2212" s="6"/>
      <c r="JD2212" s="46"/>
      <c r="JE2212" s="4"/>
      <c r="JF2212" s="4"/>
      <c r="JG2212" s="4"/>
      <c r="JH2212" s="4"/>
      <c r="JI2212" s="4"/>
      <c r="JJ2212" s="4"/>
      <c r="JK2212" s="4"/>
      <c r="JL2212" s="4"/>
      <c r="JM2212" s="4"/>
      <c r="JN2212" s="4"/>
      <c r="JO2212" s="4"/>
      <c r="JP2212" s="4"/>
      <c r="JQ2212" s="6"/>
    </row>
    <row r="2213" spans="1:277" x14ac:dyDescent="0.25">
      <c r="A2213" s="47"/>
      <c r="B2213" s="48"/>
      <c r="C2213" s="48"/>
      <c r="D2213" s="48"/>
      <c r="E2213" s="48"/>
      <c r="F2213" s="48"/>
      <c r="G2213" s="48"/>
      <c r="H2213" s="48"/>
      <c r="I2213" s="48"/>
      <c r="J2213" s="48"/>
      <c r="K2213" s="48"/>
      <c r="IY2213" s="6"/>
      <c r="IZ2213" s="6"/>
      <c r="JA2213" s="6"/>
      <c r="JB2213" s="6"/>
      <c r="JC2213" s="6"/>
      <c r="JD2213" s="46"/>
      <c r="JE2213" s="4"/>
      <c r="JF2213" s="4"/>
      <c r="JG2213" s="4"/>
      <c r="JH2213" s="4"/>
      <c r="JI2213" s="4"/>
      <c r="JJ2213" s="4"/>
      <c r="JK2213" s="4"/>
      <c r="JL2213" s="4"/>
      <c r="JM2213" s="4"/>
      <c r="JN2213" s="4"/>
      <c r="JO2213" s="4"/>
      <c r="JP2213" s="4"/>
      <c r="JQ2213" s="6"/>
    </row>
    <row r="2214" spans="1:277" x14ac:dyDescent="0.25">
      <c r="A2214" s="47"/>
      <c r="B2214" s="48"/>
      <c r="C2214" s="48"/>
      <c r="D2214" s="48"/>
      <c r="E2214" s="48"/>
      <c r="F2214" s="48"/>
      <c r="G2214" s="48"/>
      <c r="H2214" s="48"/>
      <c r="I2214" s="48"/>
      <c r="J2214" s="48"/>
      <c r="K2214" s="48"/>
      <c r="IY2214" s="6"/>
      <c r="IZ2214" s="6"/>
      <c r="JA2214" s="6"/>
      <c r="JB2214" s="6"/>
      <c r="JC2214" s="6"/>
      <c r="JD2214" s="46"/>
      <c r="JE2214" s="4"/>
      <c r="JF2214" s="4"/>
      <c r="JG2214" s="4"/>
      <c r="JH2214" s="4"/>
      <c r="JI2214" s="4"/>
      <c r="JJ2214" s="4"/>
      <c r="JK2214" s="4"/>
      <c r="JL2214" s="4"/>
      <c r="JM2214" s="4"/>
      <c r="JN2214" s="4"/>
      <c r="JO2214" s="4"/>
      <c r="JP2214" s="4"/>
      <c r="JQ2214" s="6"/>
    </row>
    <row r="2215" spans="1:277" x14ac:dyDescent="0.25">
      <c r="A2215" s="47"/>
      <c r="B2215" s="48"/>
      <c r="C2215" s="48"/>
      <c r="D2215" s="48"/>
      <c r="E2215" s="48"/>
      <c r="F2215" s="48"/>
      <c r="G2215" s="48"/>
      <c r="H2215" s="48"/>
      <c r="I2215" s="48"/>
      <c r="J2215" s="48"/>
      <c r="K2215" s="48"/>
      <c r="IY2215" s="6"/>
      <c r="IZ2215" s="6"/>
      <c r="JA2215" s="6"/>
      <c r="JB2215" s="6"/>
      <c r="JC2215" s="6"/>
      <c r="JD2215" s="46"/>
      <c r="JE2215" s="4"/>
      <c r="JF2215" s="4"/>
      <c r="JG2215" s="4"/>
      <c r="JH2215" s="4"/>
      <c r="JI2215" s="4"/>
      <c r="JJ2215" s="4"/>
      <c r="JK2215" s="4"/>
      <c r="JL2215" s="4"/>
      <c r="JM2215" s="4"/>
      <c r="JN2215" s="4"/>
      <c r="JO2215" s="4"/>
      <c r="JP2215" s="4"/>
      <c r="JQ2215" s="6"/>
    </row>
    <row r="2216" spans="1:277" x14ac:dyDescent="0.25">
      <c r="A2216" s="47"/>
      <c r="B2216" s="48"/>
      <c r="C2216" s="48"/>
      <c r="D2216" s="48"/>
      <c r="E2216" s="48"/>
      <c r="F2216" s="48"/>
      <c r="G2216" s="48"/>
      <c r="H2216" s="48"/>
      <c r="I2216" s="48"/>
      <c r="J2216" s="48"/>
      <c r="K2216" s="48"/>
      <c r="IY2216" s="6"/>
      <c r="IZ2216" s="6"/>
      <c r="JA2216" s="6"/>
      <c r="JB2216" s="6"/>
      <c r="JC2216" s="6"/>
      <c r="JD2216" s="46"/>
      <c r="JE2216" s="4"/>
      <c r="JF2216" s="4"/>
      <c r="JG2216" s="4"/>
      <c r="JH2216" s="4"/>
      <c r="JI2216" s="4"/>
      <c r="JJ2216" s="4"/>
      <c r="JK2216" s="4"/>
      <c r="JL2216" s="4"/>
      <c r="JM2216" s="4"/>
      <c r="JN2216" s="4"/>
      <c r="JO2216" s="4"/>
      <c r="JP2216" s="4"/>
      <c r="JQ2216" s="6"/>
    </row>
    <row r="2217" spans="1:277" x14ac:dyDescent="0.25">
      <c r="A2217" s="47"/>
      <c r="B2217" s="48"/>
      <c r="C2217" s="48"/>
      <c r="D2217" s="48"/>
      <c r="E2217" s="48"/>
      <c r="F2217" s="48"/>
      <c r="G2217" s="48"/>
      <c r="H2217" s="48"/>
      <c r="I2217" s="48"/>
      <c r="J2217" s="48"/>
      <c r="K2217" s="48"/>
      <c r="IY2217" s="6"/>
      <c r="IZ2217" s="6"/>
      <c r="JA2217" s="6"/>
      <c r="JB2217" s="6"/>
      <c r="JC2217" s="6"/>
      <c r="JD2217" s="46"/>
      <c r="JE2217" s="4"/>
      <c r="JF2217" s="4"/>
      <c r="JG2217" s="4"/>
      <c r="JH2217" s="4"/>
      <c r="JI2217" s="4"/>
      <c r="JJ2217" s="4"/>
      <c r="JK2217" s="4"/>
      <c r="JL2217" s="4"/>
      <c r="JM2217" s="4"/>
      <c r="JN2217" s="4"/>
      <c r="JO2217" s="4"/>
      <c r="JP2217" s="4"/>
      <c r="JQ2217" s="6"/>
    </row>
    <row r="2218" spans="1:277" x14ac:dyDescent="0.25">
      <c r="A2218" s="47"/>
      <c r="B2218" s="48"/>
      <c r="C2218" s="48"/>
      <c r="D2218" s="48"/>
      <c r="E2218" s="48"/>
      <c r="F2218" s="48"/>
      <c r="G2218" s="48"/>
      <c r="H2218" s="48"/>
      <c r="I2218" s="48"/>
      <c r="J2218" s="48"/>
      <c r="K2218" s="48"/>
      <c r="IY2218" s="6"/>
      <c r="IZ2218" s="6"/>
      <c r="JA2218" s="6"/>
      <c r="JB2218" s="6"/>
      <c r="JC2218" s="6"/>
      <c r="JD2218" s="46"/>
      <c r="JE2218" s="4"/>
      <c r="JF2218" s="4"/>
      <c r="JG2218" s="4"/>
      <c r="JH2218" s="4"/>
      <c r="JI2218" s="4"/>
      <c r="JJ2218" s="4"/>
      <c r="JK2218" s="4"/>
      <c r="JL2218" s="4"/>
      <c r="JM2218" s="4"/>
      <c r="JN2218" s="4"/>
      <c r="JO2218" s="4"/>
      <c r="JP2218" s="4"/>
      <c r="JQ2218" s="6"/>
    </row>
    <row r="2219" spans="1:277" x14ac:dyDescent="0.25">
      <c r="A2219" s="47"/>
      <c r="B2219" s="48"/>
      <c r="C2219" s="48"/>
      <c r="D2219" s="48"/>
      <c r="E2219" s="48"/>
      <c r="F2219" s="48"/>
      <c r="G2219" s="48"/>
      <c r="H2219" s="48"/>
      <c r="I2219" s="48"/>
      <c r="J2219" s="48"/>
      <c r="K2219" s="48"/>
      <c r="IY2219" s="6"/>
      <c r="IZ2219" s="6"/>
      <c r="JA2219" s="6"/>
      <c r="JB2219" s="6"/>
      <c r="JC2219" s="6"/>
      <c r="JD2219" s="46"/>
      <c r="JE2219" s="4"/>
      <c r="JF2219" s="4"/>
      <c r="JG2219" s="4"/>
      <c r="JH2219" s="4"/>
      <c r="JI2219" s="4"/>
      <c r="JJ2219" s="4"/>
      <c r="JK2219" s="4"/>
      <c r="JL2219" s="4"/>
      <c r="JM2219" s="4"/>
      <c r="JN2219" s="4"/>
      <c r="JO2219" s="4"/>
      <c r="JP2219" s="4"/>
      <c r="JQ2219" s="6"/>
    </row>
    <row r="2220" spans="1:277" x14ac:dyDescent="0.25">
      <c r="A2220" s="47"/>
      <c r="B2220" s="48"/>
      <c r="C2220" s="48"/>
      <c r="D2220" s="48"/>
      <c r="E2220" s="48"/>
      <c r="F2220" s="48"/>
      <c r="G2220" s="48"/>
      <c r="H2220" s="48"/>
      <c r="I2220" s="48"/>
      <c r="J2220" s="48"/>
      <c r="K2220" s="48"/>
      <c r="IY2220" s="6"/>
      <c r="IZ2220" s="6"/>
      <c r="JA2220" s="6"/>
      <c r="JB2220" s="6"/>
      <c r="JC2220" s="6"/>
      <c r="JD2220" s="46"/>
      <c r="JE2220" s="4"/>
      <c r="JF2220" s="4"/>
      <c r="JG2220" s="4"/>
      <c r="JH2220" s="4"/>
      <c r="JI2220" s="4"/>
      <c r="JJ2220" s="4"/>
      <c r="JK2220" s="4"/>
      <c r="JL2220" s="4"/>
      <c r="JM2220" s="4"/>
      <c r="JN2220" s="4"/>
      <c r="JO2220" s="4"/>
      <c r="JP2220" s="4"/>
      <c r="JQ2220" s="6"/>
    </row>
    <row r="2221" spans="1:277" x14ac:dyDescent="0.25">
      <c r="A2221" s="47"/>
      <c r="B2221" s="48"/>
      <c r="C2221" s="48"/>
      <c r="D2221" s="48"/>
      <c r="E2221" s="48"/>
      <c r="F2221" s="48"/>
      <c r="G2221" s="48"/>
      <c r="H2221" s="48"/>
      <c r="I2221" s="48"/>
      <c r="J2221" s="48"/>
      <c r="K2221" s="48"/>
      <c r="IY2221" s="6"/>
      <c r="IZ2221" s="6"/>
      <c r="JA2221" s="6"/>
      <c r="JB2221" s="6"/>
      <c r="JC2221" s="6"/>
      <c r="JD2221" s="46"/>
      <c r="JE2221" s="4"/>
      <c r="JF2221" s="4"/>
      <c r="JG2221" s="4"/>
      <c r="JH2221" s="4"/>
      <c r="JI2221" s="4"/>
      <c r="JJ2221" s="4"/>
      <c r="JK2221" s="4"/>
      <c r="JL2221" s="4"/>
      <c r="JM2221" s="4"/>
      <c r="JN2221" s="4"/>
      <c r="JO2221" s="4"/>
      <c r="JP2221" s="4"/>
      <c r="JQ2221" s="6"/>
    </row>
    <row r="2222" spans="1:277" x14ac:dyDescent="0.25">
      <c r="A2222" s="47"/>
      <c r="B2222" s="48"/>
      <c r="C2222" s="48"/>
      <c r="D2222" s="48"/>
      <c r="E2222" s="48"/>
      <c r="F2222" s="48"/>
      <c r="G2222" s="48"/>
      <c r="H2222" s="48"/>
      <c r="I2222" s="48"/>
      <c r="J2222" s="48"/>
      <c r="K2222" s="48"/>
      <c r="IY2222" s="6"/>
      <c r="IZ2222" s="6"/>
      <c r="JA2222" s="6"/>
      <c r="JB2222" s="6"/>
      <c r="JC2222" s="6"/>
      <c r="JD2222" s="46"/>
      <c r="JE2222" s="4"/>
      <c r="JF2222" s="4"/>
      <c r="JG2222" s="4"/>
      <c r="JH2222" s="4"/>
      <c r="JI2222" s="4"/>
      <c r="JJ2222" s="4"/>
      <c r="JK2222" s="4"/>
      <c r="JL2222" s="4"/>
      <c r="JM2222" s="4"/>
      <c r="JN2222" s="4"/>
      <c r="JO2222" s="4"/>
      <c r="JP2222" s="4"/>
      <c r="JQ2222" s="6"/>
    </row>
    <row r="2223" spans="1:277" x14ac:dyDescent="0.25">
      <c r="A2223" s="47"/>
      <c r="B2223" s="48"/>
      <c r="C2223" s="48"/>
      <c r="D2223" s="48"/>
      <c r="E2223" s="48"/>
      <c r="F2223" s="48"/>
      <c r="G2223" s="48"/>
      <c r="H2223" s="48"/>
      <c r="I2223" s="48"/>
      <c r="J2223" s="48"/>
      <c r="K2223" s="48"/>
      <c r="IY2223" s="6"/>
      <c r="IZ2223" s="6"/>
      <c r="JA2223" s="6"/>
      <c r="JB2223" s="6"/>
      <c r="JC2223" s="6"/>
      <c r="JD2223" s="46"/>
      <c r="JE2223" s="4"/>
      <c r="JF2223" s="4"/>
      <c r="JG2223" s="4"/>
      <c r="JH2223" s="4"/>
      <c r="JI2223" s="4"/>
      <c r="JJ2223" s="4"/>
      <c r="JK2223" s="4"/>
      <c r="JL2223" s="4"/>
      <c r="JM2223" s="4"/>
      <c r="JN2223" s="4"/>
      <c r="JO2223" s="4"/>
      <c r="JP2223" s="4"/>
      <c r="JQ2223" s="6"/>
    </row>
    <row r="2224" spans="1:277" x14ac:dyDescent="0.25">
      <c r="A2224" s="47"/>
      <c r="B2224" s="48"/>
      <c r="C2224" s="48"/>
      <c r="D2224" s="48"/>
      <c r="E2224" s="48"/>
      <c r="F2224" s="48"/>
      <c r="G2224" s="48"/>
      <c r="H2224" s="48"/>
      <c r="I2224" s="48"/>
      <c r="J2224" s="48"/>
      <c r="K2224" s="48"/>
      <c r="IY2224" s="6"/>
      <c r="IZ2224" s="6"/>
      <c r="JA2224" s="6"/>
      <c r="JB2224" s="6"/>
      <c r="JC2224" s="6"/>
      <c r="JD2224" s="46"/>
      <c r="JE2224" s="4"/>
      <c r="JF2224" s="4"/>
      <c r="JG2224" s="4"/>
      <c r="JH2224" s="4"/>
      <c r="JI2224" s="4"/>
      <c r="JJ2224" s="4"/>
      <c r="JK2224" s="4"/>
      <c r="JL2224" s="4"/>
      <c r="JM2224" s="4"/>
      <c r="JN2224" s="4"/>
      <c r="JO2224" s="4"/>
      <c r="JP2224" s="4"/>
      <c r="JQ2224" s="6"/>
    </row>
    <row r="2225" spans="1:277" x14ac:dyDescent="0.25">
      <c r="A2225" s="47"/>
      <c r="B2225" s="48"/>
      <c r="C2225" s="48"/>
      <c r="D2225" s="48"/>
      <c r="E2225" s="48"/>
      <c r="F2225" s="48"/>
      <c r="G2225" s="48"/>
      <c r="H2225" s="48"/>
      <c r="I2225" s="48"/>
      <c r="J2225" s="48"/>
      <c r="K2225" s="48"/>
      <c r="IY2225" s="6"/>
      <c r="IZ2225" s="6"/>
      <c r="JA2225" s="6"/>
      <c r="JB2225" s="6"/>
      <c r="JC2225" s="6"/>
      <c r="JD2225" s="46"/>
      <c r="JE2225" s="4"/>
      <c r="JF2225" s="4"/>
      <c r="JG2225" s="4"/>
      <c r="JH2225" s="4"/>
      <c r="JI2225" s="4"/>
      <c r="JJ2225" s="4"/>
      <c r="JK2225" s="4"/>
      <c r="JL2225" s="4"/>
      <c r="JM2225" s="4"/>
      <c r="JN2225" s="4"/>
      <c r="JO2225" s="4"/>
      <c r="JP2225" s="4"/>
      <c r="JQ2225" s="6"/>
    </row>
    <row r="2226" spans="1:277" x14ac:dyDescent="0.25">
      <c r="A2226" s="47"/>
      <c r="B2226" s="48"/>
      <c r="C2226" s="48"/>
      <c r="D2226" s="48"/>
      <c r="E2226" s="48"/>
      <c r="F2226" s="48"/>
      <c r="G2226" s="48"/>
      <c r="H2226" s="48"/>
      <c r="I2226" s="48"/>
      <c r="J2226" s="48"/>
      <c r="K2226" s="48"/>
      <c r="IY2226" s="6"/>
      <c r="IZ2226" s="6"/>
      <c r="JA2226" s="6"/>
      <c r="JB2226" s="6"/>
      <c r="JC2226" s="6"/>
      <c r="JD2226" s="46"/>
      <c r="JE2226" s="4"/>
      <c r="JF2226" s="4"/>
      <c r="JG2226" s="4"/>
      <c r="JH2226" s="4"/>
      <c r="JI2226" s="4"/>
      <c r="JJ2226" s="4"/>
      <c r="JK2226" s="4"/>
      <c r="JL2226" s="4"/>
      <c r="JM2226" s="4"/>
      <c r="JN2226" s="4"/>
      <c r="JO2226" s="4"/>
      <c r="JP2226" s="4"/>
      <c r="JQ2226" s="6"/>
    </row>
    <row r="2227" spans="1:277" x14ac:dyDescent="0.25">
      <c r="A2227" s="47"/>
      <c r="B2227" s="48"/>
      <c r="C2227" s="48"/>
      <c r="D2227" s="48"/>
      <c r="E2227" s="48"/>
      <c r="F2227" s="48"/>
      <c r="G2227" s="48"/>
      <c r="H2227" s="48"/>
      <c r="I2227" s="48"/>
      <c r="J2227" s="48"/>
      <c r="K2227" s="48"/>
      <c r="IY2227" s="6"/>
      <c r="IZ2227" s="6"/>
      <c r="JA2227" s="6"/>
      <c r="JB2227" s="6"/>
      <c r="JC2227" s="6"/>
      <c r="JD2227" s="46"/>
      <c r="JE2227" s="4"/>
      <c r="JF2227" s="4"/>
      <c r="JG2227" s="4"/>
      <c r="JH2227" s="4"/>
      <c r="JI2227" s="4"/>
      <c r="JJ2227" s="4"/>
      <c r="JK2227" s="4"/>
      <c r="JL2227" s="4"/>
      <c r="JM2227" s="4"/>
      <c r="JN2227" s="4"/>
      <c r="JO2227" s="4"/>
      <c r="JP2227" s="4"/>
      <c r="JQ2227" s="6"/>
    </row>
    <row r="2228" spans="1:277" x14ac:dyDescent="0.25">
      <c r="A2228" s="47"/>
      <c r="B2228" s="48"/>
      <c r="C2228" s="48"/>
      <c r="D2228" s="48"/>
      <c r="E2228" s="48"/>
      <c r="F2228" s="48"/>
      <c r="G2228" s="48"/>
      <c r="H2228" s="48"/>
      <c r="I2228" s="48"/>
      <c r="J2228" s="48"/>
      <c r="K2228" s="48"/>
      <c r="IY2228" s="6"/>
      <c r="IZ2228" s="6"/>
      <c r="JA2228" s="6"/>
      <c r="JB2228" s="6"/>
      <c r="JC2228" s="6"/>
      <c r="JD2228" s="46"/>
      <c r="JE2228" s="4"/>
      <c r="JF2228" s="4"/>
      <c r="JG2228" s="4"/>
      <c r="JH2228" s="4"/>
      <c r="JI2228" s="4"/>
      <c r="JJ2228" s="4"/>
      <c r="JK2228" s="4"/>
      <c r="JL2228" s="4"/>
      <c r="JM2228" s="4"/>
      <c r="JN2228" s="4"/>
      <c r="JO2228" s="4"/>
      <c r="JP2228" s="4"/>
      <c r="JQ2228" s="6"/>
    </row>
    <row r="2229" spans="1:277" x14ac:dyDescent="0.25">
      <c r="A2229" s="47"/>
      <c r="B2229" s="48"/>
      <c r="C2229" s="48"/>
      <c r="D2229" s="48"/>
      <c r="E2229" s="48"/>
      <c r="F2229" s="48"/>
      <c r="G2229" s="48"/>
      <c r="H2229" s="48"/>
      <c r="I2229" s="48"/>
      <c r="J2229" s="48"/>
      <c r="K2229" s="48"/>
      <c r="IY2229" s="6"/>
      <c r="IZ2229" s="6"/>
      <c r="JA2229" s="6"/>
      <c r="JB2229" s="6"/>
      <c r="JC2229" s="6"/>
      <c r="JD2229" s="46"/>
      <c r="JE2229" s="4"/>
      <c r="JF2229" s="4"/>
      <c r="JG2229" s="4"/>
      <c r="JH2229" s="4"/>
      <c r="JI2229" s="4"/>
      <c r="JJ2229" s="4"/>
      <c r="JK2229" s="4"/>
      <c r="JL2229" s="4"/>
      <c r="JM2229" s="4"/>
      <c r="JN2229" s="4"/>
      <c r="JO2229" s="4"/>
      <c r="JP2229" s="4"/>
      <c r="JQ2229" s="6"/>
    </row>
    <row r="2230" spans="1:277" x14ac:dyDescent="0.25">
      <c r="A2230" s="47"/>
      <c r="B2230" s="48"/>
      <c r="C2230" s="48"/>
      <c r="D2230" s="48"/>
      <c r="E2230" s="48"/>
      <c r="F2230" s="48"/>
      <c r="G2230" s="48"/>
      <c r="H2230" s="48"/>
      <c r="I2230" s="48"/>
      <c r="J2230" s="48"/>
      <c r="K2230" s="48"/>
      <c r="IY2230" s="6"/>
      <c r="IZ2230" s="6"/>
      <c r="JA2230" s="6"/>
      <c r="JB2230" s="6"/>
      <c r="JC2230" s="6"/>
      <c r="JD2230" s="46"/>
      <c r="JE2230" s="4"/>
      <c r="JF2230" s="4"/>
      <c r="JG2230" s="4"/>
      <c r="JH2230" s="4"/>
      <c r="JI2230" s="4"/>
      <c r="JJ2230" s="4"/>
      <c r="JK2230" s="4"/>
      <c r="JL2230" s="4"/>
      <c r="JM2230" s="4"/>
      <c r="JN2230" s="4"/>
      <c r="JO2230" s="4"/>
      <c r="JP2230" s="4"/>
      <c r="JQ2230" s="6"/>
    </row>
    <row r="2231" spans="1:277" x14ac:dyDescent="0.25">
      <c r="A2231" s="47"/>
      <c r="B2231" s="48"/>
      <c r="C2231" s="48"/>
      <c r="D2231" s="48"/>
      <c r="E2231" s="48"/>
      <c r="F2231" s="48"/>
      <c r="G2231" s="48"/>
      <c r="H2231" s="48"/>
      <c r="I2231" s="48"/>
      <c r="J2231" s="48"/>
      <c r="K2231" s="48"/>
      <c r="IY2231" s="6"/>
      <c r="IZ2231" s="6"/>
      <c r="JA2231" s="6"/>
      <c r="JB2231" s="6"/>
      <c r="JC2231" s="6"/>
      <c r="JD2231" s="46"/>
      <c r="JE2231" s="4"/>
      <c r="JF2231" s="4"/>
      <c r="JG2231" s="4"/>
      <c r="JH2231" s="4"/>
      <c r="JI2231" s="4"/>
      <c r="JJ2231" s="4"/>
      <c r="JK2231" s="4"/>
      <c r="JL2231" s="4"/>
      <c r="JM2231" s="4"/>
      <c r="JN2231" s="4"/>
      <c r="JO2231" s="4"/>
      <c r="JP2231" s="4"/>
      <c r="JQ2231" s="6"/>
    </row>
    <row r="2232" spans="1:277" x14ac:dyDescent="0.25">
      <c r="A2232" s="47"/>
      <c r="B2232" s="48"/>
      <c r="C2232" s="48"/>
      <c r="D2232" s="48"/>
      <c r="E2232" s="48"/>
      <c r="F2232" s="48"/>
      <c r="G2232" s="48"/>
      <c r="H2232" s="48"/>
      <c r="I2232" s="48"/>
      <c r="J2232" s="48"/>
      <c r="K2232" s="48"/>
      <c r="IY2232" s="6"/>
      <c r="IZ2232" s="6"/>
      <c r="JA2232" s="6"/>
      <c r="JB2232" s="6"/>
      <c r="JC2232" s="6"/>
      <c r="JD2232" s="46"/>
      <c r="JE2232" s="4"/>
      <c r="JF2232" s="4"/>
      <c r="JG2232" s="4"/>
      <c r="JH2232" s="4"/>
      <c r="JI2232" s="4"/>
      <c r="JJ2232" s="4"/>
      <c r="JK2232" s="4"/>
      <c r="JL2232" s="4"/>
      <c r="JM2232" s="4"/>
      <c r="JN2232" s="4"/>
      <c r="JO2232" s="4"/>
      <c r="JP2232" s="4"/>
      <c r="JQ2232" s="6"/>
    </row>
    <row r="2233" spans="1:277" x14ac:dyDescent="0.25">
      <c r="A2233" s="47"/>
      <c r="B2233" s="48"/>
      <c r="C2233" s="48"/>
      <c r="D2233" s="48"/>
      <c r="E2233" s="48"/>
      <c r="F2233" s="48"/>
      <c r="G2233" s="48"/>
      <c r="H2233" s="48"/>
      <c r="I2233" s="48"/>
      <c r="J2233" s="48"/>
      <c r="K2233" s="48"/>
      <c r="IY2233" s="6"/>
      <c r="IZ2233" s="6"/>
      <c r="JA2233" s="6"/>
      <c r="JB2233" s="6"/>
      <c r="JC2233" s="6"/>
      <c r="JD2233" s="46"/>
      <c r="JE2233" s="4"/>
      <c r="JF2233" s="4"/>
      <c r="JG2233" s="4"/>
      <c r="JH2233" s="4"/>
      <c r="JI2233" s="4"/>
      <c r="JJ2233" s="4"/>
      <c r="JK2233" s="4"/>
      <c r="JL2233" s="4"/>
      <c r="JM2233" s="4"/>
      <c r="JN2233" s="4"/>
      <c r="JO2233" s="4"/>
      <c r="JP2233" s="4"/>
      <c r="JQ2233" s="6"/>
    </row>
    <row r="2234" spans="1:277" x14ac:dyDescent="0.25">
      <c r="A2234" s="47"/>
      <c r="B2234" s="48"/>
      <c r="C2234" s="48"/>
      <c r="D2234" s="48"/>
      <c r="E2234" s="48"/>
      <c r="F2234" s="48"/>
      <c r="G2234" s="48"/>
      <c r="H2234" s="48"/>
      <c r="I2234" s="48"/>
      <c r="J2234" s="48"/>
      <c r="K2234" s="48"/>
      <c r="IY2234" s="6"/>
      <c r="IZ2234" s="6"/>
      <c r="JA2234" s="6"/>
      <c r="JB2234" s="6"/>
      <c r="JC2234" s="6"/>
      <c r="JD2234" s="46"/>
      <c r="JE2234" s="4"/>
      <c r="JF2234" s="4"/>
      <c r="JG2234" s="4"/>
      <c r="JH2234" s="4"/>
      <c r="JI2234" s="4"/>
      <c r="JJ2234" s="4"/>
      <c r="JK2234" s="4"/>
      <c r="JL2234" s="4"/>
      <c r="JM2234" s="4"/>
      <c r="JN2234" s="4"/>
      <c r="JO2234" s="4"/>
      <c r="JP2234" s="4"/>
      <c r="JQ2234" s="6"/>
    </row>
    <row r="2235" spans="1:277" x14ac:dyDescent="0.25">
      <c r="A2235" s="47"/>
      <c r="B2235" s="48"/>
      <c r="C2235" s="48"/>
      <c r="D2235" s="48"/>
      <c r="E2235" s="48"/>
      <c r="F2235" s="48"/>
      <c r="G2235" s="48"/>
      <c r="H2235" s="48"/>
      <c r="I2235" s="48"/>
      <c r="J2235" s="48"/>
      <c r="K2235" s="48"/>
      <c r="IY2235" s="6"/>
      <c r="IZ2235" s="6"/>
      <c r="JA2235" s="6"/>
      <c r="JB2235" s="6"/>
      <c r="JC2235" s="6"/>
      <c r="JD2235" s="46"/>
      <c r="JE2235" s="4"/>
      <c r="JF2235" s="4"/>
      <c r="JG2235" s="4"/>
      <c r="JH2235" s="4"/>
      <c r="JI2235" s="4"/>
      <c r="JJ2235" s="4"/>
      <c r="JK2235" s="4"/>
      <c r="JL2235" s="4"/>
      <c r="JM2235" s="4"/>
      <c r="JN2235" s="4"/>
      <c r="JO2235" s="4"/>
      <c r="JP2235" s="4"/>
      <c r="JQ2235" s="6"/>
    </row>
    <row r="2236" spans="1:277" x14ac:dyDescent="0.25">
      <c r="A2236" s="47"/>
      <c r="B2236" s="48"/>
      <c r="C2236" s="48"/>
      <c r="D2236" s="48"/>
      <c r="E2236" s="48"/>
      <c r="F2236" s="48"/>
      <c r="G2236" s="48"/>
      <c r="H2236" s="48"/>
      <c r="I2236" s="48"/>
      <c r="J2236" s="48"/>
      <c r="K2236" s="48"/>
      <c r="IY2236" s="6"/>
      <c r="IZ2236" s="6"/>
      <c r="JA2236" s="6"/>
      <c r="JB2236" s="6"/>
      <c r="JC2236" s="6"/>
      <c r="JD2236" s="46"/>
      <c r="JE2236" s="4"/>
      <c r="JF2236" s="4"/>
      <c r="JG2236" s="4"/>
      <c r="JH2236" s="4"/>
      <c r="JI2236" s="4"/>
      <c r="JJ2236" s="4"/>
      <c r="JK2236" s="4"/>
      <c r="JL2236" s="4"/>
      <c r="JM2236" s="4"/>
      <c r="JN2236" s="4"/>
      <c r="JO2236" s="4"/>
      <c r="JP2236" s="4"/>
      <c r="JQ2236" s="6"/>
    </row>
    <row r="2237" spans="1:277" x14ac:dyDescent="0.25">
      <c r="A2237" s="47"/>
      <c r="B2237" s="48"/>
      <c r="C2237" s="48"/>
      <c r="D2237" s="48"/>
      <c r="E2237" s="48"/>
      <c r="F2237" s="48"/>
      <c r="G2237" s="48"/>
      <c r="H2237" s="48"/>
      <c r="I2237" s="48"/>
      <c r="J2237" s="48"/>
      <c r="K2237" s="48"/>
      <c r="IY2237" s="6"/>
      <c r="IZ2237" s="6"/>
      <c r="JA2237" s="6"/>
      <c r="JB2237" s="6"/>
      <c r="JC2237" s="6"/>
      <c r="JD2237" s="46"/>
      <c r="JE2237" s="4"/>
      <c r="JF2237" s="4"/>
      <c r="JG2237" s="4"/>
      <c r="JH2237" s="4"/>
      <c r="JI2237" s="4"/>
      <c r="JJ2237" s="4"/>
      <c r="JK2237" s="4"/>
      <c r="JL2237" s="4"/>
      <c r="JM2237" s="4"/>
      <c r="JN2237" s="4"/>
      <c r="JO2237" s="4"/>
      <c r="JP2237" s="4"/>
      <c r="JQ2237" s="6"/>
    </row>
    <row r="2238" spans="1:277" x14ac:dyDescent="0.25">
      <c r="A2238" s="47"/>
      <c r="B2238" s="48"/>
      <c r="C2238" s="48"/>
      <c r="D2238" s="48"/>
      <c r="E2238" s="48"/>
      <c r="F2238" s="48"/>
      <c r="G2238" s="48"/>
      <c r="H2238" s="48"/>
      <c r="I2238" s="48"/>
      <c r="J2238" s="48"/>
      <c r="K2238" s="48"/>
      <c r="IY2238" s="6"/>
      <c r="IZ2238" s="6"/>
      <c r="JA2238" s="6"/>
      <c r="JB2238" s="6"/>
      <c r="JC2238" s="6"/>
      <c r="JD2238" s="46"/>
      <c r="JE2238" s="4"/>
      <c r="JF2238" s="4"/>
      <c r="JG2238" s="4"/>
      <c r="JH2238" s="4"/>
      <c r="JI2238" s="4"/>
      <c r="JJ2238" s="4"/>
      <c r="JK2238" s="4"/>
      <c r="JL2238" s="4"/>
      <c r="JM2238" s="4"/>
      <c r="JN2238" s="4"/>
      <c r="JO2238" s="4"/>
      <c r="JP2238" s="4"/>
      <c r="JQ2238" s="6"/>
    </row>
    <row r="2239" spans="1:277" x14ac:dyDescent="0.25">
      <c r="A2239" s="47"/>
      <c r="B2239" s="48"/>
      <c r="C2239" s="48"/>
      <c r="D2239" s="48"/>
      <c r="E2239" s="48"/>
      <c r="F2239" s="48"/>
      <c r="G2239" s="48"/>
      <c r="H2239" s="48"/>
      <c r="I2239" s="48"/>
      <c r="J2239" s="48"/>
      <c r="K2239" s="48"/>
      <c r="IY2239" s="6"/>
      <c r="IZ2239" s="6"/>
      <c r="JA2239" s="6"/>
      <c r="JB2239" s="6"/>
      <c r="JC2239" s="6"/>
      <c r="JD2239" s="46"/>
      <c r="JE2239" s="4"/>
      <c r="JF2239" s="4"/>
      <c r="JG2239" s="4"/>
      <c r="JH2239" s="4"/>
      <c r="JI2239" s="4"/>
      <c r="JJ2239" s="4"/>
      <c r="JK2239" s="4"/>
      <c r="JL2239" s="4"/>
      <c r="JM2239" s="4"/>
      <c r="JN2239" s="4"/>
      <c r="JO2239" s="4"/>
      <c r="JP2239" s="4"/>
      <c r="JQ2239" s="6"/>
    </row>
    <row r="2240" spans="1:277" x14ac:dyDescent="0.25">
      <c r="A2240" s="47"/>
      <c r="B2240" s="48"/>
      <c r="C2240" s="48"/>
      <c r="D2240" s="48"/>
      <c r="E2240" s="48"/>
      <c r="F2240" s="48"/>
      <c r="G2240" s="48"/>
      <c r="H2240" s="48"/>
      <c r="I2240" s="48"/>
      <c r="J2240" s="48"/>
      <c r="K2240" s="48"/>
      <c r="IY2240" s="6"/>
      <c r="IZ2240" s="6"/>
      <c r="JA2240" s="6"/>
      <c r="JB2240" s="6"/>
      <c r="JC2240" s="6"/>
      <c r="JD2240" s="46"/>
      <c r="JE2240" s="4"/>
      <c r="JF2240" s="4"/>
      <c r="JG2240" s="4"/>
      <c r="JH2240" s="4"/>
      <c r="JI2240" s="4"/>
      <c r="JJ2240" s="4"/>
      <c r="JK2240" s="4"/>
      <c r="JL2240" s="4"/>
      <c r="JM2240" s="4"/>
      <c r="JN2240" s="4"/>
      <c r="JO2240" s="4"/>
      <c r="JP2240" s="4"/>
      <c r="JQ2240" s="6"/>
    </row>
    <row r="2241" spans="1:277" x14ac:dyDescent="0.25">
      <c r="A2241" s="47"/>
      <c r="B2241" s="48"/>
      <c r="C2241" s="48"/>
      <c r="D2241" s="48"/>
      <c r="E2241" s="48"/>
      <c r="F2241" s="48"/>
      <c r="G2241" s="48"/>
      <c r="H2241" s="48"/>
      <c r="I2241" s="48"/>
      <c r="J2241" s="48"/>
      <c r="K2241" s="48"/>
      <c r="IY2241" s="6"/>
      <c r="IZ2241" s="6"/>
      <c r="JA2241" s="6"/>
      <c r="JB2241" s="6"/>
      <c r="JC2241" s="6"/>
      <c r="JD2241" s="46"/>
      <c r="JE2241" s="4"/>
      <c r="JF2241" s="4"/>
      <c r="JG2241" s="4"/>
      <c r="JH2241" s="4"/>
      <c r="JI2241" s="4"/>
      <c r="JJ2241" s="4"/>
      <c r="JK2241" s="4"/>
      <c r="JL2241" s="4"/>
      <c r="JM2241" s="4"/>
      <c r="JN2241" s="4"/>
      <c r="JO2241" s="4"/>
      <c r="JP2241" s="4"/>
      <c r="JQ2241" s="6"/>
    </row>
    <row r="2242" spans="1:277" x14ac:dyDescent="0.25">
      <c r="A2242" s="47"/>
      <c r="B2242" s="48"/>
      <c r="C2242" s="48"/>
      <c r="D2242" s="48"/>
      <c r="E2242" s="48"/>
      <c r="F2242" s="48"/>
      <c r="G2242" s="48"/>
      <c r="H2242" s="48"/>
      <c r="I2242" s="48"/>
      <c r="J2242" s="48"/>
      <c r="K2242" s="48"/>
      <c r="IY2242" s="6"/>
      <c r="IZ2242" s="6"/>
      <c r="JA2242" s="6"/>
      <c r="JB2242" s="6"/>
      <c r="JC2242" s="6"/>
      <c r="JD2242" s="46"/>
      <c r="JE2242" s="4"/>
      <c r="JF2242" s="4"/>
      <c r="JG2242" s="4"/>
      <c r="JH2242" s="4"/>
      <c r="JI2242" s="4"/>
      <c r="JJ2242" s="4"/>
      <c r="JK2242" s="4"/>
      <c r="JL2242" s="4"/>
      <c r="JM2242" s="4"/>
      <c r="JN2242" s="4"/>
      <c r="JO2242" s="4"/>
      <c r="JP2242" s="4"/>
      <c r="JQ2242" s="6"/>
    </row>
    <row r="2243" spans="1:277" x14ac:dyDescent="0.25">
      <c r="A2243" s="47"/>
      <c r="B2243" s="48"/>
      <c r="C2243" s="48"/>
      <c r="D2243" s="48"/>
      <c r="E2243" s="48"/>
      <c r="F2243" s="48"/>
      <c r="G2243" s="48"/>
      <c r="H2243" s="48"/>
      <c r="I2243" s="48"/>
      <c r="J2243" s="48"/>
      <c r="K2243" s="48"/>
      <c r="IY2243" s="6"/>
      <c r="IZ2243" s="6"/>
      <c r="JA2243" s="6"/>
      <c r="JB2243" s="6"/>
      <c r="JC2243" s="6"/>
      <c r="JD2243" s="46"/>
      <c r="JE2243" s="4"/>
      <c r="JF2243" s="4"/>
      <c r="JG2243" s="4"/>
      <c r="JH2243" s="4"/>
      <c r="JI2243" s="4"/>
      <c r="JJ2243" s="4"/>
      <c r="JK2243" s="4"/>
      <c r="JL2243" s="4"/>
      <c r="JM2243" s="4"/>
      <c r="JN2243" s="4"/>
      <c r="JO2243" s="4"/>
      <c r="JP2243" s="4"/>
      <c r="JQ2243" s="6"/>
    </row>
    <row r="2244" spans="1:277" x14ac:dyDescent="0.25">
      <c r="A2244" s="47"/>
      <c r="B2244" s="48"/>
      <c r="C2244" s="48"/>
      <c r="D2244" s="48"/>
      <c r="E2244" s="48"/>
      <c r="F2244" s="48"/>
      <c r="G2244" s="48"/>
      <c r="H2244" s="48"/>
      <c r="I2244" s="48"/>
      <c r="J2244" s="48"/>
      <c r="K2244" s="48"/>
      <c r="IY2244" s="6"/>
      <c r="IZ2244" s="6"/>
      <c r="JA2244" s="6"/>
      <c r="JB2244" s="6"/>
      <c r="JC2244" s="6"/>
      <c r="JD2244" s="46"/>
      <c r="JE2244" s="4"/>
      <c r="JF2244" s="4"/>
      <c r="JG2244" s="4"/>
      <c r="JH2244" s="4"/>
      <c r="JI2244" s="4"/>
      <c r="JJ2244" s="4"/>
      <c r="JK2244" s="4"/>
      <c r="JL2244" s="4"/>
      <c r="JM2244" s="4"/>
      <c r="JN2244" s="4"/>
      <c r="JO2244" s="4"/>
      <c r="JP2244" s="4"/>
      <c r="JQ2244" s="6"/>
    </row>
    <row r="2245" spans="1:277" x14ac:dyDescent="0.25">
      <c r="A2245" s="47"/>
      <c r="B2245" s="48"/>
      <c r="C2245" s="48"/>
      <c r="D2245" s="48"/>
      <c r="E2245" s="48"/>
      <c r="F2245" s="48"/>
      <c r="G2245" s="48"/>
      <c r="H2245" s="48"/>
      <c r="I2245" s="48"/>
      <c r="J2245" s="48"/>
      <c r="K2245" s="48"/>
      <c r="IY2245" s="6"/>
      <c r="IZ2245" s="6"/>
      <c r="JA2245" s="6"/>
      <c r="JB2245" s="6"/>
      <c r="JC2245" s="6"/>
      <c r="JD2245" s="46"/>
      <c r="JE2245" s="4"/>
      <c r="JF2245" s="4"/>
      <c r="JG2245" s="4"/>
      <c r="JH2245" s="4"/>
      <c r="JI2245" s="4"/>
      <c r="JJ2245" s="4"/>
      <c r="JK2245" s="4"/>
      <c r="JL2245" s="4"/>
      <c r="JM2245" s="4"/>
      <c r="JN2245" s="4"/>
      <c r="JO2245" s="4"/>
      <c r="JP2245" s="4"/>
      <c r="JQ2245" s="6"/>
    </row>
    <row r="2246" spans="1:277" x14ac:dyDescent="0.25">
      <c r="A2246" s="47"/>
      <c r="B2246" s="48"/>
      <c r="C2246" s="48"/>
      <c r="D2246" s="48"/>
      <c r="E2246" s="48"/>
      <c r="F2246" s="48"/>
      <c r="G2246" s="48"/>
      <c r="H2246" s="48"/>
      <c r="I2246" s="48"/>
      <c r="J2246" s="48"/>
      <c r="K2246" s="48"/>
      <c r="IY2246" s="6"/>
      <c r="IZ2246" s="6"/>
      <c r="JA2246" s="6"/>
      <c r="JB2246" s="6"/>
      <c r="JC2246" s="6"/>
      <c r="JD2246" s="46"/>
      <c r="JE2246" s="4"/>
      <c r="JF2246" s="4"/>
      <c r="JG2246" s="4"/>
      <c r="JH2246" s="4"/>
      <c r="JI2246" s="4"/>
      <c r="JJ2246" s="4"/>
      <c r="JK2246" s="4"/>
      <c r="JL2246" s="4"/>
      <c r="JM2246" s="4"/>
      <c r="JN2246" s="4"/>
      <c r="JO2246" s="4"/>
      <c r="JP2246" s="4"/>
      <c r="JQ2246" s="6"/>
    </row>
    <row r="2247" spans="1:277" x14ac:dyDescent="0.25">
      <c r="A2247" s="47"/>
      <c r="B2247" s="48"/>
      <c r="C2247" s="48"/>
      <c r="D2247" s="48"/>
      <c r="E2247" s="48"/>
      <c r="F2247" s="48"/>
      <c r="G2247" s="48"/>
      <c r="H2247" s="48"/>
      <c r="I2247" s="48"/>
      <c r="J2247" s="48"/>
      <c r="K2247" s="48"/>
      <c r="IY2247" s="6"/>
      <c r="IZ2247" s="6"/>
      <c r="JA2247" s="6"/>
      <c r="JB2247" s="6"/>
      <c r="JC2247" s="6"/>
      <c r="JD2247" s="46"/>
      <c r="JE2247" s="4"/>
      <c r="JF2247" s="4"/>
      <c r="JG2247" s="4"/>
      <c r="JH2247" s="4"/>
      <c r="JI2247" s="4"/>
      <c r="JJ2247" s="4"/>
      <c r="JK2247" s="4"/>
      <c r="JL2247" s="4"/>
      <c r="JM2247" s="4"/>
      <c r="JN2247" s="4"/>
      <c r="JO2247" s="4"/>
      <c r="JP2247" s="4"/>
      <c r="JQ2247" s="6"/>
    </row>
    <row r="2248" spans="1:277" x14ac:dyDescent="0.25">
      <c r="A2248" s="47"/>
      <c r="B2248" s="48"/>
      <c r="C2248" s="48"/>
      <c r="D2248" s="48"/>
      <c r="E2248" s="48"/>
      <c r="F2248" s="48"/>
      <c r="G2248" s="48"/>
      <c r="H2248" s="48"/>
      <c r="I2248" s="48"/>
      <c r="J2248" s="48"/>
      <c r="K2248" s="48"/>
      <c r="IY2248" s="6"/>
      <c r="IZ2248" s="6"/>
      <c r="JA2248" s="6"/>
      <c r="JB2248" s="6"/>
      <c r="JC2248" s="6"/>
      <c r="JD2248" s="46"/>
      <c r="JE2248" s="4"/>
      <c r="JF2248" s="4"/>
      <c r="JG2248" s="4"/>
      <c r="JH2248" s="4"/>
      <c r="JI2248" s="4"/>
      <c r="JJ2248" s="4"/>
      <c r="JK2248" s="4"/>
      <c r="JL2248" s="4"/>
      <c r="JM2248" s="4"/>
      <c r="JN2248" s="4"/>
      <c r="JO2248" s="4"/>
      <c r="JP2248" s="4"/>
      <c r="JQ2248" s="6"/>
    </row>
    <row r="2249" spans="1:277" x14ac:dyDescent="0.25">
      <c r="A2249" s="47"/>
      <c r="B2249" s="48"/>
      <c r="C2249" s="48"/>
      <c r="D2249" s="48"/>
      <c r="E2249" s="48"/>
      <c r="F2249" s="48"/>
      <c r="G2249" s="48"/>
      <c r="H2249" s="48"/>
      <c r="I2249" s="48"/>
      <c r="J2249" s="48"/>
      <c r="K2249" s="48"/>
      <c r="IY2249" s="6"/>
      <c r="IZ2249" s="6"/>
      <c r="JA2249" s="6"/>
      <c r="JB2249" s="6"/>
      <c r="JC2249" s="6"/>
      <c r="JD2249" s="46"/>
      <c r="JE2249" s="4"/>
      <c r="JF2249" s="4"/>
      <c r="JG2249" s="4"/>
      <c r="JH2249" s="4"/>
      <c r="JI2249" s="4"/>
      <c r="JJ2249" s="4"/>
      <c r="JK2249" s="4"/>
      <c r="JL2249" s="4"/>
      <c r="JM2249" s="4"/>
      <c r="JN2249" s="4"/>
      <c r="JO2249" s="4"/>
      <c r="JP2249" s="4"/>
      <c r="JQ2249" s="6"/>
    </row>
    <row r="2250" spans="1:277" x14ac:dyDescent="0.25">
      <c r="A2250" s="47"/>
      <c r="B2250" s="48"/>
      <c r="C2250" s="48"/>
      <c r="D2250" s="48"/>
      <c r="E2250" s="48"/>
      <c r="F2250" s="48"/>
      <c r="G2250" s="48"/>
      <c r="H2250" s="48"/>
      <c r="I2250" s="48"/>
      <c r="J2250" s="48"/>
      <c r="K2250" s="48"/>
      <c r="IY2250" s="6"/>
      <c r="IZ2250" s="6"/>
      <c r="JA2250" s="6"/>
      <c r="JB2250" s="6"/>
      <c r="JC2250" s="6"/>
      <c r="JD2250" s="46"/>
      <c r="JE2250" s="4"/>
      <c r="JF2250" s="4"/>
      <c r="JG2250" s="4"/>
      <c r="JH2250" s="4"/>
      <c r="JI2250" s="4"/>
      <c r="JJ2250" s="4"/>
      <c r="JK2250" s="4"/>
      <c r="JL2250" s="4"/>
      <c r="JM2250" s="4"/>
      <c r="JN2250" s="4"/>
      <c r="JO2250" s="4"/>
      <c r="JP2250" s="4"/>
      <c r="JQ2250" s="6"/>
    </row>
    <row r="2251" spans="1:277" x14ac:dyDescent="0.25">
      <c r="A2251" s="47"/>
      <c r="B2251" s="48"/>
      <c r="C2251" s="48"/>
      <c r="D2251" s="48"/>
      <c r="E2251" s="48"/>
      <c r="F2251" s="48"/>
      <c r="G2251" s="48"/>
      <c r="H2251" s="48"/>
      <c r="I2251" s="48"/>
      <c r="J2251" s="48"/>
      <c r="K2251" s="48"/>
      <c r="IY2251" s="6"/>
      <c r="IZ2251" s="6"/>
      <c r="JA2251" s="6"/>
      <c r="JB2251" s="6"/>
      <c r="JC2251" s="6"/>
      <c r="JD2251" s="46"/>
      <c r="JE2251" s="4"/>
      <c r="JF2251" s="4"/>
      <c r="JG2251" s="4"/>
      <c r="JH2251" s="4"/>
      <c r="JI2251" s="4"/>
      <c r="JJ2251" s="4"/>
      <c r="JK2251" s="4"/>
      <c r="JL2251" s="4"/>
      <c r="JM2251" s="4"/>
      <c r="JN2251" s="4"/>
      <c r="JO2251" s="4"/>
      <c r="JP2251" s="4"/>
      <c r="JQ2251" s="6"/>
    </row>
    <row r="2252" spans="1:277" x14ac:dyDescent="0.25">
      <c r="A2252" s="47"/>
      <c r="B2252" s="48"/>
      <c r="C2252" s="48"/>
      <c r="D2252" s="48"/>
      <c r="E2252" s="48"/>
      <c r="F2252" s="48"/>
      <c r="G2252" s="48"/>
      <c r="H2252" s="48"/>
      <c r="I2252" s="48"/>
      <c r="J2252" s="48"/>
      <c r="K2252" s="48"/>
      <c r="IY2252" s="6"/>
      <c r="IZ2252" s="6"/>
      <c r="JA2252" s="6"/>
      <c r="JB2252" s="6"/>
      <c r="JC2252" s="6"/>
      <c r="JD2252" s="46"/>
      <c r="JE2252" s="4"/>
      <c r="JF2252" s="4"/>
      <c r="JG2252" s="4"/>
      <c r="JH2252" s="4"/>
      <c r="JI2252" s="4"/>
      <c r="JJ2252" s="4"/>
      <c r="JK2252" s="4"/>
      <c r="JL2252" s="4"/>
      <c r="JM2252" s="4"/>
      <c r="JN2252" s="4"/>
      <c r="JO2252" s="4"/>
      <c r="JP2252" s="4"/>
      <c r="JQ2252" s="6"/>
    </row>
    <row r="2253" spans="1:277" x14ac:dyDescent="0.25">
      <c r="A2253" s="47"/>
      <c r="B2253" s="48"/>
      <c r="C2253" s="48"/>
      <c r="D2253" s="48"/>
      <c r="E2253" s="48"/>
      <c r="F2253" s="48"/>
      <c r="G2253" s="48"/>
      <c r="H2253" s="48"/>
      <c r="I2253" s="48"/>
      <c r="J2253" s="48"/>
      <c r="K2253" s="48"/>
      <c r="IY2253" s="6"/>
      <c r="IZ2253" s="6"/>
      <c r="JA2253" s="6"/>
      <c r="JB2253" s="6"/>
      <c r="JC2253" s="6"/>
      <c r="JD2253" s="46"/>
      <c r="JE2253" s="4"/>
      <c r="JF2253" s="4"/>
      <c r="JG2253" s="4"/>
      <c r="JH2253" s="4"/>
      <c r="JI2253" s="4"/>
      <c r="JJ2253" s="4"/>
      <c r="JK2253" s="4"/>
      <c r="JL2253" s="4"/>
      <c r="JM2253" s="4"/>
      <c r="JN2253" s="4"/>
      <c r="JO2253" s="4"/>
      <c r="JP2253" s="4"/>
      <c r="JQ2253" s="6"/>
    </row>
    <row r="2254" spans="1:277" x14ac:dyDescent="0.25">
      <c r="A2254" s="47"/>
      <c r="B2254" s="48"/>
      <c r="C2254" s="48"/>
      <c r="D2254" s="48"/>
      <c r="E2254" s="48"/>
      <c r="F2254" s="48"/>
      <c r="G2254" s="48"/>
      <c r="H2254" s="48"/>
      <c r="I2254" s="48"/>
      <c r="J2254" s="48"/>
      <c r="K2254" s="48"/>
      <c r="IY2254" s="6"/>
      <c r="IZ2254" s="6"/>
      <c r="JA2254" s="6"/>
      <c r="JB2254" s="6"/>
      <c r="JC2254" s="6"/>
      <c r="JD2254" s="46"/>
      <c r="JE2254" s="4"/>
      <c r="JF2254" s="4"/>
      <c r="JG2254" s="4"/>
      <c r="JH2254" s="4"/>
      <c r="JI2254" s="4"/>
      <c r="JJ2254" s="4"/>
      <c r="JK2254" s="4"/>
      <c r="JL2254" s="4"/>
      <c r="JM2254" s="4"/>
      <c r="JN2254" s="4"/>
      <c r="JO2254" s="4"/>
      <c r="JP2254" s="4"/>
      <c r="JQ2254" s="6"/>
    </row>
    <row r="2255" spans="1:277" x14ac:dyDescent="0.25">
      <c r="A2255" s="47"/>
      <c r="B2255" s="48"/>
      <c r="C2255" s="48"/>
      <c r="D2255" s="48"/>
      <c r="E2255" s="48"/>
      <c r="F2255" s="48"/>
      <c r="G2255" s="48"/>
      <c r="H2255" s="48"/>
      <c r="I2255" s="48"/>
      <c r="J2255" s="48"/>
      <c r="K2255" s="48"/>
      <c r="IY2255" s="6"/>
      <c r="IZ2255" s="6"/>
      <c r="JA2255" s="6"/>
      <c r="JB2255" s="6"/>
      <c r="JC2255" s="6"/>
      <c r="JD2255" s="46"/>
      <c r="JE2255" s="4"/>
      <c r="JF2255" s="4"/>
      <c r="JG2255" s="4"/>
      <c r="JH2255" s="4"/>
      <c r="JI2255" s="4"/>
      <c r="JJ2255" s="4"/>
      <c r="JK2255" s="4"/>
      <c r="JL2255" s="4"/>
      <c r="JM2255" s="4"/>
      <c r="JN2255" s="4"/>
      <c r="JO2255" s="4"/>
      <c r="JP2255" s="4"/>
      <c r="JQ2255" s="6"/>
    </row>
    <row r="2256" spans="1:277" x14ac:dyDescent="0.25">
      <c r="A2256" s="47"/>
      <c r="B2256" s="48"/>
      <c r="C2256" s="48"/>
      <c r="D2256" s="48"/>
      <c r="E2256" s="48"/>
      <c r="F2256" s="48"/>
      <c r="G2256" s="48"/>
      <c r="H2256" s="48"/>
      <c r="I2256" s="48"/>
      <c r="J2256" s="48"/>
      <c r="K2256" s="48"/>
      <c r="IY2256" s="6"/>
      <c r="IZ2256" s="6"/>
      <c r="JA2256" s="6"/>
      <c r="JB2256" s="6"/>
      <c r="JC2256" s="6"/>
      <c r="JD2256" s="46"/>
      <c r="JE2256" s="4"/>
      <c r="JF2256" s="4"/>
      <c r="JG2256" s="4"/>
      <c r="JH2256" s="4"/>
      <c r="JI2256" s="4"/>
      <c r="JJ2256" s="4"/>
      <c r="JK2256" s="4"/>
      <c r="JL2256" s="4"/>
      <c r="JM2256" s="4"/>
      <c r="JN2256" s="4"/>
      <c r="JO2256" s="4"/>
      <c r="JP2256" s="4"/>
      <c r="JQ2256" s="6"/>
    </row>
    <row r="2257" spans="1:277" x14ac:dyDescent="0.25">
      <c r="A2257" s="47"/>
      <c r="B2257" s="48"/>
      <c r="C2257" s="48"/>
      <c r="D2257" s="48"/>
      <c r="E2257" s="48"/>
      <c r="F2257" s="48"/>
      <c r="G2257" s="48"/>
      <c r="H2257" s="48"/>
      <c r="I2257" s="48"/>
      <c r="J2257" s="48"/>
      <c r="K2257" s="48"/>
      <c r="IY2257" s="6"/>
      <c r="IZ2257" s="6"/>
      <c r="JA2257" s="6"/>
      <c r="JB2257" s="6"/>
      <c r="JC2257" s="6"/>
      <c r="JD2257" s="46"/>
      <c r="JE2257" s="4"/>
      <c r="JF2257" s="4"/>
      <c r="JG2257" s="4"/>
      <c r="JH2257" s="4"/>
      <c r="JI2257" s="4"/>
      <c r="JJ2257" s="4"/>
      <c r="JK2257" s="4"/>
      <c r="JL2257" s="4"/>
      <c r="JM2257" s="4"/>
      <c r="JN2257" s="4"/>
      <c r="JO2257" s="4"/>
      <c r="JP2257" s="4"/>
      <c r="JQ2257" s="6"/>
    </row>
    <row r="2258" spans="1:277" x14ac:dyDescent="0.25">
      <c r="A2258" s="47"/>
      <c r="B2258" s="48"/>
      <c r="C2258" s="48"/>
      <c r="D2258" s="48"/>
      <c r="E2258" s="48"/>
      <c r="F2258" s="48"/>
      <c r="G2258" s="48"/>
      <c r="H2258" s="48"/>
      <c r="I2258" s="48"/>
      <c r="J2258" s="48"/>
      <c r="K2258" s="48"/>
      <c r="IY2258" s="6"/>
      <c r="IZ2258" s="6"/>
      <c r="JA2258" s="6"/>
      <c r="JB2258" s="6"/>
      <c r="JC2258" s="6"/>
      <c r="JD2258" s="46"/>
      <c r="JE2258" s="4"/>
      <c r="JF2258" s="4"/>
      <c r="JG2258" s="4"/>
      <c r="JH2258" s="4"/>
      <c r="JI2258" s="4"/>
      <c r="JJ2258" s="4"/>
      <c r="JK2258" s="4"/>
      <c r="JL2258" s="4"/>
      <c r="JM2258" s="4"/>
      <c r="JN2258" s="4"/>
      <c r="JO2258" s="4"/>
      <c r="JP2258" s="4"/>
      <c r="JQ2258" s="6"/>
    </row>
    <row r="2259" spans="1:277" x14ac:dyDescent="0.25">
      <c r="A2259" s="47"/>
      <c r="B2259" s="48"/>
      <c r="C2259" s="48"/>
      <c r="D2259" s="48"/>
      <c r="E2259" s="48"/>
      <c r="F2259" s="48"/>
      <c r="G2259" s="48"/>
      <c r="H2259" s="48"/>
      <c r="I2259" s="48"/>
      <c r="J2259" s="48"/>
      <c r="K2259" s="48"/>
      <c r="IY2259" s="6"/>
      <c r="IZ2259" s="6"/>
      <c r="JA2259" s="6"/>
      <c r="JB2259" s="6"/>
      <c r="JC2259" s="6"/>
      <c r="JD2259" s="46"/>
      <c r="JE2259" s="4"/>
      <c r="JF2259" s="4"/>
      <c r="JG2259" s="4"/>
      <c r="JH2259" s="4"/>
      <c r="JI2259" s="4"/>
      <c r="JJ2259" s="4"/>
      <c r="JK2259" s="4"/>
      <c r="JL2259" s="4"/>
      <c r="JM2259" s="4"/>
      <c r="JN2259" s="4"/>
      <c r="JO2259" s="4"/>
      <c r="JP2259" s="4"/>
      <c r="JQ2259" s="6"/>
    </row>
    <row r="2260" spans="1:277" x14ac:dyDescent="0.25">
      <c r="A2260" s="47"/>
      <c r="B2260" s="48"/>
      <c r="C2260" s="48"/>
      <c r="D2260" s="48"/>
      <c r="E2260" s="48"/>
      <c r="F2260" s="48"/>
      <c r="G2260" s="48"/>
      <c r="H2260" s="48"/>
      <c r="I2260" s="48"/>
      <c r="J2260" s="48"/>
      <c r="K2260" s="48"/>
      <c r="IY2260" s="6"/>
      <c r="IZ2260" s="6"/>
      <c r="JA2260" s="6"/>
      <c r="JB2260" s="6"/>
      <c r="JC2260" s="6"/>
      <c r="JD2260" s="46"/>
      <c r="JE2260" s="4"/>
      <c r="JF2260" s="4"/>
      <c r="JG2260" s="4"/>
      <c r="JH2260" s="4"/>
      <c r="JI2260" s="4"/>
      <c r="JJ2260" s="4"/>
      <c r="JK2260" s="4"/>
      <c r="JL2260" s="4"/>
      <c r="JM2260" s="4"/>
      <c r="JN2260" s="4"/>
      <c r="JO2260" s="4"/>
      <c r="JP2260" s="4"/>
      <c r="JQ2260" s="6"/>
    </row>
    <row r="2261" spans="1:277" x14ac:dyDescent="0.25">
      <c r="A2261" s="47"/>
      <c r="B2261" s="48"/>
      <c r="C2261" s="48"/>
      <c r="D2261" s="48"/>
      <c r="E2261" s="48"/>
      <c r="F2261" s="48"/>
      <c r="G2261" s="48"/>
      <c r="H2261" s="48"/>
      <c r="I2261" s="48"/>
      <c r="J2261" s="48"/>
      <c r="K2261" s="48"/>
      <c r="IY2261" s="6"/>
      <c r="IZ2261" s="6"/>
      <c r="JA2261" s="6"/>
      <c r="JB2261" s="6"/>
      <c r="JC2261" s="6"/>
      <c r="JD2261" s="46"/>
      <c r="JE2261" s="4"/>
      <c r="JF2261" s="4"/>
      <c r="JG2261" s="4"/>
      <c r="JH2261" s="4"/>
      <c r="JI2261" s="4"/>
      <c r="JJ2261" s="4"/>
      <c r="JK2261" s="4"/>
      <c r="JL2261" s="4"/>
      <c r="JM2261" s="4"/>
      <c r="JN2261" s="4"/>
      <c r="JO2261" s="4"/>
      <c r="JP2261" s="4"/>
      <c r="JQ2261" s="6"/>
    </row>
    <row r="2262" spans="1:277" x14ac:dyDescent="0.25">
      <c r="A2262" s="47"/>
      <c r="B2262" s="48"/>
      <c r="C2262" s="48"/>
      <c r="D2262" s="48"/>
      <c r="E2262" s="48"/>
      <c r="F2262" s="48"/>
      <c r="G2262" s="48"/>
      <c r="H2262" s="48"/>
      <c r="I2262" s="48"/>
      <c r="J2262" s="48"/>
      <c r="K2262" s="48"/>
      <c r="IY2262" s="6"/>
      <c r="IZ2262" s="6"/>
      <c r="JA2262" s="6"/>
      <c r="JB2262" s="6"/>
      <c r="JC2262" s="6"/>
      <c r="JD2262" s="46"/>
      <c r="JE2262" s="4"/>
      <c r="JF2262" s="4"/>
      <c r="JG2262" s="4"/>
      <c r="JH2262" s="4"/>
      <c r="JI2262" s="4"/>
      <c r="JJ2262" s="4"/>
      <c r="JK2262" s="4"/>
      <c r="JL2262" s="4"/>
      <c r="JM2262" s="4"/>
      <c r="JN2262" s="4"/>
      <c r="JO2262" s="4"/>
      <c r="JP2262" s="4"/>
      <c r="JQ2262" s="6"/>
    </row>
    <row r="2263" spans="1:277" x14ac:dyDescent="0.25">
      <c r="A2263" s="47"/>
      <c r="B2263" s="48"/>
      <c r="C2263" s="48"/>
      <c r="D2263" s="48"/>
      <c r="E2263" s="48"/>
      <c r="F2263" s="48"/>
      <c r="G2263" s="48"/>
      <c r="H2263" s="48"/>
      <c r="I2263" s="48"/>
      <c r="J2263" s="48"/>
      <c r="K2263" s="48"/>
      <c r="IY2263" s="6"/>
      <c r="IZ2263" s="6"/>
      <c r="JA2263" s="6"/>
      <c r="JB2263" s="6"/>
      <c r="JC2263" s="6"/>
      <c r="JD2263" s="46"/>
      <c r="JE2263" s="4"/>
      <c r="JF2263" s="4"/>
      <c r="JG2263" s="4"/>
      <c r="JH2263" s="4"/>
      <c r="JI2263" s="4"/>
      <c r="JJ2263" s="4"/>
      <c r="JK2263" s="4"/>
      <c r="JL2263" s="4"/>
      <c r="JM2263" s="4"/>
      <c r="JN2263" s="4"/>
      <c r="JO2263" s="4"/>
      <c r="JP2263" s="4"/>
      <c r="JQ2263" s="6"/>
    </row>
    <row r="2264" spans="1:277" x14ac:dyDescent="0.25">
      <c r="A2264" s="47"/>
      <c r="B2264" s="48"/>
      <c r="C2264" s="48"/>
      <c r="D2264" s="48"/>
      <c r="E2264" s="48"/>
      <c r="F2264" s="48"/>
      <c r="G2264" s="48"/>
      <c r="H2264" s="48"/>
      <c r="I2264" s="48"/>
      <c r="J2264" s="48"/>
      <c r="K2264" s="48"/>
      <c r="IY2264" s="6"/>
      <c r="IZ2264" s="6"/>
      <c r="JA2264" s="6"/>
      <c r="JB2264" s="6"/>
      <c r="JC2264" s="6"/>
      <c r="JD2264" s="46"/>
      <c r="JE2264" s="4"/>
      <c r="JF2264" s="4"/>
      <c r="JG2264" s="4"/>
      <c r="JH2264" s="4"/>
      <c r="JI2264" s="4"/>
      <c r="JJ2264" s="4"/>
      <c r="JK2264" s="4"/>
      <c r="JL2264" s="4"/>
      <c r="JM2264" s="4"/>
      <c r="JN2264" s="4"/>
      <c r="JO2264" s="4"/>
      <c r="JP2264" s="4"/>
      <c r="JQ2264" s="6"/>
    </row>
    <row r="2265" spans="1:277" x14ac:dyDescent="0.25">
      <c r="A2265" s="47"/>
      <c r="B2265" s="48"/>
      <c r="C2265" s="48"/>
      <c r="D2265" s="48"/>
      <c r="E2265" s="48"/>
      <c r="F2265" s="48"/>
      <c r="G2265" s="48"/>
      <c r="H2265" s="48"/>
      <c r="I2265" s="48"/>
      <c r="J2265" s="48"/>
      <c r="K2265" s="48"/>
      <c r="IY2265" s="6"/>
      <c r="IZ2265" s="6"/>
      <c r="JA2265" s="6"/>
      <c r="JB2265" s="6"/>
      <c r="JC2265" s="6"/>
      <c r="JD2265" s="46"/>
      <c r="JE2265" s="4"/>
      <c r="JF2265" s="4"/>
      <c r="JG2265" s="4"/>
      <c r="JH2265" s="4"/>
      <c r="JI2265" s="4"/>
      <c r="JJ2265" s="4"/>
      <c r="JK2265" s="4"/>
      <c r="JL2265" s="4"/>
      <c r="JM2265" s="4"/>
      <c r="JN2265" s="4"/>
      <c r="JO2265" s="4"/>
      <c r="JP2265" s="4"/>
      <c r="JQ2265" s="6"/>
    </row>
    <row r="2266" spans="1:277" x14ac:dyDescent="0.25">
      <c r="A2266" s="47"/>
      <c r="B2266" s="48"/>
      <c r="C2266" s="48"/>
      <c r="D2266" s="48"/>
      <c r="E2266" s="48"/>
      <c r="F2266" s="48"/>
      <c r="G2266" s="48"/>
      <c r="H2266" s="48"/>
      <c r="I2266" s="48"/>
      <c r="J2266" s="48"/>
      <c r="K2266" s="48"/>
      <c r="IY2266" s="6"/>
      <c r="IZ2266" s="6"/>
      <c r="JA2266" s="6"/>
      <c r="JB2266" s="6"/>
      <c r="JC2266" s="6"/>
      <c r="JD2266" s="46"/>
      <c r="JE2266" s="4"/>
      <c r="JF2266" s="4"/>
      <c r="JG2266" s="4"/>
      <c r="JH2266" s="4"/>
      <c r="JI2266" s="4"/>
      <c r="JJ2266" s="4"/>
      <c r="JK2266" s="4"/>
      <c r="JL2266" s="4"/>
      <c r="JM2266" s="4"/>
      <c r="JN2266" s="4"/>
      <c r="JO2266" s="4"/>
      <c r="JP2266" s="4"/>
      <c r="JQ2266" s="6"/>
    </row>
    <row r="2267" spans="1:277" x14ac:dyDescent="0.25">
      <c r="A2267" s="47"/>
      <c r="B2267" s="48"/>
      <c r="C2267" s="48"/>
      <c r="D2267" s="48"/>
      <c r="E2267" s="48"/>
      <c r="F2267" s="48"/>
      <c r="G2267" s="48"/>
      <c r="H2267" s="48"/>
      <c r="I2267" s="48"/>
      <c r="J2267" s="48"/>
      <c r="K2267" s="48"/>
      <c r="IY2267" s="6"/>
      <c r="IZ2267" s="6"/>
      <c r="JA2267" s="6"/>
      <c r="JB2267" s="6"/>
      <c r="JC2267" s="6"/>
      <c r="JD2267" s="46"/>
      <c r="JE2267" s="4"/>
      <c r="JF2267" s="4"/>
      <c r="JG2267" s="4"/>
      <c r="JH2267" s="4"/>
      <c r="JI2267" s="4"/>
      <c r="JJ2267" s="4"/>
      <c r="JK2267" s="4"/>
      <c r="JL2267" s="4"/>
      <c r="JM2267" s="4"/>
      <c r="JN2267" s="4"/>
      <c r="JO2267" s="4"/>
      <c r="JP2267" s="4"/>
      <c r="JQ2267" s="6"/>
    </row>
    <row r="2268" spans="1:277" x14ac:dyDescent="0.25">
      <c r="A2268" s="47"/>
      <c r="B2268" s="48"/>
      <c r="C2268" s="48"/>
      <c r="D2268" s="48"/>
      <c r="E2268" s="48"/>
      <c r="F2268" s="48"/>
      <c r="G2268" s="48"/>
      <c r="H2268" s="48"/>
      <c r="I2268" s="48"/>
      <c r="J2268" s="48"/>
      <c r="K2268" s="48"/>
      <c r="IY2268" s="6"/>
      <c r="IZ2268" s="6"/>
      <c r="JA2268" s="6"/>
      <c r="JB2268" s="6"/>
      <c r="JC2268" s="6"/>
      <c r="JD2268" s="46"/>
      <c r="JE2268" s="4"/>
      <c r="JF2268" s="4"/>
      <c r="JG2268" s="4"/>
      <c r="JH2268" s="4"/>
      <c r="JI2268" s="4"/>
      <c r="JJ2268" s="4"/>
      <c r="JK2268" s="4"/>
      <c r="JL2268" s="4"/>
      <c r="JM2268" s="4"/>
      <c r="JN2268" s="4"/>
      <c r="JO2268" s="4"/>
      <c r="JP2268" s="4"/>
      <c r="JQ2268" s="6"/>
    </row>
    <row r="2269" spans="1:277" x14ac:dyDescent="0.25">
      <c r="A2269" s="47"/>
      <c r="B2269" s="48"/>
      <c r="C2269" s="48"/>
      <c r="D2269" s="48"/>
      <c r="E2269" s="48"/>
      <c r="F2269" s="48"/>
      <c r="G2269" s="48"/>
      <c r="H2269" s="48"/>
      <c r="I2269" s="48"/>
      <c r="J2269" s="48"/>
      <c r="K2269" s="48"/>
      <c r="IY2269" s="6"/>
      <c r="IZ2269" s="6"/>
      <c r="JA2269" s="6"/>
      <c r="JB2269" s="6"/>
      <c r="JC2269" s="6"/>
      <c r="JD2269" s="46"/>
      <c r="JE2269" s="4"/>
      <c r="JF2269" s="4"/>
      <c r="JG2269" s="4"/>
      <c r="JH2269" s="4"/>
      <c r="JI2269" s="4"/>
      <c r="JJ2269" s="4"/>
      <c r="JK2269" s="4"/>
      <c r="JL2269" s="4"/>
      <c r="JM2269" s="4"/>
      <c r="JN2269" s="4"/>
      <c r="JO2269" s="4"/>
      <c r="JP2269" s="4"/>
      <c r="JQ2269" s="6"/>
    </row>
    <row r="2270" spans="1:277" x14ac:dyDescent="0.25">
      <c r="A2270" s="47"/>
      <c r="B2270" s="48"/>
      <c r="C2270" s="48"/>
      <c r="D2270" s="48"/>
      <c r="E2270" s="48"/>
      <c r="F2270" s="48"/>
      <c r="G2270" s="48"/>
      <c r="H2270" s="48"/>
      <c r="I2270" s="48"/>
      <c r="J2270" s="48"/>
      <c r="K2270" s="48"/>
      <c r="IY2270" s="6"/>
      <c r="IZ2270" s="6"/>
      <c r="JA2270" s="6"/>
      <c r="JB2270" s="6"/>
      <c r="JC2270" s="6"/>
      <c r="JD2270" s="46"/>
      <c r="JE2270" s="4"/>
      <c r="JF2270" s="4"/>
      <c r="JG2270" s="4"/>
      <c r="JH2270" s="4"/>
      <c r="JI2270" s="4"/>
      <c r="JJ2270" s="4"/>
      <c r="JK2270" s="4"/>
      <c r="JL2270" s="4"/>
      <c r="JM2270" s="4"/>
      <c r="JN2270" s="4"/>
      <c r="JO2270" s="4"/>
      <c r="JP2270" s="4"/>
      <c r="JQ2270" s="6"/>
    </row>
    <row r="2271" spans="1:277" x14ac:dyDescent="0.25">
      <c r="A2271" s="47"/>
      <c r="B2271" s="48"/>
      <c r="C2271" s="48"/>
      <c r="D2271" s="48"/>
      <c r="E2271" s="48"/>
      <c r="F2271" s="48"/>
      <c r="G2271" s="48"/>
      <c r="H2271" s="48"/>
      <c r="I2271" s="48"/>
      <c r="J2271" s="48"/>
      <c r="K2271" s="48"/>
      <c r="IY2271" s="6"/>
      <c r="IZ2271" s="6"/>
      <c r="JA2271" s="6"/>
      <c r="JB2271" s="6"/>
      <c r="JC2271" s="6"/>
      <c r="JD2271" s="46"/>
      <c r="JE2271" s="4"/>
      <c r="JF2271" s="4"/>
      <c r="JG2271" s="4"/>
      <c r="JH2271" s="4"/>
      <c r="JI2271" s="4"/>
      <c r="JJ2271" s="4"/>
      <c r="JK2271" s="4"/>
      <c r="JL2271" s="4"/>
      <c r="JM2271" s="4"/>
      <c r="JN2271" s="4"/>
      <c r="JO2271" s="4"/>
      <c r="JP2271" s="4"/>
      <c r="JQ2271" s="6"/>
    </row>
    <row r="2272" spans="1:277" x14ac:dyDescent="0.25">
      <c r="A2272" s="47"/>
      <c r="B2272" s="48"/>
      <c r="C2272" s="48"/>
      <c r="D2272" s="48"/>
      <c r="E2272" s="48"/>
      <c r="F2272" s="48"/>
      <c r="G2272" s="48"/>
      <c r="H2272" s="48"/>
      <c r="I2272" s="48"/>
      <c r="J2272" s="48"/>
      <c r="K2272" s="48"/>
      <c r="IY2272" s="6"/>
      <c r="IZ2272" s="6"/>
      <c r="JA2272" s="6"/>
      <c r="JB2272" s="6"/>
      <c r="JC2272" s="6"/>
      <c r="JD2272" s="46"/>
      <c r="JE2272" s="4"/>
      <c r="JF2272" s="4"/>
      <c r="JG2272" s="4"/>
      <c r="JH2272" s="4"/>
      <c r="JI2272" s="4"/>
      <c r="JJ2272" s="4"/>
      <c r="JK2272" s="4"/>
      <c r="JL2272" s="4"/>
      <c r="JM2272" s="4"/>
      <c r="JN2272" s="4"/>
      <c r="JO2272" s="4"/>
      <c r="JP2272" s="4"/>
      <c r="JQ2272" s="6"/>
    </row>
    <row r="2273" spans="1:277" x14ac:dyDescent="0.25">
      <c r="A2273" s="47"/>
      <c r="B2273" s="48"/>
      <c r="C2273" s="48"/>
      <c r="D2273" s="48"/>
      <c r="E2273" s="48"/>
      <c r="F2273" s="48"/>
      <c r="G2273" s="48"/>
      <c r="H2273" s="48"/>
      <c r="I2273" s="48"/>
      <c r="J2273" s="48"/>
      <c r="K2273" s="48"/>
      <c r="IY2273" s="6"/>
      <c r="IZ2273" s="6"/>
      <c r="JA2273" s="6"/>
      <c r="JB2273" s="6"/>
      <c r="JC2273" s="6"/>
      <c r="JD2273" s="46"/>
      <c r="JE2273" s="4"/>
      <c r="JF2273" s="4"/>
      <c r="JG2273" s="4"/>
      <c r="JH2273" s="4"/>
      <c r="JI2273" s="4"/>
      <c r="JJ2273" s="4"/>
      <c r="JK2273" s="4"/>
      <c r="JL2273" s="4"/>
      <c r="JM2273" s="4"/>
      <c r="JN2273" s="4"/>
      <c r="JO2273" s="4"/>
      <c r="JP2273" s="4"/>
      <c r="JQ2273" s="6"/>
    </row>
    <row r="2274" spans="1:277" x14ac:dyDescent="0.25">
      <c r="A2274" s="47"/>
      <c r="B2274" s="48"/>
      <c r="C2274" s="48"/>
      <c r="D2274" s="48"/>
      <c r="E2274" s="48"/>
      <c r="F2274" s="48"/>
      <c r="G2274" s="48"/>
      <c r="H2274" s="48"/>
      <c r="I2274" s="48"/>
      <c r="J2274" s="48"/>
      <c r="K2274" s="48"/>
      <c r="IY2274" s="6"/>
      <c r="IZ2274" s="6"/>
      <c r="JA2274" s="6"/>
      <c r="JB2274" s="6"/>
      <c r="JC2274" s="6"/>
      <c r="JD2274" s="46"/>
      <c r="JE2274" s="4"/>
      <c r="JF2274" s="4"/>
      <c r="JG2274" s="4"/>
      <c r="JH2274" s="4"/>
      <c r="JI2274" s="4"/>
      <c r="JJ2274" s="4"/>
      <c r="JK2274" s="4"/>
      <c r="JL2274" s="4"/>
      <c r="JM2274" s="4"/>
      <c r="JN2274" s="4"/>
      <c r="JO2274" s="4"/>
      <c r="JP2274" s="4"/>
      <c r="JQ2274" s="6"/>
    </row>
    <row r="2275" spans="1:277" x14ac:dyDescent="0.25">
      <c r="A2275" s="47"/>
      <c r="B2275" s="48"/>
      <c r="C2275" s="48"/>
      <c r="D2275" s="48"/>
      <c r="E2275" s="48"/>
      <c r="F2275" s="48"/>
      <c r="G2275" s="48"/>
      <c r="H2275" s="48"/>
      <c r="I2275" s="48"/>
      <c r="J2275" s="48"/>
      <c r="K2275" s="48"/>
      <c r="IY2275" s="6"/>
      <c r="IZ2275" s="6"/>
      <c r="JA2275" s="6"/>
      <c r="JB2275" s="6"/>
      <c r="JC2275" s="6"/>
      <c r="JD2275" s="46"/>
      <c r="JE2275" s="4"/>
      <c r="JF2275" s="4"/>
      <c r="JG2275" s="4"/>
      <c r="JH2275" s="4"/>
      <c r="JI2275" s="4"/>
      <c r="JJ2275" s="4"/>
      <c r="JK2275" s="4"/>
      <c r="JL2275" s="4"/>
      <c r="JM2275" s="4"/>
      <c r="JN2275" s="4"/>
      <c r="JO2275" s="4"/>
      <c r="JP2275" s="4"/>
      <c r="JQ2275" s="6"/>
    </row>
    <row r="2276" spans="1:277" x14ac:dyDescent="0.25">
      <c r="A2276" s="47"/>
      <c r="B2276" s="48"/>
      <c r="C2276" s="48"/>
      <c r="D2276" s="48"/>
      <c r="E2276" s="48"/>
      <c r="F2276" s="48"/>
      <c r="G2276" s="48"/>
      <c r="H2276" s="48"/>
      <c r="I2276" s="48"/>
      <c r="J2276" s="48"/>
      <c r="K2276" s="48"/>
      <c r="IY2276" s="6"/>
      <c r="IZ2276" s="6"/>
      <c r="JA2276" s="6"/>
      <c r="JB2276" s="6"/>
      <c r="JC2276" s="6"/>
      <c r="JD2276" s="46"/>
      <c r="JE2276" s="4"/>
      <c r="JF2276" s="4"/>
      <c r="JG2276" s="4"/>
      <c r="JH2276" s="4"/>
      <c r="JI2276" s="4"/>
      <c r="JJ2276" s="4"/>
      <c r="JK2276" s="4"/>
      <c r="JL2276" s="4"/>
      <c r="JM2276" s="4"/>
      <c r="JN2276" s="4"/>
      <c r="JO2276" s="4"/>
      <c r="JP2276" s="4"/>
      <c r="JQ2276" s="6"/>
    </row>
    <row r="2277" spans="1:277" x14ac:dyDescent="0.25">
      <c r="A2277" s="47"/>
      <c r="B2277" s="48"/>
      <c r="C2277" s="48"/>
      <c r="D2277" s="48"/>
      <c r="E2277" s="48"/>
      <c r="F2277" s="48"/>
      <c r="G2277" s="48"/>
      <c r="H2277" s="48"/>
      <c r="I2277" s="48"/>
      <c r="J2277" s="48"/>
      <c r="K2277" s="48"/>
      <c r="IY2277" s="6"/>
      <c r="IZ2277" s="6"/>
      <c r="JA2277" s="6"/>
      <c r="JB2277" s="6"/>
      <c r="JC2277" s="6"/>
      <c r="JD2277" s="46"/>
      <c r="JE2277" s="4"/>
      <c r="JF2277" s="4"/>
      <c r="JG2277" s="4"/>
      <c r="JH2277" s="4"/>
      <c r="JI2277" s="4"/>
      <c r="JJ2277" s="4"/>
      <c r="JK2277" s="4"/>
      <c r="JL2277" s="4"/>
      <c r="JM2277" s="4"/>
      <c r="JN2277" s="4"/>
      <c r="JO2277" s="4"/>
      <c r="JP2277" s="4"/>
      <c r="JQ2277" s="6"/>
    </row>
    <row r="2278" spans="1:277" x14ac:dyDescent="0.25">
      <c r="A2278" s="47"/>
      <c r="B2278" s="48"/>
      <c r="C2278" s="48"/>
      <c r="D2278" s="48"/>
      <c r="E2278" s="48"/>
      <c r="F2278" s="48"/>
      <c r="G2278" s="48"/>
      <c r="H2278" s="48"/>
      <c r="I2278" s="48"/>
      <c r="J2278" s="48"/>
      <c r="K2278" s="48"/>
      <c r="IY2278" s="6"/>
      <c r="IZ2278" s="6"/>
      <c r="JA2278" s="6"/>
      <c r="JB2278" s="6"/>
      <c r="JC2278" s="6"/>
      <c r="JD2278" s="46"/>
      <c r="JE2278" s="4"/>
      <c r="JF2278" s="4"/>
      <c r="JG2278" s="4"/>
      <c r="JH2278" s="4"/>
      <c r="JI2278" s="4"/>
      <c r="JJ2278" s="4"/>
      <c r="JK2278" s="4"/>
      <c r="JL2278" s="4"/>
      <c r="JM2278" s="4"/>
      <c r="JN2278" s="4"/>
      <c r="JO2278" s="4"/>
      <c r="JP2278" s="4"/>
      <c r="JQ2278" s="6"/>
    </row>
    <row r="2279" spans="1:277" x14ac:dyDescent="0.25">
      <c r="A2279" s="47"/>
      <c r="B2279" s="48"/>
      <c r="C2279" s="48"/>
      <c r="D2279" s="48"/>
      <c r="E2279" s="48"/>
      <c r="F2279" s="48"/>
      <c r="G2279" s="48"/>
      <c r="H2279" s="48"/>
      <c r="I2279" s="48"/>
      <c r="J2279" s="48"/>
      <c r="K2279" s="48"/>
      <c r="IY2279" s="6"/>
      <c r="IZ2279" s="6"/>
      <c r="JA2279" s="6"/>
      <c r="JB2279" s="6"/>
      <c r="JC2279" s="6"/>
      <c r="JD2279" s="46"/>
      <c r="JE2279" s="4"/>
      <c r="JF2279" s="4"/>
      <c r="JG2279" s="4"/>
      <c r="JH2279" s="4"/>
      <c r="JI2279" s="4"/>
      <c r="JJ2279" s="4"/>
      <c r="JK2279" s="4"/>
      <c r="JL2279" s="4"/>
      <c r="JM2279" s="4"/>
      <c r="JN2279" s="4"/>
      <c r="JO2279" s="4"/>
      <c r="JP2279" s="4"/>
      <c r="JQ2279" s="6"/>
    </row>
    <row r="2280" spans="1:277" x14ac:dyDescent="0.25">
      <c r="A2280" s="47"/>
      <c r="B2280" s="48"/>
      <c r="C2280" s="48"/>
      <c r="D2280" s="48"/>
      <c r="E2280" s="48"/>
      <c r="F2280" s="48"/>
      <c r="G2280" s="48"/>
      <c r="H2280" s="48"/>
      <c r="I2280" s="48"/>
      <c r="J2280" s="48"/>
      <c r="K2280" s="48"/>
      <c r="IY2280" s="6"/>
      <c r="IZ2280" s="6"/>
      <c r="JA2280" s="6"/>
      <c r="JB2280" s="6"/>
      <c r="JC2280" s="6"/>
      <c r="JD2280" s="46"/>
      <c r="JE2280" s="4"/>
      <c r="JF2280" s="4"/>
      <c r="JG2280" s="4"/>
      <c r="JH2280" s="4"/>
      <c r="JI2280" s="4"/>
      <c r="JJ2280" s="4"/>
      <c r="JK2280" s="4"/>
      <c r="JL2280" s="4"/>
      <c r="JM2280" s="4"/>
      <c r="JN2280" s="4"/>
      <c r="JO2280" s="4"/>
      <c r="JP2280" s="4"/>
      <c r="JQ2280" s="6"/>
    </row>
    <row r="2281" spans="1:277" x14ac:dyDescent="0.25">
      <c r="A2281" s="47"/>
      <c r="B2281" s="48"/>
      <c r="C2281" s="48"/>
      <c r="D2281" s="48"/>
      <c r="E2281" s="48"/>
      <c r="F2281" s="48"/>
      <c r="G2281" s="48"/>
      <c r="H2281" s="48"/>
      <c r="I2281" s="48"/>
      <c r="J2281" s="48"/>
      <c r="K2281" s="48"/>
      <c r="IY2281" s="6"/>
      <c r="IZ2281" s="6"/>
      <c r="JA2281" s="6"/>
      <c r="JB2281" s="6"/>
      <c r="JC2281" s="6"/>
      <c r="JD2281" s="46"/>
      <c r="JE2281" s="4"/>
      <c r="JF2281" s="4"/>
      <c r="JG2281" s="4"/>
      <c r="JH2281" s="4"/>
      <c r="JI2281" s="4"/>
      <c r="JJ2281" s="4"/>
      <c r="JK2281" s="4"/>
      <c r="JL2281" s="4"/>
      <c r="JM2281" s="4"/>
      <c r="JN2281" s="4"/>
      <c r="JO2281" s="4"/>
      <c r="JP2281" s="4"/>
      <c r="JQ2281" s="6"/>
    </row>
    <row r="2282" spans="1:277" x14ac:dyDescent="0.25">
      <c r="A2282" s="47"/>
      <c r="B2282" s="48"/>
      <c r="C2282" s="48"/>
      <c r="D2282" s="48"/>
      <c r="E2282" s="48"/>
      <c r="F2282" s="48"/>
      <c r="G2282" s="48"/>
      <c r="H2282" s="48"/>
      <c r="I2282" s="48"/>
      <c r="J2282" s="48"/>
      <c r="K2282" s="48"/>
      <c r="IY2282" s="6"/>
      <c r="IZ2282" s="6"/>
      <c r="JA2282" s="6"/>
      <c r="JB2282" s="6"/>
      <c r="JC2282" s="6"/>
      <c r="JD2282" s="46"/>
      <c r="JE2282" s="4"/>
      <c r="JF2282" s="4"/>
      <c r="JG2282" s="4"/>
      <c r="JH2282" s="4"/>
      <c r="JI2282" s="4"/>
      <c r="JJ2282" s="4"/>
      <c r="JK2282" s="4"/>
      <c r="JL2282" s="4"/>
      <c r="JM2282" s="4"/>
      <c r="JN2282" s="4"/>
      <c r="JO2282" s="4"/>
      <c r="JP2282" s="4"/>
      <c r="JQ2282" s="6"/>
    </row>
    <row r="2283" spans="1:277" x14ac:dyDescent="0.25">
      <c r="A2283" s="47"/>
      <c r="B2283" s="48"/>
      <c r="C2283" s="48"/>
      <c r="D2283" s="48"/>
      <c r="E2283" s="48"/>
      <c r="F2283" s="48"/>
      <c r="G2283" s="48"/>
      <c r="H2283" s="48"/>
      <c r="I2283" s="48"/>
      <c r="J2283" s="48"/>
      <c r="K2283" s="48"/>
      <c r="IY2283" s="6"/>
      <c r="IZ2283" s="6"/>
      <c r="JA2283" s="6"/>
      <c r="JB2283" s="6"/>
      <c r="JC2283" s="6"/>
      <c r="JD2283" s="46"/>
      <c r="JE2283" s="4"/>
      <c r="JF2283" s="4"/>
      <c r="JG2283" s="4"/>
      <c r="JH2283" s="4"/>
      <c r="JI2283" s="4"/>
      <c r="JJ2283" s="4"/>
      <c r="JK2283" s="4"/>
      <c r="JL2283" s="4"/>
      <c r="JM2283" s="4"/>
      <c r="JN2283" s="4"/>
      <c r="JO2283" s="4"/>
      <c r="JP2283" s="4"/>
      <c r="JQ2283" s="6"/>
    </row>
    <row r="2284" spans="1:277" x14ac:dyDescent="0.25">
      <c r="A2284" s="47"/>
      <c r="B2284" s="48"/>
      <c r="C2284" s="48"/>
      <c r="D2284" s="48"/>
      <c r="E2284" s="48"/>
      <c r="F2284" s="48"/>
      <c r="G2284" s="48"/>
      <c r="H2284" s="48"/>
      <c r="I2284" s="48"/>
      <c r="J2284" s="48"/>
      <c r="K2284" s="48"/>
      <c r="IY2284" s="6"/>
      <c r="IZ2284" s="6"/>
      <c r="JA2284" s="6"/>
      <c r="JB2284" s="6"/>
      <c r="JC2284" s="6"/>
      <c r="JD2284" s="46"/>
      <c r="JE2284" s="4"/>
      <c r="JF2284" s="4"/>
      <c r="JG2284" s="4"/>
      <c r="JH2284" s="4"/>
      <c r="JI2284" s="4"/>
      <c r="JJ2284" s="4"/>
      <c r="JK2284" s="4"/>
      <c r="JL2284" s="4"/>
      <c r="JM2284" s="4"/>
      <c r="JN2284" s="4"/>
      <c r="JO2284" s="4"/>
      <c r="JP2284" s="4"/>
      <c r="JQ2284" s="6"/>
    </row>
    <row r="2285" spans="1:277" x14ac:dyDescent="0.25">
      <c r="A2285" s="47"/>
      <c r="B2285" s="48"/>
      <c r="C2285" s="48"/>
      <c r="D2285" s="48"/>
      <c r="E2285" s="48"/>
      <c r="F2285" s="48"/>
      <c r="G2285" s="48"/>
      <c r="H2285" s="48"/>
      <c r="I2285" s="48"/>
      <c r="J2285" s="48"/>
      <c r="K2285" s="48"/>
      <c r="IY2285" s="6"/>
      <c r="IZ2285" s="6"/>
      <c r="JA2285" s="6"/>
      <c r="JB2285" s="6"/>
      <c r="JC2285" s="6"/>
      <c r="JD2285" s="46"/>
      <c r="JE2285" s="4"/>
      <c r="JF2285" s="4"/>
      <c r="JG2285" s="4"/>
      <c r="JH2285" s="4"/>
      <c r="JI2285" s="4"/>
      <c r="JJ2285" s="4"/>
      <c r="JK2285" s="4"/>
      <c r="JL2285" s="4"/>
      <c r="JM2285" s="4"/>
      <c r="JN2285" s="4"/>
      <c r="JO2285" s="4"/>
      <c r="JP2285" s="4"/>
      <c r="JQ2285" s="6"/>
    </row>
    <row r="2286" spans="1:277" x14ac:dyDescent="0.25">
      <c r="A2286" s="47"/>
      <c r="B2286" s="48"/>
      <c r="C2286" s="48"/>
      <c r="D2286" s="48"/>
      <c r="E2286" s="48"/>
      <c r="F2286" s="48"/>
      <c r="G2286" s="48"/>
      <c r="H2286" s="48"/>
      <c r="I2286" s="48"/>
      <c r="J2286" s="48"/>
      <c r="K2286" s="48"/>
      <c r="IY2286" s="6"/>
      <c r="IZ2286" s="6"/>
      <c r="JA2286" s="6"/>
      <c r="JB2286" s="6"/>
      <c r="JC2286" s="6"/>
      <c r="JD2286" s="46"/>
      <c r="JE2286" s="4"/>
      <c r="JF2286" s="4"/>
      <c r="JG2286" s="4"/>
      <c r="JH2286" s="4"/>
      <c r="JI2286" s="4"/>
      <c r="JJ2286" s="4"/>
      <c r="JK2286" s="4"/>
      <c r="JL2286" s="4"/>
      <c r="JM2286" s="4"/>
      <c r="JN2286" s="4"/>
      <c r="JO2286" s="4"/>
      <c r="JP2286" s="4"/>
      <c r="JQ2286" s="6"/>
    </row>
    <row r="2287" spans="1:277" x14ac:dyDescent="0.25">
      <c r="A2287" s="47"/>
      <c r="B2287" s="48"/>
      <c r="C2287" s="48"/>
      <c r="D2287" s="48"/>
      <c r="E2287" s="48"/>
      <c r="F2287" s="48"/>
      <c r="G2287" s="48"/>
      <c r="H2287" s="48"/>
      <c r="I2287" s="48"/>
      <c r="J2287" s="48"/>
      <c r="K2287" s="48"/>
      <c r="IY2287" s="6"/>
      <c r="IZ2287" s="6"/>
      <c r="JA2287" s="6"/>
      <c r="JB2287" s="6"/>
      <c r="JC2287" s="6"/>
      <c r="JD2287" s="46"/>
      <c r="JE2287" s="4"/>
      <c r="JF2287" s="4"/>
      <c r="JG2287" s="4"/>
      <c r="JH2287" s="4"/>
      <c r="JI2287" s="4"/>
      <c r="JJ2287" s="4"/>
      <c r="JK2287" s="4"/>
      <c r="JL2287" s="4"/>
      <c r="JM2287" s="4"/>
      <c r="JN2287" s="4"/>
      <c r="JO2287" s="4"/>
      <c r="JP2287" s="4"/>
      <c r="JQ2287" s="6"/>
    </row>
    <row r="2288" spans="1:277" x14ac:dyDescent="0.25">
      <c r="A2288" s="47"/>
      <c r="B2288" s="48"/>
      <c r="C2288" s="48"/>
      <c r="D2288" s="48"/>
      <c r="E2288" s="48"/>
      <c r="F2288" s="48"/>
      <c r="G2288" s="48"/>
      <c r="H2288" s="48"/>
      <c r="I2288" s="48"/>
      <c r="J2288" s="48"/>
      <c r="K2288" s="48"/>
      <c r="IY2288" s="6"/>
      <c r="IZ2288" s="6"/>
      <c r="JA2288" s="6"/>
      <c r="JB2288" s="6"/>
      <c r="JC2288" s="6"/>
      <c r="JD2288" s="46"/>
      <c r="JE2288" s="4"/>
      <c r="JF2288" s="4"/>
      <c r="JG2288" s="4"/>
      <c r="JH2288" s="4"/>
      <c r="JI2288" s="4"/>
      <c r="JJ2288" s="4"/>
      <c r="JK2288" s="4"/>
      <c r="JL2288" s="4"/>
      <c r="JM2288" s="4"/>
      <c r="JN2288" s="4"/>
      <c r="JO2288" s="4"/>
      <c r="JP2288" s="4"/>
      <c r="JQ2288" s="6"/>
    </row>
    <row r="2289" spans="1:277" x14ac:dyDescent="0.25">
      <c r="A2289" s="47"/>
      <c r="B2289" s="48"/>
      <c r="C2289" s="48"/>
      <c r="D2289" s="48"/>
      <c r="E2289" s="48"/>
      <c r="F2289" s="48"/>
      <c r="G2289" s="48"/>
      <c r="H2289" s="48"/>
      <c r="I2289" s="48"/>
      <c r="J2289" s="48"/>
      <c r="K2289" s="48"/>
      <c r="IY2289" s="6"/>
      <c r="IZ2289" s="6"/>
      <c r="JA2289" s="6"/>
      <c r="JB2289" s="6"/>
      <c r="JC2289" s="6"/>
      <c r="JD2289" s="46"/>
      <c r="JE2289" s="4"/>
      <c r="JF2289" s="4"/>
      <c r="JG2289" s="4"/>
      <c r="JH2289" s="4"/>
      <c r="JI2289" s="4"/>
      <c r="JJ2289" s="4"/>
      <c r="JK2289" s="4"/>
      <c r="JL2289" s="4"/>
      <c r="JM2289" s="4"/>
      <c r="JN2289" s="4"/>
      <c r="JO2289" s="4"/>
      <c r="JP2289" s="4"/>
      <c r="JQ2289" s="6"/>
    </row>
    <row r="2290" spans="1:277" x14ac:dyDescent="0.25">
      <c r="A2290" s="47"/>
      <c r="B2290" s="48"/>
      <c r="C2290" s="48"/>
      <c r="D2290" s="48"/>
      <c r="E2290" s="48"/>
      <c r="F2290" s="48"/>
      <c r="G2290" s="48"/>
      <c r="H2290" s="48"/>
      <c r="I2290" s="48"/>
      <c r="J2290" s="48"/>
      <c r="K2290" s="48"/>
      <c r="IY2290" s="6"/>
      <c r="IZ2290" s="6"/>
      <c r="JA2290" s="6"/>
      <c r="JB2290" s="6"/>
      <c r="JC2290" s="6"/>
      <c r="JD2290" s="46"/>
      <c r="JE2290" s="4"/>
      <c r="JF2290" s="4"/>
      <c r="JG2290" s="4"/>
      <c r="JH2290" s="4"/>
      <c r="JI2290" s="4"/>
      <c r="JJ2290" s="4"/>
      <c r="JK2290" s="4"/>
      <c r="JL2290" s="4"/>
      <c r="JM2290" s="4"/>
      <c r="JN2290" s="4"/>
      <c r="JO2290" s="4"/>
      <c r="JP2290" s="4"/>
      <c r="JQ2290" s="6"/>
    </row>
    <row r="2291" spans="1:277" x14ac:dyDescent="0.25">
      <c r="A2291" s="47"/>
      <c r="B2291" s="48"/>
      <c r="C2291" s="48"/>
      <c r="D2291" s="48"/>
      <c r="E2291" s="48"/>
      <c r="F2291" s="48"/>
      <c r="G2291" s="48"/>
      <c r="H2291" s="48"/>
      <c r="I2291" s="48"/>
      <c r="J2291" s="48"/>
      <c r="K2291" s="48"/>
      <c r="IY2291" s="6"/>
      <c r="IZ2291" s="6"/>
      <c r="JA2291" s="6"/>
      <c r="JB2291" s="6"/>
      <c r="JC2291" s="6"/>
      <c r="JD2291" s="46"/>
      <c r="JE2291" s="4"/>
      <c r="JF2291" s="4"/>
      <c r="JG2291" s="4"/>
      <c r="JH2291" s="4"/>
      <c r="JI2291" s="4"/>
      <c r="JJ2291" s="4"/>
      <c r="JK2291" s="4"/>
      <c r="JL2291" s="4"/>
      <c r="JM2291" s="4"/>
      <c r="JN2291" s="4"/>
      <c r="JO2291" s="4"/>
      <c r="JP2291" s="4"/>
      <c r="JQ2291" s="6"/>
    </row>
    <row r="2292" spans="1:277" x14ac:dyDescent="0.25">
      <c r="A2292" s="47"/>
      <c r="B2292" s="48"/>
      <c r="C2292" s="48"/>
      <c r="D2292" s="48"/>
      <c r="E2292" s="48"/>
      <c r="F2292" s="48"/>
      <c r="G2292" s="48"/>
      <c r="H2292" s="48"/>
      <c r="I2292" s="48"/>
      <c r="J2292" s="48"/>
      <c r="K2292" s="48"/>
      <c r="IY2292" s="6"/>
      <c r="IZ2292" s="6"/>
      <c r="JA2292" s="6"/>
      <c r="JB2292" s="6"/>
      <c r="JC2292" s="6"/>
      <c r="JD2292" s="46"/>
      <c r="JE2292" s="4"/>
      <c r="JF2292" s="4"/>
      <c r="JG2292" s="4"/>
      <c r="JH2292" s="4"/>
      <c r="JI2292" s="4"/>
      <c r="JJ2292" s="4"/>
      <c r="JK2292" s="4"/>
      <c r="JL2292" s="4"/>
      <c r="JM2292" s="4"/>
      <c r="JN2292" s="4"/>
      <c r="JO2292" s="4"/>
      <c r="JP2292" s="4"/>
      <c r="JQ2292" s="6"/>
    </row>
    <row r="2293" spans="1:277" x14ac:dyDescent="0.25">
      <c r="A2293" s="47"/>
      <c r="B2293" s="48"/>
      <c r="C2293" s="48"/>
      <c r="D2293" s="48"/>
      <c r="E2293" s="48"/>
      <c r="F2293" s="48"/>
      <c r="G2293" s="48"/>
      <c r="H2293" s="48"/>
      <c r="I2293" s="48"/>
      <c r="J2293" s="48"/>
      <c r="K2293" s="48"/>
      <c r="IY2293" s="6"/>
      <c r="IZ2293" s="6"/>
      <c r="JA2293" s="6"/>
      <c r="JB2293" s="6"/>
      <c r="JC2293" s="6"/>
      <c r="JD2293" s="46"/>
      <c r="JE2293" s="4"/>
      <c r="JF2293" s="4"/>
      <c r="JG2293" s="4"/>
      <c r="JH2293" s="4"/>
      <c r="JI2293" s="4"/>
      <c r="JJ2293" s="4"/>
      <c r="JK2293" s="4"/>
      <c r="JL2293" s="4"/>
      <c r="JM2293" s="4"/>
      <c r="JN2293" s="4"/>
      <c r="JO2293" s="4"/>
      <c r="JP2293" s="4"/>
      <c r="JQ2293" s="6"/>
    </row>
    <row r="2294" spans="1:277" x14ac:dyDescent="0.25">
      <c r="A2294" s="47"/>
      <c r="B2294" s="48"/>
      <c r="C2294" s="48"/>
      <c r="D2294" s="48"/>
      <c r="E2294" s="48"/>
      <c r="F2294" s="48"/>
      <c r="G2294" s="48"/>
      <c r="H2294" s="48"/>
      <c r="I2294" s="48"/>
      <c r="J2294" s="48"/>
      <c r="K2294" s="48"/>
      <c r="IY2294" s="6"/>
      <c r="IZ2294" s="6"/>
      <c r="JA2294" s="6"/>
      <c r="JB2294" s="6"/>
      <c r="JC2294" s="6"/>
      <c r="JD2294" s="46"/>
      <c r="JE2294" s="4"/>
      <c r="JF2294" s="4"/>
      <c r="JG2294" s="4"/>
      <c r="JH2294" s="4"/>
      <c r="JI2294" s="4"/>
      <c r="JJ2294" s="4"/>
      <c r="JK2294" s="4"/>
      <c r="JL2294" s="4"/>
      <c r="JM2294" s="4"/>
      <c r="JN2294" s="4"/>
      <c r="JO2294" s="4"/>
      <c r="JP2294" s="4"/>
      <c r="JQ2294" s="6"/>
    </row>
    <row r="2295" spans="1:277" x14ac:dyDescent="0.25">
      <c r="A2295" s="47"/>
      <c r="B2295" s="48"/>
      <c r="C2295" s="48"/>
      <c r="D2295" s="48"/>
      <c r="E2295" s="48"/>
      <c r="F2295" s="48"/>
      <c r="G2295" s="48"/>
      <c r="H2295" s="48"/>
      <c r="I2295" s="48"/>
      <c r="J2295" s="48"/>
      <c r="K2295" s="48"/>
      <c r="IY2295" s="6"/>
      <c r="IZ2295" s="6"/>
      <c r="JA2295" s="6"/>
      <c r="JB2295" s="6"/>
      <c r="JC2295" s="6"/>
      <c r="JD2295" s="46"/>
      <c r="JE2295" s="4"/>
      <c r="JF2295" s="4"/>
      <c r="JG2295" s="4"/>
      <c r="JH2295" s="4"/>
      <c r="JI2295" s="4"/>
      <c r="JJ2295" s="4"/>
      <c r="JK2295" s="4"/>
      <c r="JL2295" s="4"/>
      <c r="JM2295" s="4"/>
      <c r="JN2295" s="4"/>
      <c r="JO2295" s="4"/>
      <c r="JP2295" s="4"/>
      <c r="JQ2295" s="6"/>
    </row>
    <row r="2296" spans="1:277" x14ac:dyDescent="0.25">
      <c r="A2296" s="47"/>
      <c r="B2296" s="48"/>
      <c r="C2296" s="48"/>
      <c r="D2296" s="48"/>
      <c r="E2296" s="48"/>
      <c r="F2296" s="48"/>
      <c r="G2296" s="48"/>
      <c r="H2296" s="48"/>
      <c r="I2296" s="48"/>
      <c r="J2296" s="48"/>
      <c r="K2296" s="48"/>
      <c r="IY2296" s="6"/>
      <c r="IZ2296" s="6"/>
      <c r="JA2296" s="6"/>
      <c r="JB2296" s="6"/>
      <c r="JC2296" s="6"/>
      <c r="JD2296" s="46"/>
      <c r="JE2296" s="4"/>
      <c r="JF2296" s="4"/>
      <c r="JG2296" s="4"/>
      <c r="JH2296" s="4"/>
      <c r="JI2296" s="4"/>
      <c r="JJ2296" s="4"/>
      <c r="JK2296" s="4"/>
      <c r="JL2296" s="4"/>
      <c r="JM2296" s="4"/>
      <c r="JN2296" s="4"/>
      <c r="JO2296" s="4"/>
      <c r="JP2296" s="4"/>
      <c r="JQ2296" s="6"/>
    </row>
    <row r="2297" spans="1:277" x14ac:dyDescent="0.25">
      <c r="A2297" s="47"/>
      <c r="B2297" s="48"/>
      <c r="C2297" s="48"/>
      <c r="D2297" s="48"/>
      <c r="E2297" s="48"/>
      <c r="F2297" s="48"/>
      <c r="G2297" s="48"/>
      <c r="H2297" s="48"/>
      <c r="I2297" s="48"/>
      <c r="J2297" s="48"/>
      <c r="K2297" s="48"/>
      <c r="IY2297" s="6"/>
      <c r="IZ2297" s="6"/>
      <c r="JA2297" s="6"/>
      <c r="JB2297" s="6"/>
      <c r="JC2297" s="6"/>
      <c r="JD2297" s="46"/>
      <c r="JE2297" s="4"/>
      <c r="JF2297" s="4"/>
      <c r="JG2297" s="4"/>
      <c r="JH2297" s="4"/>
      <c r="JI2297" s="4"/>
      <c r="JJ2297" s="4"/>
      <c r="JK2297" s="4"/>
      <c r="JL2297" s="4"/>
      <c r="JM2297" s="4"/>
      <c r="JN2297" s="4"/>
      <c r="JO2297" s="4"/>
      <c r="JP2297" s="4"/>
      <c r="JQ2297" s="6"/>
    </row>
    <row r="2298" spans="1:277" x14ac:dyDescent="0.25">
      <c r="A2298" s="47"/>
      <c r="B2298" s="48"/>
      <c r="C2298" s="48"/>
      <c r="D2298" s="48"/>
      <c r="E2298" s="48"/>
      <c r="F2298" s="48"/>
      <c r="G2298" s="48"/>
      <c r="H2298" s="48"/>
      <c r="I2298" s="48"/>
      <c r="J2298" s="48"/>
      <c r="K2298" s="48"/>
      <c r="IY2298" s="6"/>
      <c r="IZ2298" s="6"/>
      <c r="JA2298" s="6"/>
      <c r="JB2298" s="6"/>
      <c r="JC2298" s="6"/>
      <c r="JD2298" s="46"/>
      <c r="JE2298" s="4"/>
      <c r="JF2298" s="4"/>
      <c r="JG2298" s="4"/>
      <c r="JH2298" s="4"/>
      <c r="JI2298" s="4"/>
      <c r="JJ2298" s="4"/>
      <c r="JK2298" s="4"/>
      <c r="JL2298" s="4"/>
      <c r="JM2298" s="4"/>
      <c r="JN2298" s="4"/>
      <c r="JO2298" s="4"/>
      <c r="JP2298" s="4"/>
      <c r="JQ2298" s="6"/>
    </row>
    <row r="2299" spans="1:277" x14ac:dyDescent="0.25">
      <c r="A2299" s="47"/>
      <c r="B2299" s="48"/>
      <c r="C2299" s="48"/>
      <c r="D2299" s="48"/>
      <c r="E2299" s="48"/>
      <c r="F2299" s="48"/>
      <c r="G2299" s="48"/>
      <c r="H2299" s="48"/>
      <c r="I2299" s="48"/>
      <c r="J2299" s="48"/>
      <c r="K2299" s="48"/>
      <c r="IY2299" s="6"/>
      <c r="IZ2299" s="6"/>
      <c r="JA2299" s="6"/>
      <c r="JB2299" s="6"/>
      <c r="JC2299" s="6"/>
      <c r="JD2299" s="46"/>
      <c r="JE2299" s="4"/>
      <c r="JF2299" s="4"/>
      <c r="JG2299" s="4"/>
      <c r="JH2299" s="4"/>
      <c r="JI2299" s="4"/>
      <c r="JJ2299" s="4"/>
      <c r="JK2299" s="4"/>
      <c r="JL2299" s="4"/>
      <c r="JM2299" s="4"/>
      <c r="JN2299" s="4"/>
      <c r="JO2299" s="4"/>
      <c r="JP2299" s="4"/>
      <c r="JQ2299" s="6"/>
    </row>
    <row r="2300" spans="1:277" x14ac:dyDescent="0.25">
      <c r="A2300" s="47"/>
      <c r="B2300" s="48"/>
      <c r="C2300" s="48"/>
      <c r="D2300" s="48"/>
      <c r="E2300" s="48"/>
      <c r="F2300" s="48"/>
      <c r="G2300" s="48"/>
      <c r="H2300" s="48"/>
      <c r="I2300" s="48"/>
      <c r="J2300" s="48"/>
      <c r="K2300" s="48"/>
      <c r="IY2300" s="6"/>
      <c r="IZ2300" s="6"/>
      <c r="JA2300" s="6"/>
      <c r="JB2300" s="6"/>
      <c r="JC2300" s="6"/>
      <c r="JD2300" s="46"/>
      <c r="JE2300" s="4"/>
      <c r="JF2300" s="4"/>
      <c r="JG2300" s="4"/>
      <c r="JH2300" s="4"/>
      <c r="JI2300" s="4"/>
      <c r="JJ2300" s="4"/>
      <c r="JK2300" s="4"/>
      <c r="JL2300" s="4"/>
      <c r="JM2300" s="4"/>
      <c r="JN2300" s="4"/>
      <c r="JO2300" s="4"/>
      <c r="JP2300" s="4"/>
      <c r="JQ2300" s="6"/>
    </row>
    <row r="2301" spans="1:277" x14ac:dyDescent="0.25">
      <c r="A2301" s="47"/>
      <c r="B2301" s="48"/>
      <c r="C2301" s="48"/>
      <c r="D2301" s="48"/>
      <c r="E2301" s="48"/>
      <c r="F2301" s="48"/>
      <c r="G2301" s="48"/>
      <c r="H2301" s="48"/>
      <c r="I2301" s="48"/>
      <c r="J2301" s="48"/>
      <c r="K2301" s="48"/>
      <c r="IY2301" s="6"/>
      <c r="IZ2301" s="6"/>
      <c r="JA2301" s="6"/>
      <c r="JB2301" s="6"/>
      <c r="JC2301" s="6"/>
      <c r="JD2301" s="46"/>
      <c r="JE2301" s="4"/>
      <c r="JF2301" s="4"/>
      <c r="JG2301" s="4"/>
      <c r="JH2301" s="4"/>
      <c r="JI2301" s="4"/>
      <c r="JJ2301" s="4"/>
      <c r="JK2301" s="4"/>
      <c r="JL2301" s="4"/>
      <c r="JM2301" s="4"/>
      <c r="JN2301" s="4"/>
      <c r="JO2301" s="4"/>
      <c r="JP2301" s="4"/>
      <c r="JQ2301" s="6"/>
    </row>
    <row r="2302" spans="1:277" x14ac:dyDescent="0.25">
      <c r="A2302" s="47"/>
      <c r="B2302" s="48"/>
      <c r="C2302" s="48"/>
      <c r="D2302" s="48"/>
      <c r="E2302" s="48"/>
      <c r="F2302" s="48"/>
      <c r="G2302" s="48"/>
      <c r="H2302" s="48"/>
      <c r="I2302" s="48"/>
      <c r="J2302" s="48"/>
      <c r="K2302" s="48"/>
      <c r="IY2302" s="6"/>
      <c r="IZ2302" s="6"/>
      <c r="JA2302" s="6"/>
      <c r="JB2302" s="6"/>
      <c r="JC2302" s="6"/>
      <c r="JD2302" s="46"/>
      <c r="JE2302" s="4"/>
      <c r="JF2302" s="4"/>
      <c r="JG2302" s="4"/>
      <c r="JH2302" s="4"/>
      <c r="JI2302" s="4"/>
      <c r="JJ2302" s="4"/>
      <c r="JK2302" s="4"/>
      <c r="JL2302" s="4"/>
      <c r="JM2302" s="4"/>
      <c r="JN2302" s="4"/>
      <c r="JO2302" s="4"/>
      <c r="JP2302" s="4"/>
      <c r="JQ2302" s="6"/>
    </row>
    <row r="2303" spans="1:277" x14ac:dyDescent="0.25">
      <c r="A2303" s="47"/>
      <c r="B2303" s="48"/>
      <c r="C2303" s="48"/>
      <c r="D2303" s="48"/>
      <c r="E2303" s="48"/>
      <c r="F2303" s="48"/>
      <c r="G2303" s="48"/>
      <c r="H2303" s="48"/>
      <c r="I2303" s="48"/>
      <c r="J2303" s="48"/>
      <c r="K2303" s="48"/>
      <c r="IY2303" s="6"/>
      <c r="IZ2303" s="6"/>
      <c r="JA2303" s="6"/>
      <c r="JB2303" s="6"/>
      <c r="JC2303" s="6"/>
      <c r="JD2303" s="46"/>
      <c r="JE2303" s="4"/>
      <c r="JF2303" s="4"/>
      <c r="JG2303" s="4"/>
      <c r="JH2303" s="4"/>
      <c r="JI2303" s="4"/>
      <c r="JJ2303" s="4"/>
      <c r="JK2303" s="4"/>
      <c r="JL2303" s="4"/>
      <c r="JM2303" s="4"/>
      <c r="JN2303" s="4"/>
      <c r="JO2303" s="4"/>
      <c r="JP2303" s="4"/>
      <c r="JQ2303" s="6"/>
    </row>
    <row r="2304" spans="1:277" x14ac:dyDescent="0.25">
      <c r="A2304" s="47"/>
      <c r="B2304" s="48"/>
      <c r="C2304" s="48"/>
      <c r="D2304" s="48"/>
      <c r="E2304" s="48"/>
      <c r="F2304" s="48"/>
      <c r="G2304" s="48"/>
      <c r="H2304" s="48"/>
      <c r="I2304" s="48"/>
      <c r="J2304" s="48"/>
      <c r="K2304" s="48"/>
      <c r="IY2304" s="6"/>
      <c r="IZ2304" s="6"/>
      <c r="JA2304" s="6"/>
      <c r="JB2304" s="6"/>
      <c r="JC2304" s="6"/>
      <c r="JD2304" s="46"/>
      <c r="JE2304" s="4"/>
      <c r="JF2304" s="4"/>
      <c r="JG2304" s="4"/>
      <c r="JH2304" s="4"/>
      <c r="JI2304" s="4"/>
      <c r="JJ2304" s="4"/>
      <c r="JK2304" s="4"/>
      <c r="JL2304" s="4"/>
      <c r="JM2304" s="4"/>
      <c r="JN2304" s="4"/>
      <c r="JO2304" s="4"/>
      <c r="JP2304" s="4"/>
      <c r="JQ2304" s="6"/>
    </row>
    <row r="2305" spans="1:277" x14ac:dyDescent="0.25">
      <c r="A2305" s="47"/>
      <c r="B2305" s="48"/>
      <c r="C2305" s="48"/>
      <c r="D2305" s="48"/>
      <c r="E2305" s="48"/>
      <c r="F2305" s="48"/>
      <c r="G2305" s="48"/>
      <c r="H2305" s="48"/>
      <c r="I2305" s="48"/>
      <c r="J2305" s="48"/>
      <c r="K2305" s="48"/>
      <c r="IY2305" s="6"/>
      <c r="IZ2305" s="6"/>
      <c r="JA2305" s="6"/>
      <c r="JB2305" s="6"/>
      <c r="JC2305" s="6"/>
      <c r="JD2305" s="46"/>
      <c r="JE2305" s="4"/>
      <c r="JF2305" s="4"/>
      <c r="JG2305" s="4"/>
      <c r="JH2305" s="4"/>
      <c r="JI2305" s="4"/>
      <c r="JJ2305" s="4"/>
      <c r="JK2305" s="4"/>
      <c r="JL2305" s="4"/>
      <c r="JM2305" s="4"/>
      <c r="JN2305" s="4"/>
      <c r="JO2305" s="4"/>
      <c r="JP2305" s="4"/>
      <c r="JQ2305" s="6"/>
    </row>
    <row r="2306" spans="1:277" x14ac:dyDescent="0.25">
      <c r="A2306" s="47"/>
      <c r="B2306" s="48"/>
      <c r="C2306" s="48"/>
      <c r="D2306" s="48"/>
      <c r="E2306" s="48"/>
      <c r="F2306" s="48"/>
      <c r="G2306" s="48"/>
      <c r="H2306" s="48"/>
      <c r="I2306" s="48"/>
      <c r="J2306" s="48"/>
      <c r="K2306" s="48"/>
      <c r="IY2306" s="6"/>
      <c r="IZ2306" s="6"/>
      <c r="JA2306" s="6"/>
      <c r="JB2306" s="6"/>
      <c r="JC2306" s="6"/>
      <c r="JD2306" s="46"/>
      <c r="JE2306" s="4"/>
      <c r="JF2306" s="4"/>
      <c r="JG2306" s="4"/>
      <c r="JH2306" s="4"/>
      <c r="JI2306" s="4"/>
      <c r="JJ2306" s="4"/>
      <c r="JK2306" s="4"/>
      <c r="JL2306" s="4"/>
      <c r="JM2306" s="4"/>
      <c r="JN2306" s="4"/>
      <c r="JO2306" s="4"/>
      <c r="JP2306" s="4"/>
      <c r="JQ2306" s="6"/>
    </row>
    <row r="2307" spans="1:277" x14ac:dyDescent="0.25">
      <c r="A2307" s="47"/>
      <c r="B2307" s="48"/>
      <c r="C2307" s="48"/>
      <c r="D2307" s="48"/>
      <c r="E2307" s="48"/>
      <c r="F2307" s="48"/>
      <c r="G2307" s="48"/>
      <c r="H2307" s="48"/>
      <c r="I2307" s="48"/>
      <c r="J2307" s="48"/>
      <c r="K2307" s="48"/>
      <c r="IY2307" s="6"/>
      <c r="IZ2307" s="6"/>
      <c r="JA2307" s="6"/>
      <c r="JB2307" s="6"/>
      <c r="JC2307" s="6"/>
      <c r="JD2307" s="46"/>
      <c r="JE2307" s="4"/>
      <c r="JF2307" s="4"/>
      <c r="JG2307" s="4"/>
      <c r="JH2307" s="4"/>
      <c r="JI2307" s="4"/>
      <c r="JJ2307" s="4"/>
      <c r="JK2307" s="4"/>
      <c r="JL2307" s="4"/>
      <c r="JM2307" s="4"/>
      <c r="JN2307" s="4"/>
      <c r="JO2307" s="4"/>
      <c r="JP2307" s="4"/>
      <c r="JQ2307" s="6"/>
    </row>
    <row r="2308" spans="1:277" x14ac:dyDescent="0.25">
      <c r="A2308" s="47"/>
      <c r="B2308" s="48"/>
      <c r="C2308" s="48"/>
      <c r="D2308" s="48"/>
      <c r="E2308" s="48"/>
      <c r="F2308" s="48"/>
      <c r="G2308" s="48"/>
      <c r="H2308" s="48"/>
      <c r="I2308" s="48"/>
      <c r="J2308" s="48"/>
      <c r="K2308" s="48"/>
      <c r="IY2308" s="6"/>
      <c r="IZ2308" s="6"/>
      <c r="JA2308" s="6"/>
      <c r="JB2308" s="6"/>
      <c r="JC2308" s="6"/>
      <c r="JD2308" s="46"/>
      <c r="JE2308" s="4"/>
      <c r="JF2308" s="4"/>
      <c r="JG2308" s="4"/>
      <c r="JH2308" s="4"/>
      <c r="JI2308" s="4"/>
      <c r="JJ2308" s="4"/>
      <c r="JK2308" s="4"/>
      <c r="JL2308" s="4"/>
      <c r="JM2308" s="4"/>
      <c r="JN2308" s="4"/>
      <c r="JO2308" s="4"/>
      <c r="JP2308" s="4"/>
      <c r="JQ2308" s="6"/>
    </row>
    <row r="2309" spans="1:277" x14ac:dyDescent="0.25">
      <c r="A2309" s="47"/>
      <c r="B2309" s="48"/>
      <c r="C2309" s="48"/>
      <c r="D2309" s="48"/>
      <c r="E2309" s="48"/>
      <c r="F2309" s="48"/>
      <c r="G2309" s="48"/>
      <c r="H2309" s="48"/>
      <c r="I2309" s="48"/>
      <c r="J2309" s="48"/>
      <c r="K2309" s="48"/>
      <c r="IY2309" s="6"/>
      <c r="IZ2309" s="6"/>
      <c r="JA2309" s="6"/>
      <c r="JB2309" s="6"/>
      <c r="JC2309" s="6"/>
      <c r="JD2309" s="46"/>
      <c r="JE2309" s="4"/>
      <c r="JF2309" s="4"/>
      <c r="JG2309" s="4"/>
      <c r="JH2309" s="4"/>
      <c r="JI2309" s="4"/>
      <c r="JJ2309" s="4"/>
      <c r="JK2309" s="4"/>
      <c r="JL2309" s="4"/>
      <c r="JM2309" s="4"/>
      <c r="JN2309" s="4"/>
      <c r="JO2309" s="4"/>
      <c r="JP2309" s="4"/>
      <c r="JQ2309" s="6"/>
    </row>
    <row r="2310" spans="1:277" x14ac:dyDescent="0.25">
      <c r="A2310" s="47"/>
      <c r="B2310" s="48"/>
      <c r="C2310" s="48"/>
      <c r="D2310" s="48"/>
      <c r="E2310" s="48"/>
      <c r="F2310" s="48"/>
      <c r="G2310" s="48"/>
      <c r="H2310" s="48"/>
      <c r="I2310" s="48"/>
      <c r="J2310" s="48"/>
      <c r="K2310" s="48"/>
      <c r="IY2310" s="6"/>
      <c r="IZ2310" s="6"/>
      <c r="JA2310" s="6"/>
      <c r="JB2310" s="6"/>
      <c r="JC2310" s="6"/>
      <c r="JD2310" s="46"/>
      <c r="JE2310" s="4"/>
      <c r="JF2310" s="4"/>
      <c r="JG2310" s="4"/>
      <c r="JH2310" s="4"/>
      <c r="JI2310" s="4"/>
      <c r="JJ2310" s="4"/>
      <c r="JK2310" s="4"/>
      <c r="JL2310" s="4"/>
      <c r="JM2310" s="4"/>
      <c r="JN2310" s="4"/>
      <c r="JO2310" s="4"/>
      <c r="JP2310" s="4"/>
      <c r="JQ2310" s="6"/>
    </row>
    <row r="2311" spans="1:277" x14ac:dyDescent="0.25">
      <c r="A2311" s="47"/>
      <c r="B2311" s="48"/>
      <c r="C2311" s="48"/>
      <c r="D2311" s="48"/>
      <c r="E2311" s="48"/>
      <c r="F2311" s="48"/>
      <c r="G2311" s="48"/>
      <c r="H2311" s="48"/>
      <c r="I2311" s="48"/>
      <c r="J2311" s="48"/>
      <c r="K2311" s="48"/>
      <c r="IY2311" s="6"/>
      <c r="IZ2311" s="6"/>
      <c r="JA2311" s="6"/>
      <c r="JB2311" s="6"/>
      <c r="JC2311" s="6"/>
      <c r="JD2311" s="46"/>
      <c r="JE2311" s="4"/>
      <c r="JF2311" s="4"/>
      <c r="JG2311" s="4"/>
      <c r="JH2311" s="4"/>
      <c r="JI2311" s="4"/>
      <c r="JJ2311" s="4"/>
      <c r="JK2311" s="4"/>
      <c r="JL2311" s="4"/>
      <c r="JM2311" s="4"/>
      <c r="JN2311" s="4"/>
      <c r="JO2311" s="4"/>
      <c r="JP2311" s="4"/>
      <c r="JQ2311" s="6"/>
    </row>
    <row r="2312" spans="1:277" x14ac:dyDescent="0.25">
      <c r="A2312" s="47"/>
      <c r="B2312" s="48"/>
      <c r="C2312" s="48"/>
      <c r="D2312" s="48"/>
      <c r="E2312" s="48"/>
      <c r="F2312" s="48"/>
      <c r="G2312" s="48"/>
      <c r="H2312" s="48"/>
      <c r="I2312" s="48"/>
      <c r="J2312" s="48"/>
      <c r="K2312" s="48"/>
      <c r="IY2312" s="6"/>
      <c r="IZ2312" s="6"/>
      <c r="JA2312" s="6"/>
      <c r="JB2312" s="6"/>
      <c r="JC2312" s="6"/>
      <c r="JD2312" s="46"/>
      <c r="JE2312" s="4"/>
      <c r="JF2312" s="4"/>
      <c r="JG2312" s="4"/>
      <c r="JH2312" s="4"/>
      <c r="JI2312" s="4"/>
      <c r="JJ2312" s="4"/>
      <c r="JK2312" s="4"/>
      <c r="JL2312" s="4"/>
      <c r="JM2312" s="4"/>
      <c r="JN2312" s="4"/>
      <c r="JO2312" s="4"/>
      <c r="JP2312" s="4"/>
      <c r="JQ2312" s="6"/>
    </row>
    <row r="2313" spans="1:277" x14ac:dyDescent="0.25">
      <c r="A2313" s="47"/>
      <c r="B2313" s="48"/>
      <c r="C2313" s="48"/>
      <c r="D2313" s="48"/>
      <c r="E2313" s="48"/>
      <c r="F2313" s="48"/>
      <c r="G2313" s="48"/>
      <c r="H2313" s="48"/>
      <c r="I2313" s="48"/>
      <c r="J2313" s="48"/>
      <c r="K2313" s="48"/>
      <c r="IY2313" s="6"/>
      <c r="IZ2313" s="6"/>
      <c r="JA2313" s="6"/>
      <c r="JB2313" s="6"/>
      <c r="JC2313" s="6"/>
      <c r="JD2313" s="46"/>
      <c r="JE2313" s="4"/>
      <c r="JF2313" s="4"/>
      <c r="JG2313" s="4"/>
      <c r="JH2313" s="4"/>
      <c r="JI2313" s="4"/>
      <c r="JJ2313" s="4"/>
      <c r="JK2313" s="4"/>
      <c r="JL2313" s="4"/>
      <c r="JM2313" s="4"/>
      <c r="JN2313" s="4"/>
      <c r="JO2313" s="4"/>
      <c r="JP2313" s="4"/>
      <c r="JQ2313" s="6"/>
    </row>
    <row r="2314" spans="1:277" x14ac:dyDescent="0.25">
      <c r="A2314" s="47"/>
      <c r="B2314" s="48"/>
      <c r="C2314" s="48"/>
      <c r="D2314" s="48"/>
      <c r="E2314" s="48"/>
      <c r="F2314" s="48"/>
      <c r="G2314" s="48"/>
      <c r="H2314" s="48"/>
      <c r="I2314" s="48"/>
      <c r="J2314" s="48"/>
      <c r="K2314" s="48"/>
      <c r="IY2314" s="6"/>
      <c r="IZ2314" s="6"/>
      <c r="JA2314" s="6"/>
      <c r="JB2314" s="6"/>
      <c r="JC2314" s="6"/>
      <c r="JD2314" s="46"/>
      <c r="JE2314" s="4"/>
      <c r="JF2314" s="4"/>
      <c r="JG2314" s="4"/>
      <c r="JH2314" s="4"/>
      <c r="JI2314" s="4"/>
      <c r="JJ2314" s="4"/>
      <c r="JK2314" s="4"/>
      <c r="JL2314" s="4"/>
      <c r="JM2314" s="4"/>
      <c r="JN2314" s="4"/>
      <c r="JO2314" s="4"/>
      <c r="JP2314" s="4"/>
      <c r="JQ2314" s="6"/>
    </row>
    <row r="2315" spans="1:277" x14ac:dyDescent="0.25">
      <c r="A2315" s="47"/>
      <c r="B2315" s="48"/>
      <c r="C2315" s="48"/>
      <c r="D2315" s="48"/>
      <c r="E2315" s="48"/>
      <c r="F2315" s="48"/>
      <c r="G2315" s="48"/>
      <c r="H2315" s="48"/>
      <c r="I2315" s="48"/>
      <c r="J2315" s="48"/>
      <c r="K2315" s="48"/>
      <c r="IY2315" s="6"/>
      <c r="IZ2315" s="6"/>
      <c r="JA2315" s="6"/>
      <c r="JB2315" s="6"/>
      <c r="JC2315" s="6"/>
      <c r="JD2315" s="46"/>
      <c r="JE2315" s="4"/>
      <c r="JF2315" s="4"/>
      <c r="JG2315" s="4"/>
      <c r="JH2315" s="4"/>
      <c r="JI2315" s="4"/>
      <c r="JJ2315" s="4"/>
      <c r="JK2315" s="4"/>
      <c r="JL2315" s="4"/>
      <c r="JM2315" s="4"/>
      <c r="JN2315" s="4"/>
      <c r="JO2315" s="4"/>
      <c r="JP2315" s="4"/>
      <c r="JQ2315" s="6"/>
    </row>
    <row r="2316" spans="1:277" x14ac:dyDescent="0.25">
      <c r="A2316" s="47"/>
      <c r="B2316" s="48"/>
      <c r="C2316" s="48"/>
      <c r="D2316" s="48"/>
      <c r="E2316" s="48"/>
      <c r="F2316" s="48"/>
      <c r="G2316" s="48"/>
      <c r="H2316" s="48"/>
      <c r="I2316" s="48"/>
      <c r="J2316" s="48"/>
      <c r="K2316" s="48"/>
      <c r="IY2316" s="6"/>
      <c r="IZ2316" s="6"/>
      <c r="JA2316" s="6"/>
      <c r="JB2316" s="6"/>
      <c r="JC2316" s="6"/>
      <c r="JD2316" s="46"/>
      <c r="JE2316" s="4"/>
      <c r="JF2316" s="4"/>
      <c r="JG2316" s="4"/>
      <c r="JH2316" s="4"/>
      <c r="JI2316" s="4"/>
      <c r="JJ2316" s="4"/>
      <c r="JK2316" s="4"/>
      <c r="JL2316" s="4"/>
      <c r="JM2316" s="4"/>
      <c r="JN2316" s="4"/>
      <c r="JO2316" s="4"/>
      <c r="JP2316" s="4"/>
      <c r="JQ2316" s="6"/>
    </row>
    <row r="2317" spans="1:277" x14ac:dyDescent="0.25">
      <c r="A2317" s="47"/>
      <c r="B2317" s="48"/>
      <c r="C2317" s="48"/>
      <c r="D2317" s="48"/>
      <c r="E2317" s="48"/>
      <c r="F2317" s="48"/>
      <c r="G2317" s="48"/>
      <c r="H2317" s="48"/>
      <c r="I2317" s="48"/>
      <c r="J2317" s="48"/>
      <c r="K2317" s="48"/>
      <c r="IY2317" s="6"/>
      <c r="IZ2317" s="6"/>
      <c r="JA2317" s="6"/>
      <c r="JB2317" s="6"/>
      <c r="JC2317" s="6"/>
      <c r="JD2317" s="46"/>
      <c r="JE2317" s="4"/>
      <c r="JF2317" s="4"/>
      <c r="JG2317" s="4"/>
      <c r="JH2317" s="4"/>
      <c r="JI2317" s="4"/>
      <c r="JJ2317" s="4"/>
      <c r="JK2317" s="4"/>
      <c r="JL2317" s="4"/>
      <c r="JM2317" s="4"/>
      <c r="JN2317" s="4"/>
      <c r="JO2317" s="4"/>
      <c r="JP2317" s="4"/>
      <c r="JQ2317" s="6"/>
    </row>
    <row r="2318" spans="1:277" x14ac:dyDescent="0.25">
      <c r="A2318" s="47"/>
      <c r="B2318" s="48"/>
      <c r="C2318" s="48"/>
      <c r="D2318" s="48"/>
      <c r="E2318" s="48"/>
      <c r="F2318" s="48"/>
      <c r="G2318" s="48"/>
      <c r="H2318" s="48"/>
      <c r="I2318" s="48"/>
      <c r="J2318" s="48"/>
      <c r="K2318" s="48"/>
      <c r="IY2318" s="6"/>
      <c r="IZ2318" s="6"/>
      <c r="JA2318" s="6"/>
      <c r="JB2318" s="6"/>
      <c r="JC2318" s="6"/>
      <c r="JD2318" s="46"/>
      <c r="JE2318" s="4"/>
      <c r="JF2318" s="4"/>
      <c r="JG2318" s="4"/>
      <c r="JH2318" s="4"/>
      <c r="JI2318" s="4"/>
      <c r="JJ2318" s="4"/>
      <c r="JK2318" s="4"/>
      <c r="JL2318" s="4"/>
      <c r="JM2318" s="4"/>
      <c r="JN2318" s="4"/>
      <c r="JO2318" s="4"/>
      <c r="JP2318" s="4"/>
      <c r="JQ2318" s="6"/>
    </row>
    <row r="2319" spans="1:277" x14ac:dyDescent="0.25">
      <c r="A2319" s="47"/>
      <c r="B2319" s="48"/>
      <c r="C2319" s="48"/>
      <c r="D2319" s="48"/>
      <c r="E2319" s="48"/>
      <c r="F2319" s="48"/>
      <c r="G2319" s="48"/>
      <c r="H2319" s="48"/>
      <c r="I2319" s="48"/>
      <c r="J2319" s="48"/>
      <c r="K2319" s="48"/>
      <c r="IY2319" s="6"/>
      <c r="IZ2319" s="6"/>
      <c r="JA2319" s="6"/>
      <c r="JB2319" s="6"/>
      <c r="JC2319" s="6"/>
      <c r="JD2319" s="46"/>
      <c r="JE2319" s="4"/>
      <c r="JF2319" s="4"/>
      <c r="JG2319" s="4"/>
      <c r="JH2319" s="4"/>
      <c r="JI2319" s="4"/>
      <c r="JJ2319" s="4"/>
      <c r="JK2319" s="4"/>
      <c r="JL2319" s="4"/>
      <c r="JM2319" s="4"/>
      <c r="JN2319" s="4"/>
      <c r="JO2319" s="4"/>
      <c r="JP2319" s="4"/>
      <c r="JQ2319" s="6"/>
    </row>
    <row r="2320" spans="1:277" x14ac:dyDescent="0.25">
      <c r="A2320" s="47"/>
      <c r="B2320" s="48"/>
      <c r="C2320" s="48"/>
      <c r="D2320" s="48"/>
      <c r="E2320" s="48"/>
      <c r="F2320" s="48"/>
      <c r="G2320" s="48"/>
      <c r="H2320" s="48"/>
      <c r="I2320" s="48"/>
      <c r="J2320" s="48"/>
      <c r="K2320" s="48"/>
      <c r="IY2320" s="6"/>
      <c r="IZ2320" s="6"/>
      <c r="JA2320" s="6"/>
      <c r="JB2320" s="6"/>
      <c r="JC2320" s="6"/>
      <c r="JD2320" s="46"/>
      <c r="JE2320" s="4"/>
      <c r="JF2320" s="4"/>
      <c r="JG2320" s="4"/>
      <c r="JH2320" s="4"/>
      <c r="JI2320" s="4"/>
      <c r="JJ2320" s="4"/>
      <c r="JK2320" s="4"/>
      <c r="JL2320" s="4"/>
      <c r="JM2320" s="4"/>
      <c r="JN2320" s="4"/>
      <c r="JO2320" s="4"/>
      <c r="JP2320" s="4"/>
      <c r="JQ2320" s="6"/>
    </row>
    <row r="2321" spans="1:277" x14ac:dyDescent="0.25">
      <c r="A2321" s="47"/>
      <c r="B2321" s="48"/>
      <c r="C2321" s="48"/>
      <c r="D2321" s="48"/>
      <c r="E2321" s="48"/>
      <c r="F2321" s="48"/>
      <c r="G2321" s="48"/>
      <c r="H2321" s="48"/>
      <c r="I2321" s="48"/>
      <c r="J2321" s="48"/>
      <c r="K2321" s="48"/>
      <c r="IY2321" s="6"/>
      <c r="IZ2321" s="6"/>
      <c r="JA2321" s="6"/>
      <c r="JB2321" s="6"/>
      <c r="JC2321" s="6"/>
      <c r="JD2321" s="46"/>
      <c r="JE2321" s="4"/>
      <c r="JF2321" s="4"/>
      <c r="JG2321" s="4"/>
      <c r="JH2321" s="4"/>
      <c r="JI2321" s="4"/>
      <c r="JJ2321" s="4"/>
      <c r="JK2321" s="4"/>
      <c r="JL2321" s="4"/>
      <c r="JM2321" s="4"/>
      <c r="JN2321" s="4"/>
      <c r="JO2321" s="4"/>
      <c r="JP2321" s="4"/>
      <c r="JQ2321" s="6"/>
    </row>
    <row r="2322" spans="1:277" x14ac:dyDescent="0.25">
      <c r="A2322" s="47"/>
      <c r="B2322" s="48"/>
      <c r="C2322" s="48"/>
      <c r="D2322" s="48"/>
      <c r="E2322" s="48"/>
      <c r="F2322" s="48"/>
      <c r="G2322" s="48"/>
      <c r="H2322" s="48"/>
      <c r="I2322" s="48"/>
      <c r="J2322" s="48"/>
      <c r="K2322" s="48"/>
      <c r="IY2322" s="6"/>
      <c r="IZ2322" s="6"/>
      <c r="JA2322" s="6"/>
      <c r="JB2322" s="6"/>
      <c r="JC2322" s="6"/>
      <c r="JD2322" s="46"/>
      <c r="JE2322" s="4"/>
      <c r="JF2322" s="4"/>
      <c r="JG2322" s="4"/>
      <c r="JH2322" s="4"/>
      <c r="JI2322" s="4"/>
      <c r="JJ2322" s="4"/>
      <c r="JK2322" s="4"/>
      <c r="JL2322" s="4"/>
      <c r="JM2322" s="4"/>
      <c r="JN2322" s="4"/>
      <c r="JO2322" s="4"/>
      <c r="JP2322" s="4"/>
      <c r="JQ2322" s="6"/>
    </row>
    <row r="2323" spans="1:277" x14ac:dyDescent="0.25">
      <c r="A2323" s="47"/>
      <c r="B2323" s="48"/>
      <c r="C2323" s="48"/>
      <c r="D2323" s="48"/>
      <c r="E2323" s="48"/>
      <c r="F2323" s="48"/>
      <c r="G2323" s="48"/>
      <c r="H2323" s="48"/>
      <c r="I2323" s="48"/>
      <c r="J2323" s="48"/>
      <c r="K2323" s="48"/>
      <c r="IY2323" s="6"/>
      <c r="IZ2323" s="6"/>
      <c r="JA2323" s="6"/>
      <c r="JB2323" s="6"/>
      <c r="JC2323" s="6"/>
      <c r="JD2323" s="46"/>
      <c r="JE2323" s="4"/>
      <c r="JF2323" s="4"/>
      <c r="JG2323" s="4"/>
      <c r="JH2323" s="4"/>
      <c r="JI2323" s="4"/>
      <c r="JJ2323" s="4"/>
      <c r="JK2323" s="4"/>
      <c r="JL2323" s="4"/>
      <c r="JM2323" s="4"/>
      <c r="JN2323" s="4"/>
      <c r="JO2323" s="4"/>
      <c r="JP2323" s="4"/>
      <c r="JQ2323" s="6"/>
    </row>
    <row r="2324" spans="1:277" x14ac:dyDescent="0.25">
      <c r="A2324" s="47"/>
      <c r="B2324" s="48"/>
      <c r="C2324" s="48"/>
      <c r="D2324" s="48"/>
      <c r="E2324" s="48"/>
      <c r="F2324" s="48"/>
      <c r="G2324" s="48"/>
      <c r="H2324" s="48"/>
      <c r="I2324" s="48"/>
      <c r="J2324" s="48"/>
      <c r="K2324" s="48"/>
      <c r="IY2324" s="6"/>
      <c r="IZ2324" s="6"/>
      <c r="JA2324" s="6"/>
      <c r="JB2324" s="6"/>
      <c r="JC2324" s="6"/>
      <c r="JD2324" s="46"/>
      <c r="JE2324" s="4"/>
      <c r="JF2324" s="4"/>
      <c r="JG2324" s="4"/>
      <c r="JH2324" s="4"/>
      <c r="JI2324" s="4"/>
      <c r="JJ2324" s="4"/>
      <c r="JK2324" s="4"/>
      <c r="JL2324" s="4"/>
      <c r="JM2324" s="4"/>
      <c r="JN2324" s="4"/>
      <c r="JO2324" s="4"/>
      <c r="JP2324" s="4"/>
      <c r="JQ2324" s="6"/>
    </row>
    <row r="2325" spans="1:277" x14ac:dyDescent="0.25">
      <c r="A2325" s="47"/>
      <c r="B2325" s="48"/>
      <c r="C2325" s="48"/>
      <c r="D2325" s="48"/>
      <c r="E2325" s="48"/>
      <c r="F2325" s="48"/>
      <c r="G2325" s="48"/>
      <c r="H2325" s="48"/>
      <c r="I2325" s="48"/>
      <c r="J2325" s="48"/>
      <c r="K2325" s="48"/>
      <c r="IY2325" s="6"/>
      <c r="IZ2325" s="6"/>
      <c r="JA2325" s="6"/>
      <c r="JB2325" s="6"/>
      <c r="JC2325" s="6"/>
      <c r="JD2325" s="46"/>
      <c r="JE2325" s="4"/>
      <c r="JF2325" s="4"/>
      <c r="JG2325" s="4"/>
      <c r="JH2325" s="4"/>
      <c r="JI2325" s="4"/>
      <c r="JJ2325" s="4"/>
      <c r="JK2325" s="4"/>
      <c r="JL2325" s="4"/>
      <c r="JM2325" s="4"/>
      <c r="JN2325" s="4"/>
      <c r="JO2325" s="4"/>
      <c r="JP2325" s="4"/>
      <c r="JQ2325" s="6"/>
    </row>
    <row r="2326" spans="1:277" x14ac:dyDescent="0.25">
      <c r="A2326" s="47"/>
      <c r="B2326" s="48"/>
      <c r="C2326" s="48"/>
      <c r="D2326" s="48"/>
      <c r="E2326" s="48"/>
      <c r="F2326" s="48"/>
      <c r="G2326" s="48"/>
      <c r="H2326" s="48"/>
      <c r="I2326" s="48"/>
      <c r="J2326" s="48"/>
      <c r="K2326" s="48"/>
      <c r="IY2326" s="6"/>
      <c r="IZ2326" s="6"/>
      <c r="JA2326" s="6"/>
      <c r="JB2326" s="6"/>
      <c r="JC2326" s="6"/>
      <c r="JD2326" s="46"/>
      <c r="JE2326" s="4"/>
      <c r="JF2326" s="4"/>
      <c r="JG2326" s="4"/>
      <c r="JH2326" s="4"/>
      <c r="JI2326" s="4"/>
      <c r="JJ2326" s="4"/>
      <c r="JK2326" s="4"/>
      <c r="JL2326" s="4"/>
      <c r="JM2326" s="4"/>
      <c r="JN2326" s="4"/>
      <c r="JO2326" s="4"/>
      <c r="JP2326" s="4"/>
      <c r="JQ2326" s="6"/>
    </row>
    <row r="2327" spans="1:277" x14ac:dyDescent="0.25">
      <c r="A2327" s="47"/>
      <c r="B2327" s="48"/>
      <c r="C2327" s="48"/>
      <c r="D2327" s="48"/>
      <c r="E2327" s="48"/>
      <c r="F2327" s="48"/>
      <c r="G2327" s="48"/>
      <c r="H2327" s="48"/>
      <c r="I2327" s="48"/>
      <c r="J2327" s="48"/>
      <c r="K2327" s="48"/>
      <c r="IY2327" s="6"/>
      <c r="IZ2327" s="6"/>
      <c r="JA2327" s="6"/>
      <c r="JB2327" s="6"/>
      <c r="JC2327" s="6"/>
      <c r="JD2327" s="46"/>
      <c r="JE2327" s="4"/>
      <c r="JF2327" s="4"/>
      <c r="JG2327" s="4"/>
      <c r="JH2327" s="4"/>
      <c r="JI2327" s="4"/>
      <c r="JJ2327" s="4"/>
      <c r="JK2327" s="4"/>
      <c r="JL2327" s="4"/>
      <c r="JM2327" s="4"/>
      <c r="JN2327" s="4"/>
      <c r="JO2327" s="4"/>
      <c r="JP2327" s="4"/>
      <c r="JQ2327" s="6"/>
    </row>
    <row r="2328" spans="1:277" x14ac:dyDescent="0.25">
      <c r="A2328" s="47"/>
      <c r="B2328" s="48"/>
      <c r="C2328" s="48"/>
      <c r="D2328" s="48"/>
      <c r="E2328" s="48"/>
      <c r="F2328" s="48"/>
      <c r="G2328" s="48"/>
      <c r="H2328" s="48"/>
      <c r="I2328" s="48"/>
      <c r="J2328" s="48"/>
      <c r="K2328" s="48"/>
      <c r="IY2328" s="6"/>
      <c r="IZ2328" s="6"/>
      <c r="JA2328" s="6"/>
      <c r="JB2328" s="6"/>
      <c r="JC2328" s="6"/>
      <c r="JD2328" s="46"/>
      <c r="JE2328" s="4"/>
      <c r="JF2328" s="4"/>
      <c r="JG2328" s="4"/>
      <c r="JH2328" s="4"/>
      <c r="JI2328" s="4"/>
      <c r="JJ2328" s="4"/>
      <c r="JK2328" s="4"/>
      <c r="JL2328" s="4"/>
      <c r="JM2328" s="4"/>
      <c r="JN2328" s="4"/>
      <c r="JO2328" s="4"/>
      <c r="JP2328" s="4"/>
      <c r="JQ2328" s="6"/>
    </row>
    <row r="2329" spans="1:277" x14ac:dyDescent="0.25">
      <c r="A2329" s="47"/>
      <c r="B2329" s="48"/>
      <c r="C2329" s="48"/>
      <c r="D2329" s="48"/>
      <c r="E2329" s="48"/>
      <c r="F2329" s="48"/>
      <c r="G2329" s="48"/>
      <c r="H2329" s="48"/>
      <c r="I2329" s="48"/>
      <c r="J2329" s="48"/>
      <c r="K2329" s="48"/>
      <c r="IY2329" s="6"/>
      <c r="IZ2329" s="6"/>
      <c r="JA2329" s="6"/>
      <c r="JB2329" s="6"/>
      <c r="JC2329" s="6"/>
      <c r="JD2329" s="46"/>
      <c r="JE2329" s="4"/>
      <c r="JF2329" s="4"/>
      <c r="JG2329" s="4"/>
      <c r="JH2329" s="4"/>
      <c r="JI2329" s="4"/>
      <c r="JJ2329" s="4"/>
      <c r="JK2329" s="4"/>
      <c r="JL2329" s="4"/>
      <c r="JM2329" s="4"/>
      <c r="JN2329" s="4"/>
      <c r="JO2329" s="4"/>
      <c r="JP2329" s="4"/>
      <c r="JQ2329" s="6"/>
    </row>
    <row r="2330" spans="1:277" x14ac:dyDescent="0.25">
      <c r="A2330" s="47"/>
      <c r="B2330" s="48"/>
      <c r="C2330" s="48"/>
      <c r="D2330" s="48"/>
      <c r="E2330" s="48"/>
      <c r="F2330" s="48"/>
      <c r="G2330" s="48"/>
      <c r="H2330" s="48"/>
      <c r="I2330" s="48"/>
      <c r="J2330" s="48"/>
      <c r="K2330" s="48"/>
      <c r="IY2330" s="6"/>
      <c r="IZ2330" s="6"/>
      <c r="JA2330" s="6"/>
      <c r="JB2330" s="6"/>
      <c r="JC2330" s="6"/>
      <c r="JD2330" s="46"/>
      <c r="JE2330" s="4"/>
      <c r="JF2330" s="4"/>
      <c r="JG2330" s="4"/>
      <c r="JH2330" s="4"/>
      <c r="JI2330" s="4"/>
      <c r="JJ2330" s="4"/>
      <c r="JK2330" s="4"/>
      <c r="JL2330" s="4"/>
      <c r="JM2330" s="4"/>
      <c r="JN2330" s="4"/>
      <c r="JO2330" s="4"/>
      <c r="JP2330" s="4"/>
      <c r="JQ2330" s="6"/>
    </row>
    <row r="2331" spans="1:277" x14ac:dyDescent="0.25">
      <c r="A2331" s="47"/>
      <c r="B2331" s="48"/>
      <c r="C2331" s="48"/>
      <c r="D2331" s="48"/>
      <c r="E2331" s="48"/>
      <c r="F2331" s="48"/>
      <c r="G2331" s="48"/>
      <c r="H2331" s="48"/>
      <c r="I2331" s="48"/>
      <c r="J2331" s="48"/>
      <c r="K2331" s="48"/>
      <c r="IY2331" s="6"/>
      <c r="IZ2331" s="6"/>
      <c r="JA2331" s="6"/>
      <c r="JB2331" s="6"/>
      <c r="JC2331" s="6"/>
      <c r="JD2331" s="46"/>
      <c r="JE2331" s="4"/>
      <c r="JF2331" s="4"/>
      <c r="JG2331" s="4"/>
      <c r="JH2331" s="4"/>
      <c r="JI2331" s="4"/>
      <c r="JJ2331" s="4"/>
      <c r="JK2331" s="4"/>
      <c r="JL2331" s="4"/>
      <c r="JM2331" s="4"/>
      <c r="JN2331" s="4"/>
      <c r="JO2331" s="4"/>
      <c r="JP2331" s="4"/>
      <c r="JQ2331" s="6"/>
    </row>
    <row r="2332" spans="1:277" x14ac:dyDescent="0.25">
      <c r="A2332" s="47"/>
      <c r="B2332" s="48"/>
      <c r="C2332" s="48"/>
      <c r="D2332" s="48"/>
      <c r="E2332" s="48"/>
      <c r="F2332" s="48"/>
      <c r="G2332" s="48"/>
      <c r="H2332" s="48"/>
      <c r="I2332" s="48"/>
      <c r="J2332" s="48"/>
      <c r="K2332" s="48"/>
      <c r="IY2332" s="6"/>
      <c r="IZ2332" s="6"/>
      <c r="JA2332" s="6"/>
      <c r="JB2332" s="6"/>
      <c r="JC2332" s="6"/>
      <c r="JD2332" s="46"/>
      <c r="JE2332" s="4"/>
      <c r="JF2332" s="4"/>
      <c r="JG2332" s="4"/>
      <c r="JH2332" s="4"/>
      <c r="JI2332" s="4"/>
      <c r="JJ2332" s="4"/>
      <c r="JK2332" s="4"/>
      <c r="JL2332" s="4"/>
      <c r="JM2332" s="4"/>
      <c r="JN2332" s="4"/>
      <c r="JO2332" s="4"/>
      <c r="JP2332" s="4"/>
      <c r="JQ2332" s="6"/>
    </row>
    <row r="2333" spans="1:277" x14ac:dyDescent="0.25">
      <c r="A2333" s="47"/>
      <c r="B2333" s="48"/>
      <c r="C2333" s="48"/>
      <c r="D2333" s="48"/>
      <c r="E2333" s="48"/>
      <c r="F2333" s="48"/>
      <c r="G2333" s="48"/>
      <c r="H2333" s="48"/>
      <c r="I2333" s="48"/>
      <c r="J2333" s="48"/>
      <c r="K2333" s="48"/>
      <c r="IY2333" s="6"/>
      <c r="IZ2333" s="6"/>
      <c r="JA2333" s="6"/>
      <c r="JB2333" s="6"/>
      <c r="JC2333" s="6"/>
      <c r="JD2333" s="46"/>
      <c r="JE2333" s="4"/>
      <c r="JF2333" s="4"/>
      <c r="JG2333" s="4"/>
      <c r="JH2333" s="4"/>
      <c r="JI2333" s="4"/>
      <c r="JJ2333" s="4"/>
      <c r="JK2333" s="4"/>
      <c r="JL2333" s="4"/>
      <c r="JM2333" s="4"/>
      <c r="JN2333" s="4"/>
      <c r="JO2333" s="4"/>
      <c r="JP2333" s="4"/>
      <c r="JQ2333" s="6"/>
    </row>
    <row r="2334" spans="1:277" x14ac:dyDescent="0.25">
      <c r="A2334" s="47"/>
      <c r="B2334" s="48"/>
      <c r="C2334" s="48"/>
      <c r="D2334" s="48"/>
      <c r="E2334" s="48"/>
      <c r="F2334" s="48"/>
      <c r="G2334" s="48"/>
      <c r="H2334" s="48"/>
      <c r="I2334" s="48"/>
      <c r="J2334" s="48"/>
      <c r="K2334" s="48"/>
      <c r="IY2334" s="6"/>
      <c r="IZ2334" s="6"/>
      <c r="JA2334" s="6"/>
      <c r="JB2334" s="6"/>
      <c r="JC2334" s="6"/>
      <c r="JD2334" s="46"/>
      <c r="JE2334" s="4"/>
      <c r="JF2334" s="4"/>
      <c r="JG2334" s="4"/>
      <c r="JH2334" s="4"/>
      <c r="JI2334" s="4"/>
      <c r="JJ2334" s="4"/>
      <c r="JK2334" s="4"/>
      <c r="JL2334" s="4"/>
      <c r="JM2334" s="4"/>
      <c r="JN2334" s="4"/>
      <c r="JO2334" s="4"/>
      <c r="JP2334" s="4"/>
      <c r="JQ2334" s="6"/>
    </row>
    <row r="2335" spans="1:277" x14ac:dyDescent="0.25">
      <c r="A2335" s="47"/>
      <c r="B2335" s="48"/>
      <c r="C2335" s="48"/>
      <c r="D2335" s="48"/>
      <c r="E2335" s="48"/>
      <c r="F2335" s="48"/>
      <c r="G2335" s="48"/>
      <c r="H2335" s="48"/>
      <c r="I2335" s="48"/>
      <c r="J2335" s="48"/>
      <c r="K2335" s="48"/>
      <c r="IY2335" s="6"/>
      <c r="IZ2335" s="6"/>
      <c r="JA2335" s="6"/>
      <c r="JB2335" s="6"/>
      <c r="JC2335" s="6"/>
      <c r="JD2335" s="46"/>
      <c r="JE2335" s="4"/>
      <c r="JF2335" s="4"/>
      <c r="JG2335" s="4"/>
      <c r="JH2335" s="4"/>
      <c r="JI2335" s="4"/>
      <c r="JJ2335" s="4"/>
      <c r="JK2335" s="4"/>
      <c r="JL2335" s="4"/>
      <c r="JM2335" s="4"/>
      <c r="JN2335" s="4"/>
      <c r="JO2335" s="4"/>
      <c r="JP2335" s="4"/>
      <c r="JQ2335" s="6"/>
    </row>
    <row r="2336" spans="1:277" x14ac:dyDescent="0.25">
      <c r="A2336" s="47"/>
      <c r="B2336" s="48"/>
      <c r="C2336" s="48"/>
      <c r="D2336" s="48"/>
      <c r="E2336" s="48"/>
      <c r="F2336" s="48"/>
      <c r="G2336" s="48"/>
      <c r="H2336" s="48"/>
      <c r="I2336" s="48"/>
      <c r="J2336" s="48"/>
      <c r="K2336" s="48"/>
      <c r="IY2336" s="6"/>
      <c r="IZ2336" s="6"/>
      <c r="JA2336" s="6"/>
      <c r="JB2336" s="6"/>
      <c r="JC2336" s="6"/>
      <c r="JD2336" s="46"/>
      <c r="JE2336" s="4"/>
      <c r="JF2336" s="4"/>
      <c r="JG2336" s="4"/>
      <c r="JH2336" s="4"/>
      <c r="JI2336" s="4"/>
      <c r="JJ2336" s="4"/>
      <c r="JK2336" s="4"/>
      <c r="JL2336" s="4"/>
      <c r="JM2336" s="4"/>
      <c r="JN2336" s="4"/>
      <c r="JO2336" s="4"/>
      <c r="JP2336" s="4"/>
      <c r="JQ2336" s="6"/>
    </row>
    <row r="2337" spans="1:277" x14ac:dyDescent="0.25">
      <c r="A2337" s="47"/>
      <c r="B2337" s="48"/>
      <c r="C2337" s="48"/>
      <c r="D2337" s="48"/>
      <c r="E2337" s="48"/>
      <c r="F2337" s="48"/>
      <c r="G2337" s="48"/>
      <c r="H2337" s="48"/>
      <c r="I2337" s="48"/>
      <c r="J2337" s="48"/>
      <c r="K2337" s="48"/>
      <c r="IY2337" s="6"/>
      <c r="IZ2337" s="6"/>
      <c r="JA2337" s="6"/>
      <c r="JB2337" s="6"/>
      <c r="JC2337" s="6"/>
      <c r="JD2337" s="46"/>
      <c r="JE2337" s="4"/>
      <c r="JF2337" s="4"/>
      <c r="JG2337" s="4"/>
      <c r="JH2337" s="4"/>
      <c r="JI2337" s="4"/>
      <c r="JJ2337" s="4"/>
      <c r="JK2337" s="4"/>
      <c r="JL2337" s="4"/>
      <c r="JM2337" s="4"/>
      <c r="JN2337" s="4"/>
      <c r="JO2337" s="4"/>
      <c r="JP2337" s="4"/>
      <c r="JQ2337" s="6"/>
    </row>
    <row r="2338" spans="1:277" x14ac:dyDescent="0.25">
      <c r="A2338" s="47"/>
      <c r="B2338" s="48"/>
      <c r="C2338" s="48"/>
      <c r="D2338" s="48"/>
      <c r="E2338" s="48"/>
      <c r="F2338" s="48"/>
      <c r="G2338" s="48"/>
      <c r="H2338" s="48"/>
      <c r="I2338" s="48"/>
      <c r="J2338" s="48"/>
      <c r="K2338" s="48"/>
      <c r="IY2338" s="6"/>
      <c r="IZ2338" s="6"/>
      <c r="JA2338" s="6"/>
      <c r="JB2338" s="6"/>
      <c r="JC2338" s="6"/>
      <c r="JD2338" s="46"/>
      <c r="JE2338" s="4"/>
      <c r="JF2338" s="4"/>
      <c r="JG2338" s="4"/>
      <c r="JH2338" s="4"/>
      <c r="JI2338" s="4"/>
      <c r="JJ2338" s="4"/>
      <c r="JK2338" s="4"/>
      <c r="JL2338" s="4"/>
      <c r="JM2338" s="4"/>
      <c r="JN2338" s="4"/>
      <c r="JO2338" s="4"/>
      <c r="JP2338" s="4"/>
      <c r="JQ2338" s="6"/>
    </row>
    <row r="2339" spans="1:277" x14ac:dyDescent="0.25">
      <c r="A2339" s="47"/>
      <c r="B2339" s="48"/>
      <c r="C2339" s="48"/>
      <c r="D2339" s="48"/>
      <c r="E2339" s="48"/>
      <c r="F2339" s="48"/>
      <c r="G2339" s="48"/>
      <c r="H2339" s="48"/>
      <c r="I2339" s="48"/>
      <c r="J2339" s="48"/>
      <c r="K2339" s="48"/>
      <c r="IY2339" s="6"/>
      <c r="IZ2339" s="6"/>
      <c r="JA2339" s="6"/>
      <c r="JB2339" s="6"/>
      <c r="JC2339" s="6"/>
      <c r="JD2339" s="46"/>
      <c r="JE2339" s="4"/>
      <c r="JF2339" s="4"/>
      <c r="JG2339" s="4"/>
      <c r="JH2339" s="4"/>
      <c r="JI2339" s="4"/>
      <c r="JJ2339" s="4"/>
      <c r="JK2339" s="4"/>
      <c r="JL2339" s="4"/>
      <c r="JM2339" s="4"/>
      <c r="JN2339" s="4"/>
      <c r="JO2339" s="4"/>
      <c r="JP2339" s="4"/>
      <c r="JQ2339" s="6"/>
    </row>
    <row r="2340" spans="1:277" x14ac:dyDescent="0.25">
      <c r="A2340" s="47"/>
      <c r="B2340" s="48"/>
      <c r="C2340" s="48"/>
      <c r="D2340" s="48"/>
      <c r="E2340" s="48"/>
      <c r="F2340" s="48"/>
      <c r="G2340" s="48"/>
      <c r="H2340" s="48"/>
      <c r="I2340" s="48"/>
      <c r="J2340" s="48"/>
      <c r="K2340" s="48"/>
      <c r="IY2340" s="6"/>
      <c r="IZ2340" s="6"/>
      <c r="JA2340" s="6"/>
      <c r="JB2340" s="6"/>
      <c r="JC2340" s="6"/>
      <c r="JD2340" s="46"/>
      <c r="JE2340" s="4"/>
      <c r="JF2340" s="4"/>
      <c r="JG2340" s="4"/>
      <c r="JH2340" s="4"/>
      <c r="JI2340" s="4"/>
      <c r="JJ2340" s="4"/>
      <c r="JK2340" s="4"/>
      <c r="JL2340" s="4"/>
      <c r="JM2340" s="4"/>
      <c r="JN2340" s="4"/>
      <c r="JO2340" s="4"/>
      <c r="JP2340" s="4"/>
      <c r="JQ2340" s="6"/>
    </row>
    <row r="2341" spans="1:277" x14ac:dyDescent="0.25">
      <c r="A2341" s="47"/>
      <c r="B2341" s="48"/>
      <c r="C2341" s="48"/>
      <c r="D2341" s="48"/>
      <c r="E2341" s="48"/>
      <c r="F2341" s="48"/>
      <c r="G2341" s="48"/>
      <c r="H2341" s="48"/>
      <c r="I2341" s="48"/>
      <c r="J2341" s="48"/>
      <c r="K2341" s="48"/>
      <c r="IY2341" s="6"/>
      <c r="IZ2341" s="6"/>
      <c r="JA2341" s="6"/>
      <c r="JB2341" s="6"/>
      <c r="JC2341" s="6"/>
      <c r="JD2341" s="46"/>
      <c r="JE2341" s="4"/>
      <c r="JF2341" s="4"/>
      <c r="JG2341" s="4"/>
      <c r="JH2341" s="4"/>
      <c r="JI2341" s="4"/>
      <c r="JJ2341" s="4"/>
      <c r="JK2341" s="4"/>
      <c r="JL2341" s="4"/>
      <c r="JM2341" s="4"/>
      <c r="JN2341" s="4"/>
      <c r="JO2341" s="4"/>
      <c r="JP2341" s="4"/>
      <c r="JQ2341" s="6"/>
    </row>
    <row r="2342" spans="1:277" x14ac:dyDescent="0.25">
      <c r="A2342" s="47"/>
      <c r="B2342" s="48"/>
      <c r="C2342" s="48"/>
      <c r="D2342" s="48"/>
      <c r="E2342" s="48"/>
      <c r="F2342" s="48"/>
      <c r="G2342" s="48"/>
      <c r="H2342" s="48"/>
      <c r="I2342" s="48"/>
      <c r="J2342" s="48"/>
      <c r="K2342" s="48"/>
      <c r="IY2342" s="6"/>
      <c r="IZ2342" s="6"/>
      <c r="JA2342" s="6"/>
      <c r="JB2342" s="6"/>
      <c r="JC2342" s="6"/>
      <c r="JD2342" s="46"/>
      <c r="JE2342" s="4"/>
      <c r="JF2342" s="4"/>
      <c r="JG2342" s="4"/>
      <c r="JH2342" s="4"/>
      <c r="JI2342" s="4"/>
      <c r="JJ2342" s="4"/>
      <c r="JK2342" s="4"/>
      <c r="JL2342" s="4"/>
      <c r="JM2342" s="4"/>
      <c r="JN2342" s="4"/>
      <c r="JO2342" s="4"/>
      <c r="JP2342" s="4"/>
      <c r="JQ2342" s="6"/>
    </row>
    <row r="2343" spans="1:277" x14ac:dyDescent="0.25">
      <c r="A2343" s="47"/>
      <c r="B2343" s="48"/>
      <c r="C2343" s="48"/>
      <c r="D2343" s="48"/>
      <c r="E2343" s="48"/>
      <c r="F2343" s="48"/>
      <c r="G2343" s="48"/>
      <c r="H2343" s="48"/>
      <c r="I2343" s="48"/>
      <c r="J2343" s="48"/>
      <c r="K2343" s="48"/>
      <c r="IY2343" s="6"/>
      <c r="IZ2343" s="6"/>
      <c r="JA2343" s="6"/>
      <c r="JB2343" s="6"/>
      <c r="JC2343" s="6"/>
      <c r="JD2343" s="46"/>
      <c r="JE2343" s="4"/>
      <c r="JF2343" s="4"/>
      <c r="JG2343" s="4"/>
      <c r="JH2343" s="4"/>
      <c r="JI2343" s="4"/>
      <c r="JJ2343" s="4"/>
      <c r="JK2343" s="4"/>
      <c r="JL2343" s="4"/>
      <c r="JM2343" s="4"/>
      <c r="JN2343" s="4"/>
      <c r="JO2343" s="4"/>
      <c r="JP2343" s="4"/>
      <c r="JQ2343" s="6"/>
    </row>
    <row r="2344" spans="1:277" x14ac:dyDescent="0.25">
      <c r="A2344" s="47"/>
      <c r="B2344" s="48"/>
      <c r="C2344" s="48"/>
      <c r="D2344" s="48"/>
      <c r="E2344" s="48"/>
      <c r="F2344" s="48"/>
      <c r="G2344" s="48"/>
      <c r="H2344" s="48"/>
      <c r="I2344" s="48"/>
      <c r="J2344" s="48"/>
      <c r="K2344" s="48"/>
      <c r="IY2344" s="6"/>
      <c r="IZ2344" s="6"/>
      <c r="JA2344" s="6"/>
      <c r="JB2344" s="6"/>
      <c r="JC2344" s="6"/>
      <c r="JD2344" s="46"/>
      <c r="JE2344" s="4"/>
      <c r="JF2344" s="4"/>
      <c r="JG2344" s="4"/>
      <c r="JH2344" s="4"/>
      <c r="JI2344" s="4"/>
      <c r="JJ2344" s="4"/>
      <c r="JK2344" s="4"/>
      <c r="JL2344" s="4"/>
      <c r="JM2344" s="4"/>
      <c r="JN2344" s="4"/>
      <c r="JO2344" s="4"/>
      <c r="JP2344" s="4"/>
      <c r="JQ2344" s="6"/>
    </row>
    <row r="2345" spans="1:277" x14ac:dyDescent="0.25">
      <c r="A2345" s="47"/>
      <c r="B2345" s="48"/>
      <c r="C2345" s="48"/>
      <c r="D2345" s="48"/>
      <c r="E2345" s="48"/>
      <c r="F2345" s="48"/>
      <c r="G2345" s="48"/>
      <c r="H2345" s="48"/>
      <c r="I2345" s="48"/>
      <c r="J2345" s="48"/>
      <c r="K2345" s="48"/>
      <c r="IY2345" s="6"/>
      <c r="IZ2345" s="6"/>
      <c r="JA2345" s="6"/>
      <c r="JB2345" s="6"/>
      <c r="JC2345" s="6"/>
      <c r="JD2345" s="46"/>
      <c r="JE2345" s="4"/>
      <c r="JF2345" s="4"/>
      <c r="JG2345" s="4"/>
      <c r="JH2345" s="4"/>
      <c r="JI2345" s="4"/>
      <c r="JJ2345" s="4"/>
      <c r="JK2345" s="4"/>
      <c r="JL2345" s="4"/>
      <c r="JM2345" s="4"/>
      <c r="JN2345" s="4"/>
      <c r="JO2345" s="4"/>
      <c r="JP2345" s="4"/>
      <c r="JQ2345" s="6"/>
    </row>
    <row r="2346" spans="1:277" x14ac:dyDescent="0.25">
      <c r="A2346" s="47"/>
      <c r="B2346" s="48"/>
      <c r="C2346" s="48"/>
      <c r="D2346" s="48"/>
      <c r="E2346" s="48"/>
      <c r="F2346" s="48"/>
      <c r="G2346" s="48"/>
      <c r="H2346" s="48"/>
      <c r="I2346" s="48"/>
      <c r="J2346" s="48"/>
      <c r="K2346" s="48"/>
      <c r="IY2346" s="6"/>
      <c r="IZ2346" s="6"/>
      <c r="JA2346" s="6"/>
      <c r="JB2346" s="6"/>
      <c r="JC2346" s="6"/>
      <c r="JD2346" s="46"/>
      <c r="JE2346" s="4"/>
      <c r="JF2346" s="4"/>
      <c r="JG2346" s="4"/>
      <c r="JH2346" s="4"/>
      <c r="JI2346" s="4"/>
      <c r="JJ2346" s="4"/>
      <c r="JK2346" s="4"/>
      <c r="JL2346" s="4"/>
      <c r="JM2346" s="4"/>
      <c r="JN2346" s="4"/>
      <c r="JO2346" s="4"/>
      <c r="JP2346" s="4"/>
      <c r="JQ2346" s="6"/>
    </row>
    <row r="2347" spans="1:277" x14ac:dyDescent="0.25">
      <c r="A2347" s="47"/>
      <c r="B2347" s="48"/>
      <c r="C2347" s="48"/>
      <c r="D2347" s="48"/>
      <c r="E2347" s="48"/>
      <c r="F2347" s="48"/>
      <c r="G2347" s="48"/>
      <c r="H2347" s="48"/>
      <c r="I2347" s="48"/>
      <c r="J2347" s="48"/>
      <c r="K2347" s="48"/>
      <c r="IY2347" s="6"/>
      <c r="IZ2347" s="6"/>
      <c r="JA2347" s="6"/>
      <c r="JB2347" s="6"/>
      <c r="JC2347" s="6"/>
      <c r="JD2347" s="46"/>
      <c r="JE2347" s="4"/>
      <c r="JF2347" s="4"/>
      <c r="JG2347" s="4"/>
      <c r="JH2347" s="4"/>
      <c r="JI2347" s="4"/>
      <c r="JJ2347" s="4"/>
      <c r="JK2347" s="4"/>
      <c r="JL2347" s="4"/>
      <c r="JM2347" s="4"/>
      <c r="JN2347" s="4"/>
      <c r="JO2347" s="4"/>
      <c r="JP2347" s="4"/>
      <c r="JQ2347" s="6"/>
    </row>
    <row r="2348" spans="1:277" x14ac:dyDescent="0.25">
      <c r="A2348" s="47"/>
      <c r="B2348" s="48"/>
      <c r="C2348" s="48"/>
      <c r="D2348" s="48"/>
      <c r="E2348" s="48"/>
      <c r="F2348" s="48"/>
      <c r="G2348" s="48"/>
      <c r="H2348" s="48"/>
      <c r="I2348" s="48"/>
      <c r="J2348" s="48"/>
      <c r="K2348" s="48"/>
      <c r="IY2348" s="6"/>
      <c r="IZ2348" s="6"/>
      <c r="JA2348" s="6"/>
      <c r="JB2348" s="6"/>
      <c r="JC2348" s="6"/>
      <c r="JD2348" s="46"/>
      <c r="JE2348" s="4"/>
      <c r="JF2348" s="4"/>
      <c r="JG2348" s="4"/>
      <c r="JH2348" s="4"/>
      <c r="JI2348" s="4"/>
      <c r="JJ2348" s="4"/>
      <c r="JK2348" s="4"/>
      <c r="JL2348" s="4"/>
      <c r="JM2348" s="4"/>
      <c r="JN2348" s="4"/>
      <c r="JO2348" s="4"/>
      <c r="JP2348" s="4"/>
      <c r="JQ2348" s="6"/>
    </row>
    <row r="2349" spans="1:277" x14ac:dyDescent="0.25">
      <c r="A2349" s="47"/>
      <c r="B2349" s="48"/>
      <c r="C2349" s="48"/>
      <c r="D2349" s="48"/>
      <c r="E2349" s="48"/>
      <c r="F2349" s="48"/>
      <c r="G2349" s="48"/>
      <c r="H2349" s="48"/>
      <c r="I2349" s="48"/>
      <c r="J2349" s="48"/>
      <c r="K2349" s="48"/>
      <c r="IY2349" s="6"/>
      <c r="IZ2349" s="6"/>
      <c r="JA2349" s="6"/>
      <c r="JB2349" s="6"/>
      <c r="JC2349" s="6"/>
      <c r="JD2349" s="46"/>
      <c r="JE2349" s="4"/>
      <c r="JF2349" s="4"/>
      <c r="JG2349" s="4"/>
      <c r="JH2349" s="4"/>
      <c r="JI2349" s="4"/>
      <c r="JJ2349" s="4"/>
      <c r="JK2349" s="4"/>
      <c r="JL2349" s="4"/>
      <c r="JM2349" s="4"/>
      <c r="JN2349" s="4"/>
      <c r="JO2349" s="4"/>
      <c r="JP2349" s="4"/>
      <c r="JQ2349" s="6"/>
    </row>
    <row r="2350" spans="1:277" x14ac:dyDescent="0.25">
      <c r="A2350" s="47"/>
      <c r="B2350" s="48"/>
      <c r="C2350" s="48"/>
      <c r="D2350" s="48"/>
      <c r="E2350" s="48"/>
      <c r="F2350" s="48"/>
      <c r="G2350" s="48"/>
      <c r="H2350" s="48"/>
      <c r="I2350" s="48"/>
      <c r="J2350" s="48"/>
      <c r="K2350" s="48"/>
      <c r="IY2350" s="6"/>
      <c r="IZ2350" s="6"/>
      <c r="JA2350" s="6"/>
      <c r="JB2350" s="6"/>
      <c r="JC2350" s="6"/>
      <c r="JD2350" s="46"/>
      <c r="JE2350" s="4"/>
      <c r="JF2350" s="4"/>
      <c r="JG2350" s="4"/>
      <c r="JH2350" s="4"/>
      <c r="JI2350" s="4"/>
      <c r="JJ2350" s="4"/>
      <c r="JK2350" s="4"/>
      <c r="JL2350" s="4"/>
      <c r="JM2350" s="4"/>
      <c r="JN2350" s="4"/>
      <c r="JO2350" s="4"/>
      <c r="JP2350" s="4"/>
      <c r="JQ2350" s="6"/>
    </row>
    <row r="2351" spans="1:277" x14ac:dyDescent="0.25">
      <c r="A2351" s="47"/>
      <c r="B2351" s="48"/>
      <c r="C2351" s="48"/>
      <c r="D2351" s="48"/>
      <c r="E2351" s="48"/>
      <c r="F2351" s="48"/>
      <c r="G2351" s="48"/>
      <c r="H2351" s="48"/>
      <c r="I2351" s="48"/>
      <c r="J2351" s="48"/>
      <c r="K2351" s="48"/>
      <c r="IY2351" s="6"/>
      <c r="IZ2351" s="6"/>
      <c r="JA2351" s="6"/>
      <c r="JB2351" s="6"/>
      <c r="JC2351" s="6"/>
      <c r="JD2351" s="46"/>
      <c r="JE2351" s="4"/>
      <c r="JF2351" s="4"/>
      <c r="JG2351" s="4"/>
      <c r="JH2351" s="4"/>
      <c r="JI2351" s="4"/>
      <c r="JJ2351" s="4"/>
      <c r="JK2351" s="4"/>
      <c r="JL2351" s="4"/>
      <c r="JM2351" s="4"/>
      <c r="JN2351" s="4"/>
      <c r="JO2351" s="4"/>
      <c r="JP2351" s="4"/>
      <c r="JQ2351" s="6"/>
    </row>
    <row r="2352" spans="1:277" x14ac:dyDescent="0.25">
      <c r="A2352" s="47"/>
      <c r="B2352" s="48"/>
      <c r="C2352" s="48"/>
      <c r="D2352" s="48"/>
      <c r="E2352" s="48"/>
      <c r="F2352" s="48"/>
      <c r="G2352" s="48"/>
      <c r="H2352" s="48"/>
      <c r="I2352" s="48"/>
      <c r="J2352" s="48"/>
      <c r="K2352" s="48"/>
      <c r="IY2352" s="6"/>
      <c r="IZ2352" s="6"/>
      <c r="JA2352" s="6"/>
      <c r="JB2352" s="6"/>
      <c r="JC2352" s="6"/>
      <c r="JD2352" s="46"/>
      <c r="JE2352" s="4"/>
      <c r="JF2352" s="4"/>
      <c r="JG2352" s="4"/>
      <c r="JH2352" s="4"/>
      <c r="JI2352" s="4"/>
      <c r="JJ2352" s="4"/>
      <c r="JK2352" s="4"/>
      <c r="JL2352" s="4"/>
      <c r="JM2352" s="4"/>
      <c r="JN2352" s="4"/>
      <c r="JO2352" s="4"/>
      <c r="JP2352" s="4"/>
      <c r="JQ2352" s="6"/>
    </row>
    <row r="2353" spans="1:277" x14ac:dyDescent="0.25">
      <c r="A2353" s="47"/>
      <c r="B2353" s="48"/>
      <c r="C2353" s="48"/>
      <c r="D2353" s="48"/>
      <c r="E2353" s="48"/>
      <c r="F2353" s="48"/>
      <c r="G2353" s="48"/>
      <c r="H2353" s="48"/>
      <c r="I2353" s="48"/>
      <c r="J2353" s="48"/>
      <c r="K2353" s="48"/>
      <c r="IY2353" s="6"/>
      <c r="IZ2353" s="6"/>
      <c r="JA2353" s="6"/>
      <c r="JB2353" s="6"/>
      <c r="JC2353" s="6"/>
      <c r="JD2353" s="46"/>
      <c r="JE2353" s="4"/>
      <c r="JF2353" s="4"/>
      <c r="JG2353" s="4"/>
      <c r="JH2353" s="4"/>
      <c r="JI2353" s="4"/>
      <c r="JJ2353" s="4"/>
      <c r="JK2353" s="4"/>
      <c r="JL2353" s="4"/>
      <c r="JM2353" s="4"/>
      <c r="JN2353" s="4"/>
      <c r="JO2353" s="4"/>
      <c r="JP2353" s="4"/>
      <c r="JQ2353" s="6"/>
    </row>
    <row r="2354" spans="1:277" x14ac:dyDescent="0.25">
      <c r="A2354" s="47"/>
      <c r="B2354" s="48"/>
      <c r="C2354" s="48"/>
      <c r="D2354" s="48"/>
      <c r="E2354" s="48"/>
      <c r="F2354" s="48"/>
      <c r="G2354" s="48"/>
      <c r="H2354" s="48"/>
      <c r="I2354" s="48"/>
      <c r="J2354" s="48"/>
      <c r="K2354" s="48"/>
      <c r="IY2354" s="6"/>
      <c r="IZ2354" s="6"/>
      <c r="JA2354" s="6"/>
      <c r="JB2354" s="6"/>
      <c r="JC2354" s="6"/>
      <c r="JD2354" s="46"/>
      <c r="JE2354" s="4"/>
      <c r="JF2354" s="4"/>
      <c r="JG2354" s="4"/>
      <c r="JH2354" s="4"/>
      <c r="JI2354" s="4"/>
      <c r="JJ2354" s="4"/>
      <c r="JK2354" s="4"/>
      <c r="JL2354" s="4"/>
      <c r="JM2354" s="4"/>
      <c r="JN2354" s="4"/>
      <c r="JO2354" s="4"/>
      <c r="JP2354" s="4"/>
      <c r="JQ2354" s="6"/>
    </row>
    <row r="2355" spans="1:277" x14ac:dyDescent="0.25">
      <c r="A2355" s="47"/>
      <c r="B2355" s="48"/>
      <c r="C2355" s="48"/>
      <c r="D2355" s="48"/>
      <c r="E2355" s="48"/>
      <c r="F2355" s="48"/>
      <c r="G2355" s="48"/>
      <c r="H2355" s="48"/>
      <c r="I2355" s="48"/>
      <c r="J2355" s="48"/>
      <c r="K2355" s="48"/>
      <c r="IY2355" s="6"/>
      <c r="IZ2355" s="6"/>
      <c r="JA2355" s="6"/>
      <c r="JB2355" s="6"/>
      <c r="JC2355" s="6"/>
      <c r="JD2355" s="46"/>
      <c r="JE2355" s="4"/>
      <c r="JF2355" s="4"/>
      <c r="JG2355" s="4"/>
      <c r="JH2355" s="4"/>
      <c r="JI2355" s="4"/>
      <c r="JJ2355" s="4"/>
      <c r="JK2355" s="4"/>
      <c r="JL2355" s="4"/>
      <c r="JM2355" s="4"/>
      <c r="JN2355" s="4"/>
      <c r="JO2355" s="4"/>
      <c r="JP2355" s="4"/>
      <c r="JQ2355" s="6"/>
    </row>
    <row r="2356" spans="1:277" x14ac:dyDescent="0.25">
      <c r="A2356" s="47"/>
      <c r="B2356" s="48"/>
      <c r="C2356" s="48"/>
      <c r="D2356" s="48"/>
      <c r="E2356" s="48"/>
      <c r="F2356" s="48"/>
      <c r="G2356" s="48"/>
      <c r="H2356" s="48"/>
      <c r="I2356" s="48"/>
      <c r="J2356" s="48"/>
      <c r="K2356" s="48"/>
      <c r="IY2356" s="6"/>
      <c r="IZ2356" s="6"/>
      <c r="JA2356" s="6"/>
      <c r="JB2356" s="6"/>
      <c r="JC2356" s="6"/>
      <c r="JD2356" s="46"/>
      <c r="JE2356" s="4"/>
      <c r="JF2356" s="4"/>
      <c r="JG2356" s="4"/>
      <c r="JH2356" s="4"/>
      <c r="JI2356" s="4"/>
      <c r="JJ2356" s="4"/>
      <c r="JK2356" s="4"/>
      <c r="JL2356" s="4"/>
      <c r="JM2356" s="4"/>
      <c r="JN2356" s="4"/>
      <c r="JO2356" s="4"/>
      <c r="JP2356" s="4"/>
      <c r="JQ2356" s="6"/>
    </row>
    <row r="2357" spans="1:277" x14ac:dyDescent="0.25">
      <c r="A2357" s="47"/>
      <c r="B2357" s="48"/>
      <c r="C2357" s="48"/>
      <c r="D2357" s="48"/>
      <c r="E2357" s="48"/>
      <c r="F2357" s="48"/>
      <c r="G2357" s="48"/>
      <c r="H2357" s="48"/>
      <c r="I2357" s="48"/>
      <c r="J2357" s="48"/>
      <c r="K2357" s="48"/>
      <c r="IY2357" s="6"/>
      <c r="IZ2357" s="6"/>
      <c r="JA2357" s="6"/>
      <c r="JB2357" s="6"/>
      <c r="JC2357" s="6"/>
      <c r="JD2357" s="46"/>
      <c r="JE2357" s="4"/>
      <c r="JF2357" s="4"/>
      <c r="JG2357" s="4"/>
      <c r="JH2357" s="4"/>
      <c r="JI2357" s="4"/>
      <c r="JJ2357" s="4"/>
      <c r="JK2357" s="4"/>
      <c r="JL2357" s="4"/>
      <c r="JM2357" s="4"/>
      <c r="JN2357" s="4"/>
      <c r="JO2357" s="4"/>
      <c r="JP2357" s="4"/>
      <c r="JQ2357" s="6"/>
    </row>
    <row r="2358" spans="1:277" x14ac:dyDescent="0.25">
      <c r="A2358" s="47"/>
      <c r="B2358" s="48"/>
      <c r="C2358" s="48"/>
      <c r="D2358" s="48"/>
      <c r="E2358" s="48"/>
      <c r="F2358" s="48"/>
      <c r="G2358" s="48"/>
      <c r="H2358" s="48"/>
      <c r="I2358" s="48"/>
      <c r="J2358" s="48"/>
      <c r="K2358" s="48"/>
      <c r="IY2358" s="6"/>
      <c r="IZ2358" s="6"/>
      <c r="JA2358" s="6"/>
      <c r="JB2358" s="6"/>
      <c r="JC2358" s="6"/>
      <c r="JD2358" s="46"/>
      <c r="JE2358" s="4"/>
      <c r="JF2358" s="4"/>
      <c r="JG2358" s="4"/>
      <c r="JH2358" s="4"/>
      <c r="JI2358" s="4"/>
      <c r="JJ2358" s="4"/>
      <c r="JK2358" s="4"/>
      <c r="JL2358" s="4"/>
      <c r="JM2358" s="4"/>
      <c r="JN2358" s="4"/>
      <c r="JO2358" s="4"/>
      <c r="JP2358" s="4"/>
      <c r="JQ2358" s="6"/>
    </row>
    <row r="2359" spans="1:277" x14ac:dyDescent="0.25">
      <c r="A2359" s="47"/>
      <c r="B2359" s="48"/>
      <c r="C2359" s="48"/>
      <c r="D2359" s="48"/>
      <c r="E2359" s="48"/>
      <c r="F2359" s="48"/>
      <c r="G2359" s="48"/>
      <c r="H2359" s="48"/>
      <c r="I2359" s="48"/>
      <c r="J2359" s="48"/>
      <c r="K2359" s="48"/>
      <c r="IY2359" s="6"/>
      <c r="IZ2359" s="6"/>
      <c r="JA2359" s="6"/>
      <c r="JB2359" s="6"/>
      <c r="JC2359" s="6"/>
      <c r="JD2359" s="46"/>
      <c r="JE2359" s="4"/>
      <c r="JF2359" s="4"/>
      <c r="JG2359" s="4"/>
      <c r="JH2359" s="4"/>
      <c r="JI2359" s="4"/>
      <c r="JJ2359" s="4"/>
      <c r="JK2359" s="4"/>
      <c r="JL2359" s="4"/>
      <c r="JM2359" s="4"/>
      <c r="JN2359" s="4"/>
      <c r="JO2359" s="4"/>
      <c r="JP2359" s="4"/>
      <c r="JQ2359" s="6"/>
    </row>
    <row r="2360" spans="1:277" x14ac:dyDescent="0.25">
      <c r="A2360" s="47"/>
      <c r="B2360" s="48"/>
      <c r="C2360" s="48"/>
      <c r="D2360" s="48"/>
      <c r="E2360" s="48"/>
      <c r="F2360" s="48"/>
      <c r="G2360" s="48"/>
      <c r="H2360" s="48"/>
      <c r="I2360" s="48"/>
      <c r="J2360" s="48"/>
      <c r="K2360" s="48"/>
      <c r="IY2360" s="6"/>
      <c r="IZ2360" s="6"/>
      <c r="JA2360" s="6"/>
      <c r="JB2360" s="6"/>
      <c r="JC2360" s="6"/>
      <c r="JD2360" s="46"/>
      <c r="JE2360" s="4"/>
      <c r="JF2360" s="4"/>
      <c r="JG2360" s="4"/>
      <c r="JH2360" s="4"/>
      <c r="JI2360" s="4"/>
      <c r="JJ2360" s="4"/>
      <c r="JK2360" s="4"/>
      <c r="JL2360" s="4"/>
      <c r="JM2360" s="4"/>
      <c r="JN2360" s="4"/>
      <c r="JO2360" s="4"/>
      <c r="JP2360" s="4"/>
      <c r="JQ2360" s="6"/>
    </row>
    <row r="2361" spans="1:277" x14ac:dyDescent="0.25">
      <c r="A2361" s="47"/>
      <c r="B2361" s="48"/>
      <c r="C2361" s="48"/>
      <c r="D2361" s="48"/>
      <c r="E2361" s="48"/>
      <c r="F2361" s="48"/>
      <c r="G2361" s="48"/>
      <c r="H2361" s="48"/>
      <c r="I2361" s="48"/>
      <c r="J2361" s="48"/>
      <c r="K2361" s="48"/>
      <c r="IY2361" s="6"/>
      <c r="IZ2361" s="6"/>
      <c r="JA2361" s="6"/>
      <c r="JB2361" s="6"/>
      <c r="JC2361" s="6"/>
      <c r="JD2361" s="46"/>
      <c r="JE2361" s="4"/>
      <c r="JF2361" s="4"/>
      <c r="JG2361" s="4"/>
      <c r="JH2361" s="4"/>
      <c r="JI2361" s="4"/>
      <c r="JJ2361" s="4"/>
      <c r="JK2361" s="4"/>
      <c r="JL2361" s="4"/>
      <c r="JM2361" s="4"/>
      <c r="JN2361" s="4"/>
      <c r="JO2361" s="4"/>
      <c r="JP2361" s="4"/>
      <c r="JQ2361" s="6"/>
    </row>
    <row r="2362" spans="1:277" x14ac:dyDescent="0.25">
      <c r="A2362" s="47"/>
      <c r="B2362" s="48"/>
      <c r="C2362" s="48"/>
      <c r="D2362" s="48"/>
      <c r="E2362" s="48"/>
      <c r="F2362" s="48"/>
      <c r="G2362" s="48"/>
      <c r="H2362" s="48"/>
      <c r="I2362" s="48"/>
      <c r="J2362" s="48"/>
      <c r="K2362" s="48"/>
      <c r="IY2362" s="6"/>
      <c r="IZ2362" s="6"/>
      <c r="JA2362" s="6"/>
      <c r="JB2362" s="6"/>
      <c r="JC2362" s="6"/>
      <c r="JD2362" s="46"/>
      <c r="JE2362" s="4"/>
      <c r="JF2362" s="4"/>
      <c r="JG2362" s="4"/>
      <c r="JH2362" s="4"/>
      <c r="JI2362" s="4"/>
      <c r="JJ2362" s="4"/>
      <c r="JK2362" s="4"/>
      <c r="JL2362" s="4"/>
      <c r="JM2362" s="4"/>
      <c r="JN2362" s="4"/>
      <c r="JO2362" s="4"/>
      <c r="JP2362" s="4"/>
      <c r="JQ2362" s="6"/>
    </row>
    <row r="2363" spans="1:277" x14ac:dyDescent="0.25">
      <c r="A2363" s="47"/>
      <c r="B2363" s="48"/>
      <c r="C2363" s="48"/>
      <c r="D2363" s="48"/>
      <c r="E2363" s="48"/>
      <c r="F2363" s="48"/>
      <c r="G2363" s="48"/>
      <c r="H2363" s="48"/>
      <c r="I2363" s="48"/>
      <c r="J2363" s="48"/>
      <c r="K2363" s="48"/>
      <c r="IY2363" s="6"/>
      <c r="IZ2363" s="6"/>
      <c r="JA2363" s="6"/>
      <c r="JB2363" s="6"/>
      <c r="JC2363" s="6"/>
      <c r="JD2363" s="46"/>
      <c r="JE2363" s="4"/>
      <c r="JF2363" s="4"/>
      <c r="JG2363" s="4"/>
      <c r="JH2363" s="4"/>
      <c r="JI2363" s="4"/>
      <c r="JJ2363" s="4"/>
      <c r="JK2363" s="4"/>
      <c r="JL2363" s="4"/>
      <c r="JM2363" s="4"/>
      <c r="JN2363" s="4"/>
      <c r="JO2363" s="4"/>
      <c r="JP2363" s="4"/>
      <c r="JQ2363" s="6"/>
    </row>
    <row r="2364" spans="1:277" x14ac:dyDescent="0.25">
      <c r="A2364" s="47"/>
      <c r="B2364" s="48"/>
      <c r="C2364" s="48"/>
      <c r="D2364" s="48"/>
      <c r="E2364" s="48"/>
      <c r="F2364" s="48"/>
      <c r="G2364" s="48"/>
      <c r="H2364" s="48"/>
      <c r="I2364" s="48"/>
      <c r="J2364" s="48"/>
      <c r="K2364" s="48"/>
      <c r="IY2364" s="6"/>
      <c r="IZ2364" s="6"/>
      <c r="JA2364" s="6"/>
      <c r="JB2364" s="6"/>
      <c r="JC2364" s="6"/>
      <c r="JD2364" s="46"/>
      <c r="JE2364" s="4"/>
      <c r="JF2364" s="4"/>
      <c r="JG2364" s="4"/>
      <c r="JH2364" s="4"/>
      <c r="JI2364" s="4"/>
      <c r="JJ2364" s="4"/>
      <c r="JK2364" s="4"/>
      <c r="JL2364" s="4"/>
      <c r="JM2364" s="4"/>
      <c r="JN2364" s="4"/>
      <c r="JO2364" s="4"/>
      <c r="JP2364" s="4"/>
      <c r="JQ2364" s="6"/>
    </row>
    <row r="2365" spans="1:277" x14ac:dyDescent="0.25">
      <c r="A2365" s="47"/>
      <c r="B2365" s="48"/>
      <c r="C2365" s="48"/>
      <c r="D2365" s="48"/>
      <c r="E2365" s="48"/>
      <c r="F2365" s="48"/>
      <c r="G2365" s="48"/>
      <c r="H2365" s="48"/>
      <c r="I2365" s="48"/>
      <c r="J2365" s="48"/>
      <c r="K2365" s="48"/>
      <c r="IY2365" s="6"/>
      <c r="IZ2365" s="6"/>
      <c r="JA2365" s="6"/>
      <c r="JB2365" s="6"/>
      <c r="JC2365" s="6"/>
      <c r="JD2365" s="46"/>
      <c r="JE2365" s="4"/>
      <c r="JF2365" s="4"/>
      <c r="JG2365" s="4"/>
      <c r="JH2365" s="4"/>
      <c r="JI2365" s="4"/>
      <c r="JJ2365" s="4"/>
      <c r="JK2365" s="4"/>
      <c r="JL2365" s="4"/>
      <c r="JM2365" s="4"/>
      <c r="JN2365" s="4"/>
      <c r="JO2365" s="4"/>
      <c r="JP2365" s="4"/>
      <c r="JQ2365" s="6"/>
    </row>
    <row r="2366" spans="1:277" x14ac:dyDescent="0.25">
      <c r="A2366" s="47"/>
      <c r="B2366" s="48"/>
      <c r="C2366" s="48"/>
      <c r="D2366" s="48"/>
      <c r="E2366" s="48"/>
      <c r="F2366" s="48"/>
      <c r="G2366" s="48"/>
      <c r="H2366" s="48"/>
      <c r="I2366" s="48"/>
      <c r="J2366" s="48"/>
      <c r="K2366" s="48"/>
      <c r="IY2366" s="6"/>
      <c r="IZ2366" s="6"/>
      <c r="JA2366" s="6"/>
      <c r="JB2366" s="6"/>
      <c r="JC2366" s="6"/>
      <c r="JD2366" s="46"/>
      <c r="JE2366" s="4"/>
      <c r="JF2366" s="4"/>
      <c r="JG2366" s="4"/>
      <c r="JH2366" s="4"/>
      <c r="JI2366" s="4"/>
      <c r="JJ2366" s="4"/>
      <c r="JK2366" s="4"/>
      <c r="JL2366" s="4"/>
      <c r="JM2366" s="4"/>
      <c r="JN2366" s="4"/>
      <c r="JO2366" s="4"/>
      <c r="JP2366" s="4"/>
      <c r="JQ2366" s="6"/>
    </row>
    <row r="2367" spans="1:277" x14ac:dyDescent="0.25">
      <c r="A2367" s="47"/>
      <c r="B2367" s="48"/>
      <c r="C2367" s="48"/>
      <c r="D2367" s="48"/>
      <c r="E2367" s="48"/>
      <c r="F2367" s="48"/>
      <c r="G2367" s="48"/>
      <c r="H2367" s="48"/>
      <c r="I2367" s="48"/>
      <c r="J2367" s="48"/>
      <c r="K2367" s="48"/>
      <c r="IY2367" s="6"/>
      <c r="IZ2367" s="6"/>
      <c r="JA2367" s="6"/>
      <c r="JB2367" s="6"/>
      <c r="JC2367" s="6"/>
      <c r="JD2367" s="46"/>
      <c r="JE2367" s="4"/>
      <c r="JF2367" s="4"/>
      <c r="JG2367" s="4"/>
      <c r="JH2367" s="4"/>
      <c r="JI2367" s="4"/>
      <c r="JJ2367" s="4"/>
      <c r="JK2367" s="4"/>
      <c r="JL2367" s="4"/>
      <c r="JM2367" s="4"/>
      <c r="JN2367" s="4"/>
      <c r="JO2367" s="4"/>
      <c r="JP2367" s="4"/>
      <c r="JQ2367" s="6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JR610">
    <sortCondition ref="B1"/>
  </sortState>
  <customSheetViews>
    <customSheetView guid="{B41285D4-7F16-4BC3-8288-DCA0600ADAEA}" filter="1" showAutoFilter="1" hiddenColumns="1">
      <pane xSplit="2" ySplit="1" topLeftCell="IY660" activePane="bottomRight" state="frozenSplit"/>
      <selection pane="bottomRight" activeCell="JO688" sqref="JO688"/>
      <rowBreaks count="1" manualBreakCount="1">
        <brk id="677" max="290" man="1"/>
      </rowBreaks>
      <pageMargins left="0.75" right="0.75" top="1" bottom="1" header="0.5" footer="0.5"/>
      <pageSetup paperSize="9" scale="60" orientation="portrait" horizontalDpi="300" verticalDpi="300" r:id="rId1"/>
      <headerFooter alignWithMargins="0"/>
      <autoFilter ref="A1:JQ678" xr:uid="{3A67821C-6F1D-4A21-973A-D273322D24A2}">
        <filterColumn colId="263">
          <customFilters>
            <customFilter operator="greaterThan" val="0"/>
          </customFilters>
        </filterColumn>
        <sortState xmlns:xlrd2="http://schemas.microsoft.com/office/spreadsheetml/2017/richdata2" ref="A380:IX380">
          <sortCondition ref="B1:B409"/>
        </sortState>
      </autoFilter>
    </customSheetView>
  </customSheetViews>
  <phoneticPr fontId="0" type="noConversion"/>
  <pageMargins left="0.75" right="0.75" top="1" bottom="1" header="0.5" footer="0.5"/>
  <pageSetup paperSize="9" scale="60" orientation="portrait" horizontalDpi="300" verticalDpi="300" r:id="rId2"/>
  <headerFooter alignWithMargins="0"/>
  <rowBreaks count="1" manualBreakCount="1">
    <brk id="610" max="290" man="1"/>
  </rowBreak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8"/>
  <dimension ref="A1:AKV336"/>
  <sheetViews>
    <sheetView zoomScaleNormal="100" zoomScaleSheetLayoutView="100" workbookViewId="0">
      <pane xSplit="7" ySplit="2" topLeftCell="QF297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A318" sqref="A318"/>
    </sheetView>
  </sheetViews>
  <sheetFormatPr defaultColWidth="255.6640625" defaultRowHeight="13.2" x14ac:dyDescent="0.25"/>
  <cols>
    <col min="1" max="1" width="36.6640625" style="7" bestFit="1" customWidth="1"/>
    <col min="2" max="2" width="10.88671875" style="37" bestFit="1" customWidth="1"/>
    <col min="3" max="3" width="8" customWidth="1"/>
    <col min="4" max="4" width="10.109375" style="37" customWidth="1"/>
    <col min="5" max="5" width="11.5546875" style="7" customWidth="1"/>
    <col min="6" max="6" width="14.88671875" bestFit="1" customWidth="1"/>
    <col min="7" max="7" width="8.44140625" style="60" hidden="1" customWidth="1"/>
    <col min="8" max="8" width="9" style="36" hidden="1" customWidth="1"/>
    <col min="9" max="9" width="7.6640625" style="36" hidden="1" customWidth="1"/>
    <col min="10" max="10" width="9.109375" style="36" hidden="1" customWidth="1"/>
    <col min="11" max="11" width="6.5546875" style="36" hidden="1" customWidth="1"/>
    <col min="12" max="12" width="8.88671875" style="36" hidden="1" customWidth="1"/>
    <col min="13" max="13" width="7.5546875" style="36" hidden="1" customWidth="1"/>
    <col min="14" max="16" width="8" style="36" hidden="1" customWidth="1"/>
    <col min="17" max="17" width="9.109375" style="36" hidden="1" customWidth="1"/>
    <col min="18" max="18" width="8" style="36" hidden="1" customWidth="1"/>
    <col min="19" max="19" width="6.5546875" style="36" hidden="1" customWidth="1"/>
    <col min="20" max="20" width="7.6640625" style="36" hidden="1" customWidth="1"/>
    <col min="21" max="21" width="9" style="36" hidden="1" customWidth="1"/>
    <col min="22" max="22" width="9.6640625" style="36" hidden="1" customWidth="1"/>
    <col min="23" max="23" width="7.109375" style="36" hidden="1" customWidth="1"/>
    <col min="24" max="24" width="9.109375" style="36" hidden="1" customWidth="1"/>
    <col min="25" max="25" width="6.88671875" style="36" hidden="1" customWidth="1"/>
    <col min="26" max="26" width="6.109375" style="36" hidden="1" customWidth="1"/>
    <col min="27" max="28" width="8.44140625" style="36" hidden="1" customWidth="1"/>
    <col min="29" max="32" width="10" style="36" hidden="1" customWidth="1"/>
    <col min="33" max="33" width="6.88671875" style="36" hidden="1" customWidth="1"/>
    <col min="34" max="35" width="10" style="36" hidden="1" customWidth="1"/>
    <col min="36" max="36" width="8.88671875" style="36" hidden="1" customWidth="1"/>
    <col min="37" max="37" width="10" style="36" hidden="1" customWidth="1"/>
    <col min="38" max="38" width="9" style="36" hidden="1" customWidth="1"/>
    <col min="39" max="53" width="7.33203125" style="36" hidden="1" customWidth="1"/>
    <col min="54" max="54" width="7" style="36" hidden="1" customWidth="1"/>
    <col min="55" max="55" width="9.5546875" style="36" hidden="1" customWidth="1"/>
    <col min="56" max="56" width="8.88671875" style="36" hidden="1" customWidth="1"/>
    <col min="57" max="59" width="9.5546875" style="36" hidden="1" customWidth="1"/>
    <col min="60" max="60" width="8.6640625" style="36" hidden="1" customWidth="1"/>
    <col min="61" max="61" width="8.88671875" style="36" hidden="1" customWidth="1"/>
    <col min="62" max="70" width="7.6640625" style="36" hidden="1" customWidth="1"/>
    <col min="71" max="71" width="7.33203125" style="36" hidden="1" customWidth="1"/>
    <col min="72" max="76" width="7.6640625" style="36" hidden="1" customWidth="1"/>
    <col min="77" max="77" width="8.88671875" style="36" hidden="1" customWidth="1"/>
    <col min="78" max="78" width="8.44140625" style="36" hidden="1" customWidth="1"/>
    <col min="79" max="79" width="8.6640625" style="36" hidden="1" customWidth="1"/>
    <col min="80" max="80" width="7.109375" style="36" hidden="1" customWidth="1"/>
    <col min="81" max="82" width="9" style="36" hidden="1" customWidth="1"/>
    <col min="83" max="83" width="8.109375" style="36" hidden="1" customWidth="1"/>
    <col min="84" max="84" width="7.5546875" style="36" hidden="1" customWidth="1"/>
    <col min="85" max="85" width="6.88671875" style="36" hidden="1" customWidth="1"/>
    <col min="86" max="86" width="8.88671875" style="36" hidden="1" customWidth="1"/>
    <col min="87" max="92" width="7.5546875" style="36" hidden="1" customWidth="1"/>
    <col min="93" max="96" width="8.109375" style="36" hidden="1" customWidth="1"/>
    <col min="97" max="97" width="7.5546875" style="36" hidden="1" customWidth="1"/>
    <col min="98" max="98" width="7.6640625" style="36" hidden="1" customWidth="1"/>
    <col min="99" max="100" width="8.109375" style="36" hidden="1" customWidth="1"/>
    <col min="101" max="101" width="6.88671875" style="36" hidden="1" customWidth="1"/>
    <col min="102" max="102" width="8.109375" style="36" hidden="1" customWidth="1"/>
    <col min="103" max="109" width="9.5546875" style="36" hidden="1" customWidth="1"/>
    <col min="110" max="110" width="7.33203125" style="36" hidden="1" customWidth="1"/>
    <col min="111" max="114" width="7.6640625" style="36" hidden="1" customWidth="1"/>
    <col min="115" max="115" width="6.88671875" style="36" hidden="1" customWidth="1"/>
    <col min="116" max="124" width="7.6640625" style="36" hidden="1" customWidth="1"/>
    <col min="125" max="125" width="8.5546875" style="36" hidden="1" customWidth="1"/>
    <col min="126" max="128" width="9.44140625" style="36" hidden="1" customWidth="1"/>
    <col min="129" max="129" width="8" style="36" hidden="1" customWidth="1"/>
    <col min="130" max="136" width="9.44140625" style="36" hidden="1" customWidth="1"/>
    <col min="137" max="137" width="7.6640625" style="36" hidden="1" customWidth="1"/>
    <col min="138" max="141" width="9.44140625" style="36" hidden="1" customWidth="1"/>
    <col min="142" max="142" width="6.88671875" style="36" hidden="1" customWidth="1"/>
    <col min="143" max="144" width="9.44140625" style="36" hidden="1" customWidth="1"/>
    <col min="145" max="145" width="7.6640625" style="36" hidden="1" customWidth="1"/>
    <col min="146" max="152" width="7.5546875" style="36" hidden="1" customWidth="1"/>
    <col min="153" max="153" width="6.5546875" style="36" hidden="1" customWidth="1"/>
    <col min="154" max="158" width="7.5546875" style="36" hidden="1" customWidth="1"/>
    <col min="159" max="159" width="10" style="36" hidden="1" customWidth="1"/>
    <col min="160" max="162" width="8.44140625" style="36" hidden="1" customWidth="1"/>
    <col min="163" max="163" width="7.6640625" style="36" hidden="1" customWidth="1"/>
    <col min="164" max="164" width="8.6640625" style="36" hidden="1" customWidth="1"/>
    <col min="165" max="167" width="7.6640625" style="36" hidden="1" customWidth="1"/>
    <col min="168" max="168" width="6.5546875" style="36" hidden="1" customWidth="1"/>
    <col min="169" max="188" width="6.33203125" style="36" hidden="1" customWidth="1"/>
    <col min="189" max="189" width="7.109375" style="36" hidden="1" customWidth="1"/>
    <col min="190" max="190" width="6.33203125" style="36" hidden="1" customWidth="1"/>
    <col min="191" max="191" width="9" style="36" hidden="1" customWidth="1"/>
    <col min="192" max="199" width="8.88671875" style="36" hidden="1" customWidth="1"/>
    <col min="200" max="200" width="7.6640625" style="36" hidden="1" customWidth="1"/>
    <col min="201" max="203" width="8.88671875" style="36" hidden="1" customWidth="1"/>
    <col min="204" max="209" width="7.33203125" style="36" hidden="1" customWidth="1"/>
    <col min="210" max="210" width="6.88671875" style="36" hidden="1" customWidth="1"/>
    <col min="211" max="222" width="7.33203125" style="36" hidden="1" customWidth="1"/>
    <col min="223" max="223" width="10.109375" style="36" hidden="1" customWidth="1"/>
    <col min="224" max="232" width="7.33203125" style="36" hidden="1" customWidth="1"/>
    <col min="233" max="233" width="9.109375" style="36" hidden="1" customWidth="1"/>
    <col min="234" max="234" width="7.88671875" style="36" hidden="1" customWidth="1"/>
    <col min="235" max="243" width="7.33203125" style="36" hidden="1" customWidth="1"/>
    <col min="244" max="244" width="8.6640625" style="36" hidden="1" customWidth="1"/>
    <col min="245" max="258" width="7.33203125" style="36" hidden="1" customWidth="1"/>
    <col min="259" max="259" width="8.6640625" style="36" hidden="1" customWidth="1"/>
    <col min="260" max="263" width="7.33203125" style="36" hidden="1" customWidth="1"/>
    <col min="264" max="264" width="6.88671875" style="36" hidden="1" customWidth="1"/>
    <col min="265" max="269" width="7.33203125" style="36" hidden="1" customWidth="1"/>
    <col min="270" max="277" width="8.33203125" style="36" hidden="1" customWidth="1"/>
    <col min="278" max="280" width="9.44140625" style="36" hidden="1" customWidth="1"/>
    <col min="281" max="281" width="6.88671875" style="36" hidden="1" customWidth="1"/>
    <col min="282" max="284" width="7.33203125" style="36" hidden="1" customWidth="1"/>
    <col min="285" max="286" width="8.33203125" style="36" hidden="1" customWidth="1"/>
    <col min="287" max="287" width="7" style="36" hidden="1" customWidth="1"/>
    <col min="288" max="290" width="8.88671875" style="36" hidden="1" customWidth="1"/>
    <col min="291" max="291" width="7.33203125" style="36" hidden="1" customWidth="1"/>
    <col min="292" max="292" width="6.5546875" style="36" hidden="1" customWidth="1"/>
    <col min="293" max="293" width="7" style="36" hidden="1" customWidth="1"/>
    <col min="294" max="298" width="8.44140625" style="36" hidden="1" customWidth="1"/>
    <col min="299" max="299" width="8" style="36" hidden="1" customWidth="1"/>
    <col min="300" max="300" width="9.44140625" style="36" hidden="1" customWidth="1"/>
    <col min="301" max="312" width="7.5546875" style="36" hidden="1" customWidth="1"/>
    <col min="313" max="313" width="7" style="36" hidden="1" customWidth="1"/>
    <col min="314" max="314" width="7.5546875" style="36" hidden="1" customWidth="1"/>
    <col min="315" max="317" width="9.109375" style="36" hidden="1" customWidth="1"/>
    <col min="318" max="318" width="7.5546875" style="36" hidden="1" customWidth="1"/>
    <col min="319" max="324" width="9.109375" style="36" hidden="1" customWidth="1"/>
    <col min="325" max="336" width="7.44140625" style="36" hidden="1" customWidth="1"/>
    <col min="337" max="337" width="7" style="36" hidden="1" customWidth="1"/>
    <col min="338" max="352" width="7.44140625" style="36" hidden="1" customWidth="1"/>
    <col min="353" max="353" width="8" style="36" hidden="1" customWidth="1"/>
    <col min="354" max="354" width="9" style="36" hidden="1" customWidth="1"/>
    <col min="355" max="355" width="8.6640625" style="36" hidden="1" customWidth="1"/>
    <col min="356" max="364" width="7.33203125" style="36" hidden="1" customWidth="1"/>
    <col min="365" max="367" width="9.33203125" style="36" hidden="1" customWidth="1"/>
    <col min="368" max="380" width="7.6640625" style="36" hidden="1" customWidth="1"/>
    <col min="381" max="381" width="9.33203125" style="36" hidden="1" customWidth="1"/>
    <col min="382" max="390" width="7.6640625" style="36" hidden="1" customWidth="1"/>
    <col min="391" max="391" width="8.44140625" style="36" hidden="1" customWidth="1"/>
    <col min="392" max="392" width="9.109375" style="36" hidden="1" customWidth="1"/>
    <col min="393" max="399" width="7" style="36" hidden="1" customWidth="1"/>
    <col min="400" max="421" width="8" style="36" hidden="1" customWidth="1"/>
    <col min="422" max="422" width="7" style="36" hidden="1" customWidth="1"/>
    <col min="423" max="423" width="7.6640625" style="36" hidden="1" customWidth="1"/>
    <col min="424" max="424" width="8" style="36" hidden="1" customWidth="1"/>
    <col min="425" max="426" width="6.44140625" style="36" hidden="1" customWidth="1"/>
    <col min="427" max="428" width="7.5546875" style="36" hidden="1" customWidth="1"/>
    <col min="429" max="440" width="8" style="36" hidden="1" customWidth="1"/>
    <col min="441" max="442" width="9.44140625" style="36" hidden="1" customWidth="1"/>
    <col min="443" max="443" width="8" style="36" hidden="1" customWidth="1"/>
    <col min="444" max="444" width="7.6640625" style="36" hidden="1" customWidth="1"/>
    <col min="445" max="445" width="8.44140625" style="36" hidden="1" customWidth="1"/>
    <col min="446" max="446" width="7.33203125" style="36" hidden="1" customWidth="1"/>
    <col min="447" max="447" width="6.5546875" style="36" hidden="1" customWidth="1"/>
    <col min="448" max="448" width="9" style="36" customWidth="1"/>
    <col min="449" max="450" width="7.33203125" style="36" hidden="1" customWidth="1"/>
    <col min="451" max="451" width="8.6640625" style="36" hidden="1" customWidth="1"/>
    <col min="452" max="452" width="9.109375" style="36" hidden="1" customWidth="1"/>
    <col min="453" max="453" width="8.6640625" style="36" hidden="1" customWidth="1"/>
    <col min="454" max="454" width="7.6640625" style="36" hidden="1" customWidth="1"/>
    <col min="455" max="455" width="6.109375" style="36" hidden="1" customWidth="1"/>
    <col min="456" max="458" width="8.88671875" style="36" hidden="1" customWidth="1"/>
    <col min="459" max="460" width="7.6640625" style="36" hidden="1" customWidth="1"/>
    <col min="461" max="461" width="8.88671875" style="36" hidden="1" customWidth="1"/>
    <col min="462" max="462" width="8" style="36" hidden="1" customWidth="1"/>
    <col min="463" max="464" width="8.44140625" style="36" hidden="1" customWidth="1"/>
    <col min="465" max="465" width="7.5546875" style="36" bestFit="1" customWidth="1"/>
    <col min="466" max="467" width="8.44140625" style="36" hidden="1" customWidth="1"/>
    <col min="468" max="469" width="7.6640625" style="36" hidden="1" customWidth="1"/>
    <col min="470" max="470" width="8.88671875" style="36" customWidth="1"/>
    <col min="471" max="471" width="8.88671875" style="36" hidden="1" customWidth="1"/>
    <col min="472" max="472" width="6.44140625" style="36" hidden="1" customWidth="1"/>
    <col min="473" max="473" width="8" style="36" hidden="1" customWidth="1"/>
    <col min="474" max="474" width="6.44140625" style="36" hidden="1" customWidth="1"/>
    <col min="475" max="482" width="8.6640625" style="36" hidden="1" customWidth="1"/>
    <col min="483" max="483" width="8" style="36" hidden="1" customWidth="1"/>
    <col min="484" max="487" width="8.6640625" style="36" hidden="1" customWidth="1"/>
    <col min="488" max="509" width="7.6640625" style="36" hidden="1" customWidth="1"/>
    <col min="510" max="510" width="6.44140625" style="36" hidden="1" customWidth="1"/>
    <col min="511" max="523" width="7.6640625" style="36" hidden="1" customWidth="1"/>
    <col min="524" max="524" width="9.33203125" style="36" hidden="1" customWidth="1"/>
    <col min="525" max="525" width="7" style="36" hidden="1" customWidth="1"/>
    <col min="526" max="526" width="9.109375" style="36" hidden="1" customWidth="1"/>
    <col min="527" max="527" width="8.6640625" style="36" hidden="1" customWidth="1"/>
    <col min="528" max="528" width="9.109375" style="36" hidden="1" customWidth="1"/>
    <col min="529" max="529" width="8" style="36" hidden="1" customWidth="1"/>
    <col min="530" max="530" width="7.6640625" style="36" hidden="1" customWidth="1"/>
    <col min="531" max="531" width="9.109375" style="36" hidden="1" customWidth="1"/>
    <col min="532" max="532" width="8.88671875" style="36" hidden="1" customWidth="1"/>
    <col min="533" max="536" width="7.5546875" style="36" hidden="1" customWidth="1"/>
    <col min="537" max="537" width="6.109375" style="36" hidden="1" customWidth="1"/>
    <col min="538" max="539" width="7.5546875" style="36" hidden="1" customWidth="1"/>
    <col min="540" max="541" width="9.44140625" style="36" hidden="1" customWidth="1"/>
    <col min="542" max="543" width="7.6640625" style="36" hidden="1" customWidth="1"/>
    <col min="544" max="544" width="7.5546875" style="36" hidden="1" customWidth="1"/>
    <col min="545" max="549" width="7.6640625" style="36" hidden="1" customWidth="1"/>
    <col min="550" max="550" width="9.5546875" style="36" hidden="1" customWidth="1"/>
    <col min="551" max="553" width="10.5546875" style="36" hidden="1" customWidth="1"/>
    <col min="554" max="554" width="10" style="36" hidden="1" customWidth="1"/>
    <col min="555" max="558" width="7.6640625" style="36" hidden="1" customWidth="1"/>
    <col min="559" max="559" width="6.44140625" style="36" hidden="1" customWidth="1"/>
    <col min="560" max="566" width="7.6640625" style="36" hidden="1" customWidth="1"/>
    <col min="567" max="568" width="9.109375" style="36" hidden="1" customWidth="1"/>
    <col min="569" max="569" width="7.6640625" style="36" hidden="1" customWidth="1"/>
    <col min="570" max="571" width="9.109375" style="36" hidden="1" customWidth="1"/>
    <col min="572" max="572" width="8.44140625" style="36" hidden="1" customWidth="1"/>
    <col min="573" max="573" width="10" style="36" hidden="1" customWidth="1"/>
    <col min="574" max="574" width="8.109375" style="36" hidden="1" customWidth="1"/>
    <col min="575" max="575" width="8.88671875" style="36" hidden="1" customWidth="1"/>
    <col min="576" max="576" width="7.6640625" style="36" hidden="1" customWidth="1"/>
    <col min="577" max="581" width="7.5546875" style="36" hidden="1" customWidth="1"/>
    <col min="582" max="582" width="6.44140625" style="36" hidden="1" customWidth="1"/>
    <col min="583" max="583" width="7.33203125" style="36" hidden="1" customWidth="1"/>
    <col min="584" max="588" width="7.5546875" style="36" hidden="1" customWidth="1"/>
    <col min="589" max="589" width="9" style="36" hidden="1" customWidth="1"/>
    <col min="590" max="591" width="8.6640625" style="36" hidden="1" customWidth="1"/>
    <col min="592" max="592" width="9" style="36" hidden="1" customWidth="1"/>
    <col min="593" max="593" width="7.6640625" style="36" hidden="1" customWidth="1"/>
    <col min="594" max="594" width="6.5546875" style="36" hidden="1" customWidth="1"/>
    <col min="595" max="603" width="7.5546875" style="36" hidden="1" customWidth="1"/>
    <col min="604" max="604" width="9.5546875" style="36" hidden="1" customWidth="1"/>
    <col min="605" max="605" width="7.5546875" style="36" hidden="1" customWidth="1"/>
    <col min="606" max="606" width="9.33203125" style="36" hidden="1" customWidth="1"/>
    <col min="607" max="608" width="9.5546875" style="36" hidden="1" customWidth="1"/>
    <col min="609" max="609" width="8.109375" style="36" hidden="1" customWidth="1"/>
    <col min="610" max="613" width="7.33203125" style="36" hidden="1" customWidth="1"/>
    <col min="614" max="614" width="8.109375" style="36" hidden="1" customWidth="1"/>
    <col min="615" max="615" width="10" style="36" hidden="1" customWidth="1"/>
    <col min="616" max="616" width="8.44140625" style="36" bestFit="1" customWidth="1"/>
    <col min="617" max="618" width="10" style="36" hidden="1" customWidth="1"/>
    <col min="619" max="619" width="9.88671875" style="36" hidden="1" customWidth="1"/>
    <col min="620" max="620" width="10" style="36" hidden="1" customWidth="1"/>
    <col min="621" max="621" width="6.44140625" style="36" hidden="1" customWidth="1"/>
    <col min="622" max="622" width="6.88671875" style="36" hidden="1" customWidth="1"/>
    <col min="623" max="623" width="10" style="36" hidden="1" customWidth="1"/>
    <col min="624" max="624" width="8.88671875" style="36" hidden="1" customWidth="1"/>
    <col min="625" max="631" width="7.6640625" style="36" hidden="1" customWidth="1"/>
    <col min="632" max="632" width="10.109375" style="36" hidden="1" customWidth="1"/>
    <col min="633" max="636" width="7.6640625" style="36" hidden="1" customWidth="1"/>
    <col min="637" max="637" width="6.6640625" style="36" hidden="1" customWidth="1"/>
    <col min="638" max="638" width="7.5546875" style="36" hidden="1" customWidth="1"/>
    <col min="639" max="639" width="5.44140625" style="36" customWidth="1"/>
    <col min="640" max="640" width="6.88671875" style="36" hidden="1" customWidth="1"/>
    <col min="641" max="641" width="6.5546875" style="36" hidden="1" customWidth="1"/>
    <col min="642" max="642" width="6.88671875" style="36" customWidth="1"/>
    <col min="643" max="643" width="6.5546875" style="36" hidden="1" customWidth="1"/>
    <col min="644" max="646" width="6.88671875" style="36" hidden="1" customWidth="1"/>
    <col min="647" max="650" width="7.88671875" style="36" hidden="1" customWidth="1"/>
    <col min="651" max="651" width="7.88671875" style="36" customWidth="1"/>
    <col min="652" max="652" width="7.88671875" style="36" hidden="1" customWidth="1"/>
    <col min="653" max="653" width="10" style="36" hidden="1" customWidth="1"/>
    <col min="654" max="654" width="7.88671875" style="36" hidden="1" customWidth="1"/>
    <col min="655" max="655" width="7.5546875" style="36" hidden="1" customWidth="1"/>
    <col min="656" max="659" width="7.88671875" style="36" hidden="1" customWidth="1"/>
    <col min="660" max="660" width="7.88671875" style="36" customWidth="1"/>
    <col min="661" max="663" width="7.88671875" style="36" hidden="1" customWidth="1"/>
    <col min="664" max="664" width="7.88671875" style="36" customWidth="1"/>
    <col min="665" max="666" width="7.88671875" style="36" hidden="1" customWidth="1"/>
    <col min="667" max="667" width="9.109375" style="36" hidden="1" customWidth="1"/>
    <col min="668" max="668" width="6.88671875" style="36" customWidth="1"/>
    <col min="669" max="669" width="7.88671875" style="36" customWidth="1"/>
    <col min="670" max="670" width="7.6640625" style="36" customWidth="1"/>
    <col min="671" max="671" width="9.109375" style="36" hidden="1" customWidth="1"/>
    <col min="672" max="672" width="10" style="36" hidden="1" customWidth="1"/>
    <col min="673" max="678" width="7.6640625" style="36" hidden="1" customWidth="1"/>
    <col min="679" max="679" width="7.6640625" style="36" customWidth="1"/>
    <col min="680" max="683" width="7.6640625" style="36" hidden="1" customWidth="1"/>
    <col min="684" max="684" width="6.44140625" style="36" bestFit="1" customWidth="1"/>
    <col min="685" max="685" width="7.6640625" style="36" hidden="1" customWidth="1"/>
    <col min="686" max="686" width="6.5546875" style="36" hidden="1" customWidth="1"/>
    <col min="687" max="687" width="7.6640625" style="36" hidden="1" customWidth="1"/>
    <col min="688" max="688" width="7.6640625" style="36" customWidth="1"/>
    <col min="689" max="689" width="7.6640625" style="36" hidden="1" customWidth="1"/>
    <col min="690" max="691" width="7.6640625" style="36" customWidth="1"/>
    <col min="692" max="692" width="7.6640625" style="36" hidden="1" customWidth="1"/>
    <col min="693" max="693" width="11.6640625" style="36" hidden="1" customWidth="1"/>
    <col min="694" max="694" width="9" style="36" hidden="1" customWidth="1"/>
    <col min="695" max="695" width="9" style="36" customWidth="1"/>
    <col min="696" max="696" width="6.5546875" style="36" bestFit="1" customWidth="1"/>
    <col min="697" max="698" width="6.5546875" style="36" hidden="1" customWidth="1"/>
    <col min="699" max="699" width="6.5546875" style="36" customWidth="1"/>
    <col min="700" max="701" width="6.5546875" style="36" hidden="1" customWidth="1"/>
    <col min="702" max="702" width="6.5546875" style="36" customWidth="1"/>
    <col min="703" max="707" width="6.5546875" style="36" hidden="1" customWidth="1"/>
    <col min="708" max="708" width="6.5546875" style="36" customWidth="1"/>
    <col min="709" max="710" width="6.5546875" style="36" hidden="1" customWidth="1"/>
    <col min="711" max="711" width="6.6640625" style="36" bestFit="1" customWidth="1"/>
    <col min="712" max="712" width="12.88671875" style="35" bestFit="1" customWidth="1"/>
    <col min="713" max="736" width="255.6640625" style="36"/>
    <col min="737" max="16384" width="255.6640625" style="7"/>
  </cols>
  <sheetData>
    <row r="1" spans="1:713" ht="45.75" customHeight="1" x14ac:dyDescent="0.25">
      <c r="A1" s="10" t="s">
        <v>34</v>
      </c>
      <c r="B1" s="10" t="s">
        <v>6</v>
      </c>
      <c r="C1" s="1" t="s">
        <v>7</v>
      </c>
      <c r="D1" s="18" t="s">
        <v>42</v>
      </c>
      <c r="E1" s="15" t="s">
        <v>61</v>
      </c>
      <c r="F1" s="1" t="s">
        <v>8</v>
      </c>
      <c r="G1" s="58" t="s">
        <v>264</v>
      </c>
      <c r="H1" s="91" t="s">
        <v>240</v>
      </c>
      <c r="I1" s="91" t="s">
        <v>47</v>
      </c>
      <c r="J1" s="91" t="s">
        <v>261</v>
      </c>
      <c r="K1" s="91" t="s">
        <v>266</v>
      </c>
      <c r="L1" s="91" t="s">
        <v>233</v>
      </c>
      <c r="M1" s="91" t="s">
        <v>86</v>
      </c>
      <c r="N1" s="91" t="s">
        <v>31</v>
      </c>
      <c r="O1" s="91" t="s">
        <v>31</v>
      </c>
      <c r="P1" s="91" t="s">
        <v>60</v>
      </c>
      <c r="Q1" s="91" t="s">
        <v>268</v>
      </c>
      <c r="R1" s="91" t="s">
        <v>187</v>
      </c>
      <c r="S1" s="91" t="s">
        <v>266</v>
      </c>
      <c r="T1" s="91" t="s">
        <v>219</v>
      </c>
      <c r="U1" s="91" t="s">
        <v>87</v>
      </c>
      <c r="V1" s="91" t="s">
        <v>100</v>
      </c>
      <c r="W1" s="91" t="s">
        <v>159</v>
      </c>
      <c r="X1" s="91" t="s">
        <v>153</v>
      </c>
      <c r="Y1" s="91" t="s">
        <v>206</v>
      </c>
      <c r="Z1" s="91" t="s">
        <v>100</v>
      </c>
      <c r="AA1" s="91" t="s">
        <v>188</v>
      </c>
      <c r="AB1" s="91" t="s">
        <v>196</v>
      </c>
      <c r="AC1" s="91" t="s">
        <v>271</v>
      </c>
      <c r="AD1" s="91" t="s">
        <v>272</v>
      </c>
      <c r="AE1" s="91" t="s">
        <v>274</v>
      </c>
      <c r="AF1" s="91" t="s">
        <v>236</v>
      </c>
      <c r="AG1" s="91" t="s">
        <v>236</v>
      </c>
      <c r="AH1" s="91" t="s">
        <v>199</v>
      </c>
      <c r="AI1" s="91" t="s">
        <v>60</v>
      </c>
      <c r="AJ1" s="91" t="s">
        <v>85</v>
      </c>
      <c r="AK1" s="91" t="s">
        <v>277</v>
      </c>
      <c r="AL1" s="91" t="s">
        <v>240</v>
      </c>
      <c r="AM1" s="91" t="s">
        <v>91</v>
      </c>
      <c r="AN1" s="91" t="s">
        <v>233</v>
      </c>
      <c r="AO1" s="91" t="s">
        <v>144</v>
      </c>
      <c r="AP1" s="91" t="s">
        <v>91</v>
      </c>
      <c r="AQ1" s="91" t="s">
        <v>144</v>
      </c>
      <c r="AR1" s="91" t="s">
        <v>215</v>
      </c>
      <c r="AS1" s="91" t="s">
        <v>145</v>
      </c>
      <c r="AT1" s="91" t="s">
        <v>278</v>
      </c>
      <c r="AU1" s="91" t="s">
        <v>207</v>
      </c>
      <c r="AV1" s="91" t="s">
        <v>167</v>
      </c>
      <c r="AW1" s="91" t="s">
        <v>280</v>
      </c>
      <c r="AX1" s="91" t="s">
        <v>281</v>
      </c>
      <c r="AY1" s="91" t="s">
        <v>282</v>
      </c>
      <c r="AZ1" s="91" t="s">
        <v>283</v>
      </c>
      <c r="BA1" s="91" t="s">
        <v>282</v>
      </c>
      <c r="BB1" s="91" t="s">
        <v>274</v>
      </c>
      <c r="BC1" s="91" t="s">
        <v>285</v>
      </c>
      <c r="BD1" s="91" t="s">
        <v>79</v>
      </c>
      <c r="BE1" s="91" t="s">
        <v>289</v>
      </c>
      <c r="BF1" s="91" t="s">
        <v>215</v>
      </c>
      <c r="BG1" s="91" t="s">
        <v>287</v>
      </c>
      <c r="BH1" s="91" t="s">
        <v>177</v>
      </c>
      <c r="BI1" s="91" t="s">
        <v>85</v>
      </c>
      <c r="BJ1" s="91" t="s">
        <v>46</v>
      </c>
      <c r="BK1" s="91" t="s">
        <v>283</v>
      </c>
      <c r="BL1" s="91" t="s">
        <v>288</v>
      </c>
      <c r="BM1" s="91" t="s">
        <v>199</v>
      </c>
      <c r="BN1" s="91" t="s">
        <v>83</v>
      </c>
      <c r="BO1" s="91" t="s">
        <v>62</v>
      </c>
      <c r="BP1" s="91" t="s">
        <v>46</v>
      </c>
      <c r="BQ1" s="91" t="s">
        <v>60</v>
      </c>
      <c r="BR1" s="91" t="s">
        <v>188</v>
      </c>
      <c r="BS1" s="91" t="s">
        <v>91</v>
      </c>
      <c r="BT1" s="91" t="s">
        <v>31</v>
      </c>
      <c r="BU1" s="91" t="s">
        <v>241</v>
      </c>
      <c r="BV1" s="91" t="s">
        <v>144</v>
      </c>
      <c r="BW1" s="91" t="s">
        <v>215</v>
      </c>
      <c r="BX1" s="91" t="s">
        <v>31</v>
      </c>
      <c r="BY1" s="91" t="s">
        <v>274</v>
      </c>
      <c r="BZ1" s="91" t="s">
        <v>159</v>
      </c>
      <c r="CA1" s="91" t="s">
        <v>145</v>
      </c>
      <c r="CB1" s="91" t="s">
        <v>70</v>
      </c>
      <c r="CC1" s="91" t="s">
        <v>289</v>
      </c>
      <c r="CD1" s="91" t="s">
        <v>297</v>
      </c>
      <c r="CE1" s="91" t="s">
        <v>298</v>
      </c>
      <c r="CF1" s="91" t="s">
        <v>101</v>
      </c>
      <c r="CG1" s="91" t="s">
        <v>201</v>
      </c>
      <c r="CH1" s="91" t="s">
        <v>85</v>
      </c>
      <c r="CI1" s="91" t="s">
        <v>299</v>
      </c>
      <c r="CJ1" s="91" t="s">
        <v>67</v>
      </c>
      <c r="CK1" s="91" t="s">
        <v>60</v>
      </c>
      <c r="CL1" s="91" t="s">
        <v>215</v>
      </c>
      <c r="CM1" s="91" t="s">
        <v>283</v>
      </c>
      <c r="CN1" s="91" t="s">
        <v>31</v>
      </c>
      <c r="CO1" s="91" t="s">
        <v>271</v>
      </c>
      <c r="CP1" s="91" t="s">
        <v>31</v>
      </c>
      <c r="CQ1" s="91" t="s">
        <v>241</v>
      </c>
      <c r="CR1" s="91" t="s">
        <v>188</v>
      </c>
      <c r="CS1" s="91" t="s">
        <v>288</v>
      </c>
      <c r="CT1" s="91" t="s">
        <v>299</v>
      </c>
      <c r="CU1" s="91" t="s">
        <v>46</v>
      </c>
      <c r="CV1" s="91" t="s">
        <v>144</v>
      </c>
      <c r="CW1" s="91" t="s">
        <v>267</v>
      </c>
      <c r="CX1" s="91" t="s">
        <v>47</v>
      </c>
      <c r="CY1" s="91" t="s">
        <v>274</v>
      </c>
      <c r="CZ1" s="91" t="s">
        <v>60</v>
      </c>
      <c r="DA1" s="91" t="s">
        <v>70</v>
      </c>
      <c r="DB1" s="91" t="s">
        <v>85</v>
      </c>
      <c r="DC1" s="91" t="s">
        <v>297</v>
      </c>
      <c r="DD1" s="91" t="s">
        <v>62</v>
      </c>
      <c r="DE1" s="91" t="s">
        <v>199</v>
      </c>
      <c r="DF1" s="91" t="s">
        <v>91</v>
      </c>
      <c r="DG1" s="91" t="s">
        <v>46</v>
      </c>
      <c r="DH1" s="91" t="s">
        <v>281</v>
      </c>
      <c r="DI1" s="91" t="s">
        <v>313</v>
      </c>
      <c r="DJ1" s="91" t="s">
        <v>236</v>
      </c>
      <c r="DK1" s="91" t="s">
        <v>201</v>
      </c>
      <c r="DL1" s="91" t="s">
        <v>192</v>
      </c>
      <c r="DM1" s="91" t="s">
        <v>86</v>
      </c>
      <c r="DN1" s="91" t="s">
        <v>206</v>
      </c>
      <c r="DO1" s="91" t="s">
        <v>99</v>
      </c>
      <c r="DP1" s="91" t="s">
        <v>289</v>
      </c>
      <c r="DQ1" s="91" t="s">
        <v>31</v>
      </c>
      <c r="DR1" s="91" t="s">
        <v>289</v>
      </c>
      <c r="DS1" s="91" t="s">
        <v>316</v>
      </c>
      <c r="DT1" s="91" t="s">
        <v>144</v>
      </c>
      <c r="DU1" s="91" t="s">
        <v>274</v>
      </c>
      <c r="DV1" s="91" t="s">
        <v>289</v>
      </c>
      <c r="DW1" s="91" t="s">
        <v>241</v>
      </c>
      <c r="DX1" s="91" t="s">
        <v>215</v>
      </c>
      <c r="DY1" s="91" t="s">
        <v>31</v>
      </c>
      <c r="DZ1" s="91" t="s">
        <v>285</v>
      </c>
      <c r="EA1" s="91" t="s">
        <v>271</v>
      </c>
      <c r="EB1" s="91" t="s">
        <v>328</v>
      </c>
      <c r="EC1" s="91" t="s">
        <v>205</v>
      </c>
      <c r="ED1" s="91" t="s">
        <v>233</v>
      </c>
      <c r="EE1" s="91" t="s">
        <v>100</v>
      </c>
      <c r="EF1" s="91" t="s">
        <v>287</v>
      </c>
      <c r="EG1" s="91" t="s">
        <v>46</v>
      </c>
      <c r="EH1" s="91" t="s">
        <v>330</v>
      </c>
      <c r="EI1" s="91" t="s">
        <v>99</v>
      </c>
      <c r="EJ1" s="91" t="s">
        <v>317</v>
      </c>
      <c r="EK1" s="91" t="s">
        <v>70</v>
      </c>
      <c r="EL1" s="91" t="s">
        <v>70</v>
      </c>
      <c r="EM1" s="91" t="s">
        <v>278</v>
      </c>
      <c r="EN1" s="91" t="s">
        <v>332</v>
      </c>
      <c r="EO1" s="91" t="s">
        <v>199</v>
      </c>
      <c r="EP1" s="91" t="s">
        <v>288</v>
      </c>
      <c r="EQ1" s="91" t="s">
        <v>167</v>
      </c>
      <c r="ER1" s="91" t="s">
        <v>333</v>
      </c>
      <c r="ES1" s="91" t="s">
        <v>187</v>
      </c>
      <c r="ET1" s="91" t="s">
        <v>85</v>
      </c>
      <c r="EU1" s="91" t="s">
        <v>79</v>
      </c>
      <c r="EV1" s="91" t="s">
        <v>62</v>
      </c>
      <c r="EW1" s="91" t="s">
        <v>236</v>
      </c>
      <c r="EX1" s="91" t="s">
        <v>145</v>
      </c>
      <c r="EY1" s="91" t="s">
        <v>334</v>
      </c>
      <c r="EZ1" s="91" t="s">
        <v>369</v>
      </c>
      <c r="FA1" s="91" t="s">
        <v>334</v>
      </c>
      <c r="FB1" s="91" t="s">
        <v>31</v>
      </c>
      <c r="FC1" s="91" t="s">
        <v>271</v>
      </c>
      <c r="FD1" s="91" t="s">
        <v>159</v>
      </c>
      <c r="FE1" s="91" t="s">
        <v>298</v>
      </c>
      <c r="FF1" s="91" t="s">
        <v>60</v>
      </c>
      <c r="FG1" s="91" t="s">
        <v>167</v>
      </c>
      <c r="FH1" s="91" t="s">
        <v>274</v>
      </c>
      <c r="FI1" s="91" t="s">
        <v>241</v>
      </c>
      <c r="FJ1" s="91" t="s">
        <v>60</v>
      </c>
      <c r="FK1" s="91" t="s">
        <v>86</v>
      </c>
      <c r="FL1" s="91" t="s">
        <v>236</v>
      </c>
      <c r="FM1" s="91" t="s">
        <v>188</v>
      </c>
      <c r="FN1" s="91" t="s">
        <v>298</v>
      </c>
      <c r="FO1" s="91" t="s">
        <v>281</v>
      </c>
      <c r="FP1" s="91" t="s">
        <v>207</v>
      </c>
      <c r="FQ1" s="91" t="s">
        <v>345</v>
      </c>
      <c r="FR1" s="91" t="s">
        <v>83</v>
      </c>
      <c r="FS1" s="91" t="s">
        <v>85</v>
      </c>
      <c r="FT1" s="91" t="s">
        <v>346</v>
      </c>
      <c r="FU1" s="91" t="s">
        <v>347</v>
      </c>
      <c r="FV1" s="91" t="s">
        <v>287</v>
      </c>
      <c r="FW1" s="91" t="s">
        <v>91</v>
      </c>
      <c r="FX1" s="91" t="s">
        <v>47</v>
      </c>
      <c r="FY1" s="91" t="s">
        <v>240</v>
      </c>
      <c r="FZ1" s="91" t="s">
        <v>363</v>
      </c>
      <c r="GA1" s="91" t="s">
        <v>278</v>
      </c>
      <c r="GB1" s="91" t="s">
        <v>330</v>
      </c>
      <c r="GC1" s="91" t="s">
        <v>31</v>
      </c>
      <c r="GD1" s="91" t="s">
        <v>313</v>
      </c>
      <c r="GE1" s="91" t="s">
        <v>100</v>
      </c>
      <c r="GF1" s="91" t="s">
        <v>85</v>
      </c>
      <c r="GG1" s="91" t="s">
        <v>31</v>
      </c>
      <c r="GH1" s="91" t="s">
        <v>159</v>
      </c>
      <c r="GI1" s="91" t="s">
        <v>274</v>
      </c>
      <c r="GJ1" s="91" t="s">
        <v>271</v>
      </c>
      <c r="GK1" s="91" t="s">
        <v>31</v>
      </c>
      <c r="GL1" s="91" t="s">
        <v>31</v>
      </c>
      <c r="GM1" s="91" t="s">
        <v>67</v>
      </c>
      <c r="GN1" s="91" t="s">
        <v>274</v>
      </c>
      <c r="GO1" s="91" t="s">
        <v>47</v>
      </c>
      <c r="GP1" s="91" t="s">
        <v>60</v>
      </c>
      <c r="GQ1" s="91" t="s">
        <v>46</v>
      </c>
      <c r="GR1" s="91" t="s">
        <v>46</v>
      </c>
      <c r="GS1" s="91" t="s">
        <v>215</v>
      </c>
      <c r="GT1" s="91" t="s">
        <v>240</v>
      </c>
      <c r="GU1" s="91" t="s">
        <v>287</v>
      </c>
      <c r="GV1" s="91" t="s">
        <v>91</v>
      </c>
      <c r="GW1" s="91" t="s">
        <v>367</v>
      </c>
      <c r="GX1" s="91" t="s">
        <v>79</v>
      </c>
      <c r="GY1" s="91" t="s">
        <v>83</v>
      </c>
      <c r="GZ1" s="91" t="s">
        <v>145</v>
      </c>
      <c r="HA1" s="91" t="s">
        <v>277</v>
      </c>
      <c r="HB1" s="91" t="s">
        <v>206</v>
      </c>
      <c r="HC1" s="91" t="s">
        <v>201</v>
      </c>
      <c r="HD1" s="91" t="s">
        <v>144</v>
      </c>
      <c r="HE1" s="91" t="s">
        <v>368</v>
      </c>
      <c r="HF1" s="91" t="s">
        <v>316</v>
      </c>
      <c r="HG1" s="91" t="s">
        <v>233</v>
      </c>
      <c r="HH1" s="91" t="s">
        <v>298</v>
      </c>
      <c r="HI1" s="91" t="s">
        <v>70</v>
      </c>
      <c r="HJ1" s="91" t="s">
        <v>289</v>
      </c>
      <c r="HK1" s="91" t="s">
        <v>62</v>
      </c>
      <c r="HL1" s="91" t="s">
        <v>159</v>
      </c>
      <c r="HM1" s="91" t="s">
        <v>85</v>
      </c>
      <c r="HN1" s="91" t="s">
        <v>192</v>
      </c>
      <c r="HO1" s="91" t="s">
        <v>271</v>
      </c>
      <c r="HP1" s="91" t="s">
        <v>47</v>
      </c>
      <c r="HQ1" s="91" t="s">
        <v>67</v>
      </c>
      <c r="HR1" s="91" t="s">
        <v>375</v>
      </c>
      <c r="HS1" s="91" t="s">
        <v>386</v>
      </c>
      <c r="HT1" s="91" t="s">
        <v>241</v>
      </c>
      <c r="HU1" s="91" t="s">
        <v>199</v>
      </c>
      <c r="HV1" s="91" t="s">
        <v>188</v>
      </c>
      <c r="HW1" s="91" t="s">
        <v>31</v>
      </c>
      <c r="HX1" s="91" t="s">
        <v>387</v>
      </c>
      <c r="HY1" s="91" t="s">
        <v>274</v>
      </c>
      <c r="HZ1" s="91" t="s">
        <v>391</v>
      </c>
      <c r="IA1" s="91" t="s">
        <v>100</v>
      </c>
      <c r="IB1" s="91" t="s">
        <v>46</v>
      </c>
      <c r="IC1" s="91" t="s">
        <v>85</v>
      </c>
      <c r="ID1" s="91" t="s">
        <v>369</v>
      </c>
      <c r="IE1" s="91" t="s">
        <v>192</v>
      </c>
      <c r="IF1" s="91" t="s">
        <v>298</v>
      </c>
      <c r="IG1" s="91" t="s">
        <v>396</v>
      </c>
      <c r="IH1" s="91" t="s">
        <v>367</v>
      </c>
      <c r="II1" s="91" t="s">
        <v>159</v>
      </c>
      <c r="IJ1" s="91" t="s">
        <v>271</v>
      </c>
      <c r="IK1" s="91" t="s">
        <v>287</v>
      </c>
      <c r="IL1" s="91" t="s">
        <v>99</v>
      </c>
      <c r="IM1" s="91" t="s">
        <v>31</v>
      </c>
      <c r="IN1" s="91" t="s">
        <v>199</v>
      </c>
      <c r="IO1" s="91" t="s">
        <v>260</v>
      </c>
      <c r="IP1" s="91" t="s">
        <v>62</v>
      </c>
      <c r="IQ1" s="91" t="s">
        <v>177</v>
      </c>
      <c r="IR1" s="91" t="s">
        <v>411</v>
      </c>
      <c r="IS1" s="91" t="s">
        <v>414</v>
      </c>
      <c r="IT1" s="91" t="s">
        <v>290</v>
      </c>
      <c r="IU1" s="91" t="s">
        <v>215</v>
      </c>
      <c r="IV1" s="91" t="s">
        <v>413</v>
      </c>
      <c r="IW1" s="91" t="s">
        <v>46</v>
      </c>
      <c r="IX1" s="91" t="s">
        <v>415</v>
      </c>
      <c r="IY1" s="91" t="s">
        <v>274</v>
      </c>
      <c r="IZ1" s="91" t="s">
        <v>145</v>
      </c>
      <c r="JA1" s="91" t="s">
        <v>101</v>
      </c>
      <c r="JB1" s="91" t="s">
        <v>79</v>
      </c>
      <c r="JC1" s="91" t="s">
        <v>60</v>
      </c>
      <c r="JD1" s="91" t="s">
        <v>201</v>
      </c>
      <c r="JE1" s="91" t="s">
        <v>47</v>
      </c>
      <c r="JF1" s="91" t="s">
        <v>207</v>
      </c>
      <c r="JG1" s="91" t="s">
        <v>297</v>
      </c>
      <c r="JH1" s="91" t="s">
        <v>144</v>
      </c>
      <c r="JI1" s="91" t="s">
        <v>347</v>
      </c>
      <c r="JJ1" s="91" t="s">
        <v>274</v>
      </c>
      <c r="JK1" s="91" t="s">
        <v>31</v>
      </c>
      <c r="JL1" s="91" t="s">
        <v>167</v>
      </c>
      <c r="JM1" s="91" t="s">
        <v>330</v>
      </c>
      <c r="JN1" s="91" t="s">
        <v>271</v>
      </c>
      <c r="JO1" s="91" t="s">
        <v>287</v>
      </c>
      <c r="JP1" s="91" t="s">
        <v>233</v>
      </c>
      <c r="JQ1" s="91" t="s">
        <v>285</v>
      </c>
      <c r="JR1" s="91" t="s">
        <v>274</v>
      </c>
      <c r="JS1" s="91" t="s">
        <v>60</v>
      </c>
      <c r="JT1" s="91" t="s">
        <v>188</v>
      </c>
      <c r="JU1" s="91" t="s">
        <v>70</v>
      </c>
      <c r="JV1" s="91" t="s">
        <v>215</v>
      </c>
      <c r="JW1" s="91" t="s">
        <v>187</v>
      </c>
      <c r="JX1" s="91" t="s">
        <v>159</v>
      </c>
      <c r="JY1" s="91" t="s">
        <v>46</v>
      </c>
      <c r="JZ1" s="91" t="s">
        <v>31</v>
      </c>
      <c r="KA1" s="91" t="s">
        <v>236</v>
      </c>
      <c r="KB1" s="91" t="s">
        <v>100</v>
      </c>
      <c r="KC1" s="91" t="s">
        <v>79</v>
      </c>
      <c r="KD1" s="91" t="s">
        <v>85</v>
      </c>
      <c r="KE1" s="91" t="s">
        <v>161</v>
      </c>
      <c r="KF1" s="91" t="s">
        <v>70</v>
      </c>
      <c r="KG1" s="91" t="s">
        <v>70</v>
      </c>
      <c r="KH1" s="91" t="s">
        <v>432</v>
      </c>
      <c r="KI1" s="91" t="s">
        <v>414</v>
      </c>
      <c r="KJ1" s="91" t="s">
        <v>159</v>
      </c>
      <c r="KK1" s="91" t="s">
        <v>167</v>
      </c>
      <c r="KL1" s="91" t="s">
        <v>241</v>
      </c>
      <c r="KM1" s="91" t="s">
        <v>274</v>
      </c>
      <c r="KN1" s="91" t="s">
        <v>47</v>
      </c>
      <c r="KO1" s="91" t="s">
        <v>86</v>
      </c>
      <c r="KP1" s="91" t="s">
        <v>60</v>
      </c>
      <c r="KQ1" s="91" t="s">
        <v>72</v>
      </c>
      <c r="KR1" s="91" t="s">
        <v>440</v>
      </c>
      <c r="KS1" s="91" t="s">
        <v>62</v>
      </c>
      <c r="KT1" s="91" t="s">
        <v>177</v>
      </c>
      <c r="KU1" s="91" t="s">
        <v>441</v>
      </c>
      <c r="KV1" s="91" t="s">
        <v>442</v>
      </c>
      <c r="KW1" s="91" t="s">
        <v>290</v>
      </c>
      <c r="KX1" s="91" t="s">
        <v>375</v>
      </c>
      <c r="KY1" s="91" t="s">
        <v>463</v>
      </c>
      <c r="KZ1" s="91" t="s">
        <v>290</v>
      </c>
      <c r="LA1" s="91" t="s">
        <v>206</v>
      </c>
      <c r="LB1" s="91" t="s">
        <v>31</v>
      </c>
      <c r="LC1" s="91" t="s">
        <v>271</v>
      </c>
      <c r="LD1" s="91" t="s">
        <v>289</v>
      </c>
      <c r="LE1" s="91" t="s">
        <v>447</v>
      </c>
      <c r="LF1" s="91" t="s">
        <v>86</v>
      </c>
      <c r="LG1" s="91" t="s">
        <v>233</v>
      </c>
      <c r="LH1" s="91" t="s">
        <v>287</v>
      </c>
      <c r="LI1" s="91" t="s">
        <v>159</v>
      </c>
      <c r="LJ1" s="91" t="s">
        <v>196</v>
      </c>
      <c r="LK1" s="91" t="s">
        <v>192</v>
      </c>
      <c r="LL1" s="91" t="s">
        <v>274</v>
      </c>
      <c r="LM1" s="91" t="s">
        <v>67</v>
      </c>
      <c r="LN1" s="91" t="s">
        <v>60</v>
      </c>
      <c r="LO1" s="91" t="s">
        <v>91</v>
      </c>
      <c r="LP1" s="91" t="s">
        <v>240</v>
      </c>
      <c r="LQ1" s="91" t="s">
        <v>464</v>
      </c>
      <c r="LR1" s="91" t="s">
        <v>316</v>
      </c>
      <c r="LS1" s="91" t="s">
        <v>47</v>
      </c>
      <c r="LT1" s="91" t="s">
        <v>215</v>
      </c>
      <c r="LU1" s="91" t="s">
        <v>330</v>
      </c>
      <c r="LV1" s="91" t="s">
        <v>177</v>
      </c>
      <c r="LW1" s="91" t="s">
        <v>144</v>
      </c>
      <c r="LX1" s="91" t="s">
        <v>62</v>
      </c>
      <c r="LY1" s="91" t="s">
        <v>236</v>
      </c>
      <c r="LZ1" s="91" t="s">
        <v>414</v>
      </c>
      <c r="MA1" s="91" t="s">
        <v>101</v>
      </c>
      <c r="MB1" s="91" t="s">
        <v>369</v>
      </c>
      <c r="MC1" s="91" t="s">
        <v>201</v>
      </c>
      <c r="MD1" s="91" t="s">
        <v>79</v>
      </c>
      <c r="ME1" s="91" t="s">
        <v>167</v>
      </c>
      <c r="MF1" s="91" t="s">
        <v>145</v>
      </c>
      <c r="MG1" s="91" t="s">
        <v>271</v>
      </c>
      <c r="MH1" s="91" t="s">
        <v>287</v>
      </c>
      <c r="MI1" s="91" t="s">
        <v>335</v>
      </c>
      <c r="MJ1" s="91" t="s">
        <v>31</v>
      </c>
      <c r="MK1" s="91" t="s">
        <v>100</v>
      </c>
      <c r="ML1" s="91" t="s">
        <v>159</v>
      </c>
      <c r="MM1" s="91" t="s">
        <v>271</v>
      </c>
      <c r="MN1" s="91" t="s">
        <v>192</v>
      </c>
      <c r="MO1" s="91" t="s">
        <v>274</v>
      </c>
      <c r="MP1" s="91" t="s">
        <v>60</v>
      </c>
      <c r="MQ1" s="91" t="s">
        <v>145</v>
      </c>
      <c r="MR1" s="91" t="s">
        <v>91</v>
      </c>
      <c r="MS1" s="91" t="s">
        <v>47</v>
      </c>
      <c r="MT1" s="91" t="s">
        <v>281</v>
      </c>
      <c r="MU1" s="91" t="s">
        <v>159</v>
      </c>
      <c r="MV1" s="91" t="s">
        <v>83</v>
      </c>
      <c r="MW1" s="91" t="s">
        <v>233</v>
      </c>
      <c r="MX1" s="91" t="s">
        <v>289</v>
      </c>
      <c r="MY1" s="91" t="s">
        <v>86</v>
      </c>
      <c r="MZ1" s="91" t="s">
        <v>145</v>
      </c>
      <c r="NA1" s="91" t="s">
        <v>285</v>
      </c>
      <c r="NB1" s="91" t="s">
        <v>495</v>
      </c>
      <c r="NC1" s="91" t="s">
        <v>274</v>
      </c>
      <c r="ND1" s="91" t="s">
        <v>46</v>
      </c>
      <c r="NE1" s="91" t="s">
        <v>60</v>
      </c>
      <c r="NF1" s="91" t="s">
        <v>201</v>
      </c>
      <c r="NG1" s="91" t="s">
        <v>207</v>
      </c>
      <c r="NH1" s="91" t="s">
        <v>283</v>
      </c>
      <c r="NI1" s="91" t="s">
        <v>289</v>
      </c>
      <c r="NJ1" s="91" t="s">
        <v>145</v>
      </c>
      <c r="NK1" s="91" t="s">
        <v>240</v>
      </c>
      <c r="NL1" s="91" t="s">
        <v>414</v>
      </c>
      <c r="NM1" s="91" t="s">
        <v>86</v>
      </c>
      <c r="NN1" s="91" t="s">
        <v>498</v>
      </c>
      <c r="NO1" s="91" t="s">
        <v>500</v>
      </c>
      <c r="NP1" s="91" t="s">
        <v>31</v>
      </c>
      <c r="NQ1" s="91" t="s">
        <v>274</v>
      </c>
      <c r="NR1" s="91" t="s">
        <v>67</v>
      </c>
      <c r="NS1" s="91" t="s">
        <v>215</v>
      </c>
      <c r="NT1" s="91" t="s">
        <v>201</v>
      </c>
      <c r="NU1" s="91" t="s">
        <v>330</v>
      </c>
      <c r="NV1" s="91" t="s">
        <v>297</v>
      </c>
      <c r="NW1" s="91" t="s">
        <v>46</v>
      </c>
      <c r="NX1" s="91" t="s">
        <v>507</v>
      </c>
      <c r="NY1" s="91" t="s">
        <v>47</v>
      </c>
      <c r="NZ1" s="91" t="s">
        <v>167</v>
      </c>
      <c r="OA1" s="91" t="s">
        <v>274</v>
      </c>
      <c r="OB1" s="91" t="s">
        <v>508</v>
      </c>
      <c r="OC1" s="91" t="s">
        <v>206</v>
      </c>
      <c r="OD1" s="91" t="s">
        <v>233</v>
      </c>
      <c r="OE1" s="91" t="s">
        <v>271</v>
      </c>
      <c r="OF1" s="91" t="s">
        <v>192</v>
      </c>
      <c r="OG1" s="91" t="s">
        <v>70</v>
      </c>
      <c r="OH1" s="91" t="s">
        <v>60</v>
      </c>
      <c r="OI1" s="91" t="s">
        <v>67</v>
      </c>
      <c r="OJ1" s="91" t="s">
        <v>271</v>
      </c>
      <c r="OK1" s="91" t="s">
        <v>233</v>
      </c>
      <c r="OL1" s="91" t="s">
        <v>274</v>
      </c>
      <c r="OM1" s="91" t="s">
        <v>91</v>
      </c>
      <c r="ON1" s="91" t="s">
        <v>287</v>
      </c>
      <c r="OO1" s="91" t="s">
        <v>347</v>
      </c>
      <c r="OP1" s="91" t="s">
        <v>31</v>
      </c>
      <c r="OQ1" s="91" t="s">
        <v>192</v>
      </c>
      <c r="OR1" s="91" t="s">
        <v>199</v>
      </c>
      <c r="OS1" s="91" t="s">
        <v>298</v>
      </c>
      <c r="OT1" s="91" t="s">
        <v>240</v>
      </c>
      <c r="OU1" s="91" t="s">
        <v>414</v>
      </c>
      <c r="OV1" s="91" t="s">
        <v>85</v>
      </c>
      <c r="OW1" s="91" t="s">
        <v>412</v>
      </c>
      <c r="OX1" s="91" t="s">
        <v>46</v>
      </c>
      <c r="OY1" s="91" t="s">
        <v>526</v>
      </c>
      <c r="OZ1" s="91" t="s">
        <v>442</v>
      </c>
      <c r="PA1" s="91" t="s">
        <v>215</v>
      </c>
      <c r="PB1" s="91" t="s">
        <v>31</v>
      </c>
      <c r="PC1" s="91" t="s">
        <v>83</v>
      </c>
      <c r="PD1" s="91" t="s">
        <v>100</v>
      </c>
      <c r="PE1" s="91" t="s">
        <v>187</v>
      </c>
      <c r="PF1" s="91" t="s">
        <v>236</v>
      </c>
      <c r="PG1" s="91" t="s">
        <v>299</v>
      </c>
      <c r="PH1" s="91" t="s">
        <v>281</v>
      </c>
      <c r="PI1" s="91" t="s">
        <v>201</v>
      </c>
      <c r="PJ1" s="91" t="s">
        <v>167</v>
      </c>
      <c r="PK1" s="91" t="s">
        <v>288</v>
      </c>
      <c r="PL1" s="91" t="s">
        <v>196</v>
      </c>
      <c r="PM1" s="91" t="s">
        <v>274</v>
      </c>
      <c r="PN1" s="91" t="s">
        <v>31</v>
      </c>
      <c r="PO1" s="91" t="s">
        <v>233</v>
      </c>
      <c r="PP1" s="91" t="s">
        <v>91</v>
      </c>
      <c r="PQ1" s="91" t="s">
        <v>290</v>
      </c>
      <c r="PR1" s="91" t="s">
        <v>101</v>
      </c>
      <c r="PS1" s="91" t="s">
        <v>46</v>
      </c>
      <c r="PT1" s="91" t="s">
        <v>79</v>
      </c>
      <c r="PU1" s="91" t="s">
        <v>46</v>
      </c>
      <c r="PV1" s="91" t="s">
        <v>541</v>
      </c>
      <c r="PW1" s="91" t="s">
        <v>177</v>
      </c>
      <c r="PX1" s="91" t="s">
        <v>542</v>
      </c>
      <c r="PY1" s="91" t="s">
        <v>271</v>
      </c>
      <c r="PZ1" s="91" t="s">
        <v>289</v>
      </c>
      <c r="QA1" s="91" t="s">
        <v>274</v>
      </c>
      <c r="QB1" s="91" t="s">
        <v>159</v>
      </c>
      <c r="QC1" s="91" t="s">
        <v>274</v>
      </c>
      <c r="QD1" s="91" t="s">
        <v>31</v>
      </c>
      <c r="QE1" s="91" t="s">
        <v>70</v>
      </c>
      <c r="QF1" s="91" t="s">
        <v>414</v>
      </c>
      <c r="QG1" s="91" t="s">
        <v>412</v>
      </c>
      <c r="QH1" s="91" t="s">
        <v>161</v>
      </c>
      <c r="QI1" s="91" t="s">
        <v>145</v>
      </c>
      <c r="QJ1" s="91" t="s">
        <v>47</v>
      </c>
      <c r="QK1" s="91" t="s">
        <v>177</v>
      </c>
      <c r="QL1" s="91" t="s">
        <v>46</v>
      </c>
      <c r="QM1" s="91" t="s">
        <v>206</v>
      </c>
      <c r="QN1" s="91" t="s">
        <v>240</v>
      </c>
      <c r="QO1" s="91" t="s">
        <v>72</v>
      </c>
      <c r="QP1" s="91" t="s">
        <v>215</v>
      </c>
      <c r="QQ1" s="91" t="s">
        <v>499</v>
      </c>
      <c r="QR1" s="91" t="s">
        <v>192</v>
      </c>
      <c r="QS1" s="91" t="s">
        <v>79</v>
      </c>
      <c r="QT1" s="91" t="s">
        <v>31</v>
      </c>
      <c r="QU1" s="91" t="s">
        <v>159</v>
      </c>
      <c r="QV1" s="91" t="s">
        <v>60</v>
      </c>
      <c r="QW1" s="91" t="s">
        <v>86</v>
      </c>
      <c r="QX1" s="91" t="s">
        <v>287</v>
      </c>
      <c r="QY1" s="91" t="s">
        <v>159</v>
      </c>
      <c r="QZ1" s="91" t="s">
        <v>199</v>
      </c>
      <c r="RA1" s="91" t="s">
        <v>233</v>
      </c>
      <c r="RB1" s="91" t="s">
        <v>279</v>
      </c>
      <c r="RC1" s="91" t="s">
        <v>31</v>
      </c>
      <c r="RD1" s="91" t="s">
        <v>201</v>
      </c>
      <c r="RE1" s="91" t="s">
        <v>271</v>
      </c>
      <c r="RF1" s="91" t="s">
        <v>207</v>
      </c>
      <c r="RG1" s="91" t="s">
        <v>285</v>
      </c>
      <c r="RH1" s="91" t="s">
        <v>289</v>
      </c>
      <c r="RI1" s="91" t="s">
        <v>564</v>
      </c>
      <c r="RJ1" s="91" t="s">
        <v>498</v>
      </c>
      <c r="RK1" s="91" t="s">
        <v>31</v>
      </c>
      <c r="RL1" s="91" t="s">
        <v>271</v>
      </c>
      <c r="RM1" s="91" t="s">
        <v>566</v>
      </c>
      <c r="RN1" s="91" t="s">
        <v>62</v>
      </c>
      <c r="RO1" s="91" t="s">
        <v>274</v>
      </c>
      <c r="RP1" s="91" t="s">
        <v>240</v>
      </c>
      <c r="RQ1" s="91" t="s">
        <v>215</v>
      </c>
      <c r="RR1" s="91" t="s">
        <v>289</v>
      </c>
      <c r="RS1" s="91" t="s">
        <v>99</v>
      </c>
      <c r="RT1" s="91" t="s">
        <v>46</v>
      </c>
      <c r="RU1" s="91" t="s">
        <v>144</v>
      </c>
      <c r="RV1" s="91" t="s">
        <v>91</v>
      </c>
      <c r="RW1" s="91" t="s">
        <v>508</v>
      </c>
      <c r="RX1" s="91" t="s">
        <v>101</v>
      </c>
      <c r="RY1" s="91" t="s">
        <v>298</v>
      </c>
      <c r="RZ1" s="91" t="s">
        <v>233</v>
      </c>
      <c r="SA1" s="91" t="s">
        <v>199</v>
      </c>
      <c r="SB1" s="91" t="s">
        <v>347</v>
      </c>
      <c r="SC1" s="91" t="s">
        <v>60</v>
      </c>
      <c r="SD1" s="91" t="s">
        <v>287</v>
      </c>
      <c r="SE1" s="91" t="s">
        <v>60</v>
      </c>
      <c r="SF1" s="91" t="s">
        <v>583</v>
      </c>
      <c r="SG1" s="91" t="s">
        <v>199</v>
      </c>
      <c r="SH1" s="91" t="s">
        <v>31</v>
      </c>
      <c r="SI1" s="91" t="s">
        <v>274</v>
      </c>
      <c r="SJ1" s="91" t="s">
        <v>159</v>
      </c>
      <c r="SK1" s="91" t="s">
        <v>101</v>
      </c>
      <c r="SL1" s="91" t="s">
        <v>215</v>
      </c>
      <c r="SM1" s="91" t="s">
        <v>177</v>
      </c>
      <c r="SN1" s="91" t="s">
        <v>91</v>
      </c>
      <c r="SO1" s="91" t="s">
        <v>369</v>
      </c>
      <c r="SP1" s="91" t="s">
        <v>201</v>
      </c>
      <c r="SQ1" s="91" t="s">
        <v>46</v>
      </c>
      <c r="SR1" s="91" t="s">
        <v>187</v>
      </c>
      <c r="SS1" s="91" t="s">
        <v>282</v>
      </c>
      <c r="ST1" s="91" t="s">
        <v>587</v>
      </c>
      <c r="SU1" s="91" t="s">
        <v>60</v>
      </c>
      <c r="SV1" s="91" t="s">
        <v>31</v>
      </c>
      <c r="SW1" s="91" t="s">
        <v>285</v>
      </c>
      <c r="SX1" s="91" t="s">
        <v>271</v>
      </c>
      <c r="SY1" s="91" t="s">
        <v>592</v>
      </c>
      <c r="SZ1" s="91" t="s">
        <v>593</v>
      </c>
      <c r="TA1" s="91" t="s">
        <v>192</v>
      </c>
      <c r="TB1" s="91" t="s">
        <v>287</v>
      </c>
      <c r="TC1" s="91" t="s">
        <v>598</v>
      </c>
      <c r="TD1" s="91" t="s">
        <v>599</v>
      </c>
      <c r="TE1" s="91" t="s">
        <v>274</v>
      </c>
      <c r="TF1" s="91" t="s">
        <v>610</v>
      </c>
      <c r="TG1" s="91" t="s">
        <v>145</v>
      </c>
      <c r="TH1" s="91" t="s">
        <v>47</v>
      </c>
      <c r="TI1" s="91" t="s">
        <v>60</v>
      </c>
      <c r="TJ1" s="91" t="s">
        <v>46</v>
      </c>
      <c r="TK1" s="91" t="s">
        <v>287</v>
      </c>
      <c r="TL1" s="91" t="s">
        <v>297</v>
      </c>
      <c r="TM1" s="91" t="s">
        <v>288</v>
      </c>
      <c r="TN1" s="91" t="s">
        <v>167</v>
      </c>
      <c r="TO1" s="91" t="s">
        <v>101</v>
      </c>
      <c r="TP1" s="91" t="s">
        <v>199</v>
      </c>
      <c r="TQ1" s="91" t="s">
        <v>206</v>
      </c>
      <c r="TR1" s="91" t="s">
        <v>60</v>
      </c>
      <c r="TS1" s="91" t="s">
        <v>60</v>
      </c>
      <c r="TT1" s="91" t="s">
        <v>274</v>
      </c>
      <c r="TU1" s="91" t="s">
        <v>60</v>
      </c>
      <c r="TV1" s="91" t="s">
        <v>46</v>
      </c>
      <c r="TW1" s="91" t="s">
        <v>46</v>
      </c>
      <c r="TX1" s="91" t="s">
        <v>101</v>
      </c>
      <c r="TY1" s="91" t="s">
        <v>91</v>
      </c>
      <c r="TZ1" s="91" t="s">
        <v>159</v>
      </c>
      <c r="UA1" s="91" t="s">
        <v>167</v>
      </c>
      <c r="UB1" s="91" t="s">
        <v>289</v>
      </c>
      <c r="UC1" s="91" t="s">
        <v>70</v>
      </c>
      <c r="UD1" s="91" t="s">
        <v>274</v>
      </c>
      <c r="UE1" s="91" t="s">
        <v>599</v>
      </c>
      <c r="UF1" s="91" t="s">
        <v>60</v>
      </c>
      <c r="UG1" s="91" t="s">
        <v>206</v>
      </c>
      <c r="UH1" s="91" t="s">
        <v>287</v>
      </c>
      <c r="UI1" s="91" t="s">
        <v>199</v>
      </c>
      <c r="UJ1" s="91" t="s">
        <v>31</v>
      </c>
      <c r="UK1" s="91" t="s">
        <v>192</v>
      </c>
      <c r="UL1" s="91" t="s">
        <v>635</v>
      </c>
      <c r="UM1" s="91" t="s">
        <v>201</v>
      </c>
      <c r="UN1" s="91" t="s">
        <v>167</v>
      </c>
      <c r="UO1" s="91" t="s">
        <v>99</v>
      </c>
      <c r="UP1" s="91" t="s">
        <v>500</v>
      </c>
      <c r="UQ1" s="91" t="s">
        <v>100</v>
      </c>
      <c r="UR1" s="91" t="s">
        <v>83</v>
      </c>
      <c r="US1" s="91" t="s">
        <v>47</v>
      </c>
      <c r="UT1" s="91" t="s">
        <v>215</v>
      </c>
      <c r="UU1" s="91" t="s">
        <v>599</v>
      </c>
      <c r="UV1" s="91" t="s">
        <v>72</v>
      </c>
      <c r="UW1" s="91" t="s">
        <v>290</v>
      </c>
      <c r="UX1" s="91" t="s">
        <v>347</v>
      </c>
      <c r="UY1" s="91" t="s">
        <v>636</v>
      </c>
      <c r="UZ1" s="91" t="s">
        <v>159</v>
      </c>
      <c r="VA1" s="91" t="s">
        <v>274</v>
      </c>
      <c r="VB1" s="91" t="s">
        <v>298</v>
      </c>
      <c r="VC1" s="91" t="s">
        <v>85</v>
      </c>
      <c r="VD1" s="91" t="s">
        <v>167</v>
      </c>
      <c r="VE1" s="91" t="s">
        <v>101</v>
      </c>
      <c r="VF1" s="91" t="s">
        <v>60</v>
      </c>
      <c r="VG1" s="91" t="s">
        <v>91</v>
      </c>
      <c r="VH1" s="91" t="s">
        <v>647</v>
      </c>
      <c r="VI1" s="91" t="s">
        <v>289</v>
      </c>
      <c r="VJ1" s="91" t="s">
        <v>201</v>
      </c>
      <c r="VK1" s="91" t="s">
        <v>91</v>
      </c>
      <c r="VL1" s="91" t="s">
        <v>199</v>
      </c>
      <c r="VM1" s="91" t="s">
        <v>62</v>
      </c>
      <c r="VN1" s="91" t="s">
        <v>85</v>
      </c>
      <c r="VO1" s="91" t="s">
        <v>85</v>
      </c>
      <c r="VP1" s="91" t="s">
        <v>31</v>
      </c>
      <c r="VQ1" s="91" t="s">
        <v>274</v>
      </c>
      <c r="VR1" s="91" t="s">
        <v>599</v>
      </c>
      <c r="VS1" s="91" t="s">
        <v>593</v>
      </c>
      <c r="VT1" s="91" t="s">
        <v>99</v>
      </c>
      <c r="VU1" s="91" t="s">
        <v>46</v>
      </c>
      <c r="VV1" s="91" t="s">
        <v>646</v>
      </c>
      <c r="VW1" s="91" t="s">
        <v>288</v>
      </c>
      <c r="VX1" s="91" t="s">
        <v>298</v>
      </c>
      <c r="VY1" s="91" t="s">
        <v>667</v>
      </c>
      <c r="VZ1" s="91" t="s">
        <v>592</v>
      </c>
      <c r="WA1" s="91" t="s">
        <v>192</v>
      </c>
      <c r="WB1" s="91" t="s">
        <v>31</v>
      </c>
      <c r="WC1" s="91" t="s">
        <v>599</v>
      </c>
      <c r="WD1" s="91" t="s">
        <v>592</v>
      </c>
      <c r="WE1" s="91" t="s">
        <v>674</v>
      </c>
      <c r="WF1" s="91" t="s">
        <v>274</v>
      </c>
      <c r="WG1" s="91" t="s">
        <v>101</v>
      </c>
      <c r="WH1" s="91" t="s">
        <v>83</v>
      </c>
      <c r="WI1" s="91" t="s">
        <v>215</v>
      </c>
      <c r="WJ1" s="91" t="s">
        <v>60</v>
      </c>
      <c r="WK1" s="91" t="s">
        <v>298</v>
      </c>
      <c r="WL1" s="91" t="s">
        <v>91</v>
      </c>
      <c r="WM1" s="91" t="s">
        <v>99</v>
      </c>
      <c r="WN1" s="91" t="s">
        <v>299</v>
      </c>
      <c r="WO1" s="91" t="s">
        <v>289</v>
      </c>
      <c r="WP1" s="91" t="s">
        <v>599</v>
      </c>
      <c r="WQ1" s="91" t="s">
        <v>274</v>
      </c>
      <c r="WR1" s="91" t="s">
        <v>159</v>
      </c>
      <c r="WS1" s="91" t="s">
        <v>60</v>
      </c>
      <c r="WT1" s="91" t="s">
        <v>687</v>
      </c>
      <c r="WU1" s="91" t="s">
        <v>215</v>
      </c>
      <c r="WV1" s="91" t="s">
        <v>369</v>
      </c>
      <c r="WW1" s="91" t="s">
        <v>201</v>
      </c>
      <c r="WX1" s="91" t="s">
        <v>70</v>
      </c>
      <c r="WY1" s="91" t="s">
        <v>100</v>
      </c>
      <c r="WZ1" s="91" t="s">
        <v>85</v>
      </c>
      <c r="XA1" s="91" t="s">
        <v>167</v>
      </c>
      <c r="XB1" s="91" t="s">
        <v>587</v>
      </c>
      <c r="XC1" s="91" t="s">
        <v>241</v>
      </c>
      <c r="XD1" s="91" t="s">
        <v>599</v>
      </c>
      <c r="XE1" s="91" t="s">
        <v>289</v>
      </c>
      <c r="XF1" s="91" t="s">
        <v>192</v>
      </c>
      <c r="XG1" s="91" t="s">
        <v>31</v>
      </c>
      <c r="XH1" s="91" t="s">
        <v>274</v>
      </c>
      <c r="XI1" s="91" t="s">
        <v>280</v>
      </c>
      <c r="XJ1" s="91" t="s">
        <v>60</v>
      </c>
      <c r="XK1" s="91" t="s">
        <v>46</v>
      </c>
      <c r="XL1" s="91" t="s">
        <v>240</v>
      </c>
      <c r="XM1" s="91" t="s">
        <v>697</v>
      </c>
      <c r="XN1" s="91" t="s">
        <v>101</v>
      </c>
      <c r="XO1" s="91" t="s">
        <v>646</v>
      </c>
      <c r="XP1" s="91" t="s">
        <v>369</v>
      </c>
      <c r="XQ1" s="91" t="s">
        <v>206</v>
      </c>
      <c r="XR1" s="91" t="s">
        <v>698</v>
      </c>
      <c r="XS1" s="91" t="s">
        <v>236</v>
      </c>
      <c r="XT1" s="91" t="s">
        <v>91</v>
      </c>
      <c r="XU1" s="91" t="s">
        <v>187</v>
      </c>
      <c r="XV1" s="91" t="s">
        <v>192</v>
      </c>
      <c r="XW1" s="91" t="s">
        <v>599</v>
      </c>
      <c r="XX1" s="91" t="s">
        <v>289</v>
      </c>
      <c r="XY1" s="91" t="s">
        <v>287</v>
      </c>
      <c r="XZ1" s="91" t="s">
        <v>283</v>
      </c>
      <c r="YA1" s="91" t="s">
        <v>369</v>
      </c>
      <c r="YB1" s="91" t="s">
        <v>91</v>
      </c>
      <c r="YC1" s="91" t="s">
        <v>274</v>
      </c>
      <c r="YD1" s="91" t="s">
        <v>215</v>
      </c>
      <c r="YE1" s="91" t="s">
        <v>201</v>
      </c>
      <c r="YF1" s="91" t="s">
        <v>60</v>
      </c>
      <c r="YG1" s="91" t="s">
        <v>99</v>
      </c>
      <c r="YH1" s="91" t="s">
        <v>83</v>
      </c>
      <c r="YI1" s="91" t="s">
        <v>167</v>
      </c>
      <c r="YJ1" s="91" t="s">
        <v>62</v>
      </c>
      <c r="YK1" s="91" t="s">
        <v>298</v>
      </c>
      <c r="YL1" s="91" t="s">
        <v>233</v>
      </c>
      <c r="YM1" s="91" t="s">
        <v>636</v>
      </c>
      <c r="YN1" s="91" t="s">
        <v>499</v>
      </c>
      <c r="YO1" s="91" t="s">
        <v>241</v>
      </c>
      <c r="YP1" s="91" t="s">
        <v>289</v>
      </c>
      <c r="YQ1" s="91" t="s">
        <v>285</v>
      </c>
      <c r="YR1" s="91" t="s">
        <v>199</v>
      </c>
      <c r="YS1" s="91" t="s">
        <v>101</v>
      </c>
      <c r="YT1" s="91" t="s">
        <v>31</v>
      </c>
      <c r="YU1" s="91" t="s">
        <v>31</v>
      </c>
      <c r="YV1" s="91" t="s">
        <v>274</v>
      </c>
      <c r="YW1" s="91" t="s">
        <v>199</v>
      </c>
      <c r="YX1" s="91" t="s">
        <v>60</v>
      </c>
      <c r="YY1" s="91" t="s">
        <v>67</v>
      </c>
      <c r="YZ1" s="91" t="s">
        <v>101</v>
      </c>
      <c r="ZA1" s="91" t="s">
        <v>91</v>
      </c>
      <c r="ZB1" s="91" t="s">
        <v>205</v>
      </c>
      <c r="ZC1" s="91" t="s">
        <v>161</v>
      </c>
      <c r="ZD1" s="91" t="s">
        <v>317</v>
      </c>
      <c r="ZE1" s="91" t="s">
        <v>289</v>
      </c>
      <c r="ZF1" s="91" t="s">
        <v>288</v>
      </c>
      <c r="ZG1" s="91" t="s">
        <v>85</v>
      </c>
      <c r="ZH1" s="91" t="s">
        <v>201</v>
      </c>
      <c r="ZI1" s="91" t="s">
        <v>46</v>
      </c>
      <c r="ZJ1" s="91" t="s">
        <v>70</v>
      </c>
      <c r="ZK1" s="91" t="s">
        <v>145</v>
      </c>
      <c r="ZL1" s="91" t="s">
        <v>241</v>
      </c>
      <c r="ZM1" s="91" t="s">
        <v>177</v>
      </c>
      <c r="ZN1" s="91" t="s">
        <v>167</v>
      </c>
      <c r="ZO1" s="91" t="s">
        <v>277</v>
      </c>
      <c r="ZP1" s="91" t="s">
        <v>463</v>
      </c>
      <c r="ZQ1" s="91" t="s">
        <v>274</v>
      </c>
      <c r="ZR1" s="91" t="s">
        <v>599</v>
      </c>
      <c r="ZS1" s="91" t="s">
        <v>100</v>
      </c>
      <c r="ZT1" s="91" t="s">
        <v>70</v>
      </c>
      <c r="ZU1" s="91" t="s">
        <v>592</v>
      </c>
      <c r="ZV1" s="91" t="s">
        <v>347</v>
      </c>
      <c r="ZW1" s="91" t="s">
        <v>667</v>
      </c>
      <c r="ZX1" s="91" t="s">
        <v>31</v>
      </c>
      <c r="ZY1" s="91" t="s">
        <v>241</v>
      </c>
      <c r="ZZ1" s="91" t="s">
        <v>46</v>
      </c>
      <c r="AAA1" s="91" t="s">
        <v>60</v>
      </c>
      <c r="AAB1" s="91" t="s">
        <v>99</v>
      </c>
      <c r="AAC1" s="91" t="s">
        <v>91</v>
      </c>
      <c r="AAD1" s="91" t="s">
        <v>298</v>
      </c>
      <c r="AAE1" s="91" t="s">
        <v>566</v>
      </c>
      <c r="AAF1" s="91" t="s">
        <v>236</v>
      </c>
      <c r="AAG1" s="91" t="s">
        <v>746</v>
      </c>
      <c r="AAH1" s="91" t="s">
        <v>46</v>
      </c>
      <c r="AAI1" s="96" t="s">
        <v>265</v>
      </c>
      <c r="AAJ1" s="87" t="s">
        <v>23</v>
      </c>
      <c r="AAK1" s="5"/>
    </row>
    <row r="2" spans="1:713" x14ac:dyDescent="0.25">
      <c r="A2" s="8" t="s">
        <v>9</v>
      </c>
      <c r="B2" s="11" t="s">
        <v>10</v>
      </c>
      <c r="C2" s="2" t="s">
        <v>10</v>
      </c>
      <c r="D2" s="18" t="s">
        <v>44</v>
      </c>
      <c r="E2" s="16" t="s">
        <v>63</v>
      </c>
      <c r="F2" s="2" t="s">
        <v>35</v>
      </c>
      <c r="G2" s="59"/>
      <c r="H2" s="92">
        <v>43109</v>
      </c>
      <c r="I2" s="92">
        <v>43105</v>
      </c>
      <c r="J2" s="92">
        <v>43110</v>
      </c>
      <c r="K2" s="92">
        <v>43112</v>
      </c>
      <c r="L2" s="92">
        <v>43108</v>
      </c>
      <c r="M2" s="92">
        <v>43173</v>
      </c>
      <c r="N2" s="92">
        <v>43123</v>
      </c>
      <c r="O2" s="92">
        <v>43145</v>
      </c>
      <c r="P2" s="92">
        <v>43136</v>
      </c>
      <c r="Q2" s="92">
        <v>42750</v>
      </c>
      <c r="R2" s="92">
        <v>43138</v>
      </c>
      <c r="S2" s="92">
        <v>43123</v>
      </c>
      <c r="T2" s="92">
        <v>43137</v>
      </c>
      <c r="U2" s="92">
        <v>43138</v>
      </c>
      <c r="V2" s="92">
        <v>43116</v>
      </c>
      <c r="W2" s="92">
        <v>43147</v>
      </c>
      <c r="X2" s="92">
        <v>43123</v>
      </c>
      <c r="Y2" s="92">
        <v>43150</v>
      </c>
      <c r="Z2" s="92">
        <v>43185</v>
      </c>
      <c r="AA2" s="92">
        <v>43119</v>
      </c>
      <c r="AB2" s="92">
        <v>43118</v>
      </c>
      <c r="AC2" s="92">
        <v>43119</v>
      </c>
      <c r="AD2" s="92">
        <v>43119</v>
      </c>
      <c r="AE2" s="92">
        <v>43120</v>
      </c>
      <c r="AF2" s="92">
        <v>43122</v>
      </c>
      <c r="AG2" s="92">
        <v>43151</v>
      </c>
      <c r="AH2" s="92">
        <v>43122</v>
      </c>
      <c r="AI2" s="92">
        <v>43122</v>
      </c>
      <c r="AJ2" s="92">
        <v>43122</v>
      </c>
      <c r="AK2" s="92">
        <v>43122</v>
      </c>
      <c r="AL2" s="92">
        <v>43123</v>
      </c>
      <c r="AM2" s="92">
        <v>43123</v>
      </c>
      <c r="AN2" s="92">
        <v>43123</v>
      </c>
      <c r="AO2" s="92">
        <v>43123</v>
      </c>
      <c r="AP2" s="92">
        <v>43137</v>
      </c>
      <c r="AQ2" s="92">
        <v>43144</v>
      </c>
      <c r="AR2" s="92">
        <v>43124</v>
      </c>
      <c r="AS2" s="92">
        <v>43124</v>
      </c>
      <c r="AT2" s="92">
        <v>43123</v>
      </c>
      <c r="AU2" s="92">
        <v>43123</v>
      </c>
      <c r="AV2" s="92">
        <v>43124</v>
      </c>
      <c r="AW2" s="92">
        <v>43123</v>
      </c>
      <c r="AX2" s="92">
        <v>43129</v>
      </c>
      <c r="AY2" s="92">
        <v>43123</v>
      </c>
      <c r="AZ2" s="92">
        <v>43123</v>
      </c>
      <c r="BA2" s="92">
        <v>43129</v>
      </c>
      <c r="BB2" s="92">
        <v>43136</v>
      </c>
      <c r="BC2" s="92">
        <v>43136</v>
      </c>
      <c r="BD2" s="92">
        <v>43161</v>
      </c>
      <c r="BE2" s="92">
        <v>43139</v>
      </c>
      <c r="BF2" s="92">
        <v>43143</v>
      </c>
      <c r="BG2" s="92">
        <v>43136</v>
      </c>
      <c r="BH2" s="92">
        <v>43223</v>
      </c>
      <c r="BI2" s="92">
        <v>43136</v>
      </c>
      <c r="BJ2" s="92">
        <v>43136</v>
      </c>
      <c r="BK2" s="92">
        <v>43140</v>
      </c>
      <c r="BL2" s="92">
        <v>43137</v>
      </c>
      <c r="BM2" s="92">
        <v>43138</v>
      </c>
      <c r="BN2" s="92">
        <v>43173</v>
      </c>
      <c r="BO2" s="92">
        <v>43138</v>
      </c>
      <c r="BP2" s="92">
        <v>43150</v>
      </c>
      <c r="BQ2" s="92">
        <v>43150</v>
      </c>
      <c r="BR2" s="92">
        <v>43137</v>
      </c>
      <c r="BS2" s="92">
        <v>43171</v>
      </c>
      <c r="BT2" s="92">
        <v>43138</v>
      </c>
      <c r="BU2" s="92">
        <v>43138</v>
      </c>
      <c r="BV2" s="92">
        <v>43150</v>
      </c>
      <c r="BW2" s="92">
        <v>43154</v>
      </c>
      <c r="BX2" s="92">
        <v>43164</v>
      </c>
      <c r="BY2" s="92">
        <v>43150</v>
      </c>
      <c r="BZ2" s="92">
        <v>43193</v>
      </c>
      <c r="CA2" s="92">
        <v>43153</v>
      </c>
      <c r="CB2" s="92">
        <v>43150</v>
      </c>
      <c r="CC2" s="92">
        <v>43152</v>
      </c>
      <c r="CD2" s="92">
        <v>43151</v>
      </c>
      <c r="CE2" s="92">
        <v>43157</v>
      </c>
      <c r="CF2" s="92">
        <v>43151</v>
      </c>
      <c r="CG2" s="92">
        <v>43150</v>
      </c>
      <c r="CH2" s="92">
        <v>43150</v>
      </c>
      <c r="CI2" s="92">
        <v>43150</v>
      </c>
      <c r="CJ2" s="92">
        <v>43150</v>
      </c>
      <c r="CK2" s="92">
        <v>43228</v>
      </c>
      <c r="CL2" s="92">
        <v>43201</v>
      </c>
      <c r="CM2" s="92">
        <v>43158</v>
      </c>
      <c r="CN2" s="92">
        <v>43161</v>
      </c>
      <c r="CO2" s="92">
        <v>43160</v>
      </c>
      <c r="CP2" s="92">
        <v>43174</v>
      </c>
      <c r="CQ2" s="92">
        <v>43166</v>
      </c>
      <c r="CR2" s="92">
        <v>43172</v>
      </c>
      <c r="CS2" s="92">
        <v>43179</v>
      </c>
      <c r="CT2" s="92">
        <v>43172</v>
      </c>
      <c r="CU2" s="92">
        <v>43171</v>
      </c>
      <c r="CV2" s="92">
        <v>43178</v>
      </c>
      <c r="CW2" s="92">
        <v>43175</v>
      </c>
      <c r="CX2" s="92">
        <v>43173</v>
      </c>
      <c r="CY2" s="92">
        <v>43171</v>
      </c>
      <c r="CZ2" s="92">
        <v>43171</v>
      </c>
      <c r="DA2" s="92">
        <v>43171</v>
      </c>
      <c r="DB2" s="92">
        <v>43171</v>
      </c>
      <c r="DC2" s="92">
        <v>43171</v>
      </c>
      <c r="DD2" s="92">
        <v>43171</v>
      </c>
      <c r="DE2" s="92">
        <v>43171</v>
      </c>
      <c r="DF2" s="92">
        <v>43185</v>
      </c>
      <c r="DG2" s="92">
        <v>43186</v>
      </c>
      <c r="DH2" s="92">
        <v>43172</v>
      </c>
      <c r="DI2" s="92">
        <v>43172</v>
      </c>
      <c r="DJ2" s="92">
        <v>43172</v>
      </c>
      <c r="DK2" s="92">
        <v>43185</v>
      </c>
      <c r="DL2" s="92">
        <v>43173</v>
      </c>
      <c r="DM2" s="92">
        <v>43235</v>
      </c>
      <c r="DN2" s="92">
        <v>43173</v>
      </c>
      <c r="DO2" s="92">
        <v>43174</v>
      </c>
      <c r="DP2" s="92">
        <v>43174</v>
      </c>
      <c r="DQ2" s="92">
        <v>43181</v>
      </c>
      <c r="DR2" s="92">
        <v>43180</v>
      </c>
      <c r="DS2" s="92">
        <v>43175</v>
      </c>
      <c r="DT2" s="92">
        <v>43192</v>
      </c>
      <c r="DU2" s="92">
        <v>43185</v>
      </c>
      <c r="DV2" s="92">
        <v>43195</v>
      </c>
      <c r="DW2" s="92">
        <v>43180</v>
      </c>
      <c r="DX2" s="92">
        <v>43179</v>
      </c>
      <c r="DY2" s="92">
        <v>43188</v>
      </c>
      <c r="DZ2" s="92">
        <v>43182</v>
      </c>
      <c r="EA2" s="92">
        <v>43182</v>
      </c>
      <c r="EB2" s="92">
        <v>43182</v>
      </c>
      <c r="EC2" s="92">
        <v>43182</v>
      </c>
      <c r="ED2" s="92">
        <v>43183</v>
      </c>
      <c r="EE2" s="92">
        <v>43213</v>
      </c>
      <c r="EF2" s="92">
        <v>43185</v>
      </c>
      <c r="EG2" s="92">
        <v>43196</v>
      </c>
      <c r="EH2" s="92">
        <v>43186</v>
      </c>
      <c r="EI2" s="92">
        <v>43186</v>
      </c>
      <c r="EJ2" s="92">
        <v>43186</v>
      </c>
      <c r="EK2" s="92">
        <v>43185</v>
      </c>
      <c r="EL2" s="92">
        <v>43189</v>
      </c>
      <c r="EM2" s="92">
        <v>43186</v>
      </c>
      <c r="EN2" s="92">
        <v>43186</v>
      </c>
      <c r="EO2" s="92">
        <v>43187</v>
      </c>
      <c r="EP2" s="92">
        <v>43199</v>
      </c>
      <c r="EQ2" s="92">
        <v>43194</v>
      </c>
      <c r="ER2" s="92">
        <v>43186</v>
      </c>
      <c r="ES2" s="92">
        <v>43209</v>
      </c>
      <c r="ET2" s="92">
        <v>43213</v>
      </c>
      <c r="EU2" s="92">
        <v>43195</v>
      </c>
      <c r="EV2" s="92">
        <v>43185</v>
      </c>
      <c r="EW2" s="92">
        <v>43196</v>
      </c>
      <c r="EX2" s="92">
        <v>43200</v>
      </c>
      <c r="EY2" s="92">
        <v>43187</v>
      </c>
      <c r="EZ2" s="92">
        <v>43215</v>
      </c>
      <c r="FA2" s="92">
        <v>43216</v>
      </c>
      <c r="FB2" s="92">
        <v>43203</v>
      </c>
      <c r="FC2" s="92">
        <v>43192</v>
      </c>
      <c r="FD2" s="92">
        <v>43208</v>
      </c>
      <c r="FE2" s="92">
        <v>43194</v>
      </c>
      <c r="FF2" s="92">
        <v>43194</v>
      </c>
      <c r="FG2" s="92">
        <v>43196</v>
      </c>
      <c r="FH2" s="92">
        <v>43195</v>
      </c>
      <c r="FI2" s="92">
        <v>43194</v>
      </c>
      <c r="FJ2" s="92">
        <v>43195</v>
      </c>
      <c r="FK2" s="92">
        <v>43196</v>
      </c>
      <c r="FL2" s="92">
        <v>43230</v>
      </c>
      <c r="FM2" s="92">
        <v>43196</v>
      </c>
      <c r="FN2" s="92" t="s">
        <v>344</v>
      </c>
      <c r="FO2" s="92">
        <v>43200</v>
      </c>
      <c r="FP2" s="92">
        <v>43199</v>
      </c>
      <c r="FQ2" s="92">
        <v>43202</v>
      </c>
      <c r="FR2" s="92">
        <v>43201</v>
      </c>
      <c r="FS2" s="92">
        <v>43196</v>
      </c>
      <c r="FT2" s="92">
        <v>43200</v>
      </c>
      <c r="FU2" s="92">
        <v>43202</v>
      </c>
      <c r="FV2" s="92">
        <v>43218</v>
      </c>
      <c r="FW2" s="92">
        <v>43199</v>
      </c>
      <c r="FX2" s="92">
        <v>43210</v>
      </c>
      <c r="FY2" s="92">
        <v>43200</v>
      </c>
      <c r="FZ2" s="92">
        <v>43209</v>
      </c>
      <c r="GA2" s="92">
        <v>43208</v>
      </c>
      <c r="GB2" s="92">
        <v>43216</v>
      </c>
      <c r="GC2" s="92">
        <v>43196</v>
      </c>
      <c r="GD2" s="92">
        <v>43201</v>
      </c>
      <c r="GE2" s="92">
        <v>43201</v>
      </c>
      <c r="GF2" s="92">
        <v>43201</v>
      </c>
      <c r="GG2" s="92">
        <v>43234</v>
      </c>
      <c r="GH2" s="92">
        <v>43214</v>
      </c>
      <c r="GI2" s="92">
        <v>43210</v>
      </c>
      <c r="GJ2" s="92">
        <v>43210</v>
      </c>
      <c r="GK2" s="92">
        <v>43210</v>
      </c>
      <c r="GL2" s="92">
        <v>43213</v>
      </c>
      <c r="GM2" s="92">
        <v>43213</v>
      </c>
      <c r="GN2" s="92">
        <v>43213</v>
      </c>
      <c r="GO2" s="92">
        <v>43215</v>
      </c>
      <c r="GP2" s="92">
        <v>43213</v>
      </c>
      <c r="GQ2" s="92">
        <v>43213</v>
      </c>
      <c r="GR2" s="92">
        <v>43236</v>
      </c>
      <c r="GS2" s="92">
        <v>43213</v>
      </c>
      <c r="GT2" s="92">
        <v>43213</v>
      </c>
      <c r="GU2" s="92">
        <v>43213</v>
      </c>
      <c r="GV2" s="92">
        <v>43213</v>
      </c>
      <c r="GW2" s="92">
        <v>43216</v>
      </c>
      <c r="GX2" s="92">
        <v>43215</v>
      </c>
      <c r="GY2" s="92">
        <v>43215</v>
      </c>
      <c r="GZ2" s="92">
        <v>43228</v>
      </c>
      <c r="HA2" s="92">
        <v>43214</v>
      </c>
      <c r="HB2" s="92">
        <v>43245</v>
      </c>
      <c r="HC2" s="92">
        <v>43216</v>
      </c>
      <c r="HD2" s="92">
        <v>43214</v>
      </c>
      <c r="HE2" s="92">
        <v>43215</v>
      </c>
      <c r="HF2" s="92">
        <v>43242</v>
      </c>
      <c r="HG2" s="92">
        <v>43218</v>
      </c>
      <c r="HH2" s="92">
        <v>43214</v>
      </c>
      <c r="HI2" s="92">
        <v>43215</v>
      </c>
      <c r="HJ2" s="92">
        <v>43216</v>
      </c>
      <c r="HK2" s="92">
        <v>43216</v>
      </c>
      <c r="HL2" s="92">
        <v>43216</v>
      </c>
      <c r="HM2" s="92">
        <v>43217</v>
      </c>
      <c r="HN2" s="92">
        <v>43217</v>
      </c>
      <c r="HO2" s="92">
        <v>43218</v>
      </c>
      <c r="HP2" s="92">
        <v>43234</v>
      </c>
      <c r="HQ2" s="92">
        <v>43217</v>
      </c>
      <c r="HR2" s="92">
        <v>43236</v>
      </c>
      <c r="HS2" s="92">
        <v>43222</v>
      </c>
      <c r="HT2" s="92">
        <v>43222</v>
      </c>
      <c r="HU2" s="92">
        <v>43224</v>
      </c>
      <c r="HV2" s="92">
        <v>43224</v>
      </c>
      <c r="HW2" s="92">
        <v>43224</v>
      </c>
      <c r="HX2" s="92">
        <v>43227</v>
      </c>
      <c r="HY2" s="92">
        <v>43227</v>
      </c>
      <c r="HZ2" s="92">
        <v>43227</v>
      </c>
      <c r="IA2" s="92">
        <v>43227</v>
      </c>
      <c r="IB2" s="92">
        <v>43227</v>
      </c>
      <c r="IC2" s="92">
        <v>43227</v>
      </c>
      <c r="ID2" s="92">
        <v>43227</v>
      </c>
      <c r="IE2" s="92">
        <v>43228</v>
      </c>
      <c r="IF2" s="92">
        <v>43227</v>
      </c>
      <c r="IG2" s="92">
        <v>43228</v>
      </c>
      <c r="IH2" s="92">
        <v>43230</v>
      </c>
      <c r="II2" s="92">
        <v>43230</v>
      </c>
      <c r="IJ2" s="92">
        <v>43231</v>
      </c>
      <c r="IK2" s="92">
        <v>43231</v>
      </c>
      <c r="IL2" s="92">
        <v>43227</v>
      </c>
      <c r="IM2" s="92">
        <v>43248</v>
      </c>
      <c r="IN2" s="92">
        <v>43227</v>
      </c>
      <c r="IO2" s="92">
        <v>43234</v>
      </c>
      <c r="IP2" s="92">
        <v>43234</v>
      </c>
      <c r="IQ2" s="92">
        <v>43241</v>
      </c>
      <c r="IR2" s="92">
        <v>43236</v>
      </c>
      <c r="IS2" s="92">
        <v>43244</v>
      </c>
      <c r="IT2" s="92">
        <v>43248</v>
      </c>
      <c r="IU2" s="92">
        <v>43235</v>
      </c>
      <c r="IV2" s="92">
        <v>43245</v>
      </c>
      <c r="IW2" s="92">
        <v>43244</v>
      </c>
      <c r="IX2" s="92">
        <v>43236</v>
      </c>
      <c r="IY2" s="92">
        <v>43238</v>
      </c>
      <c r="IZ2" s="92">
        <v>43241</v>
      </c>
      <c r="JA2" s="92">
        <v>43244</v>
      </c>
      <c r="JB2" s="92">
        <v>43243</v>
      </c>
      <c r="JC2" s="92">
        <v>43241</v>
      </c>
      <c r="JD2" s="92">
        <v>43242</v>
      </c>
      <c r="JE2" s="92">
        <v>43243</v>
      </c>
      <c r="JF2" s="92">
        <v>43241</v>
      </c>
      <c r="JG2" s="92">
        <v>43248</v>
      </c>
      <c r="JH2" s="92">
        <v>43243</v>
      </c>
      <c r="JI2" s="92">
        <v>43248</v>
      </c>
      <c r="JJ2" s="92">
        <v>43241</v>
      </c>
      <c r="JK2" s="92">
        <v>43242</v>
      </c>
      <c r="JL2" s="92">
        <v>43243</v>
      </c>
      <c r="JM2" s="92">
        <v>43243</v>
      </c>
      <c r="JN2" s="92">
        <v>43243</v>
      </c>
      <c r="JO2" s="92">
        <v>43243</v>
      </c>
      <c r="JP2" s="92">
        <v>76120</v>
      </c>
      <c r="JQ2" s="92">
        <v>43248</v>
      </c>
      <c r="JR2" s="92">
        <v>43248</v>
      </c>
      <c r="JS2" s="92">
        <v>76120</v>
      </c>
      <c r="JT2" s="92">
        <v>43248</v>
      </c>
      <c r="JU2" s="92">
        <v>43136</v>
      </c>
      <c r="JV2" s="92">
        <v>43256</v>
      </c>
      <c r="JW2" s="92">
        <v>43299</v>
      </c>
      <c r="JX2" s="92">
        <v>43252</v>
      </c>
      <c r="JY2" s="92">
        <v>43291</v>
      </c>
      <c r="JZ2" s="92">
        <v>43270</v>
      </c>
      <c r="KA2" s="92">
        <v>43262</v>
      </c>
      <c r="KB2" s="92">
        <v>43314</v>
      </c>
      <c r="KC2" s="92">
        <v>43264</v>
      </c>
      <c r="KD2" s="92">
        <v>43251</v>
      </c>
      <c r="KE2" s="92">
        <v>43257</v>
      </c>
      <c r="KF2" s="92">
        <v>43250</v>
      </c>
      <c r="KG2" s="92">
        <v>43270</v>
      </c>
      <c r="KH2" s="92">
        <v>43250</v>
      </c>
      <c r="KI2" s="92">
        <v>43251</v>
      </c>
      <c r="KJ2" s="92">
        <v>43277</v>
      </c>
      <c r="KK2" s="92">
        <v>43252</v>
      </c>
      <c r="KL2" s="92">
        <v>43255</v>
      </c>
      <c r="KM2" s="92">
        <v>43255</v>
      </c>
      <c r="KN2" s="92">
        <v>43257</v>
      </c>
      <c r="KO2" s="92">
        <v>43258</v>
      </c>
      <c r="KP2" s="92">
        <v>43256</v>
      </c>
      <c r="KQ2" s="92">
        <v>43257</v>
      </c>
      <c r="KR2" s="92">
        <v>43259</v>
      </c>
      <c r="KS2" s="92">
        <v>43256</v>
      </c>
      <c r="KT2" s="92">
        <v>43263</v>
      </c>
      <c r="KU2" s="92">
        <v>43258</v>
      </c>
      <c r="KV2" s="92">
        <v>43259</v>
      </c>
      <c r="KW2" s="92">
        <v>43255</v>
      </c>
      <c r="KX2" s="92">
        <v>43266</v>
      </c>
      <c r="KY2" s="92">
        <v>43286</v>
      </c>
      <c r="KZ2" s="92">
        <v>43263</v>
      </c>
      <c r="LA2" s="92">
        <v>43279</v>
      </c>
      <c r="LB2" s="92">
        <v>43256</v>
      </c>
      <c r="LC2" s="92">
        <v>43257</v>
      </c>
      <c r="LD2" s="92">
        <v>43257</v>
      </c>
      <c r="LE2" s="92">
        <v>43257</v>
      </c>
      <c r="LF2" s="92">
        <v>43273</v>
      </c>
      <c r="LG2" s="92">
        <v>43258</v>
      </c>
      <c r="LH2" s="92">
        <v>43258</v>
      </c>
      <c r="LI2" s="92">
        <v>43262</v>
      </c>
      <c r="LJ2" s="92">
        <v>43262</v>
      </c>
      <c r="LK2" s="92">
        <v>43265</v>
      </c>
      <c r="LL2" s="92">
        <v>43269</v>
      </c>
      <c r="LM2" s="92">
        <v>43269</v>
      </c>
      <c r="LN2" s="92">
        <v>43260</v>
      </c>
      <c r="LO2" s="92">
        <v>43269</v>
      </c>
      <c r="LP2" s="92">
        <v>43270</v>
      </c>
      <c r="LQ2" s="92">
        <v>43270</v>
      </c>
      <c r="LR2" s="92">
        <v>43278</v>
      </c>
      <c r="LS2" s="92">
        <v>43270</v>
      </c>
      <c r="LT2" s="92">
        <v>43276</v>
      </c>
      <c r="LU2" s="92">
        <v>43270</v>
      </c>
      <c r="LV2" s="92">
        <v>43272</v>
      </c>
      <c r="LW2" s="92">
        <v>43270</v>
      </c>
      <c r="LX2" s="92">
        <v>43279</v>
      </c>
      <c r="LY2" s="92">
        <v>43306</v>
      </c>
      <c r="LZ2" s="92">
        <v>43276</v>
      </c>
      <c r="MA2" s="92">
        <v>43272</v>
      </c>
      <c r="MB2" s="92">
        <v>43270</v>
      </c>
      <c r="MC2" s="92">
        <v>43270</v>
      </c>
      <c r="MD2" s="92">
        <v>43305</v>
      </c>
      <c r="ME2" s="92">
        <v>43272</v>
      </c>
      <c r="MF2" s="92">
        <v>43269</v>
      </c>
      <c r="MG2" s="92">
        <v>43269</v>
      </c>
      <c r="MH2" s="92">
        <v>43298</v>
      </c>
      <c r="MI2" s="92">
        <v>43266</v>
      </c>
      <c r="MJ2" s="92">
        <v>43276</v>
      </c>
      <c r="MK2" s="92">
        <v>43272</v>
      </c>
      <c r="ML2" s="92">
        <v>43272</v>
      </c>
      <c r="MM2" s="92">
        <v>43272</v>
      </c>
      <c r="MN2" s="92">
        <v>43273</v>
      </c>
      <c r="MO2" s="92">
        <v>43276</v>
      </c>
      <c r="MP2" s="92">
        <v>43276</v>
      </c>
      <c r="MQ2" s="92">
        <v>43278</v>
      </c>
      <c r="MR2" s="92">
        <v>43276</v>
      </c>
      <c r="MS2" s="92">
        <v>43287</v>
      </c>
      <c r="MT2" s="92">
        <v>43277</v>
      </c>
      <c r="MU2" s="92">
        <v>43290</v>
      </c>
      <c r="MV2" s="92">
        <v>43277</v>
      </c>
      <c r="MW2" s="92">
        <v>43280</v>
      </c>
      <c r="MX2" s="92">
        <v>43279</v>
      </c>
      <c r="MY2" s="92">
        <v>43278</v>
      </c>
      <c r="MZ2" s="92">
        <v>43287</v>
      </c>
      <c r="NA2" s="92">
        <v>43279</v>
      </c>
      <c r="NB2" s="92">
        <v>43286</v>
      </c>
      <c r="NC2" s="92">
        <v>43285</v>
      </c>
      <c r="ND2" s="92">
        <v>43285</v>
      </c>
      <c r="NE2" s="92">
        <v>43315</v>
      </c>
      <c r="NF2" s="92">
        <v>43286</v>
      </c>
      <c r="NG2" s="92">
        <v>43286</v>
      </c>
      <c r="NH2" s="92">
        <v>43286</v>
      </c>
      <c r="NI2" s="92">
        <v>43286</v>
      </c>
      <c r="NJ2" s="92">
        <v>43314</v>
      </c>
      <c r="NK2" s="92">
        <v>43297</v>
      </c>
      <c r="NL2" s="92">
        <v>43287</v>
      </c>
      <c r="NM2" s="92">
        <v>43306</v>
      </c>
      <c r="NN2" s="92">
        <v>43291</v>
      </c>
      <c r="NO2" s="92">
        <v>43307</v>
      </c>
      <c r="NP2" s="92">
        <v>43293</v>
      </c>
      <c r="NQ2" s="92">
        <v>43293</v>
      </c>
      <c r="NR2" s="92">
        <v>43294</v>
      </c>
      <c r="NS2" s="92">
        <v>43293</v>
      </c>
      <c r="NT2" s="92">
        <v>43294</v>
      </c>
      <c r="NU2" s="92">
        <v>43297</v>
      </c>
      <c r="NV2" s="92">
        <v>43293</v>
      </c>
      <c r="NW2" s="92">
        <v>43299</v>
      </c>
      <c r="NX2" s="92">
        <v>43299</v>
      </c>
      <c r="NY2" s="92">
        <v>43294</v>
      </c>
      <c r="NZ2" s="92">
        <v>43299</v>
      </c>
      <c r="OA2" s="92">
        <v>43297</v>
      </c>
      <c r="OB2" s="92">
        <v>43298</v>
      </c>
      <c r="OC2" s="92">
        <v>43306</v>
      </c>
      <c r="OD2" s="92">
        <v>43297</v>
      </c>
      <c r="OE2" s="92">
        <v>43297</v>
      </c>
      <c r="OF2" s="92">
        <v>43299</v>
      </c>
      <c r="OG2" s="92">
        <v>43305</v>
      </c>
      <c r="OH2" s="92">
        <v>43306</v>
      </c>
      <c r="OI2" s="92">
        <v>43306</v>
      </c>
      <c r="OJ2" s="92">
        <v>43307</v>
      </c>
      <c r="OK2" s="92">
        <v>43308</v>
      </c>
      <c r="OL2" s="92">
        <v>43311</v>
      </c>
      <c r="OM2" s="92">
        <v>43311</v>
      </c>
      <c r="ON2" s="92">
        <v>43311</v>
      </c>
      <c r="OO2" s="92">
        <v>43311</v>
      </c>
      <c r="OP2" s="92">
        <v>43311</v>
      </c>
      <c r="OQ2" s="92">
        <v>43311</v>
      </c>
      <c r="OR2" s="92">
        <v>43311</v>
      </c>
      <c r="OS2" s="92">
        <v>43311</v>
      </c>
      <c r="OT2" s="92">
        <v>43312</v>
      </c>
      <c r="OU2" s="92">
        <v>43312</v>
      </c>
      <c r="OV2" s="92">
        <v>43312</v>
      </c>
      <c r="OW2" s="92">
        <v>43312</v>
      </c>
      <c r="OX2" s="92">
        <v>43312</v>
      </c>
      <c r="OY2" s="92">
        <v>43312</v>
      </c>
      <c r="OZ2" s="92">
        <v>43313</v>
      </c>
      <c r="PA2" s="92">
        <v>43313</v>
      </c>
      <c r="PB2" s="92">
        <v>43311</v>
      </c>
      <c r="PC2" s="92">
        <v>43314</v>
      </c>
      <c r="PD2" s="92">
        <v>43340</v>
      </c>
      <c r="PE2" s="92">
        <v>43328</v>
      </c>
      <c r="PF2" s="92">
        <v>43382</v>
      </c>
      <c r="PG2" s="92">
        <v>43360</v>
      </c>
      <c r="PH2" s="92">
        <v>43335</v>
      </c>
      <c r="PI2" s="92">
        <v>43328</v>
      </c>
      <c r="PJ2" s="92">
        <v>43322</v>
      </c>
      <c r="PK2" s="92">
        <v>43319</v>
      </c>
      <c r="PL2" s="92">
        <v>43319</v>
      </c>
      <c r="PM2" s="92">
        <v>43318</v>
      </c>
      <c r="PN2" s="92">
        <v>43318</v>
      </c>
      <c r="PO2" s="92">
        <v>43320</v>
      </c>
      <c r="PP2" s="92">
        <v>43319</v>
      </c>
      <c r="PQ2" s="92">
        <v>43319</v>
      </c>
      <c r="PR2" s="92">
        <v>43325</v>
      </c>
      <c r="PS2" s="92">
        <v>43320</v>
      </c>
      <c r="PT2" s="92">
        <v>43320</v>
      </c>
      <c r="PU2" s="92">
        <v>43319</v>
      </c>
      <c r="PV2" s="92">
        <v>43321</v>
      </c>
      <c r="PW2" s="92">
        <v>43321</v>
      </c>
      <c r="PX2" s="92">
        <v>43325</v>
      </c>
      <c r="PY2" s="92">
        <v>43325</v>
      </c>
      <c r="PZ2" s="92">
        <v>43322</v>
      </c>
      <c r="QA2" s="92">
        <v>43325</v>
      </c>
      <c r="QB2" s="92">
        <v>43326</v>
      </c>
      <c r="QC2" s="92">
        <v>43332</v>
      </c>
      <c r="QD2" s="92">
        <v>43363</v>
      </c>
      <c r="QE2" s="92">
        <v>43395</v>
      </c>
      <c r="QF2" s="92"/>
      <c r="QG2" s="92">
        <v>43327</v>
      </c>
      <c r="QH2" s="92">
        <v>43452</v>
      </c>
      <c r="QI2" s="92">
        <v>43348</v>
      </c>
      <c r="QJ2" s="92">
        <v>43354</v>
      </c>
      <c r="QK2" s="92">
        <v>43326</v>
      </c>
      <c r="QL2" s="92">
        <v>43334</v>
      </c>
      <c r="QM2" s="92">
        <v>43334</v>
      </c>
      <c r="QN2" s="92">
        <v>43326</v>
      </c>
      <c r="QO2" s="92">
        <v>43326</v>
      </c>
      <c r="QP2" s="92">
        <v>43328</v>
      </c>
      <c r="QQ2" s="92">
        <v>43432</v>
      </c>
      <c r="QR2" s="92">
        <v>43326</v>
      </c>
      <c r="QS2" s="92">
        <v>43425</v>
      </c>
      <c r="QT2" s="92">
        <v>43325</v>
      </c>
      <c r="QU2" s="92">
        <v>43348</v>
      </c>
      <c r="QV2" s="92">
        <v>43327</v>
      </c>
      <c r="QW2" s="92"/>
      <c r="QX2" s="92">
        <v>43332</v>
      </c>
      <c r="QY2" s="92">
        <v>43333</v>
      </c>
      <c r="QZ2" s="92">
        <v>43334</v>
      </c>
      <c r="RA2" s="92">
        <v>43340</v>
      </c>
      <c r="RB2" s="92"/>
      <c r="RC2" s="92">
        <v>43336</v>
      </c>
      <c r="RD2" s="92">
        <v>43336</v>
      </c>
      <c r="RE2" s="92">
        <v>43339</v>
      </c>
      <c r="RF2" s="92">
        <v>43339</v>
      </c>
      <c r="RG2" s="92">
        <v>43341</v>
      </c>
      <c r="RH2" s="92">
        <v>43341</v>
      </c>
      <c r="RI2" s="92">
        <v>43342</v>
      </c>
      <c r="RJ2" s="92">
        <v>43342</v>
      </c>
      <c r="RK2" s="92">
        <v>43343</v>
      </c>
      <c r="RL2" s="92">
        <v>43343</v>
      </c>
      <c r="RM2" s="92">
        <v>43348</v>
      </c>
      <c r="RN2" s="92">
        <v>43399</v>
      </c>
      <c r="RO2" s="92">
        <v>43346</v>
      </c>
      <c r="RP2" s="92">
        <v>43346</v>
      </c>
      <c r="RQ2" s="92">
        <v>43349</v>
      </c>
      <c r="RR2" s="92">
        <v>43348</v>
      </c>
      <c r="RS2" s="92">
        <v>43347</v>
      </c>
      <c r="RT2" s="92">
        <v>43348</v>
      </c>
      <c r="RU2" s="92">
        <v>43348</v>
      </c>
      <c r="RV2" s="92">
        <v>43346</v>
      </c>
      <c r="RW2" s="92">
        <v>43347</v>
      </c>
      <c r="RX2" s="92">
        <v>43346</v>
      </c>
      <c r="RY2" s="92">
        <v>43347</v>
      </c>
      <c r="RZ2" s="92">
        <v>43353</v>
      </c>
      <c r="SA2" s="92">
        <v>43347</v>
      </c>
      <c r="SB2" s="92">
        <v>43347</v>
      </c>
      <c r="SC2" s="92">
        <v>43346</v>
      </c>
      <c r="SD2" s="92">
        <v>43353</v>
      </c>
      <c r="SE2" s="92">
        <v>43353</v>
      </c>
      <c r="SF2" s="92">
        <v>43349</v>
      </c>
      <c r="SG2" s="92">
        <v>43368</v>
      </c>
      <c r="SH2" s="92">
        <v>43354</v>
      </c>
      <c r="SI2" s="92">
        <v>43360</v>
      </c>
      <c r="SJ2" s="92">
        <v>43375</v>
      </c>
      <c r="SK2" s="92">
        <v>43361</v>
      </c>
      <c r="SL2" s="92">
        <v>43382</v>
      </c>
      <c r="SM2" s="92">
        <v>43364</v>
      </c>
      <c r="SN2" s="92">
        <v>43362</v>
      </c>
      <c r="SO2" s="92">
        <v>43382</v>
      </c>
      <c r="SP2" s="92">
        <v>43371</v>
      </c>
      <c r="SQ2" s="92">
        <v>43360</v>
      </c>
      <c r="SR2" s="92">
        <v>43382</v>
      </c>
      <c r="SS2" s="92">
        <v>43367</v>
      </c>
      <c r="ST2" s="92">
        <v>43360</v>
      </c>
      <c r="SU2" s="92">
        <v>43361</v>
      </c>
      <c r="SV2" s="92">
        <v>43364</v>
      </c>
      <c r="SW2" s="92">
        <v>43364</v>
      </c>
      <c r="SX2" s="92">
        <v>43367</v>
      </c>
      <c r="SY2" s="92">
        <v>43369</v>
      </c>
      <c r="SZ2" s="92">
        <v>43368</v>
      </c>
      <c r="TA2" s="92">
        <v>43374</v>
      </c>
      <c r="TB2" s="92">
        <v>43367</v>
      </c>
      <c r="TC2" s="92">
        <v>43369</v>
      </c>
      <c r="TD2" s="92">
        <v>43374</v>
      </c>
      <c r="TE2" s="92">
        <v>43374</v>
      </c>
      <c r="TF2" s="92">
        <v>43377</v>
      </c>
      <c r="TG2" s="92">
        <v>43375</v>
      </c>
      <c r="TH2" s="92">
        <v>43382</v>
      </c>
      <c r="TI2" s="92">
        <v>43395</v>
      </c>
      <c r="TJ2" s="92">
        <v>43374</v>
      </c>
      <c r="TK2" s="92">
        <v>43437</v>
      </c>
      <c r="TL2" s="92">
        <v>43375</v>
      </c>
      <c r="TM2" s="92">
        <v>43389</v>
      </c>
      <c r="TN2" s="92">
        <v>43378</v>
      </c>
      <c r="TO2" s="92">
        <v>43382</v>
      </c>
      <c r="TP2" s="92">
        <v>43390</v>
      </c>
      <c r="TQ2" s="92">
        <v>43375</v>
      </c>
      <c r="TR2" s="92">
        <v>43374</v>
      </c>
      <c r="TS2" s="92">
        <v>43376</v>
      </c>
      <c r="TT2" s="92">
        <v>43381</v>
      </c>
      <c r="TU2" s="92">
        <v>43381</v>
      </c>
      <c r="TV2" s="92">
        <v>43382</v>
      </c>
      <c r="TW2" s="92">
        <v>43396</v>
      </c>
      <c r="TX2" s="92">
        <v>43396</v>
      </c>
      <c r="TY2" s="92">
        <v>43382</v>
      </c>
      <c r="TZ2" s="92">
        <v>43398</v>
      </c>
      <c r="UA2" s="92">
        <v>43383</v>
      </c>
      <c r="UB2" s="92">
        <v>43383</v>
      </c>
      <c r="UC2" s="92">
        <v>43391</v>
      </c>
      <c r="UD2" s="92">
        <v>43395</v>
      </c>
      <c r="UE2" s="92">
        <v>43395</v>
      </c>
      <c r="UF2" s="92">
        <v>43402</v>
      </c>
      <c r="UG2" s="92">
        <v>76267</v>
      </c>
      <c r="UH2" s="92">
        <v>43395</v>
      </c>
      <c r="UI2" s="92">
        <v>43396</v>
      </c>
      <c r="UJ2" s="92">
        <v>43397</v>
      </c>
      <c r="UK2" s="92">
        <v>43397</v>
      </c>
      <c r="UL2" s="92">
        <v>43397</v>
      </c>
      <c r="UM2" s="92">
        <v>43398</v>
      </c>
      <c r="UN2" s="92">
        <v>43398</v>
      </c>
      <c r="UO2" s="92">
        <v>43397</v>
      </c>
      <c r="UP2" s="92">
        <v>43398</v>
      </c>
      <c r="UQ2" s="92">
        <v>43398</v>
      </c>
      <c r="UR2" s="92">
        <v>43398</v>
      </c>
      <c r="US2" s="92">
        <v>43405</v>
      </c>
      <c r="UT2" s="92">
        <v>43403</v>
      </c>
      <c r="UU2" s="92">
        <v>43402</v>
      </c>
      <c r="UV2" s="92">
        <v>43453</v>
      </c>
      <c r="UW2" s="92">
        <v>43405</v>
      </c>
      <c r="UX2" s="92">
        <v>43412</v>
      </c>
      <c r="UY2" s="92">
        <v>43403</v>
      </c>
      <c r="UZ2" s="92">
        <v>76275</v>
      </c>
      <c r="VA2" s="92">
        <v>76274</v>
      </c>
      <c r="VB2" s="92">
        <v>43402</v>
      </c>
      <c r="VC2" s="92" t="s">
        <v>645</v>
      </c>
      <c r="VD2" s="92">
        <v>43404</v>
      </c>
      <c r="VE2" s="92">
        <v>43403</v>
      </c>
      <c r="VF2" s="92">
        <v>43409</v>
      </c>
      <c r="VG2" s="92">
        <v>43410</v>
      </c>
      <c r="VH2" s="92">
        <v>43438</v>
      </c>
      <c r="VI2" s="92">
        <v>43404</v>
      </c>
      <c r="VJ2" s="92">
        <v>43410</v>
      </c>
      <c r="VK2" s="92">
        <v>43402</v>
      </c>
      <c r="VL2" s="92">
        <v>43423</v>
      </c>
      <c r="VM2" s="92">
        <v>43403</v>
      </c>
      <c r="VN2" s="92" t="s">
        <v>645</v>
      </c>
      <c r="VO2" s="92">
        <v>43420</v>
      </c>
      <c r="VP2" s="92">
        <v>43405</v>
      </c>
      <c r="VQ2" s="92">
        <v>43409</v>
      </c>
      <c r="VR2" s="92">
        <v>43409</v>
      </c>
      <c r="VS2" s="92">
        <v>43410</v>
      </c>
      <c r="VT2" s="92">
        <v>43410</v>
      </c>
      <c r="VU2" s="92">
        <v>43420</v>
      </c>
      <c r="VV2" s="92">
        <v>43410</v>
      </c>
      <c r="VW2" s="92">
        <v>43424</v>
      </c>
      <c r="VX2" s="92">
        <v>43409</v>
      </c>
      <c r="VY2" s="92">
        <v>43418</v>
      </c>
      <c r="VZ2" s="92">
        <v>43410</v>
      </c>
      <c r="WA2" s="92">
        <v>43416</v>
      </c>
      <c r="WB2" s="92">
        <v>43419</v>
      </c>
      <c r="WC2" s="92">
        <v>43419</v>
      </c>
      <c r="WD2" s="92">
        <v>43420</v>
      </c>
      <c r="WE2" s="92">
        <v>43424</v>
      </c>
      <c r="WF2" s="92">
        <v>43419</v>
      </c>
      <c r="WG2" s="92">
        <v>43423</v>
      </c>
      <c r="WH2" s="92">
        <v>43437</v>
      </c>
      <c r="WI2" s="92">
        <v>43420</v>
      </c>
      <c r="WJ2" s="92">
        <v>43420</v>
      </c>
      <c r="WK2" s="92">
        <v>43424</v>
      </c>
      <c r="WL2" s="92">
        <v>43419</v>
      </c>
      <c r="WM2" s="92">
        <v>43420</v>
      </c>
      <c r="WN2" s="92">
        <v>43423</v>
      </c>
      <c r="WO2" s="92">
        <v>43425</v>
      </c>
      <c r="WP2" s="92">
        <v>43430</v>
      </c>
      <c r="WQ2" s="92">
        <v>43430</v>
      </c>
      <c r="WR2" s="92"/>
      <c r="WS2" s="92">
        <v>43430</v>
      </c>
      <c r="WT2" s="92">
        <v>43431</v>
      </c>
      <c r="WU2" s="92">
        <v>43431</v>
      </c>
      <c r="WV2" s="92">
        <v>43430</v>
      </c>
      <c r="WW2" s="92">
        <v>43431</v>
      </c>
      <c r="WX2" s="92">
        <v>43430</v>
      </c>
      <c r="WY2" s="92">
        <v>43455</v>
      </c>
      <c r="WZ2" s="92">
        <v>43433</v>
      </c>
      <c r="XA2" s="92">
        <v>43432</v>
      </c>
      <c r="XB2" s="92">
        <v>43430</v>
      </c>
      <c r="XC2" s="92">
        <v>43431</v>
      </c>
      <c r="XD2" s="92">
        <v>43437</v>
      </c>
      <c r="XE2" s="92">
        <v>43433</v>
      </c>
      <c r="XF2" s="92">
        <v>43433</v>
      </c>
      <c r="XG2" s="92">
        <v>43434</v>
      </c>
      <c r="XH2" s="92">
        <v>43437</v>
      </c>
      <c r="XI2" s="92">
        <v>43439</v>
      </c>
      <c r="XJ2" s="92">
        <v>43437</v>
      </c>
      <c r="XK2" s="92">
        <v>43445</v>
      </c>
      <c r="XL2" s="92">
        <v>43446</v>
      </c>
      <c r="XM2" s="92">
        <v>43439</v>
      </c>
      <c r="XN2" s="92">
        <v>43444</v>
      </c>
      <c r="XO2" s="92"/>
      <c r="XP2" s="92">
        <v>43444</v>
      </c>
      <c r="XQ2" s="92">
        <v>43455</v>
      </c>
      <c r="XR2" s="92"/>
      <c r="XS2" s="92">
        <v>43462</v>
      </c>
      <c r="XT2" s="92">
        <v>43437</v>
      </c>
      <c r="XU2" s="92">
        <v>43448</v>
      </c>
      <c r="XV2" s="92">
        <v>43460</v>
      </c>
      <c r="XW2" s="92">
        <v>43444</v>
      </c>
      <c r="XX2" s="92">
        <v>43378</v>
      </c>
      <c r="XY2" s="92">
        <v>43460</v>
      </c>
      <c r="XZ2" s="92">
        <v>43444</v>
      </c>
      <c r="YA2" s="92"/>
      <c r="YB2" s="92">
        <v>43444</v>
      </c>
      <c r="YC2" s="92">
        <v>43444</v>
      </c>
      <c r="YD2" s="92">
        <v>43447</v>
      </c>
      <c r="YE2" s="92">
        <v>43451</v>
      </c>
      <c r="YF2" s="92">
        <v>43444</v>
      </c>
      <c r="YG2" s="92">
        <v>43446</v>
      </c>
      <c r="YH2" s="92">
        <v>43460</v>
      </c>
      <c r="YI2" s="92">
        <v>43447</v>
      </c>
      <c r="YJ2" s="92"/>
      <c r="YK2" s="92">
        <v>43447</v>
      </c>
      <c r="YL2" s="92">
        <v>43451</v>
      </c>
      <c r="YM2" s="92">
        <v>43452</v>
      </c>
      <c r="YN2" s="92"/>
      <c r="YO2" s="92">
        <v>43445</v>
      </c>
      <c r="YP2" s="92">
        <v>43446</v>
      </c>
      <c r="YQ2" s="92">
        <v>43448</v>
      </c>
      <c r="YR2" s="92"/>
      <c r="YS2" s="92"/>
      <c r="YT2" s="92"/>
      <c r="YU2" s="92">
        <v>43448</v>
      </c>
      <c r="YV2" s="92">
        <v>43451</v>
      </c>
      <c r="YW2" s="92">
        <v>43451</v>
      </c>
      <c r="YX2" s="92">
        <v>43451</v>
      </c>
      <c r="YY2" s="92">
        <v>43451</v>
      </c>
      <c r="YZ2" s="92">
        <v>43452</v>
      </c>
      <c r="ZA2" s="92">
        <v>43452</v>
      </c>
      <c r="ZB2" s="92">
        <v>43452</v>
      </c>
      <c r="ZC2" s="92"/>
      <c r="ZD2" s="92">
        <v>43454</v>
      </c>
      <c r="ZE2" s="92">
        <v>43454</v>
      </c>
      <c r="ZF2" s="92">
        <v>43455</v>
      </c>
      <c r="ZG2" s="92">
        <v>43462</v>
      </c>
      <c r="ZH2" s="92"/>
      <c r="ZI2" s="92">
        <v>43461</v>
      </c>
      <c r="ZJ2" s="92">
        <v>43460</v>
      </c>
      <c r="ZK2" s="92">
        <v>43454</v>
      </c>
      <c r="ZL2" s="92"/>
      <c r="ZM2" s="92">
        <v>43461</v>
      </c>
      <c r="ZN2" s="92"/>
      <c r="ZO2" s="92"/>
      <c r="ZP2" s="92">
        <v>43462</v>
      </c>
      <c r="ZQ2" s="92">
        <v>43461</v>
      </c>
      <c r="ZR2" s="92">
        <v>43461</v>
      </c>
      <c r="ZS2" s="92"/>
      <c r="ZT2" s="92"/>
      <c r="ZU2" s="92">
        <v>43462</v>
      </c>
      <c r="ZV2" s="92">
        <v>43462</v>
      </c>
      <c r="ZW2" s="92"/>
      <c r="ZX2" s="92">
        <v>43461</v>
      </c>
      <c r="ZY2" s="92">
        <v>43461</v>
      </c>
      <c r="ZZ2" s="92"/>
      <c r="AAA2" s="92">
        <v>43461</v>
      </c>
      <c r="AAB2" s="92">
        <v>43462</v>
      </c>
      <c r="AAC2" s="92">
        <v>43462</v>
      </c>
      <c r="AAD2" s="92">
        <v>43462</v>
      </c>
      <c r="AAE2" s="92">
        <v>43462</v>
      </c>
      <c r="AAF2" s="92"/>
      <c r="AAG2" s="92">
        <v>43462</v>
      </c>
      <c r="AAH2" s="92">
        <v>43462</v>
      </c>
      <c r="AAI2" s="92"/>
      <c r="AAJ2" s="88"/>
      <c r="AAK2" s="5"/>
    </row>
    <row r="3" spans="1:713" x14ac:dyDescent="0.25">
      <c r="A3" s="9" t="s">
        <v>32</v>
      </c>
      <c r="B3" s="12"/>
      <c r="C3" s="3"/>
      <c r="D3" s="18" t="s">
        <v>32</v>
      </c>
      <c r="E3" s="17" t="s">
        <v>32</v>
      </c>
      <c r="F3" s="3" t="s">
        <v>40</v>
      </c>
      <c r="G3" s="57" t="s">
        <v>11</v>
      </c>
      <c r="H3" s="67" t="s">
        <v>32</v>
      </c>
      <c r="I3" s="67" t="s">
        <v>32</v>
      </c>
      <c r="J3" s="67" t="s">
        <v>32</v>
      </c>
      <c r="K3" s="67" t="s">
        <v>32</v>
      </c>
      <c r="L3" s="67" t="s">
        <v>32</v>
      </c>
      <c r="M3" s="67" t="s">
        <v>32</v>
      </c>
      <c r="N3" s="67" t="s">
        <v>32</v>
      </c>
      <c r="O3" s="67" t="s">
        <v>32</v>
      </c>
      <c r="P3" s="67" t="s">
        <v>32</v>
      </c>
      <c r="Q3" s="67" t="s">
        <v>32</v>
      </c>
      <c r="R3" s="67" t="s">
        <v>32</v>
      </c>
      <c r="S3" s="67" t="s">
        <v>32</v>
      </c>
      <c r="T3" s="67" t="s">
        <v>32</v>
      </c>
      <c r="U3" s="67" t="s">
        <v>32</v>
      </c>
      <c r="V3" s="67" t="s">
        <v>32</v>
      </c>
      <c r="W3" s="67" t="s">
        <v>32</v>
      </c>
      <c r="X3" s="67" t="s">
        <v>32</v>
      </c>
      <c r="Y3" s="67" t="s">
        <v>32</v>
      </c>
      <c r="Z3" s="67" t="s">
        <v>32</v>
      </c>
      <c r="AA3" s="67" t="s">
        <v>32</v>
      </c>
      <c r="AB3" s="67" t="s">
        <v>11</v>
      </c>
      <c r="AC3" s="67" t="s">
        <v>11</v>
      </c>
      <c r="AD3" s="67" t="s">
        <v>32</v>
      </c>
      <c r="AE3" s="67" t="s">
        <v>11</v>
      </c>
      <c r="AF3" s="67" t="s">
        <v>32</v>
      </c>
      <c r="AG3" s="67" t="s">
        <v>32</v>
      </c>
      <c r="AH3" s="67" t="s">
        <v>32</v>
      </c>
      <c r="AI3" s="67" t="s">
        <v>32</v>
      </c>
      <c r="AJ3" s="67" t="s">
        <v>32</v>
      </c>
      <c r="AK3" s="67" t="s">
        <v>32</v>
      </c>
      <c r="AL3" s="67" t="s">
        <v>32</v>
      </c>
      <c r="AM3" s="67" t="s">
        <v>32</v>
      </c>
      <c r="AN3" s="67" t="s">
        <v>32</v>
      </c>
      <c r="AO3" s="67" t="s">
        <v>32</v>
      </c>
      <c r="AP3" s="67" t="s">
        <v>32</v>
      </c>
      <c r="AQ3" s="67" t="s">
        <v>32</v>
      </c>
      <c r="AR3" s="67" t="s">
        <v>32</v>
      </c>
      <c r="AS3" s="67" t="s">
        <v>32</v>
      </c>
      <c r="AT3" s="67" t="s">
        <v>32</v>
      </c>
      <c r="AU3" s="67" t="s">
        <v>32</v>
      </c>
      <c r="AV3" s="67" t="s">
        <v>32</v>
      </c>
      <c r="AW3" s="67" t="s">
        <v>32</v>
      </c>
      <c r="AX3" s="67" t="s">
        <v>32</v>
      </c>
      <c r="AY3" s="67" t="s">
        <v>32</v>
      </c>
      <c r="AZ3" s="67" t="s">
        <v>32</v>
      </c>
      <c r="BA3" s="67" t="s">
        <v>32</v>
      </c>
      <c r="BB3" s="67" t="s">
        <v>11</v>
      </c>
      <c r="BC3" s="67" t="s">
        <v>11</v>
      </c>
      <c r="BD3" s="67" t="s">
        <v>32</v>
      </c>
      <c r="BE3" s="67" t="s">
        <v>32</v>
      </c>
      <c r="BF3" s="67" t="s">
        <v>32</v>
      </c>
      <c r="BG3" s="67" t="s">
        <v>32</v>
      </c>
      <c r="BH3" s="67" t="s">
        <v>32</v>
      </c>
      <c r="BI3" s="67" t="s">
        <v>32</v>
      </c>
      <c r="BJ3" s="67" t="s">
        <v>32</v>
      </c>
      <c r="BK3" s="67" t="s">
        <v>32</v>
      </c>
      <c r="BL3" s="67" t="s">
        <v>32</v>
      </c>
      <c r="BM3" s="67" t="s">
        <v>32</v>
      </c>
      <c r="BN3" s="67" t="s">
        <v>32</v>
      </c>
      <c r="BO3" s="67" t="s">
        <v>32</v>
      </c>
      <c r="BP3" s="67" t="s">
        <v>32</v>
      </c>
      <c r="BQ3" s="67" t="s">
        <v>32</v>
      </c>
      <c r="BR3" s="67" t="s">
        <v>32</v>
      </c>
      <c r="BS3" s="67" t="s">
        <v>32</v>
      </c>
      <c r="BT3" s="67" t="s">
        <v>32</v>
      </c>
      <c r="BU3" s="67" t="s">
        <v>32</v>
      </c>
      <c r="BV3" s="67" t="s">
        <v>32</v>
      </c>
      <c r="BW3" s="67" t="s">
        <v>32</v>
      </c>
      <c r="BX3" s="67" t="s">
        <v>32</v>
      </c>
      <c r="BY3" s="67" t="s">
        <v>11</v>
      </c>
      <c r="BZ3" s="67" t="s">
        <v>32</v>
      </c>
      <c r="CA3" s="67" t="s">
        <v>32</v>
      </c>
      <c r="CB3" s="67" t="s">
        <v>32</v>
      </c>
      <c r="CC3" s="67" t="s">
        <v>32</v>
      </c>
      <c r="CD3" s="67" t="s">
        <v>32</v>
      </c>
      <c r="CE3" s="67" t="s">
        <v>32</v>
      </c>
      <c r="CF3" s="67" t="s">
        <v>32</v>
      </c>
      <c r="CG3" s="67" t="s">
        <v>32</v>
      </c>
      <c r="CH3" s="67" t="s">
        <v>32</v>
      </c>
      <c r="CI3" s="67" t="s">
        <v>32</v>
      </c>
      <c r="CJ3" s="67" t="s">
        <v>32</v>
      </c>
      <c r="CK3" s="67" t="s">
        <v>32</v>
      </c>
      <c r="CL3" s="67" t="s">
        <v>32</v>
      </c>
      <c r="CM3" s="67" t="s">
        <v>32</v>
      </c>
      <c r="CN3" s="67" t="s">
        <v>32</v>
      </c>
      <c r="CO3" s="67" t="s">
        <v>11</v>
      </c>
      <c r="CP3" s="67" t="s">
        <v>32</v>
      </c>
      <c r="CQ3" s="67" t="s">
        <v>32</v>
      </c>
      <c r="CR3" s="67" t="s">
        <v>32</v>
      </c>
      <c r="CS3" s="67" t="s">
        <v>32</v>
      </c>
      <c r="CT3" s="67" t="s">
        <v>32</v>
      </c>
      <c r="CU3" s="67" t="s">
        <v>32</v>
      </c>
      <c r="CV3" s="67" t="s">
        <v>32</v>
      </c>
      <c r="CW3" s="67" t="s">
        <v>32</v>
      </c>
      <c r="CX3" s="67" t="s">
        <v>32</v>
      </c>
      <c r="CY3" s="67" t="s">
        <v>11</v>
      </c>
      <c r="CZ3" s="67" t="s">
        <v>32</v>
      </c>
      <c r="DA3" s="67" t="s">
        <v>32</v>
      </c>
      <c r="DB3" s="67" t="s">
        <v>32</v>
      </c>
      <c r="DC3" s="67" t="s">
        <v>32</v>
      </c>
      <c r="DD3" s="67" t="s">
        <v>32</v>
      </c>
      <c r="DE3" s="67" t="s">
        <v>32</v>
      </c>
      <c r="DF3" s="67" t="s">
        <v>32</v>
      </c>
      <c r="DG3" s="67" t="s">
        <v>32</v>
      </c>
      <c r="DH3" s="67" t="s">
        <v>32</v>
      </c>
      <c r="DI3" s="67" t="s">
        <v>32</v>
      </c>
      <c r="DJ3" s="67" t="s">
        <v>32</v>
      </c>
      <c r="DK3" s="67" t="s">
        <v>32</v>
      </c>
      <c r="DL3" s="67" t="s">
        <v>32</v>
      </c>
      <c r="DM3" s="67" t="s">
        <v>32</v>
      </c>
      <c r="DN3" s="67" t="s">
        <v>32</v>
      </c>
      <c r="DO3" s="67" t="s">
        <v>32</v>
      </c>
      <c r="DP3" s="67" t="s">
        <v>32</v>
      </c>
      <c r="DQ3" s="67" t="s">
        <v>32</v>
      </c>
      <c r="DR3" s="67" t="s">
        <v>32</v>
      </c>
      <c r="DS3" s="67" t="s">
        <v>32</v>
      </c>
      <c r="DT3" s="67" t="s">
        <v>32</v>
      </c>
      <c r="DU3" s="67" t="s">
        <v>11</v>
      </c>
      <c r="DV3" s="67" t="s">
        <v>32</v>
      </c>
      <c r="DW3" s="67" t="s">
        <v>32</v>
      </c>
      <c r="DX3" s="67" t="s">
        <v>11</v>
      </c>
      <c r="DY3" s="67" t="s">
        <v>32</v>
      </c>
      <c r="DZ3" s="67" t="s">
        <v>11</v>
      </c>
      <c r="EA3" s="67" t="s">
        <v>11</v>
      </c>
      <c r="EB3" s="67" t="s">
        <v>32</v>
      </c>
      <c r="EC3" s="67" t="s">
        <v>32</v>
      </c>
      <c r="ED3" s="67" t="s">
        <v>32</v>
      </c>
      <c r="EE3" s="67" t="s">
        <v>32</v>
      </c>
      <c r="EF3" s="67" t="s">
        <v>32</v>
      </c>
      <c r="EG3" s="67" t="s">
        <v>32</v>
      </c>
      <c r="EH3" s="67" t="s">
        <v>32</v>
      </c>
      <c r="EI3" s="67" t="s">
        <v>32</v>
      </c>
      <c r="EJ3" s="67" t="s">
        <v>32</v>
      </c>
      <c r="EK3" s="67" t="s">
        <v>32</v>
      </c>
      <c r="EL3" s="67" t="s">
        <v>32</v>
      </c>
      <c r="EM3" s="67" t="s">
        <v>32</v>
      </c>
      <c r="EN3" s="67" t="s">
        <v>32</v>
      </c>
      <c r="EO3" s="67" t="s">
        <v>32</v>
      </c>
      <c r="EP3" s="67" t="s">
        <v>32</v>
      </c>
      <c r="EQ3" s="67" t="s">
        <v>32</v>
      </c>
      <c r="ER3" s="67" t="s">
        <v>32</v>
      </c>
      <c r="ES3" s="67" t="s">
        <v>32</v>
      </c>
      <c r="ET3" s="67" t="s">
        <v>32</v>
      </c>
      <c r="EU3" s="67" t="s">
        <v>32</v>
      </c>
      <c r="EV3" s="67" t="s">
        <v>32</v>
      </c>
      <c r="EW3" s="67" t="s">
        <v>32</v>
      </c>
      <c r="EX3" s="67" t="s">
        <v>32</v>
      </c>
      <c r="EY3" s="67" t="s">
        <v>32</v>
      </c>
      <c r="EZ3" s="67" t="s">
        <v>32</v>
      </c>
      <c r="FA3" s="67" t="s">
        <v>32</v>
      </c>
      <c r="FB3" s="67" t="s">
        <v>32</v>
      </c>
      <c r="FC3" s="67" t="s">
        <v>11</v>
      </c>
      <c r="FD3" s="67" t="s">
        <v>32</v>
      </c>
      <c r="FE3" s="67" t="s">
        <v>32</v>
      </c>
      <c r="FF3" s="67" t="s">
        <v>32</v>
      </c>
      <c r="FG3" s="67" t="s">
        <v>32</v>
      </c>
      <c r="FH3" s="67" t="s">
        <v>11</v>
      </c>
      <c r="FI3" s="67" t="s">
        <v>32</v>
      </c>
      <c r="FJ3" s="67" t="s">
        <v>32</v>
      </c>
      <c r="FK3" s="67" t="s">
        <v>32</v>
      </c>
      <c r="FL3" s="67" t="s">
        <v>32</v>
      </c>
      <c r="FM3" s="67" t="s">
        <v>32</v>
      </c>
      <c r="FN3" s="67" t="s">
        <v>32</v>
      </c>
      <c r="FO3" s="67" t="s">
        <v>32</v>
      </c>
      <c r="FP3" s="67" t="s">
        <v>32</v>
      </c>
      <c r="FQ3" s="67" t="s">
        <v>32</v>
      </c>
      <c r="FR3" s="67" t="s">
        <v>32</v>
      </c>
      <c r="FS3" s="67" t="s">
        <v>32</v>
      </c>
      <c r="FT3" s="67" t="s">
        <v>32</v>
      </c>
      <c r="FU3" s="67" t="s">
        <v>32</v>
      </c>
      <c r="FV3" s="67" t="s">
        <v>32</v>
      </c>
      <c r="FW3" s="67" t="s">
        <v>32</v>
      </c>
      <c r="FX3" s="67" t="s">
        <v>32</v>
      </c>
      <c r="FY3" s="67" t="s">
        <v>32</v>
      </c>
      <c r="FZ3" s="67" t="s">
        <v>32</v>
      </c>
      <c r="GA3" s="67" t="s">
        <v>32</v>
      </c>
      <c r="GB3" s="67" t="s">
        <v>32</v>
      </c>
      <c r="GC3" s="67" t="s">
        <v>32</v>
      </c>
      <c r="GD3" s="67" t="s">
        <v>32</v>
      </c>
      <c r="GE3" s="67" t="s">
        <v>32</v>
      </c>
      <c r="GF3" s="67" t="s">
        <v>32</v>
      </c>
      <c r="GG3" s="67" t="s">
        <v>32</v>
      </c>
      <c r="GH3" s="67" t="s">
        <v>32</v>
      </c>
      <c r="GI3" s="67" t="s">
        <v>11</v>
      </c>
      <c r="GJ3" s="67" t="s">
        <v>11</v>
      </c>
      <c r="GK3" s="67" t="s">
        <v>32</v>
      </c>
      <c r="GL3" s="67" t="s">
        <v>32</v>
      </c>
      <c r="GM3" s="67" t="s">
        <v>32</v>
      </c>
      <c r="GN3" s="67" t="s">
        <v>11</v>
      </c>
      <c r="GO3" s="67" t="s">
        <v>32</v>
      </c>
      <c r="GP3" s="67" t="s">
        <v>32</v>
      </c>
      <c r="GQ3" s="67" t="s">
        <v>32</v>
      </c>
      <c r="GR3" s="67" t="s">
        <v>32</v>
      </c>
      <c r="GS3" s="67" t="s">
        <v>32</v>
      </c>
      <c r="GT3" s="67" t="s">
        <v>32</v>
      </c>
      <c r="GU3" s="67" t="s">
        <v>32</v>
      </c>
      <c r="GV3" s="67" t="s">
        <v>32</v>
      </c>
      <c r="GW3" s="67" t="s">
        <v>32</v>
      </c>
      <c r="GX3" s="67" t="s">
        <v>32</v>
      </c>
      <c r="GY3" s="67" t="s">
        <v>32</v>
      </c>
      <c r="GZ3" s="67" t="s">
        <v>32</v>
      </c>
      <c r="HA3" s="67" t="s">
        <v>32</v>
      </c>
      <c r="HB3" s="67" t="s">
        <v>32</v>
      </c>
      <c r="HC3" s="67" t="s">
        <v>32</v>
      </c>
      <c r="HD3" s="67" t="s">
        <v>32</v>
      </c>
      <c r="HE3" s="67" t="s">
        <v>32</v>
      </c>
      <c r="HF3" s="67" t="s">
        <v>32</v>
      </c>
      <c r="HG3" s="67" t="s">
        <v>32</v>
      </c>
      <c r="HH3" s="67" t="s">
        <v>32</v>
      </c>
      <c r="HI3" s="67" t="s">
        <v>32</v>
      </c>
      <c r="HJ3" s="67" t="s">
        <v>32</v>
      </c>
      <c r="HK3" s="67" t="s">
        <v>32</v>
      </c>
      <c r="HL3" s="67" t="s">
        <v>32</v>
      </c>
      <c r="HM3" s="67" t="s">
        <v>32</v>
      </c>
      <c r="HN3" s="67" t="s">
        <v>32</v>
      </c>
      <c r="HO3" s="67" t="s">
        <v>11</v>
      </c>
      <c r="HP3" s="67" t="s">
        <v>32</v>
      </c>
      <c r="HQ3" s="67" t="s">
        <v>32</v>
      </c>
      <c r="HR3" s="67" t="s">
        <v>32</v>
      </c>
      <c r="HS3" s="67" t="s">
        <v>32</v>
      </c>
      <c r="HT3" s="67" t="s">
        <v>32</v>
      </c>
      <c r="HU3" s="67" t="s">
        <v>32</v>
      </c>
      <c r="HV3" s="67" t="s">
        <v>32</v>
      </c>
      <c r="HW3" s="67" t="s">
        <v>32</v>
      </c>
      <c r="HX3" s="67" t="s">
        <v>32</v>
      </c>
      <c r="HY3" s="67" t="s">
        <v>11</v>
      </c>
      <c r="HZ3" s="67" t="s">
        <v>11</v>
      </c>
      <c r="IA3" s="67" t="s">
        <v>32</v>
      </c>
      <c r="IB3" s="67" t="s">
        <v>32</v>
      </c>
      <c r="IC3" s="67" t="s">
        <v>32</v>
      </c>
      <c r="ID3" s="67" t="s">
        <v>32</v>
      </c>
      <c r="IE3" s="67" t="s">
        <v>32</v>
      </c>
      <c r="IF3" s="67" t="s">
        <v>32</v>
      </c>
      <c r="IG3" s="67" t="s">
        <v>32</v>
      </c>
      <c r="IH3" s="67" t="s">
        <v>32</v>
      </c>
      <c r="II3" s="67" t="s">
        <v>32</v>
      </c>
      <c r="IJ3" s="67" t="s">
        <v>11</v>
      </c>
      <c r="IK3" s="67" t="s">
        <v>32</v>
      </c>
      <c r="IL3" s="67" t="s">
        <v>32</v>
      </c>
      <c r="IM3" s="67" t="s">
        <v>32</v>
      </c>
      <c r="IN3" s="67" t="s">
        <v>32</v>
      </c>
      <c r="IO3" s="67" t="s">
        <v>32</v>
      </c>
      <c r="IP3" s="67" t="s">
        <v>32</v>
      </c>
      <c r="IQ3" s="67" t="s">
        <v>32</v>
      </c>
      <c r="IR3" s="67" t="s">
        <v>32</v>
      </c>
      <c r="IS3" s="67" t="s">
        <v>32</v>
      </c>
      <c r="IT3" s="67" t="s">
        <v>32</v>
      </c>
      <c r="IU3" s="67" t="s">
        <v>32</v>
      </c>
      <c r="IV3" s="67" t="s">
        <v>32</v>
      </c>
      <c r="IW3" s="67" t="s">
        <v>32</v>
      </c>
      <c r="IX3" s="67" t="s">
        <v>32</v>
      </c>
      <c r="IY3" s="67" t="s">
        <v>11</v>
      </c>
      <c r="IZ3" s="67" t="s">
        <v>32</v>
      </c>
      <c r="JA3" s="67" t="s">
        <v>32</v>
      </c>
      <c r="JB3" s="67" t="s">
        <v>32</v>
      </c>
      <c r="JC3" s="67" t="s">
        <v>32</v>
      </c>
      <c r="JD3" s="67" t="s">
        <v>32</v>
      </c>
      <c r="JE3" s="67" t="s">
        <v>32</v>
      </c>
      <c r="JF3" s="67" t="s">
        <v>32</v>
      </c>
      <c r="JG3" s="67" t="s">
        <v>32</v>
      </c>
      <c r="JH3" s="67" t="s">
        <v>32</v>
      </c>
      <c r="JI3" s="67" t="s">
        <v>32</v>
      </c>
      <c r="JJ3" s="67" t="s">
        <v>11</v>
      </c>
      <c r="JK3" s="67" t="s">
        <v>32</v>
      </c>
      <c r="JL3" s="67" t="s">
        <v>32</v>
      </c>
      <c r="JM3" s="67" t="s">
        <v>32</v>
      </c>
      <c r="JN3" s="67" t="s">
        <v>11</v>
      </c>
      <c r="JO3" s="67" t="s">
        <v>32</v>
      </c>
      <c r="JP3" s="67" t="s">
        <v>32</v>
      </c>
      <c r="JQ3" s="67" t="s">
        <v>11</v>
      </c>
      <c r="JR3" s="67" t="s">
        <v>11</v>
      </c>
      <c r="JS3" s="67" t="s">
        <v>32</v>
      </c>
      <c r="JT3" s="67" t="s">
        <v>32</v>
      </c>
      <c r="JU3" s="67" t="s">
        <v>32</v>
      </c>
      <c r="JV3" s="67" t="s">
        <v>32</v>
      </c>
      <c r="JW3" s="67" t="s">
        <v>32</v>
      </c>
      <c r="JX3" s="67" t="s">
        <v>32</v>
      </c>
      <c r="JY3" s="67" t="s">
        <v>32</v>
      </c>
      <c r="JZ3" s="67" t="s">
        <v>32</v>
      </c>
      <c r="KA3" s="67" t="s">
        <v>32</v>
      </c>
      <c r="KB3" s="67" t="s">
        <v>32</v>
      </c>
      <c r="KC3" s="67" t="s">
        <v>32</v>
      </c>
      <c r="KD3" s="67" t="s">
        <v>32</v>
      </c>
      <c r="KE3" s="67" t="s">
        <v>32</v>
      </c>
      <c r="KF3" s="67" t="s">
        <v>32</v>
      </c>
      <c r="KG3" s="67" t="s">
        <v>32</v>
      </c>
      <c r="KH3" s="67" t="s">
        <v>32</v>
      </c>
      <c r="KI3" s="67" t="s">
        <v>32</v>
      </c>
      <c r="KJ3" s="67" t="s">
        <v>32</v>
      </c>
      <c r="KK3" s="67" t="s">
        <v>32</v>
      </c>
      <c r="KL3" s="67" t="s">
        <v>32</v>
      </c>
      <c r="KM3" s="67" t="s">
        <v>11</v>
      </c>
      <c r="KN3" s="67" t="s">
        <v>32</v>
      </c>
      <c r="KO3" s="67" t="s">
        <v>32</v>
      </c>
      <c r="KP3" s="67" t="s">
        <v>32</v>
      </c>
      <c r="KQ3" s="67" t="s">
        <v>32</v>
      </c>
      <c r="KR3" s="67" t="s">
        <v>32</v>
      </c>
      <c r="KS3" s="67" t="s">
        <v>32</v>
      </c>
      <c r="KT3" s="67" t="s">
        <v>32</v>
      </c>
      <c r="KU3" s="67" t="s">
        <v>32</v>
      </c>
      <c r="KV3" s="67" t="s">
        <v>32</v>
      </c>
      <c r="KW3" s="67" t="s">
        <v>32</v>
      </c>
      <c r="KX3" s="67" t="s">
        <v>32</v>
      </c>
      <c r="KY3" s="67" t="s">
        <v>32</v>
      </c>
      <c r="KZ3" s="67" t="s">
        <v>32</v>
      </c>
      <c r="LA3" s="67" t="s">
        <v>32</v>
      </c>
      <c r="LB3" s="67" t="s">
        <v>32</v>
      </c>
      <c r="LC3" s="67" t="s">
        <v>11</v>
      </c>
      <c r="LD3" s="67" t="s">
        <v>32</v>
      </c>
      <c r="LE3" s="67" t="s">
        <v>32</v>
      </c>
      <c r="LF3" s="67" t="s">
        <v>32</v>
      </c>
      <c r="LG3" s="67" t="s">
        <v>32</v>
      </c>
      <c r="LH3" s="67" t="s">
        <v>32</v>
      </c>
      <c r="LI3" s="67" t="s">
        <v>32</v>
      </c>
      <c r="LJ3" s="67" t="s">
        <v>32</v>
      </c>
      <c r="LK3" s="67" t="s">
        <v>32</v>
      </c>
      <c r="LL3" s="67" t="s">
        <v>11</v>
      </c>
      <c r="LM3" s="67" t="s">
        <v>32</v>
      </c>
      <c r="LN3" s="67" t="s">
        <v>32</v>
      </c>
      <c r="LO3" s="67" t="s">
        <v>32</v>
      </c>
      <c r="LP3" s="67" t="s">
        <v>32</v>
      </c>
      <c r="LQ3" s="67" t="s">
        <v>32</v>
      </c>
      <c r="LR3" s="67" t="s">
        <v>32</v>
      </c>
      <c r="LS3" s="67" t="s">
        <v>32</v>
      </c>
      <c r="LT3" s="67" t="s">
        <v>32</v>
      </c>
      <c r="LU3" s="67" t="s">
        <v>32</v>
      </c>
      <c r="LV3" s="67" t="s">
        <v>32</v>
      </c>
      <c r="LW3" s="67" t="s">
        <v>32</v>
      </c>
      <c r="LX3" s="67" t="s">
        <v>32</v>
      </c>
      <c r="LY3" s="67" t="s">
        <v>32</v>
      </c>
      <c r="LZ3" s="67" t="s">
        <v>32</v>
      </c>
      <c r="MA3" s="67" t="s">
        <v>32</v>
      </c>
      <c r="MB3" s="67" t="s">
        <v>32</v>
      </c>
      <c r="MC3" s="67" t="s">
        <v>32</v>
      </c>
      <c r="MD3" s="67" t="s">
        <v>32</v>
      </c>
      <c r="ME3" s="67" t="s">
        <v>32</v>
      </c>
      <c r="MF3" s="67" t="s">
        <v>32</v>
      </c>
      <c r="MG3" s="67" t="s">
        <v>11</v>
      </c>
      <c r="MH3" s="67" t="s">
        <v>32</v>
      </c>
      <c r="MI3" s="67" t="s">
        <v>32</v>
      </c>
      <c r="MJ3" s="67" t="s">
        <v>32</v>
      </c>
      <c r="MK3" s="67" t="s">
        <v>32</v>
      </c>
      <c r="ML3" s="67" t="s">
        <v>32</v>
      </c>
      <c r="MM3" s="67" t="s">
        <v>11</v>
      </c>
      <c r="MN3" s="67" t="s">
        <v>32</v>
      </c>
      <c r="MO3" s="67" t="s">
        <v>11</v>
      </c>
      <c r="MP3" s="67" t="s">
        <v>32</v>
      </c>
      <c r="MQ3" s="67" t="s">
        <v>32</v>
      </c>
      <c r="MR3" s="67" t="s">
        <v>32</v>
      </c>
      <c r="MS3" s="67" t="s">
        <v>32</v>
      </c>
      <c r="MT3" s="67" t="s">
        <v>32</v>
      </c>
      <c r="MU3" s="67" t="s">
        <v>32</v>
      </c>
      <c r="MV3" s="67" t="s">
        <v>32</v>
      </c>
      <c r="MW3" s="67" t="s">
        <v>32</v>
      </c>
      <c r="MX3" s="67" t="s">
        <v>32</v>
      </c>
      <c r="MY3" s="67" t="s">
        <v>32</v>
      </c>
      <c r="MZ3" s="67" t="s">
        <v>32</v>
      </c>
      <c r="NA3" s="67" t="s">
        <v>11</v>
      </c>
      <c r="NB3" s="67" t="s">
        <v>32</v>
      </c>
      <c r="NC3" s="67" t="s">
        <v>11</v>
      </c>
      <c r="ND3" s="67" t="s">
        <v>32</v>
      </c>
      <c r="NE3" s="67" t="s">
        <v>32</v>
      </c>
      <c r="NF3" s="67" t="s">
        <v>32</v>
      </c>
      <c r="NG3" s="67" t="s">
        <v>32</v>
      </c>
      <c r="NH3" s="67" t="s">
        <v>32</v>
      </c>
      <c r="NI3" s="67" t="s">
        <v>32</v>
      </c>
      <c r="NJ3" s="67" t="s">
        <v>32</v>
      </c>
      <c r="NK3" s="67" t="s">
        <v>32</v>
      </c>
      <c r="NL3" s="67" t="s">
        <v>32</v>
      </c>
      <c r="NM3" s="67" t="s">
        <v>32</v>
      </c>
      <c r="NN3" s="67" t="s">
        <v>32</v>
      </c>
      <c r="NO3" s="67" t="s">
        <v>32</v>
      </c>
      <c r="NP3" s="67" t="s">
        <v>32</v>
      </c>
      <c r="NQ3" s="67" t="s">
        <v>11</v>
      </c>
      <c r="NR3" s="67" t="s">
        <v>32</v>
      </c>
      <c r="NS3" s="67" t="s">
        <v>32</v>
      </c>
      <c r="NT3" s="67" t="s">
        <v>32</v>
      </c>
      <c r="NU3" s="67" t="s">
        <v>32</v>
      </c>
      <c r="NV3" s="67" t="s">
        <v>32</v>
      </c>
      <c r="NW3" s="67" t="s">
        <v>32</v>
      </c>
      <c r="NX3" s="67" t="s">
        <v>32</v>
      </c>
      <c r="NY3" s="67" t="s">
        <v>32</v>
      </c>
      <c r="NZ3" s="67" t="s">
        <v>32</v>
      </c>
      <c r="OA3" s="67" t="s">
        <v>11</v>
      </c>
      <c r="OB3" s="67" t="s">
        <v>32</v>
      </c>
      <c r="OC3" s="67" t="s">
        <v>32</v>
      </c>
      <c r="OD3" s="67" t="s">
        <v>32</v>
      </c>
      <c r="OE3" s="67" t="s">
        <v>11</v>
      </c>
      <c r="OF3" s="67" t="s">
        <v>32</v>
      </c>
      <c r="OG3" s="67" t="s">
        <v>32</v>
      </c>
      <c r="OH3" s="67" t="s">
        <v>32</v>
      </c>
      <c r="OI3" s="67" t="s">
        <v>32</v>
      </c>
      <c r="OJ3" s="67" t="s">
        <v>11</v>
      </c>
      <c r="OK3" s="67" t="s">
        <v>32</v>
      </c>
      <c r="OL3" s="67" t="s">
        <v>11</v>
      </c>
      <c r="OM3" s="67" t="s">
        <v>32</v>
      </c>
      <c r="ON3" s="67" t="s">
        <v>32</v>
      </c>
      <c r="OO3" s="67" t="s">
        <v>32</v>
      </c>
      <c r="OP3" s="67" t="s">
        <v>32</v>
      </c>
      <c r="OQ3" s="67" t="s">
        <v>32</v>
      </c>
      <c r="OR3" s="67" t="s">
        <v>32</v>
      </c>
      <c r="OS3" s="67" t="s">
        <v>32</v>
      </c>
      <c r="OT3" s="67" t="s">
        <v>32</v>
      </c>
      <c r="OU3" s="67" t="s">
        <v>32</v>
      </c>
      <c r="OV3" s="67" t="s">
        <v>32</v>
      </c>
      <c r="OW3" s="67" t="s">
        <v>32</v>
      </c>
      <c r="OX3" s="67" t="s">
        <v>32</v>
      </c>
      <c r="OY3" s="67" t="s">
        <v>32</v>
      </c>
      <c r="OZ3" s="67" t="s">
        <v>32</v>
      </c>
      <c r="PA3" s="67" t="s">
        <v>32</v>
      </c>
      <c r="PB3" s="67" t="s">
        <v>11</v>
      </c>
      <c r="PC3" s="67" t="s">
        <v>32</v>
      </c>
      <c r="PD3" s="67" t="s">
        <v>32</v>
      </c>
      <c r="PE3" s="67" t="s">
        <v>32</v>
      </c>
      <c r="PF3" s="67" t="s">
        <v>32</v>
      </c>
      <c r="PG3" s="67" t="s">
        <v>32</v>
      </c>
      <c r="PH3" s="67" t="s">
        <v>32</v>
      </c>
      <c r="PI3" s="67" t="s">
        <v>32</v>
      </c>
      <c r="PJ3" s="67" t="s">
        <v>32</v>
      </c>
      <c r="PK3" s="67" t="s">
        <v>32</v>
      </c>
      <c r="PL3" s="67" t="s">
        <v>32</v>
      </c>
      <c r="PM3" s="67" t="s">
        <v>11</v>
      </c>
      <c r="PN3" s="67" t="s">
        <v>32</v>
      </c>
      <c r="PO3" s="67" t="s">
        <v>32</v>
      </c>
      <c r="PP3" s="67" t="s">
        <v>32</v>
      </c>
      <c r="PQ3" s="67" t="s">
        <v>32</v>
      </c>
      <c r="PR3" s="67" t="s">
        <v>32</v>
      </c>
      <c r="PS3" s="67" t="s">
        <v>32</v>
      </c>
      <c r="PT3" s="67" t="s">
        <v>32</v>
      </c>
      <c r="PU3" s="67" t="s">
        <v>11</v>
      </c>
      <c r="PV3" s="67" t="s">
        <v>32</v>
      </c>
      <c r="PW3" s="67" t="s">
        <v>32</v>
      </c>
      <c r="PX3" s="67" t="s">
        <v>32</v>
      </c>
      <c r="PY3" s="67" t="s">
        <v>11</v>
      </c>
      <c r="PZ3" s="67" t="s">
        <v>32</v>
      </c>
      <c r="QA3" s="67" t="s">
        <v>11</v>
      </c>
      <c r="QB3" s="67" t="s">
        <v>32</v>
      </c>
      <c r="QC3" s="67" t="s">
        <v>11</v>
      </c>
      <c r="QD3" s="67" t="s">
        <v>32</v>
      </c>
      <c r="QE3" s="67" t="s">
        <v>32</v>
      </c>
      <c r="QF3" s="67"/>
      <c r="QG3" s="67" t="s">
        <v>32</v>
      </c>
      <c r="QH3" s="67" t="s">
        <v>32</v>
      </c>
      <c r="QI3" s="67" t="s">
        <v>32</v>
      </c>
      <c r="QJ3" s="67" t="s">
        <v>32</v>
      </c>
      <c r="QK3" s="67" t="s">
        <v>32</v>
      </c>
      <c r="QL3" s="67" t="s">
        <v>32</v>
      </c>
      <c r="QM3" s="67" t="s">
        <v>32</v>
      </c>
      <c r="QN3" s="67" t="s">
        <v>32</v>
      </c>
      <c r="QO3" s="67" t="s">
        <v>32</v>
      </c>
      <c r="QP3" s="67" t="s">
        <v>32</v>
      </c>
      <c r="QQ3" s="67" t="s">
        <v>32</v>
      </c>
      <c r="QR3" s="67" t="s">
        <v>32</v>
      </c>
      <c r="QS3" s="67" t="s">
        <v>32</v>
      </c>
      <c r="QT3" s="67" t="s">
        <v>32</v>
      </c>
      <c r="QU3" s="67" t="s">
        <v>32</v>
      </c>
      <c r="QV3" s="67" t="s">
        <v>32</v>
      </c>
      <c r="QW3" s="67"/>
      <c r="QX3" s="67" t="s">
        <v>32</v>
      </c>
      <c r="QY3" s="67" t="s">
        <v>32</v>
      </c>
      <c r="QZ3" s="67" t="s">
        <v>32</v>
      </c>
      <c r="RA3" s="67" t="s">
        <v>32</v>
      </c>
      <c r="RB3" s="67" t="s">
        <v>32</v>
      </c>
      <c r="RC3" s="67" t="s">
        <v>32</v>
      </c>
      <c r="RD3" s="67" t="s">
        <v>32</v>
      </c>
      <c r="RE3" s="67" t="s">
        <v>11</v>
      </c>
      <c r="RF3" s="67" t="s">
        <v>32</v>
      </c>
      <c r="RG3" s="67" t="s">
        <v>11</v>
      </c>
      <c r="RH3" s="67" t="s">
        <v>32</v>
      </c>
      <c r="RI3" s="67" t="s">
        <v>32</v>
      </c>
      <c r="RJ3" s="67" t="s">
        <v>32</v>
      </c>
      <c r="RK3" s="67" t="s">
        <v>32</v>
      </c>
      <c r="RL3" s="67" t="s">
        <v>11</v>
      </c>
      <c r="RM3" s="67" t="s">
        <v>32</v>
      </c>
      <c r="RN3" s="67" t="s">
        <v>32</v>
      </c>
      <c r="RO3" s="67" t="s">
        <v>11</v>
      </c>
      <c r="RP3" s="67" t="s">
        <v>32</v>
      </c>
      <c r="RQ3" s="67" t="s">
        <v>32</v>
      </c>
      <c r="RR3" s="67" t="s">
        <v>32</v>
      </c>
      <c r="RS3" s="67" t="s">
        <v>32</v>
      </c>
      <c r="RT3" s="67" t="s">
        <v>32</v>
      </c>
      <c r="RU3" s="67" t="s">
        <v>32</v>
      </c>
      <c r="RV3" s="67" t="s">
        <v>32</v>
      </c>
      <c r="RW3" s="67" t="s">
        <v>32</v>
      </c>
      <c r="RX3" s="67" t="s">
        <v>32</v>
      </c>
      <c r="RY3" s="67" t="s">
        <v>32</v>
      </c>
      <c r="RZ3" s="67" t="s">
        <v>32</v>
      </c>
      <c r="SA3" s="67" t="s">
        <v>32</v>
      </c>
      <c r="SB3" s="67" t="s">
        <v>32</v>
      </c>
      <c r="SC3" s="67" t="s">
        <v>32</v>
      </c>
      <c r="SD3" s="67" t="s">
        <v>32</v>
      </c>
      <c r="SE3" s="67" t="s">
        <v>32</v>
      </c>
      <c r="SF3" s="67" t="s">
        <v>32</v>
      </c>
      <c r="SG3" s="67" t="s">
        <v>32</v>
      </c>
      <c r="SH3" s="67" t="s">
        <v>32</v>
      </c>
      <c r="SI3" s="67" t="s">
        <v>11</v>
      </c>
      <c r="SJ3" s="67" t="s">
        <v>32</v>
      </c>
      <c r="SK3" s="67" t="s">
        <v>32</v>
      </c>
      <c r="SL3" s="67" t="s">
        <v>32</v>
      </c>
      <c r="SM3" s="67" t="s">
        <v>32</v>
      </c>
      <c r="SN3" s="67" t="s">
        <v>32</v>
      </c>
      <c r="SO3" s="67" t="s">
        <v>32</v>
      </c>
      <c r="SP3" s="67" t="s">
        <v>32</v>
      </c>
      <c r="SQ3" s="67" t="s">
        <v>32</v>
      </c>
      <c r="SR3" s="67" t="s">
        <v>32</v>
      </c>
      <c r="SS3" s="67" t="s">
        <v>32</v>
      </c>
      <c r="ST3" s="67" t="s">
        <v>32</v>
      </c>
      <c r="SU3" s="67" t="s">
        <v>32</v>
      </c>
      <c r="SV3" s="67" t="s">
        <v>32</v>
      </c>
      <c r="SW3" s="67" t="s">
        <v>11</v>
      </c>
      <c r="SX3" s="67" t="s">
        <v>11</v>
      </c>
      <c r="SY3" s="67" t="s">
        <v>32</v>
      </c>
      <c r="SZ3" s="67" t="s">
        <v>32</v>
      </c>
      <c r="TA3" s="67" t="s">
        <v>32</v>
      </c>
      <c r="TB3" s="67" t="s">
        <v>32</v>
      </c>
      <c r="TC3" s="67" t="s">
        <v>32</v>
      </c>
      <c r="TD3" s="67" t="s">
        <v>11</v>
      </c>
      <c r="TE3" s="67" t="s">
        <v>11</v>
      </c>
      <c r="TF3" s="67" t="s">
        <v>32</v>
      </c>
      <c r="TG3" s="67" t="s">
        <v>32</v>
      </c>
      <c r="TH3" s="67" t="s">
        <v>32</v>
      </c>
      <c r="TI3" s="67" t="s">
        <v>32</v>
      </c>
      <c r="TJ3" s="67" t="s">
        <v>32</v>
      </c>
      <c r="TK3" s="67" t="s">
        <v>32</v>
      </c>
      <c r="TL3" s="67" t="s">
        <v>32</v>
      </c>
      <c r="TM3" s="67" t="s">
        <v>32</v>
      </c>
      <c r="TN3" s="67" t="s">
        <v>32</v>
      </c>
      <c r="TO3" s="67" t="s">
        <v>32</v>
      </c>
      <c r="TP3" s="67" t="s">
        <v>32</v>
      </c>
      <c r="TQ3" s="67" t="s">
        <v>32</v>
      </c>
      <c r="TR3" s="67" t="s">
        <v>32</v>
      </c>
      <c r="TS3" s="67" t="s">
        <v>32</v>
      </c>
      <c r="TT3" s="67" t="s">
        <v>11</v>
      </c>
      <c r="TU3" s="67" t="s">
        <v>32</v>
      </c>
      <c r="TV3" s="67" t="s">
        <v>32</v>
      </c>
      <c r="TW3" s="67" t="s">
        <v>32</v>
      </c>
      <c r="TX3" s="67" t="s">
        <v>32</v>
      </c>
      <c r="TY3" s="67" t="s">
        <v>32</v>
      </c>
      <c r="TZ3" s="67" t="s">
        <v>32</v>
      </c>
      <c r="UA3" s="67" t="s">
        <v>32</v>
      </c>
      <c r="UB3" s="67" t="s">
        <v>32</v>
      </c>
      <c r="UC3" s="67" t="s">
        <v>32</v>
      </c>
      <c r="UD3" s="67" t="s">
        <v>11</v>
      </c>
      <c r="UE3" s="67" t="s">
        <v>11</v>
      </c>
      <c r="UF3" s="67" t="s">
        <v>32</v>
      </c>
      <c r="UG3" s="67" t="s">
        <v>32</v>
      </c>
      <c r="UH3" s="67" t="s">
        <v>32</v>
      </c>
      <c r="UI3" s="67" t="s">
        <v>32</v>
      </c>
      <c r="UJ3" s="67" t="s">
        <v>32</v>
      </c>
      <c r="UK3" s="67" t="s">
        <v>32</v>
      </c>
      <c r="UL3" s="67" t="s">
        <v>32</v>
      </c>
      <c r="UM3" s="67" t="s">
        <v>32</v>
      </c>
      <c r="UN3" s="67" t="s">
        <v>32</v>
      </c>
      <c r="UO3" s="67" t="s">
        <v>32</v>
      </c>
      <c r="UP3" s="67" t="s">
        <v>32</v>
      </c>
      <c r="UQ3" s="67" t="s">
        <v>32</v>
      </c>
      <c r="UR3" s="67" t="s">
        <v>32</v>
      </c>
      <c r="US3" s="67" t="s">
        <v>32</v>
      </c>
      <c r="UT3" s="67" t="s">
        <v>32</v>
      </c>
      <c r="UU3" s="67" t="s">
        <v>11</v>
      </c>
      <c r="UV3" s="67" t="s">
        <v>32</v>
      </c>
      <c r="UW3" s="67" t="s">
        <v>32</v>
      </c>
      <c r="UX3" s="67" t="s">
        <v>32</v>
      </c>
      <c r="UY3" s="67" t="s">
        <v>32</v>
      </c>
      <c r="UZ3" s="67" t="s">
        <v>32</v>
      </c>
      <c r="VA3" s="67" t="s">
        <v>11</v>
      </c>
      <c r="VB3" s="67" t="s">
        <v>32</v>
      </c>
      <c r="VC3" s="67" t="s">
        <v>32</v>
      </c>
      <c r="VD3" s="67" t="s">
        <v>32</v>
      </c>
      <c r="VE3" s="67" t="s">
        <v>32</v>
      </c>
      <c r="VF3" s="67" t="s">
        <v>32</v>
      </c>
      <c r="VG3" s="67" t="s">
        <v>32</v>
      </c>
      <c r="VH3" s="67" t="s">
        <v>32</v>
      </c>
      <c r="VI3" s="67" t="s">
        <v>32</v>
      </c>
      <c r="VJ3" s="67" t="s">
        <v>32</v>
      </c>
      <c r="VK3" s="67" t="s">
        <v>32</v>
      </c>
      <c r="VL3" s="67" t="s">
        <v>32</v>
      </c>
      <c r="VM3" s="67" t="s">
        <v>32</v>
      </c>
      <c r="VN3" s="67" t="s">
        <v>32</v>
      </c>
      <c r="VO3" s="67" t="s">
        <v>32</v>
      </c>
      <c r="VP3" s="67" t="s">
        <v>32</v>
      </c>
      <c r="VQ3" s="67" t="s">
        <v>11</v>
      </c>
      <c r="VR3" s="67" t="s">
        <v>11</v>
      </c>
      <c r="VS3" s="67" t="s">
        <v>32</v>
      </c>
      <c r="VT3" s="67" t="s">
        <v>32</v>
      </c>
      <c r="VU3" s="67" t="s">
        <v>32</v>
      </c>
      <c r="VV3" s="67" t="s">
        <v>32</v>
      </c>
      <c r="VW3" s="67" t="s">
        <v>32</v>
      </c>
      <c r="VX3" s="67" t="s">
        <v>32</v>
      </c>
      <c r="VY3" s="67" t="s">
        <v>32</v>
      </c>
      <c r="VZ3" s="67" t="s">
        <v>32</v>
      </c>
      <c r="WA3" s="67" t="s">
        <v>32</v>
      </c>
      <c r="WB3" s="67" t="s">
        <v>32</v>
      </c>
      <c r="WC3" s="67" t="s">
        <v>11</v>
      </c>
      <c r="WD3" s="67" t="s">
        <v>32</v>
      </c>
      <c r="WE3" s="67" t="s">
        <v>32</v>
      </c>
      <c r="WF3" s="67" t="s">
        <v>11</v>
      </c>
      <c r="WG3" s="67" t="s">
        <v>32</v>
      </c>
      <c r="WH3" s="67" t="s">
        <v>32</v>
      </c>
      <c r="WI3" s="67" t="s">
        <v>32</v>
      </c>
      <c r="WJ3" s="67" t="s">
        <v>32</v>
      </c>
      <c r="WK3" s="67" t="s">
        <v>32</v>
      </c>
      <c r="WL3" s="67" t="s">
        <v>32</v>
      </c>
      <c r="WM3" s="67" t="s">
        <v>32</v>
      </c>
      <c r="WN3" s="67" t="s">
        <v>32</v>
      </c>
      <c r="WO3" s="67" t="s">
        <v>32</v>
      </c>
      <c r="WP3" s="67" t="s">
        <v>11</v>
      </c>
      <c r="WQ3" s="67" t="s">
        <v>11</v>
      </c>
      <c r="WR3" s="67"/>
      <c r="WS3" s="67" t="s">
        <v>32</v>
      </c>
      <c r="WT3" s="67" t="s">
        <v>32</v>
      </c>
      <c r="WU3" s="67" t="s">
        <v>32</v>
      </c>
      <c r="WV3" s="67" t="s">
        <v>32</v>
      </c>
      <c r="WW3" s="67" t="s">
        <v>32</v>
      </c>
      <c r="WX3" s="67" t="s">
        <v>32</v>
      </c>
      <c r="WY3" s="67" t="s">
        <v>32</v>
      </c>
      <c r="WZ3" s="67" t="s">
        <v>32</v>
      </c>
      <c r="XA3" s="67" t="s">
        <v>32</v>
      </c>
      <c r="XB3" s="67" t="s">
        <v>32</v>
      </c>
      <c r="XC3" s="67" t="s">
        <v>32</v>
      </c>
      <c r="XD3" s="67" t="s">
        <v>11</v>
      </c>
      <c r="XE3" s="67" t="s">
        <v>32</v>
      </c>
      <c r="XF3" s="67" t="s">
        <v>32</v>
      </c>
      <c r="XG3" s="67" t="s">
        <v>32</v>
      </c>
      <c r="XH3" s="67" t="s">
        <v>11</v>
      </c>
      <c r="XI3" s="67" t="s">
        <v>32</v>
      </c>
      <c r="XJ3" s="67" t="s">
        <v>32</v>
      </c>
      <c r="XK3" s="67" t="s">
        <v>32</v>
      </c>
      <c r="XL3" s="67" t="s">
        <v>32</v>
      </c>
      <c r="XM3" s="67" t="s">
        <v>32</v>
      </c>
      <c r="XN3" s="67" t="s">
        <v>32</v>
      </c>
      <c r="XO3" s="67"/>
      <c r="XP3" s="67" t="s">
        <v>32</v>
      </c>
      <c r="XQ3" s="67" t="s">
        <v>32</v>
      </c>
      <c r="XR3" s="67"/>
      <c r="XS3" s="67" t="s">
        <v>32</v>
      </c>
      <c r="XT3" s="67" t="s">
        <v>32</v>
      </c>
      <c r="XU3" s="67" t="s">
        <v>32</v>
      </c>
      <c r="XV3" s="67" t="s">
        <v>32</v>
      </c>
      <c r="XW3" s="67" t="s">
        <v>11</v>
      </c>
      <c r="XX3" s="67" t="s">
        <v>32</v>
      </c>
      <c r="XY3" s="67" t="s">
        <v>32</v>
      </c>
      <c r="XZ3" s="67" t="s">
        <v>32</v>
      </c>
      <c r="YA3" s="67"/>
      <c r="YB3" s="67" t="s">
        <v>32</v>
      </c>
      <c r="YC3" s="67" t="s">
        <v>11</v>
      </c>
      <c r="YD3" s="67" t="s">
        <v>32</v>
      </c>
      <c r="YE3" s="67" t="s">
        <v>32</v>
      </c>
      <c r="YF3" s="67" t="s">
        <v>32</v>
      </c>
      <c r="YG3" s="67" t="s">
        <v>32</v>
      </c>
      <c r="YH3" s="67" t="s">
        <v>32</v>
      </c>
      <c r="YI3" s="67" t="s">
        <v>32</v>
      </c>
      <c r="YJ3" s="67"/>
      <c r="YK3" s="67" t="s">
        <v>32</v>
      </c>
      <c r="YL3" s="67" t="s">
        <v>32</v>
      </c>
      <c r="YM3" s="67" t="s">
        <v>32</v>
      </c>
      <c r="YN3" s="67"/>
      <c r="YO3" s="67" t="s">
        <v>32</v>
      </c>
      <c r="YP3" s="67" t="s">
        <v>32</v>
      </c>
      <c r="YQ3" s="67" t="s">
        <v>11</v>
      </c>
      <c r="YR3" s="67"/>
      <c r="YS3" s="67"/>
      <c r="YT3" s="67"/>
      <c r="YU3" s="67" t="s">
        <v>32</v>
      </c>
      <c r="YV3" s="67" t="s">
        <v>11</v>
      </c>
      <c r="YW3" s="67" t="s">
        <v>32</v>
      </c>
      <c r="YX3" s="67" t="s">
        <v>32</v>
      </c>
      <c r="YY3" s="67" t="s">
        <v>32</v>
      </c>
      <c r="YZ3" s="67" t="s">
        <v>32</v>
      </c>
      <c r="ZA3" s="67" t="s">
        <v>32</v>
      </c>
      <c r="ZB3" s="67" t="s">
        <v>32</v>
      </c>
      <c r="ZC3" s="67"/>
      <c r="ZD3" s="67" t="s">
        <v>32</v>
      </c>
      <c r="ZE3" s="67" t="s">
        <v>32</v>
      </c>
      <c r="ZF3" s="67" t="s">
        <v>32</v>
      </c>
      <c r="ZG3" s="67" t="s">
        <v>32</v>
      </c>
      <c r="ZH3" s="67"/>
      <c r="ZI3" s="67" t="s">
        <v>32</v>
      </c>
      <c r="ZJ3" s="67" t="s">
        <v>32</v>
      </c>
      <c r="ZK3" s="67" t="s">
        <v>32</v>
      </c>
      <c r="ZL3" s="67"/>
      <c r="ZM3" s="67" t="s">
        <v>32</v>
      </c>
      <c r="ZN3" s="67"/>
      <c r="ZO3" s="67"/>
      <c r="ZP3" s="67" t="s">
        <v>32</v>
      </c>
      <c r="ZQ3" s="67" t="s">
        <v>11</v>
      </c>
      <c r="ZR3" s="67" t="s">
        <v>11</v>
      </c>
      <c r="ZS3" s="67"/>
      <c r="ZT3" s="67"/>
      <c r="ZU3" s="67" t="s">
        <v>32</v>
      </c>
      <c r="ZV3" s="67" t="s">
        <v>32</v>
      </c>
      <c r="ZW3" s="67"/>
      <c r="ZX3" s="67" t="s">
        <v>32</v>
      </c>
      <c r="ZY3" s="67" t="s">
        <v>32</v>
      </c>
      <c r="ZZ3" s="67"/>
      <c r="AAA3" s="67" t="s">
        <v>32</v>
      </c>
      <c r="AAB3" s="67" t="s">
        <v>32</v>
      </c>
      <c r="AAC3" s="67" t="s">
        <v>32</v>
      </c>
      <c r="AAD3" s="67" t="s">
        <v>32</v>
      </c>
      <c r="AAE3" s="67" t="s">
        <v>32</v>
      </c>
      <c r="AAF3" s="67"/>
      <c r="AAG3" s="67" t="s">
        <v>32</v>
      </c>
      <c r="AAH3" s="67" t="s">
        <v>32</v>
      </c>
      <c r="AAI3" s="67"/>
      <c r="AAJ3" s="88" t="s">
        <v>32</v>
      </c>
      <c r="AAK3" s="5"/>
    </row>
    <row r="4" spans="1:713" x14ac:dyDescent="0.25">
      <c r="A4" s="43" t="s">
        <v>84</v>
      </c>
      <c r="B4" s="77">
        <f t="shared" ref="B4:B67" si="0">SUMIF(G$3:AAI$3,"прих",G4:AAI4)-SUMIF(G$3:AAI$3,"отгр",G4:AAI4)</f>
        <v>0</v>
      </c>
      <c r="C4" s="69">
        <v>10</v>
      </c>
      <c r="D4" s="70">
        <v>43227</v>
      </c>
      <c r="E4" s="79">
        <v>16.739999999999998</v>
      </c>
      <c r="F4" s="79">
        <f>E4*B4</f>
        <v>0</v>
      </c>
      <c r="G4" s="77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116">
        <v>20</v>
      </c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38"/>
      <c r="JV4" s="116"/>
      <c r="JW4" s="116"/>
      <c r="JX4" s="38"/>
      <c r="JY4" s="116"/>
      <c r="JZ4" s="116"/>
      <c r="KA4" s="116"/>
      <c r="KB4" s="38"/>
      <c r="KC4" s="116"/>
      <c r="KD4" s="38">
        <v>20</v>
      </c>
      <c r="KE4" s="116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>
        <v>100</v>
      </c>
      <c r="OM4" s="38"/>
      <c r="ON4" s="38"/>
      <c r="OO4" s="38"/>
      <c r="OP4" s="38"/>
      <c r="OQ4" s="38"/>
      <c r="OR4" s="38"/>
      <c r="OS4" s="38"/>
      <c r="OT4" s="38"/>
      <c r="OU4" s="38"/>
      <c r="OV4" s="38">
        <v>50</v>
      </c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116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>
        <v>30</v>
      </c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>
        <v>20</v>
      </c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1">
        <f t="shared" ref="AAJ4:AAJ67" si="1">$B4-SUMIF($G$3:$AEX$3,"",$G4:$AEX4)</f>
        <v>0</v>
      </c>
      <c r="AAK4" s="5"/>
    </row>
    <row r="5" spans="1:713" x14ac:dyDescent="0.25">
      <c r="A5" s="43" t="s">
        <v>84</v>
      </c>
      <c r="B5" s="77">
        <f t="shared" si="0"/>
        <v>0</v>
      </c>
      <c r="C5" s="69">
        <v>10</v>
      </c>
      <c r="D5" s="70">
        <v>43451</v>
      </c>
      <c r="E5" s="79">
        <v>18.13</v>
      </c>
      <c r="F5" s="79">
        <f t="shared" ref="F5:F20" si="2">E5*B5</f>
        <v>0</v>
      </c>
      <c r="G5" s="77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>
        <v>40</v>
      </c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>
        <v>70</v>
      </c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>
        <v>10</v>
      </c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38"/>
      <c r="JV5" s="116"/>
      <c r="JW5" s="116"/>
      <c r="JX5" s="38"/>
      <c r="JY5" s="116"/>
      <c r="JZ5" s="116"/>
      <c r="KA5" s="116"/>
      <c r="KB5" s="38"/>
      <c r="KC5" s="116"/>
      <c r="KD5" s="38">
        <v>20</v>
      </c>
      <c r="KE5" s="116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116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>
        <v>20</v>
      </c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>
        <v>20</v>
      </c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1">
        <f t="shared" si="1"/>
        <v>0</v>
      </c>
      <c r="AAK5" s="5"/>
    </row>
    <row r="6" spans="1:713" x14ac:dyDescent="0.25">
      <c r="A6" s="43" t="s">
        <v>84</v>
      </c>
      <c r="B6" s="77">
        <f t="shared" si="0"/>
        <v>0</v>
      </c>
      <c r="C6" s="69">
        <v>10</v>
      </c>
      <c r="D6" s="70">
        <v>43461</v>
      </c>
      <c r="E6" s="79">
        <v>17.670000000000002</v>
      </c>
      <c r="F6" s="79">
        <f t="shared" si="2"/>
        <v>0</v>
      </c>
      <c r="G6" s="77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>
        <v>10</v>
      </c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38"/>
      <c r="JV6" s="116"/>
      <c r="JW6" s="116"/>
      <c r="JX6" s="38"/>
      <c r="JY6" s="116"/>
      <c r="JZ6" s="116"/>
      <c r="KA6" s="116"/>
      <c r="KB6" s="38"/>
      <c r="KC6" s="116"/>
      <c r="KD6" s="38">
        <v>10</v>
      </c>
      <c r="KE6" s="116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116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>
        <v>60</v>
      </c>
      <c r="WR6" s="38"/>
      <c r="WS6" s="38"/>
      <c r="WT6" s="38"/>
      <c r="WU6" s="38"/>
      <c r="WV6" s="38"/>
      <c r="WW6" s="38"/>
      <c r="WX6" s="38"/>
      <c r="WY6" s="38"/>
      <c r="WZ6" s="38">
        <v>60</v>
      </c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>
        <v>30</v>
      </c>
      <c r="ZH6" s="38"/>
      <c r="ZI6" s="38"/>
      <c r="ZJ6" s="38"/>
      <c r="ZK6" s="38"/>
      <c r="ZL6" s="38"/>
      <c r="ZM6" s="38"/>
      <c r="ZN6" s="38"/>
      <c r="ZO6" s="38"/>
      <c r="ZP6" s="38"/>
      <c r="ZQ6" s="38">
        <v>30</v>
      </c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1">
        <f t="shared" si="1"/>
        <v>0</v>
      </c>
      <c r="AAK6" s="5"/>
    </row>
    <row r="7" spans="1:713" x14ac:dyDescent="0.25">
      <c r="A7" s="43" t="s">
        <v>97</v>
      </c>
      <c r="B7" s="77">
        <f t="shared" si="0"/>
        <v>0</v>
      </c>
      <c r="C7" s="69">
        <v>1</v>
      </c>
      <c r="D7" s="71">
        <v>43419</v>
      </c>
      <c r="E7" s="79">
        <v>15.86</v>
      </c>
      <c r="F7" s="79">
        <f t="shared" si="2"/>
        <v>0</v>
      </c>
      <c r="G7" s="77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>
        <v>20</v>
      </c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>
        <v>20</v>
      </c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>
        <v>50</v>
      </c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>
        <v>50</v>
      </c>
      <c r="FG7" s="38">
        <v>50</v>
      </c>
      <c r="FH7" s="38">
        <v>300</v>
      </c>
      <c r="FI7" s="38"/>
      <c r="FJ7" s="38">
        <v>250</v>
      </c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>
        <v>10</v>
      </c>
      <c r="GJ7" s="38"/>
      <c r="GK7" s="38"/>
      <c r="GL7" s="38"/>
      <c r="GM7" s="38"/>
      <c r="GN7" s="38"/>
      <c r="GO7" s="38"/>
      <c r="GP7" s="38">
        <v>10</v>
      </c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116">
        <v>1</v>
      </c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>
        <v>1</v>
      </c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38"/>
      <c r="JV7" s="116"/>
      <c r="JW7" s="116"/>
      <c r="JX7" s="38"/>
      <c r="JY7" s="116"/>
      <c r="JZ7" s="116"/>
      <c r="KA7" s="116"/>
      <c r="KB7" s="38"/>
      <c r="KC7" s="116"/>
      <c r="KD7" s="38"/>
      <c r="KE7" s="116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>
        <v>10</v>
      </c>
      <c r="MP7" s="38">
        <v>10</v>
      </c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>
        <v>10</v>
      </c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116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>
        <v>10</v>
      </c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>
        <v>1</v>
      </c>
      <c r="WG7" s="38"/>
      <c r="WH7" s="38"/>
      <c r="WI7" s="38"/>
      <c r="WJ7" s="38"/>
      <c r="WK7" s="38"/>
      <c r="WL7" s="38"/>
      <c r="WM7" s="38"/>
      <c r="WN7" s="38">
        <v>1</v>
      </c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1">
        <f t="shared" si="1"/>
        <v>0</v>
      </c>
      <c r="AAK7" s="5"/>
    </row>
    <row r="8" spans="1:713" x14ac:dyDescent="0.25">
      <c r="A8" s="43" t="s">
        <v>97</v>
      </c>
      <c r="B8" s="77">
        <f t="shared" si="0"/>
        <v>40</v>
      </c>
      <c r="C8" s="69">
        <v>10</v>
      </c>
      <c r="D8" s="72">
        <v>43461</v>
      </c>
      <c r="E8" s="79">
        <v>13.82</v>
      </c>
      <c r="F8" s="79">
        <f t="shared" si="2"/>
        <v>552.79999999999995</v>
      </c>
      <c r="G8" s="77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>
        <v>100</v>
      </c>
      <c r="IZ8" s="116"/>
      <c r="JA8" s="116"/>
      <c r="JB8" s="116"/>
      <c r="JC8" s="116">
        <v>100</v>
      </c>
      <c r="JD8" s="116"/>
      <c r="JE8" s="116"/>
      <c r="JF8" s="116"/>
      <c r="JG8" s="116"/>
      <c r="JH8" s="116"/>
      <c r="JI8" s="116"/>
      <c r="JJ8" s="116">
        <v>20</v>
      </c>
      <c r="JK8" s="116"/>
      <c r="JL8" s="116">
        <v>20</v>
      </c>
      <c r="JM8" s="116"/>
      <c r="JN8" s="116"/>
      <c r="JO8" s="116"/>
      <c r="JP8" s="116"/>
      <c r="JQ8" s="116"/>
      <c r="JR8" s="116">
        <v>30</v>
      </c>
      <c r="JS8" s="116"/>
      <c r="JT8" s="116"/>
      <c r="JU8" s="38"/>
      <c r="JV8" s="116"/>
      <c r="JW8" s="116"/>
      <c r="JX8" s="38"/>
      <c r="JY8" s="116"/>
      <c r="JZ8" s="116"/>
      <c r="KA8" s="116"/>
      <c r="KB8" s="38"/>
      <c r="KC8" s="116"/>
      <c r="KD8" s="38"/>
      <c r="KE8" s="116"/>
      <c r="KF8" s="38"/>
      <c r="KG8" s="38"/>
      <c r="KH8" s="38"/>
      <c r="KI8" s="38"/>
      <c r="KJ8" s="38"/>
      <c r="KK8" s="38">
        <v>10</v>
      </c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116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>
        <v>20</v>
      </c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>
        <v>10</v>
      </c>
      <c r="WR8" s="38"/>
      <c r="WS8" s="38"/>
      <c r="WT8" s="38"/>
      <c r="WU8" s="38"/>
      <c r="WV8" s="38"/>
      <c r="WW8" s="38"/>
      <c r="WX8" s="38"/>
      <c r="WY8" s="38"/>
      <c r="WZ8" s="38"/>
      <c r="XA8" s="38">
        <v>10</v>
      </c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>
        <v>40</v>
      </c>
      <c r="ZO8" s="38"/>
      <c r="ZP8" s="38"/>
      <c r="ZQ8" s="38">
        <v>40</v>
      </c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1">
        <f t="shared" si="1"/>
        <v>0</v>
      </c>
      <c r="AAK8" s="5"/>
    </row>
    <row r="9" spans="1:713" x14ac:dyDescent="0.25">
      <c r="A9" s="43" t="s">
        <v>97</v>
      </c>
      <c r="B9" s="77">
        <f t="shared" si="0"/>
        <v>0</v>
      </c>
      <c r="C9" s="69">
        <v>10</v>
      </c>
      <c r="D9" s="72">
        <v>43395</v>
      </c>
      <c r="E9" s="79">
        <v>14.24</v>
      </c>
      <c r="F9" s="79">
        <f t="shared" si="2"/>
        <v>0</v>
      </c>
      <c r="G9" s="77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>
        <v>6</v>
      </c>
      <c r="JK9" s="116"/>
      <c r="JL9" s="116">
        <v>6</v>
      </c>
      <c r="JM9" s="116"/>
      <c r="JN9" s="116"/>
      <c r="JO9" s="116"/>
      <c r="JP9" s="116"/>
      <c r="JQ9" s="116"/>
      <c r="JR9" s="116"/>
      <c r="JS9" s="116"/>
      <c r="JT9" s="116"/>
      <c r="JU9" s="38"/>
      <c r="JV9" s="116"/>
      <c r="JW9" s="116"/>
      <c r="JX9" s="38"/>
      <c r="JY9" s="116"/>
      <c r="JZ9" s="116"/>
      <c r="KA9" s="116"/>
      <c r="KB9" s="38"/>
      <c r="KC9" s="116"/>
      <c r="KD9" s="38"/>
      <c r="KE9" s="116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>
        <v>20</v>
      </c>
      <c r="OA9" s="38">
        <v>20</v>
      </c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116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>
        <v>40</v>
      </c>
      <c r="UE9" s="38"/>
      <c r="UF9" s="38"/>
      <c r="UG9" s="38"/>
      <c r="UH9" s="38"/>
      <c r="UI9" s="38"/>
      <c r="UJ9" s="38"/>
      <c r="UK9" s="38"/>
      <c r="UL9" s="38"/>
      <c r="UM9" s="38"/>
      <c r="UN9" s="38">
        <v>40</v>
      </c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1">
        <f t="shared" si="1"/>
        <v>0</v>
      </c>
      <c r="AAK9" s="5"/>
    </row>
    <row r="10" spans="1:713" x14ac:dyDescent="0.25">
      <c r="A10" s="43" t="s">
        <v>249</v>
      </c>
      <c r="B10" s="77">
        <f t="shared" si="0"/>
        <v>0</v>
      </c>
      <c r="C10" s="69">
        <v>1</v>
      </c>
      <c r="D10" s="71">
        <v>43444</v>
      </c>
      <c r="E10" s="79">
        <v>29.93</v>
      </c>
      <c r="F10" s="79">
        <f t="shared" si="2"/>
        <v>0</v>
      </c>
      <c r="G10" s="77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>
        <v>1</v>
      </c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>
        <v>1</v>
      </c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>
        <v>1</v>
      </c>
      <c r="IZ10" s="116"/>
      <c r="JA10" s="116"/>
      <c r="JB10" s="116"/>
      <c r="JC10" s="116"/>
      <c r="JD10" s="116">
        <v>1</v>
      </c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38"/>
      <c r="JV10" s="116"/>
      <c r="JW10" s="116"/>
      <c r="JX10" s="38"/>
      <c r="JY10" s="116"/>
      <c r="JZ10" s="116"/>
      <c r="KA10" s="116"/>
      <c r="KB10" s="38"/>
      <c r="KC10" s="116"/>
      <c r="KD10" s="38"/>
      <c r="KE10" s="116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116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>
        <v>1</v>
      </c>
      <c r="WR10" s="38"/>
      <c r="WS10" s="38"/>
      <c r="WT10" s="38"/>
      <c r="WU10" s="38"/>
      <c r="WV10" s="38"/>
      <c r="WW10" s="38">
        <v>1</v>
      </c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>
        <v>1</v>
      </c>
      <c r="YD10" s="38"/>
      <c r="YE10" s="38">
        <v>1</v>
      </c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1">
        <f t="shared" si="1"/>
        <v>0</v>
      </c>
      <c r="AAK10" s="5"/>
    </row>
    <row r="11" spans="1:713" x14ac:dyDescent="0.25">
      <c r="A11" s="43" t="s">
        <v>208</v>
      </c>
      <c r="B11" s="77">
        <f t="shared" si="0"/>
        <v>0</v>
      </c>
      <c r="C11" s="69">
        <v>1.1000000000000001</v>
      </c>
      <c r="D11" s="71">
        <v>43437</v>
      </c>
      <c r="E11" s="79">
        <v>18.18</v>
      </c>
      <c r="F11" s="79">
        <f t="shared" si="2"/>
        <v>0</v>
      </c>
      <c r="G11" s="77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>
        <v>11</v>
      </c>
      <c r="CZ11" s="38">
        <v>11</v>
      </c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38"/>
      <c r="JV11" s="116"/>
      <c r="JW11" s="116"/>
      <c r="JX11" s="38"/>
      <c r="JY11" s="116"/>
      <c r="JZ11" s="116"/>
      <c r="KA11" s="116"/>
      <c r="KB11" s="38"/>
      <c r="KC11" s="116"/>
      <c r="KD11" s="38"/>
      <c r="KE11" s="116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116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>
        <v>2.2000000000000002</v>
      </c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>
        <v>2.2000000000000002</v>
      </c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1">
        <f t="shared" si="1"/>
        <v>0</v>
      </c>
      <c r="AAK11" s="5"/>
    </row>
    <row r="12" spans="1:713" x14ac:dyDescent="0.25">
      <c r="A12" s="43" t="s">
        <v>225</v>
      </c>
      <c r="B12" s="77">
        <f t="shared" si="0"/>
        <v>0</v>
      </c>
      <c r="C12" s="69">
        <v>1</v>
      </c>
      <c r="D12" s="72">
        <v>43444</v>
      </c>
      <c r="E12" s="79">
        <v>19.27</v>
      </c>
      <c r="F12" s="79">
        <f t="shared" si="2"/>
        <v>0</v>
      </c>
      <c r="G12" s="77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>
        <v>20</v>
      </c>
      <c r="AF12" s="38">
        <v>10</v>
      </c>
      <c r="AG12" s="38">
        <v>10</v>
      </c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>
        <v>20</v>
      </c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>
        <v>20</v>
      </c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>
        <v>20</v>
      </c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>
        <v>51</v>
      </c>
      <c r="FI12" s="38"/>
      <c r="FJ12" s="38"/>
      <c r="FK12" s="38"/>
      <c r="FL12" s="38">
        <v>11</v>
      </c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38"/>
      <c r="JV12" s="116"/>
      <c r="JW12" s="116"/>
      <c r="JX12" s="38"/>
      <c r="JY12" s="116"/>
      <c r="JZ12" s="116"/>
      <c r="KA12" s="116">
        <v>20</v>
      </c>
      <c r="KB12" s="38"/>
      <c r="KC12" s="116"/>
      <c r="KD12" s="38"/>
      <c r="KE12" s="116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>
        <v>4</v>
      </c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>
        <v>20</v>
      </c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>
        <v>16</v>
      </c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116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>
        <v>1</v>
      </c>
      <c r="VR12" s="38"/>
      <c r="VS12" s="38"/>
      <c r="VT12" s="38"/>
      <c r="VU12" s="38"/>
      <c r="VV12" s="38"/>
      <c r="VW12" s="38"/>
      <c r="VX12" s="38"/>
      <c r="VY12" s="38">
        <v>1</v>
      </c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>
        <v>9</v>
      </c>
      <c r="XT12" s="38"/>
      <c r="XU12" s="38"/>
      <c r="XV12" s="38"/>
      <c r="XW12" s="38"/>
      <c r="XX12" s="38"/>
      <c r="XY12" s="38"/>
      <c r="XZ12" s="38"/>
      <c r="YA12" s="38"/>
      <c r="YB12" s="38"/>
      <c r="YC12" s="38">
        <v>9</v>
      </c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1">
        <f t="shared" si="1"/>
        <v>0</v>
      </c>
      <c r="AAK12" s="5"/>
    </row>
    <row r="13" spans="1:713" x14ac:dyDescent="0.25">
      <c r="A13" s="43" t="s">
        <v>225</v>
      </c>
      <c r="B13" s="77">
        <f t="shared" si="0"/>
        <v>1</v>
      </c>
      <c r="C13" s="69">
        <v>1</v>
      </c>
      <c r="D13" s="71">
        <v>43461</v>
      </c>
      <c r="E13" s="79">
        <v>18.809999999999999</v>
      </c>
      <c r="F13" s="79">
        <f t="shared" si="2"/>
        <v>18.809999999999999</v>
      </c>
      <c r="G13" s="77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>
        <v>9</v>
      </c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>
        <v>9</v>
      </c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38"/>
      <c r="JV13" s="116"/>
      <c r="JW13" s="116"/>
      <c r="JX13" s="38"/>
      <c r="JY13" s="116"/>
      <c r="JZ13" s="116"/>
      <c r="KA13" s="116"/>
      <c r="KB13" s="38"/>
      <c r="KC13" s="116"/>
      <c r="KD13" s="38"/>
      <c r="KE13" s="116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>
        <v>20</v>
      </c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>
        <v>19.7</v>
      </c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116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>
        <v>0.3</v>
      </c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>
        <v>11</v>
      </c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>
        <v>12</v>
      </c>
      <c r="ZR13" s="38"/>
      <c r="ZS13" s="38"/>
      <c r="ZT13" s="38"/>
      <c r="ZU13" s="38"/>
      <c r="ZV13" s="38"/>
      <c r="ZW13" s="38">
        <v>1</v>
      </c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1">
        <f t="shared" si="1"/>
        <v>0</v>
      </c>
      <c r="AAK13" s="5"/>
    </row>
    <row r="14" spans="1:713" x14ac:dyDescent="0.25">
      <c r="A14" s="43" t="s">
        <v>608</v>
      </c>
      <c r="B14" s="77">
        <f t="shared" si="0"/>
        <v>0</v>
      </c>
      <c r="C14" s="69">
        <v>1</v>
      </c>
      <c r="D14" s="71">
        <v>43430</v>
      </c>
      <c r="E14" s="79">
        <v>14.76</v>
      </c>
      <c r="F14" s="79">
        <f t="shared" si="2"/>
        <v>0</v>
      </c>
      <c r="G14" s="77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38"/>
      <c r="JV14" s="116"/>
      <c r="JW14" s="116"/>
      <c r="JX14" s="38"/>
      <c r="JY14" s="116"/>
      <c r="JZ14" s="116"/>
      <c r="KA14" s="116"/>
      <c r="KB14" s="38"/>
      <c r="KC14" s="116"/>
      <c r="KD14" s="38"/>
      <c r="KE14" s="116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116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>
        <v>1</v>
      </c>
      <c r="TF14" s="38"/>
      <c r="TG14" s="38"/>
      <c r="TH14" s="38"/>
      <c r="TI14" s="38"/>
      <c r="TJ14" s="38"/>
      <c r="TK14" s="38"/>
      <c r="TL14" s="38"/>
      <c r="TM14" s="38"/>
      <c r="TN14" s="38">
        <v>1</v>
      </c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>
        <v>1</v>
      </c>
      <c r="UE14" s="38"/>
      <c r="UF14" s="38"/>
      <c r="UG14" s="38"/>
      <c r="UH14" s="38"/>
      <c r="UI14" s="38"/>
      <c r="UJ14" s="38"/>
      <c r="UK14" s="38"/>
      <c r="UL14" s="38"/>
      <c r="UM14" s="38"/>
      <c r="UN14" s="38">
        <v>1</v>
      </c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>
        <v>2</v>
      </c>
      <c r="WR14" s="38"/>
      <c r="WS14" s="38"/>
      <c r="WT14" s="38"/>
      <c r="WU14" s="38"/>
      <c r="WV14" s="38"/>
      <c r="WW14" s="38"/>
      <c r="WX14" s="38"/>
      <c r="WY14" s="38"/>
      <c r="WZ14" s="38"/>
      <c r="XA14" s="38">
        <v>2</v>
      </c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1">
        <f t="shared" si="1"/>
        <v>0</v>
      </c>
      <c r="AAK14" s="5"/>
    </row>
    <row r="15" spans="1:713" x14ac:dyDescent="0.25">
      <c r="A15" s="43" t="s">
        <v>608</v>
      </c>
      <c r="B15" s="77">
        <f t="shared" si="0"/>
        <v>0</v>
      </c>
      <c r="C15" s="69">
        <v>10</v>
      </c>
      <c r="D15" s="71">
        <v>43461</v>
      </c>
      <c r="E15" s="79">
        <v>12.02</v>
      </c>
      <c r="F15" s="79">
        <f t="shared" si="2"/>
        <v>0</v>
      </c>
      <c r="G15" s="77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38"/>
      <c r="JV15" s="116"/>
      <c r="JW15" s="116"/>
      <c r="JX15" s="38"/>
      <c r="JY15" s="116"/>
      <c r="JZ15" s="116"/>
      <c r="KA15" s="116"/>
      <c r="KB15" s="38"/>
      <c r="KC15" s="116"/>
      <c r="KD15" s="38"/>
      <c r="KE15" s="116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116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>
        <v>10</v>
      </c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>
        <v>10</v>
      </c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>
        <v>20</v>
      </c>
      <c r="WG15" s="38"/>
      <c r="WH15" s="38"/>
      <c r="WI15" s="38"/>
      <c r="WJ15" s="38">
        <v>20</v>
      </c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>
        <v>10</v>
      </c>
      <c r="ZR15" s="38"/>
      <c r="ZS15" s="38"/>
      <c r="ZT15" s="38"/>
      <c r="ZU15" s="38"/>
      <c r="ZV15" s="38"/>
      <c r="ZW15" s="38"/>
      <c r="ZX15" s="38"/>
      <c r="ZY15" s="38"/>
      <c r="ZZ15" s="38"/>
      <c r="AAA15" s="38">
        <v>10</v>
      </c>
      <c r="AAB15" s="38"/>
      <c r="AAC15" s="38"/>
      <c r="AAD15" s="38"/>
      <c r="AAE15" s="38"/>
      <c r="AAF15" s="38"/>
      <c r="AAG15" s="38"/>
      <c r="AAH15" s="38"/>
      <c r="AAI15" s="38"/>
      <c r="AAJ15" s="31">
        <f t="shared" si="1"/>
        <v>0</v>
      </c>
      <c r="AAK15" s="5"/>
    </row>
    <row r="16" spans="1:713" x14ac:dyDescent="0.25">
      <c r="A16" s="43" t="s">
        <v>239</v>
      </c>
      <c r="B16" s="77">
        <f t="shared" si="0"/>
        <v>0</v>
      </c>
      <c r="C16" s="69">
        <v>10</v>
      </c>
      <c r="D16" s="72" t="s">
        <v>711</v>
      </c>
      <c r="E16" s="79">
        <v>32.880000000000003</v>
      </c>
      <c r="F16" s="79">
        <f t="shared" si="2"/>
        <v>0</v>
      </c>
      <c r="G16" s="77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>
        <v>20</v>
      </c>
      <c r="AF16" s="38"/>
      <c r="AG16" s="38"/>
      <c r="AH16" s="38"/>
      <c r="AI16" s="38"/>
      <c r="AJ16" s="38"/>
      <c r="AK16" s="38"/>
      <c r="AL16" s="38">
        <v>20</v>
      </c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38"/>
      <c r="JV16" s="116"/>
      <c r="JW16" s="116"/>
      <c r="JX16" s="38"/>
      <c r="JY16" s="116"/>
      <c r="JZ16" s="116"/>
      <c r="KA16" s="116"/>
      <c r="KB16" s="38"/>
      <c r="KC16" s="116"/>
      <c r="KD16" s="38"/>
      <c r="KE16" s="116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116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>
        <v>30</v>
      </c>
      <c r="RP16" s="38">
        <v>30</v>
      </c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>
        <v>10</v>
      </c>
      <c r="XI16" s="38"/>
      <c r="XJ16" s="38"/>
      <c r="XK16" s="38"/>
      <c r="XL16" s="38">
        <f>10+20</f>
        <v>30</v>
      </c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>
        <v>20</v>
      </c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1">
        <f t="shared" si="1"/>
        <v>0</v>
      </c>
      <c r="AAK16" s="5"/>
    </row>
    <row r="17" spans="1:736" x14ac:dyDescent="0.25">
      <c r="A17" s="43" t="s">
        <v>179</v>
      </c>
      <c r="B17" s="77">
        <f t="shared" si="0"/>
        <v>0</v>
      </c>
      <c r="C17" s="69">
        <v>10</v>
      </c>
      <c r="D17" s="72">
        <v>43430</v>
      </c>
      <c r="E17" s="79">
        <v>20.49</v>
      </c>
      <c r="F17" s="79">
        <f t="shared" si="2"/>
        <v>0</v>
      </c>
      <c r="G17" s="77">
        <v>60</v>
      </c>
      <c r="H17" s="38"/>
      <c r="I17" s="38"/>
      <c r="J17" s="38"/>
      <c r="K17" s="38"/>
      <c r="L17" s="38"/>
      <c r="M17" s="38"/>
      <c r="N17" s="38">
        <v>60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>
        <v>180</v>
      </c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>
        <v>60</v>
      </c>
      <c r="BU17" s="38"/>
      <c r="BV17" s="38"/>
      <c r="BW17" s="38"/>
      <c r="BX17" s="38">
        <v>60</v>
      </c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>
        <v>60</v>
      </c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>
        <v>120</v>
      </c>
      <c r="DV17" s="38"/>
      <c r="DW17" s="38"/>
      <c r="DX17" s="38"/>
      <c r="DY17" s="38">
        <v>60</v>
      </c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>
        <v>60</v>
      </c>
      <c r="FC17" s="38"/>
      <c r="FD17" s="38"/>
      <c r="FE17" s="38"/>
      <c r="FF17" s="38"/>
      <c r="FG17" s="38"/>
      <c r="FH17" s="38">
        <v>120</v>
      </c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>
        <v>60</v>
      </c>
      <c r="GD17" s="38"/>
      <c r="GE17" s="38"/>
      <c r="GF17" s="38"/>
      <c r="GG17" s="38">
        <v>120</v>
      </c>
      <c r="GH17" s="38"/>
      <c r="GI17" s="38">
        <v>240</v>
      </c>
      <c r="GJ17" s="38"/>
      <c r="GK17" s="38"/>
      <c r="GL17" s="38">
        <v>120</v>
      </c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>
        <v>60</v>
      </c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  <c r="JC17" s="116"/>
      <c r="JD17" s="116"/>
      <c r="JE17" s="116"/>
      <c r="JF17" s="116"/>
      <c r="JG17" s="116"/>
      <c r="JH17" s="116"/>
      <c r="JI17" s="116"/>
      <c r="JJ17" s="116"/>
      <c r="JK17" s="116"/>
      <c r="JL17" s="116"/>
      <c r="JM17" s="116"/>
      <c r="JN17" s="116"/>
      <c r="JO17" s="116"/>
      <c r="JP17" s="116"/>
      <c r="JQ17" s="116"/>
      <c r="JR17" s="116">
        <v>60</v>
      </c>
      <c r="JS17" s="116"/>
      <c r="JT17" s="116"/>
      <c r="JU17" s="38"/>
      <c r="JV17" s="116"/>
      <c r="JW17" s="116"/>
      <c r="JX17" s="38"/>
      <c r="JY17" s="116"/>
      <c r="JZ17" s="116">
        <v>60</v>
      </c>
      <c r="KA17" s="116"/>
      <c r="KB17" s="38"/>
      <c r="KC17" s="116"/>
      <c r="KD17" s="38"/>
      <c r="KE17" s="116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>
        <v>60</v>
      </c>
      <c r="LC17" s="38"/>
      <c r="LD17" s="38"/>
      <c r="LE17" s="38"/>
      <c r="LF17" s="38"/>
      <c r="LG17" s="38"/>
      <c r="LH17" s="38"/>
      <c r="LI17" s="38"/>
      <c r="LJ17" s="38"/>
      <c r="LK17" s="38"/>
      <c r="LL17" s="38">
        <v>180</v>
      </c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>
        <v>120</v>
      </c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>
        <v>120</v>
      </c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>
        <v>60</v>
      </c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>
        <v>60</v>
      </c>
      <c r="QD17" s="38"/>
      <c r="QE17" s="38"/>
      <c r="QF17" s="38"/>
      <c r="QG17" s="116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>
        <v>60</v>
      </c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>
        <v>60</v>
      </c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>
        <v>40</v>
      </c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>
        <v>40</v>
      </c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>
        <v>30</v>
      </c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>
        <v>30</v>
      </c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1">
        <f t="shared" si="1"/>
        <v>0</v>
      </c>
      <c r="AAK17" s="5"/>
    </row>
    <row r="18" spans="1:736" x14ac:dyDescent="0.25">
      <c r="A18" s="43" t="s">
        <v>179</v>
      </c>
      <c r="B18" s="77">
        <f t="shared" si="0"/>
        <v>0</v>
      </c>
      <c r="C18" s="69">
        <v>10</v>
      </c>
      <c r="D18" s="72">
        <v>43360</v>
      </c>
      <c r="E18" s="79">
        <v>19.079999999999998</v>
      </c>
      <c r="F18" s="79">
        <f t="shared" si="2"/>
        <v>0</v>
      </c>
      <c r="G18" s="77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>
        <v>60</v>
      </c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38"/>
      <c r="JV18" s="116"/>
      <c r="JW18" s="116"/>
      <c r="JX18" s="38"/>
      <c r="JY18" s="116"/>
      <c r="JZ18" s="116">
        <v>60</v>
      </c>
      <c r="KA18" s="116"/>
      <c r="KB18" s="38"/>
      <c r="KC18" s="116"/>
      <c r="KD18" s="38"/>
      <c r="KE18" s="116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>
        <v>120</v>
      </c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>
        <v>60</v>
      </c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>
        <v>60</v>
      </c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>
        <v>60</v>
      </c>
      <c r="QB18" s="38"/>
      <c r="QC18" s="38"/>
      <c r="QD18" s="38">
        <v>60</v>
      </c>
      <c r="QE18" s="38"/>
      <c r="QF18" s="38"/>
      <c r="QG18" s="116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>
        <v>60</v>
      </c>
      <c r="SI18" s="38">
        <v>140</v>
      </c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>
        <v>80</v>
      </c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1">
        <f t="shared" si="1"/>
        <v>0</v>
      </c>
      <c r="AAK18" s="5"/>
    </row>
    <row r="19" spans="1:736" x14ac:dyDescent="0.25">
      <c r="A19" s="43" t="s">
        <v>179</v>
      </c>
      <c r="B19" s="77">
        <f t="shared" si="0"/>
        <v>0</v>
      </c>
      <c r="C19" s="69">
        <v>10</v>
      </c>
      <c r="D19" s="72">
        <v>43346</v>
      </c>
      <c r="E19" s="79">
        <v>18.420000000000002</v>
      </c>
      <c r="F19" s="79">
        <f t="shared" si="2"/>
        <v>0</v>
      </c>
      <c r="G19" s="77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116"/>
      <c r="HZ19" s="116"/>
      <c r="IA19" s="116"/>
      <c r="IB19" s="116"/>
      <c r="IC19" s="116"/>
      <c r="ID19" s="116"/>
      <c r="IE19" s="116"/>
      <c r="IF19" s="116"/>
      <c r="IG19" s="116"/>
      <c r="IH19" s="116"/>
      <c r="II19" s="116"/>
      <c r="IJ19" s="116"/>
      <c r="IK19" s="116"/>
      <c r="IL19" s="116"/>
      <c r="IM19" s="116"/>
      <c r="IN19" s="116"/>
      <c r="IO19" s="116"/>
      <c r="IP19" s="116"/>
      <c r="IQ19" s="116"/>
      <c r="IR19" s="116"/>
      <c r="IS19" s="116"/>
      <c r="IT19" s="116"/>
      <c r="IU19" s="116"/>
      <c r="IV19" s="116"/>
      <c r="IW19" s="116"/>
      <c r="IX19" s="116"/>
      <c r="IY19" s="116"/>
      <c r="IZ19" s="116"/>
      <c r="JA19" s="116"/>
      <c r="JB19" s="116"/>
      <c r="JC19" s="116"/>
      <c r="JD19" s="116"/>
      <c r="JE19" s="116"/>
      <c r="JF19" s="116"/>
      <c r="JG19" s="116"/>
      <c r="JH19" s="116"/>
      <c r="JI19" s="116"/>
      <c r="JJ19" s="116"/>
      <c r="JK19" s="116"/>
      <c r="JL19" s="116"/>
      <c r="JM19" s="116"/>
      <c r="JN19" s="116"/>
      <c r="JO19" s="116"/>
      <c r="JP19" s="116"/>
      <c r="JQ19" s="116"/>
      <c r="JR19" s="116"/>
      <c r="JS19" s="116"/>
      <c r="JT19" s="116"/>
      <c r="JU19" s="38"/>
      <c r="JV19" s="116"/>
      <c r="JW19" s="116"/>
      <c r="JX19" s="38"/>
      <c r="JY19" s="116"/>
      <c r="JZ19" s="116"/>
      <c r="KA19" s="116"/>
      <c r="KB19" s="38"/>
      <c r="KC19" s="116"/>
      <c r="KD19" s="38"/>
      <c r="KE19" s="116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>
        <v>60</v>
      </c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>
        <v>60</v>
      </c>
      <c r="QE19" s="38"/>
      <c r="QF19" s="38"/>
      <c r="QG19" s="116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>
        <v>60</v>
      </c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>
        <v>60</v>
      </c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1">
        <f t="shared" si="1"/>
        <v>0</v>
      </c>
      <c r="AAK19" s="5"/>
    </row>
    <row r="20" spans="1:736" x14ac:dyDescent="0.25">
      <c r="A20" s="43" t="s">
        <v>95</v>
      </c>
      <c r="B20" s="77">
        <f t="shared" si="0"/>
        <v>0</v>
      </c>
      <c r="C20" s="69">
        <v>0.8</v>
      </c>
      <c r="D20" s="71">
        <v>43461</v>
      </c>
      <c r="E20" s="79">
        <v>47.75</v>
      </c>
      <c r="F20" s="79">
        <f t="shared" si="2"/>
        <v>0</v>
      </c>
      <c r="G20" s="77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>
        <v>1.6</v>
      </c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>
        <v>1.6</v>
      </c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>
        <v>120</v>
      </c>
      <c r="FI20" s="38"/>
      <c r="FJ20" s="38"/>
      <c r="FK20" s="38"/>
      <c r="FL20" s="38"/>
      <c r="FM20" s="38"/>
      <c r="FN20" s="38"/>
      <c r="FO20" s="38"/>
      <c r="FP20" s="38"/>
      <c r="FQ20" s="38">
        <v>120</v>
      </c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116"/>
      <c r="HZ20" s="116"/>
      <c r="IA20" s="116"/>
      <c r="IB20" s="116"/>
      <c r="IC20" s="116"/>
      <c r="ID20" s="116"/>
      <c r="IE20" s="116"/>
      <c r="IF20" s="116"/>
      <c r="IG20" s="116"/>
      <c r="IH20" s="116"/>
      <c r="II20" s="116"/>
      <c r="IJ20" s="116"/>
      <c r="IK20" s="116"/>
      <c r="IL20" s="116"/>
      <c r="IM20" s="116"/>
      <c r="IN20" s="116"/>
      <c r="IO20" s="116"/>
      <c r="IP20" s="116"/>
      <c r="IQ20" s="116"/>
      <c r="IR20" s="116"/>
      <c r="IS20" s="116"/>
      <c r="IT20" s="116"/>
      <c r="IU20" s="116"/>
      <c r="IV20" s="116"/>
      <c r="IW20" s="116"/>
      <c r="IX20" s="116"/>
      <c r="IY20" s="116"/>
      <c r="IZ20" s="116"/>
      <c r="JA20" s="116"/>
      <c r="JB20" s="116"/>
      <c r="JC20" s="116"/>
      <c r="JD20" s="116"/>
      <c r="JE20" s="116"/>
      <c r="JF20" s="116"/>
      <c r="JG20" s="116"/>
      <c r="JH20" s="116"/>
      <c r="JI20" s="116"/>
      <c r="JJ20" s="116"/>
      <c r="JK20" s="116"/>
      <c r="JL20" s="116"/>
      <c r="JM20" s="116"/>
      <c r="JN20" s="116"/>
      <c r="JO20" s="116"/>
      <c r="JP20" s="116"/>
      <c r="JQ20" s="116"/>
      <c r="JR20" s="116"/>
      <c r="JS20" s="116"/>
      <c r="JT20" s="116"/>
      <c r="JU20" s="38"/>
      <c r="JV20" s="116"/>
      <c r="JW20" s="116"/>
      <c r="JX20" s="38"/>
      <c r="JY20" s="116"/>
      <c r="JZ20" s="116"/>
      <c r="KA20" s="116"/>
      <c r="KB20" s="38"/>
      <c r="KC20" s="116"/>
      <c r="KD20" s="38"/>
      <c r="KE20" s="116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116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>
        <v>1.6</v>
      </c>
      <c r="VR20" s="38"/>
      <c r="VS20" s="38"/>
      <c r="VT20" s="38">
        <v>1.6</v>
      </c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>
        <v>1.6</v>
      </c>
      <c r="WG20" s="38"/>
      <c r="WH20" s="38"/>
      <c r="WI20" s="38"/>
      <c r="WJ20" s="38"/>
      <c r="WK20" s="38"/>
      <c r="WL20" s="38"/>
      <c r="WM20" s="38">
        <v>1.6</v>
      </c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>
        <v>1.6</v>
      </c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>
        <v>1.6</v>
      </c>
      <c r="AAC20" s="38"/>
      <c r="AAD20" s="38"/>
      <c r="AAE20" s="38"/>
      <c r="AAF20" s="38"/>
      <c r="AAG20" s="38"/>
      <c r="AAH20" s="38"/>
      <c r="AAI20" s="38"/>
      <c r="AAJ20" s="31">
        <f t="shared" si="1"/>
        <v>0</v>
      </c>
      <c r="AAK20" s="5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7"/>
      <c r="ABA20" s="7"/>
      <c r="ABB20" s="7"/>
      <c r="ABC20" s="7"/>
      <c r="ABD20" s="7"/>
      <c r="ABE20" s="7"/>
      <c r="ABF20" s="7"/>
      <c r="ABG20" s="7"/>
      <c r="ABH20" s="7"/>
    </row>
    <row r="21" spans="1:736" x14ac:dyDescent="0.25">
      <c r="A21" s="43" t="s">
        <v>130</v>
      </c>
      <c r="B21" s="77">
        <f t="shared" si="0"/>
        <v>0</v>
      </c>
      <c r="C21" s="69">
        <v>0.8</v>
      </c>
      <c r="D21" s="71">
        <v>43346</v>
      </c>
      <c r="E21" s="79">
        <v>56.26</v>
      </c>
      <c r="F21" s="79">
        <f t="shared" ref="F21:F30" si="3">E21*B21</f>
        <v>0</v>
      </c>
      <c r="G21" s="77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>
        <v>1.6</v>
      </c>
      <c r="AF21" s="38"/>
      <c r="AG21" s="38"/>
      <c r="AH21" s="38"/>
      <c r="AI21" s="38"/>
      <c r="AJ21" s="38"/>
      <c r="AK21" s="38"/>
      <c r="AL21" s="38"/>
      <c r="AM21" s="38"/>
      <c r="AN21" s="38"/>
      <c r="AO21" s="38">
        <v>1.6</v>
      </c>
      <c r="AP21" s="38"/>
      <c r="AQ21" s="38">
        <v>0.8</v>
      </c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>
        <v>0.8</v>
      </c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116"/>
      <c r="HZ21" s="116"/>
      <c r="IA21" s="116"/>
      <c r="IB21" s="116"/>
      <c r="IC21" s="116"/>
      <c r="ID21" s="116"/>
      <c r="IE21" s="116"/>
      <c r="IF21" s="116"/>
      <c r="IG21" s="116"/>
      <c r="IH21" s="116"/>
      <c r="II21" s="116"/>
      <c r="IJ21" s="116"/>
      <c r="IK21" s="116"/>
      <c r="IL21" s="116"/>
      <c r="IM21" s="116"/>
      <c r="IN21" s="116"/>
      <c r="IO21" s="116"/>
      <c r="IP21" s="116"/>
      <c r="IQ21" s="116"/>
      <c r="IR21" s="116"/>
      <c r="IS21" s="116"/>
      <c r="IT21" s="116"/>
      <c r="IU21" s="116"/>
      <c r="IV21" s="116"/>
      <c r="IW21" s="116"/>
      <c r="IX21" s="116"/>
      <c r="IY21" s="116"/>
      <c r="IZ21" s="116"/>
      <c r="JA21" s="116"/>
      <c r="JB21" s="116"/>
      <c r="JC21" s="116"/>
      <c r="JD21" s="116"/>
      <c r="JE21" s="116"/>
      <c r="JF21" s="116"/>
      <c r="JG21" s="116"/>
      <c r="JH21" s="116">
        <v>2.4</v>
      </c>
      <c r="JI21" s="116"/>
      <c r="JJ21" s="116">
        <v>2.4</v>
      </c>
      <c r="JK21" s="116"/>
      <c r="JL21" s="116"/>
      <c r="JM21" s="116"/>
      <c r="JN21" s="116"/>
      <c r="JO21" s="116"/>
      <c r="JP21" s="116"/>
      <c r="JQ21" s="116"/>
      <c r="JR21" s="116"/>
      <c r="JS21" s="116"/>
      <c r="JT21" s="116"/>
      <c r="JU21" s="38"/>
      <c r="JV21" s="116"/>
      <c r="JW21" s="116"/>
      <c r="JX21" s="38"/>
      <c r="JY21" s="116"/>
      <c r="JZ21" s="116"/>
      <c r="KA21" s="116"/>
      <c r="KB21" s="38"/>
      <c r="KC21" s="116"/>
      <c r="KD21" s="38"/>
      <c r="KE21" s="116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>
        <v>1.6</v>
      </c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>
        <v>1.6</v>
      </c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116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>
        <v>1.6</v>
      </c>
      <c r="RP21" s="38"/>
      <c r="RQ21" s="38"/>
      <c r="RR21" s="38"/>
      <c r="RS21" s="38"/>
      <c r="RT21" s="38"/>
      <c r="RU21" s="38">
        <v>1.6</v>
      </c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1">
        <f t="shared" si="1"/>
        <v>0</v>
      </c>
      <c r="AAK21" s="5"/>
      <c r="AAL21" s="7"/>
      <c r="AAM21" s="7"/>
      <c r="AAN21" s="7"/>
      <c r="AAO21" s="7"/>
      <c r="AAP21" s="7"/>
      <c r="AAQ21" s="7"/>
      <c r="AAR21" s="7"/>
      <c r="AAS21" s="7"/>
      <c r="AAT21" s="7"/>
      <c r="AAU21" s="7"/>
      <c r="AAV21" s="7"/>
      <c r="AAW21" s="7"/>
      <c r="AAX21" s="7"/>
      <c r="AAY21" s="7"/>
      <c r="AAZ21" s="7"/>
      <c r="ABA21" s="7"/>
      <c r="ABB21" s="7"/>
      <c r="ABC21" s="7"/>
      <c r="ABD21" s="7"/>
      <c r="ABE21" s="7"/>
      <c r="ABF21" s="7"/>
      <c r="ABG21" s="7"/>
      <c r="ABH21" s="7"/>
    </row>
    <row r="22" spans="1:736" x14ac:dyDescent="0.25">
      <c r="A22" s="62" t="s">
        <v>54</v>
      </c>
      <c r="B22" s="77">
        <f t="shared" si="0"/>
        <v>0</v>
      </c>
      <c r="C22" s="69">
        <v>8</v>
      </c>
      <c r="D22" s="72">
        <v>43381</v>
      </c>
      <c r="E22" s="79">
        <v>43.63</v>
      </c>
      <c r="F22" s="79">
        <f t="shared" si="3"/>
        <v>0</v>
      </c>
      <c r="G22" s="77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>
        <v>8</v>
      </c>
      <c r="AF22" s="38"/>
      <c r="AG22" s="38"/>
      <c r="AH22" s="38"/>
      <c r="AI22" s="38"/>
      <c r="AJ22" s="38"/>
      <c r="AK22" s="38"/>
      <c r="AL22" s="38"/>
      <c r="AM22" s="38">
        <v>8</v>
      </c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>
        <v>4.8</v>
      </c>
      <c r="CZ22" s="38"/>
      <c r="DA22" s="38"/>
      <c r="DB22" s="38"/>
      <c r="DC22" s="38">
        <v>4.8</v>
      </c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>
        <v>8</v>
      </c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>
        <v>8</v>
      </c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>
        <v>8</v>
      </c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>
        <v>8</v>
      </c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116"/>
      <c r="HZ22" s="116"/>
      <c r="IA22" s="116"/>
      <c r="IB22" s="116"/>
      <c r="IC22" s="116"/>
      <c r="ID22" s="116"/>
      <c r="IE22" s="116"/>
      <c r="IF22" s="116"/>
      <c r="IG22" s="116"/>
      <c r="IH22" s="116"/>
      <c r="II22" s="116"/>
      <c r="IJ22" s="116"/>
      <c r="IK22" s="116"/>
      <c r="IL22" s="116"/>
      <c r="IM22" s="116"/>
      <c r="IN22" s="116"/>
      <c r="IO22" s="116"/>
      <c r="IP22" s="116"/>
      <c r="IQ22" s="116"/>
      <c r="IR22" s="116"/>
      <c r="IS22" s="116"/>
      <c r="IT22" s="116"/>
      <c r="IU22" s="116"/>
      <c r="IV22" s="116"/>
      <c r="IW22" s="116"/>
      <c r="IX22" s="116"/>
      <c r="IY22" s="116"/>
      <c r="IZ22" s="116"/>
      <c r="JA22" s="116"/>
      <c r="JB22" s="116"/>
      <c r="JC22" s="116"/>
      <c r="JD22" s="116"/>
      <c r="JE22" s="116"/>
      <c r="JF22" s="116"/>
      <c r="JG22" s="116"/>
      <c r="JH22" s="116"/>
      <c r="JI22" s="116"/>
      <c r="JJ22" s="116"/>
      <c r="JK22" s="116"/>
      <c r="JL22" s="116"/>
      <c r="JM22" s="116"/>
      <c r="JN22" s="116"/>
      <c r="JO22" s="116"/>
      <c r="JP22" s="116"/>
      <c r="JQ22" s="116"/>
      <c r="JR22" s="116">
        <v>8</v>
      </c>
      <c r="JS22" s="116"/>
      <c r="JT22" s="116"/>
      <c r="JU22" s="38"/>
      <c r="JV22" s="116"/>
      <c r="JW22" s="116"/>
      <c r="JX22" s="38"/>
      <c r="JY22" s="116"/>
      <c r="JZ22" s="116"/>
      <c r="KA22" s="116"/>
      <c r="KB22" s="38"/>
      <c r="KC22" s="116"/>
      <c r="KD22" s="38"/>
      <c r="KE22" s="116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>
        <v>8</v>
      </c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116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>
        <v>8</v>
      </c>
      <c r="RP22" s="38"/>
      <c r="RQ22" s="38"/>
      <c r="RR22" s="38"/>
      <c r="RS22" s="38"/>
      <c r="RT22" s="38"/>
      <c r="RU22" s="38"/>
      <c r="RV22" s="38">
        <v>8</v>
      </c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>
        <v>8</v>
      </c>
      <c r="TU22" s="38"/>
      <c r="TV22" s="38"/>
      <c r="TW22" s="38"/>
      <c r="TX22" s="38"/>
      <c r="TY22" s="38">
        <v>8</v>
      </c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1">
        <f t="shared" si="1"/>
        <v>0</v>
      </c>
      <c r="AAK22" s="5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</row>
    <row r="23" spans="1:736" x14ac:dyDescent="0.25">
      <c r="A23" s="62" t="s">
        <v>275</v>
      </c>
      <c r="B23" s="77">
        <f t="shared" si="0"/>
        <v>45</v>
      </c>
      <c r="C23" s="69">
        <v>9</v>
      </c>
      <c r="D23" s="71">
        <v>43461</v>
      </c>
      <c r="E23" s="79">
        <v>22.82</v>
      </c>
      <c r="F23" s="79">
        <f t="shared" si="3"/>
        <v>1026.9000000000001</v>
      </c>
      <c r="G23" s="77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>
        <v>27</v>
      </c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>
        <v>27</v>
      </c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>
        <v>9</v>
      </c>
      <c r="BX23" s="38"/>
      <c r="BY23" s="38">
        <v>9</v>
      </c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>
        <v>18</v>
      </c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>
        <v>18</v>
      </c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116"/>
      <c r="HZ23" s="116"/>
      <c r="IA23" s="116"/>
      <c r="IB23" s="116"/>
      <c r="IC23" s="116"/>
      <c r="ID23" s="116"/>
      <c r="IE23" s="116"/>
      <c r="IF23" s="116"/>
      <c r="IG23" s="116"/>
      <c r="IH23" s="116"/>
      <c r="II23" s="116"/>
      <c r="IJ23" s="116"/>
      <c r="IK23" s="116"/>
      <c r="IL23" s="116"/>
      <c r="IM23" s="116"/>
      <c r="IN23" s="116"/>
      <c r="IO23" s="116"/>
      <c r="IP23" s="116"/>
      <c r="IQ23" s="116"/>
      <c r="IR23" s="116"/>
      <c r="IS23" s="116"/>
      <c r="IT23" s="116"/>
      <c r="IU23" s="116"/>
      <c r="IV23" s="116"/>
      <c r="IW23" s="116"/>
      <c r="IX23" s="116"/>
      <c r="IY23" s="116"/>
      <c r="IZ23" s="116"/>
      <c r="JA23" s="116"/>
      <c r="JB23" s="116"/>
      <c r="JC23" s="116"/>
      <c r="JD23" s="116"/>
      <c r="JE23" s="116"/>
      <c r="JF23" s="116"/>
      <c r="JG23" s="116"/>
      <c r="JH23" s="116"/>
      <c r="JI23" s="116"/>
      <c r="JJ23" s="116">
        <v>4.5</v>
      </c>
      <c r="JK23" s="116"/>
      <c r="JL23" s="116">
        <v>4.5</v>
      </c>
      <c r="JM23" s="116"/>
      <c r="JN23" s="116"/>
      <c r="JO23" s="116"/>
      <c r="JP23" s="116"/>
      <c r="JQ23" s="116"/>
      <c r="JR23" s="116">
        <v>45</v>
      </c>
      <c r="JS23" s="116"/>
      <c r="JT23" s="116"/>
      <c r="JU23" s="38"/>
      <c r="JV23" s="116"/>
      <c r="JW23" s="116"/>
      <c r="JX23" s="38"/>
      <c r="JY23" s="116"/>
      <c r="JZ23" s="116"/>
      <c r="KA23" s="116"/>
      <c r="KB23" s="38"/>
      <c r="KC23" s="116"/>
      <c r="KD23" s="38"/>
      <c r="KE23" s="116"/>
      <c r="KF23" s="38"/>
      <c r="KG23" s="38"/>
      <c r="KH23" s="38"/>
      <c r="KI23" s="38"/>
      <c r="KJ23" s="38"/>
      <c r="KK23" s="38">
        <v>45</v>
      </c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>
        <v>9</v>
      </c>
      <c r="NR23" s="38"/>
      <c r="NS23" s="38">
        <v>9</v>
      </c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116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>
        <v>9</v>
      </c>
      <c r="UE23" s="38"/>
      <c r="UF23" s="38"/>
      <c r="UG23" s="38"/>
      <c r="UH23" s="38"/>
      <c r="UI23" s="38"/>
      <c r="UJ23" s="38"/>
      <c r="UK23" s="38"/>
      <c r="UL23" s="38"/>
      <c r="UM23" s="38"/>
      <c r="UN23" s="38">
        <v>9</v>
      </c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>
        <v>27</v>
      </c>
      <c r="VB23" s="38"/>
      <c r="VC23" s="38"/>
      <c r="VD23" s="38">
        <v>27</v>
      </c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>
        <v>9</v>
      </c>
      <c r="WR23" s="38"/>
      <c r="WS23" s="38"/>
      <c r="WT23" s="38"/>
      <c r="WU23" s="38"/>
      <c r="WV23" s="38"/>
      <c r="WW23" s="38"/>
      <c r="WX23" s="38"/>
      <c r="WY23" s="38"/>
      <c r="WZ23" s="38"/>
      <c r="XA23" s="38">
        <v>9</v>
      </c>
      <c r="XB23" s="38"/>
      <c r="XC23" s="38"/>
      <c r="XD23" s="38"/>
      <c r="XE23" s="38"/>
      <c r="XF23" s="38"/>
      <c r="XG23" s="38"/>
      <c r="XH23" s="38">
        <v>9</v>
      </c>
      <c r="XI23" s="38"/>
      <c r="XJ23" s="38"/>
      <c r="XK23" s="38"/>
      <c r="XL23" s="38"/>
      <c r="XM23" s="38">
        <v>9</v>
      </c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>
        <v>45</v>
      </c>
      <c r="ZO23" s="38"/>
      <c r="ZP23" s="38"/>
      <c r="ZQ23" s="38">
        <v>45</v>
      </c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1">
        <f t="shared" si="1"/>
        <v>0</v>
      </c>
      <c r="AAK23" s="5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</row>
    <row r="24" spans="1:736" x14ac:dyDescent="0.25">
      <c r="A24" s="62" t="s">
        <v>416</v>
      </c>
      <c r="B24" s="77">
        <f t="shared" si="0"/>
        <v>0</v>
      </c>
      <c r="C24" s="69">
        <v>10</v>
      </c>
      <c r="D24" s="71">
        <v>43444</v>
      </c>
      <c r="E24" s="79">
        <v>24.26</v>
      </c>
      <c r="F24" s="79">
        <f t="shared" si="3"/>
        <v>0</v>
      </c>
      <c r="G24" s="77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116"/>
      <c r="HZ24" s="116"/>
      <c r="IA24" s="116"/>
      <c r="IB24" s="116"/>
      <c r="IC24" s="116"/>
      <c r="ID24" s="116"/>
      <c r="IE24" s="116"/>
      <c r="IF24" s="116"/>
      <c r="IG24" s="116"/>
      <c r="IH24" s="116"/>
      <c r="II24" s="116"/>
      <c r="IJ24" s="116"/>
      <c r="IK24" s="116"/>
      <c r="IL24" s="116"/>
      <c r="IM24" s="116"/>
      <c r="IN24" s="116"/>
      <c r="IO24" s="116"/>
      <c r="IP24" s="116"/>
      <c r="IQ24" s="116"/>
      <c r="IR24" s="116"/>
      <c r="IS24" s="116"/>
      <c r="IT24" s="116"/>
      <c r="IU24" s="116"/>
      <c r="IV24" s="116"/>
      <c r="IW24" s="116"/>
      <c r="IX24" s="116"/>
      <c r="IY24" s="116">
        <v>1</v>
      </c>
      <c r="IZ24" s="116"/>
      <c r="JA24" s="116"/>
      <c r="JB24" s="116"/>
      <c r="JC24" s="116"/>
      <c r="JD24" s="116">
        <v>1</v>
      </c>
      <c r="JE24" s="116"/>
      <c r="JF24" s="116"/>
      <c r="JG24" s="116"/>
      <c r="JH24" s="116"/>
      <c r="JI24" s="116"/>
      <c r="JJ24" s="116"/>
      <c r="JK24" s="116"/>
      <c r="JL24" s="116"/>
      <c r="JM24" s="116"/>
      <c r="JN24" s="116"/>
      <c r="JO24" s="116"/>
      <c r="JP24" s="116"/>
      <c r="JQ24" s="116"/>
      <c r="JR24" s="116"/>
      <c r="JS24" s="116"/>
      <c r="JT24" s="116"/>
      <c r="JU24" s="38"/>
      <c r="JV24" s="116"/>
      <c r="JW24" s="116"/>
      <c r="JX24" s="38"/>
      <c r="JY24" s="116"/>
      <c r="JZ24" s="116"/>
      <c r="KA24" s="116"/>
      <c r="KB24" s="38"/>
      <c r="KC24" s="116"/>
      <c r="KD24" s="38"/>
      <c r="KE24" s="116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>
        <v>1</v>
      </c>
      <c r="ND24" s="38"/>
      <c r="NE24" s="38"/>
      <c r="NF24" s="38">
        <v>1</v>
      </c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>
        <v>10</v>
      </c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116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>
        <v>10</v>
      </c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>
        <v>20</v>
      </c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>
        <v>20</v>
      </c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>
        <v>40</v>
      </c>
      <c r="YD24" s="38"/>
      <c r="YE24" s="38"/>
      <c r="YF24" s="38">
        <v>40</v>
      </c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1">
        <f t="shared" si="1"/>
        <v>0</v>
      </c>
      <c r="AAK24" s="5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</row>
    <row r="25" spans="1:736" x14ac:dyDescent="0.25">
      <c r="A25" s="62" t="s">
        <v>416</v>
      </c>
      <c r="B25" s="77">
        <f t="shared" si="0"/>
        <v>0</v>
      </c>
      <c r="C25" s="69">
        <v>1</v>
      </c>
      <c r="D25" s="71">
        <v>43430</v>
      </c>
      <c r="E25" s="79">
        <v>26.44</v>
      </c>
      <c r="F25" s="79">
        <f t="shared" ref="F25" si="4">E25*B25</f>
        <v>0</v>
      </c>
      <c r="G25" s="77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116"/>
      <c r="HZ25" s="116"/>
      <c r="IA25" s="116"/>
      <c r="IB25" s="116"/>
      <c r="IC25" s="116"/>
      <c r="ID25" s="116"/>
      <c r="IE25" s="116"/>
      <c r="IF25" s="116"/>
      <c r="IG25" s="116"/>
      <c r="IH25" s="116"/>
      <c r="II25" s="116"/>
      <c r="IJ25" s="116"/>
      <c r="IK25" s="116"/>
      <c r="IL25" s="116"/>
      <c r="IM25" s="116"/>
      <c r="IN25" s="116"/>
      <c r="IO25" s="116"/>
      <c r="IP25" s="116"/>
      <c r="IQ25" s="116"/>
      <c r="IR25" s="116"/>
      <c r="IS25" s="116"/>
      <c r="IT25" s="116"/>
      <c r="IU25" s="116"/>
      <c r="IV25" s="116"/>
      <c r="IW25" s="116"/>
      <c r="IX25" s="116"/>
      <c r="IY25" s="116">
        <v>1</v>
      </c>
      <c r="IZ25" s="116"/>
      <c r="JA25" s="116"/>
      <c r="JB25" s="116"/>
      <c r="JC25" s="116"/>
      <c r="JD25" s="116">
        <v>1</v>
      </c>
      <c r="JE25" s="116"/>
      <c r="JF25" s="116"/>
      <c r="JG25" s="116"/>
      <c r="JH25" s="116"/>
      <c r="JI25" s="116"/>
      <c r="JJ25" s="116"/>
      <c r="JK25" s="116"/>
      <c r="JL25" s="116"/>
      <c r="JM25" s="116"/>
      <c r="JN25" s="116"/>
      <c r="JO25" s="116"/>
      <c r="JP25" s="116"/>
      <c r="JQ25" s="116"/>
      <c r="JR25" s="116"/>
      <c r="JS25" s="116"/>
      <c r="JT25" s="116"/>
      <c r="JU25" s="38"/>
      <c r="JV25" s="116"/>
      <c r="JW25" s="116"/>
      <c r="JX25" s="38"/>
      <c r="JY25" s="116"/>
      <c r="JZ25" s="116"/>
      <c r="KA25" s="116"/>
      <c r="KB25" s="38"/>
      <c r="KC25" s="116"/>
      <c r="KD25" s="38"/>
      <c r="KE25" s="116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>
        <v>1</v>
      </c>
      <c r="ND25" s="38"/>
      <c r="NE25" s="38"/>
      <c r="NF25" s="38">
        <v>1</v>
      </c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>
        <v>10</v>
      </c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116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>
        <v>10</v>
      </c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>
        <v>1</v>
      </c>
      <c r="VK25" s="38"/>
      <c r="VL25" s="38"/>
      <c r="VM25" s="38"/>
      <c r="VN25" s="38"/>
      <c r="VO25" s="38"/>
      <c r="VP25" s="38"/>
      <c r="VQ25" s="38">
        <v>1</v>
      </c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>
        <v>1</v>
      </c>
      <c r="WR25" s="38"/>
      <c r="WS25" s="38"/>
      <c r="WT25" s="38"/>
      <c r="WU25" s="38"/>
      <c r="WV25" s="38"/>
      <c r="WW25" s="38">
        <v>1</v>
      </c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1">
        <f t="shared" si="1"/>
        <v>0</v>
      </c>
      <c r="AAK25" s="5"/>
      <c r="AAL25" s="7"/>
      <c r="AAM25" s="7"/>
      <c r="AAN25" s="7"/>
      <c r="AAO25" s="7"/>
      <c r="AAP25" s="7"/>
      <c r="AAQ25" s="7"/>
      <c r="AAR25" s="7"/>
      <c r="AAS25" s="7"/>
      <c r="AAT25" s="7"/>
      <c r="AAU25" s="7"/>
      <c r="AAV25" s="7"/>
      <c r="AAW25" s="7"/>
      <c r="AAX25" s="7"/>
      <c r="AAY25" s="7"/>
      <c r="AAZ25" s="7"/>
      <c r="ABA25" s="7"/>
      <c r="ABB25" s="7"/>
      <c r="ABC25" s="7"/>
      <c r="ABD25" s="7"/>
      <c r="ABE25" s="7"/>
      <c r="ABF25" s="7"/>
      <c r="ABG25" s="7"/>
      <c r="ABH25" s="7"/>
    </row>
    <row r="26" spans="1:736" x14ac:dyDescent="0.25">
      <c r="A26" s="62" t="s">
        <v>640</v>
      </c>
      <c r="B26" s="77">
        <f t="shared" si="0"/>
        <v>0</v>
      </c>
      <c r="C26" s="69">
        <v>10</v>
      </c>
      <c r="D26" s="71">
        <v>43461</v>
      </c>
      <c r="E26" s="79">
        <v>21.59</v>
      </c>
      <c r="F26" s="79">
        <f t="shared" si="3"/>
        <v>0</v>
      </c>
      <c r="G26" s="77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116"/>
      <c r="HZ26" s="116"/>
      <c r="IA26" s="116"/>
      <c r="IB26" s="116"/>
      <c r="IC26" s="116"/>
      <c r="ID26" s="116"/>
      <c r="IE26" s="116"/>
      <c r="IF26" s="116"/>
      <c r="IG26" s="116"/>
      <c r="IH26" s="116"/>
      <c r="II26" s="116"/>
      <c r="IJ26" s="116"/>
      <c r="IK26" s="116"/>
      <c r="IL26" s="116"/>
      <c r="IM26" s="116"/>
      <c r="IN26" s="116"/>
      <c r="IO26" s="116"/>
      <c r="IP26" s="116"/>
      <c r="IQ26" s="116"/>
      <c r="IR26" s="116"/>
      <c r="IS26" s="116"/>
      <c r="IT26" s="116"/>
      <c r="IU26" s="116"/>
      <c r="IV26" s="116"/>
      <c r="IW26" s="116"/>
      <c r="IX26" s="116"/>
      <c r="IY26" s="116"/>
      <c r="IZ26" s="116"/>
      <c r="JA26" s="116"/>
      <c r="JB26" s="116"/>
      <c r="JC26" s="116"/>
      <c r="JD26" s="116"/>
      <c r="JE26" s="116"/>
      <c r="JF26" s="116"/>
      <c r="JG26" s="116"/>
      <c r="JH26" s="116"/>
      <c r="JI26" s="116"/>
      <c r="JJ26" s="116"/>
      <c r="JK26" s="116"/>
      <c r="JL26" s="116"/>
      <c r="JM26" s="116"/>
      <c r="JN26" s="116"/>
      <c r="JO26" s="116"/>
      <c r="JP26" s="116"/>
      <c r="JQ26" s="116"/>
      <c r="JR26" s="116"/>
      <c r="JS26" s="116"/>
      <c r="JT26" s="116"/>
      <c r="JU26" s="38"/>
      <c r="JV26" s="116"/>
      <c r="JW26" s="116"/>
      <c r="JX26" s="38"/>
      <c r="JY26" s="116"/>
      <c r="JZ26" s="116"/>
      <c r="KA26" s="116"/>
      <c r="KB26" s="38"/>
      <c r="KC26" s="116"/>
      <c r="KD26" s="38"/>
      <c r="KE26" s="116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116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>
        <v>10</v>
      </c>
      <c r="UU26" s="38"/>
      <c r="UV26" s="38"/>
      <c r="UW26" s="38"/>
      <c r="UX26" s="38"/>
      <c r="UY26" s="38"/>
      <c r="UZ26" s="38"/>
      <c r="VA26" s="38">
        <v>10</v>
      </c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>
        <v>10</v>
      </c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>
        <v>10</v>
      </c>
      <c r="AAE26" s="38"/>
      <c r="AAF26" s="38"/>
      <c r="AAG26" s="38"/>
      <c r="AAH26" s="38"/>
      <c r="AAI26" s="38"/>
      <c r="AAJ26" s="31">
        <f t="shared" si="1"/>
        <v>0</v>
      </c>
      <c r="AAK26" s="5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</row>
    <row r="27" spans="1:736" x14ac:dyDescent="0.25">
      <c r="A27" s="43" t="s">
        <v>89</v>
      </c>
      <c r="B27" s="77">
        <f t="shared" si="0"/>
        <v>10</v>
      </c>
      <c r="C27" s="69">
        <v>10</v>
      </c>
      <c r="D27" s="71">
        <v>43461</v>
      </c>
      <c r="E27" s="79">
        <v>21.11</v>
      </c>
      <c r="F27" s="79">
        <f t="shared" si="3"/>
        <v>211.1</v>
      </c>
      <c r="G27" s="77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>
        <v>1</v>
      </c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>
        <v>60</v>
      </c>
      <c r="GJ27" s="38"/>
      <c r="GK27" s="38"/>
      <c r="GL27" s="38"/>
      <c r="GM27" s="38"/>
      <c r="GN27" s="38"/>
      <c r="GO27" s="38"/>
      <c r="GP27" s="38">
        <v>10</v>
      </c>
      <c r="GQ27" s="38"/>
      <c r="GR27" s="38"/>
      <c r="GS27" s="38">
        <v>30</v>
      </c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116"/>
      <c r="HZ27" s="116"/>
      <c r="IA27" s="116"/>
      <c r="IB27" s="116"/>
      <c r="IC27" s="116"/>
      <c r="ID27" s="116"/>
      <c r="IE27" s="116"/>
      <c r="IF27" s="116"/>
      <c r="IG27" s="116"/>
      <c r="IH27" s="116"/>
      <c r="II27" s="116"/>
      <c r="IJ27" s="116"/>
      <c r="IK27" s="116"/>
      <c r="IL27" s="116"/>
      <c r="IM27" s="116"/>
      <c r="IN27" s="116"/>
      <c r="IO27" s="116"/>
      <c r="IP27" s="116"/>
      <c r="IQ27" s="116"/>
      <c r="IR27" s="116"/>
      <c r="IS27" s="116"/>
      <c r="IT27" s="116"/>
      <c r="IU27" s="116">
        <v>20</v>
      </c>
      <c r="IV27" s="116"/>
      <c r="IW27" s="116"/>
      <c r="IX27" s="116"/>
      <c r="IY27" s="116">
        <v>20</v>
      </c>
      <c r="IZ27" s="116"/>
      <c r="JA27" s="116"/>
      <c r="JB27" s="116"/>
      <c r="JC27" s="116"/>
      <c r="JD27" s="116"/>
      <c r="JE27" s="116"/>
      <c r="JF27" s="116"/>
      <c r="JG27" s="116"/>
      <c r="JH27" s="116"/>
      <c r="JI27" s="116"/>
      <c r="JJ27" s="116"/>
      <c r="JK27" s="116"/>
      <c r="JL27" s="116"/>
      <c r="JM27" s="116"/>
      <c r="JN27" s="116"/>
      <c r="JO27" s="116"/>
      <c r="JP27" s="116">
        <v>10</v>
      </c>
      <c r="JQ27" s="116"/>
      <c r="JR27" s="116"/>
      <c r="JS27" s="116"/>
      <c r="JT27" s="116"/>
      <c r="JU27" s="38"/>
      <c r="JV27" s="116">
        <v>10</v>
      </c>
      <c r="JW27" s="116"/>
      <c r="JX27" s="38"/>
      <c r="JY27" s="116"/>
      <c r="JZ27" s="116"/>
      <c r="KA27" s="116"/>
      <c r="KB27" s="38"/>
      <c r="KC27" s="116"/>
      <c r="KD27" s="38"/>
      <c r="KE27" s="116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>
        <v>10</v>
      </c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>
        <v>10</v>
      </c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>
        <v>20</v>
      </c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>
        <v>20</v>
      </c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>
        <v>10</v>
      </c>
      <c r="QB27" s="38"/>
      <c r="QC27" s="38">
        <v>10</v>
      </c>
      <c r="QD27" s="38"/>
      <c r="QE27" s="38"/>
      <c r="QF27" s="38"/>
      <c r="QG27" s="116"/>
      <c r="QH27" s="38"/>
      <c r="QI27" s="38"/>
      <c r="QJ27" s="38"/>
      <c r="QK27" s="38"/>
      <c r="QL27" s="38"/>
      <c r="QM27" s="38"/>
      <c r="QN27" s="38"/>
      <c r="QO27" s="38"/>
      <c r="QP27" s="38">
        <v>10</v>
      </c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>
        <v>10</v>
      </c>
      <c r="RB27" s="38">
        <v>1</v>
      </c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>
        <v>20</v>
      </c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>
        <v>10</v>
      </c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>
        <v>10</v>
      </c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>
        <v>10</v>
      </c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>
        <v>10</v>
      </c>
      <c r="AAJ27" s="31">
        <f t="shared" si="1"/>
        <v>0</v>
      </c>
      <c r="AAK27" s="5"/>
      <c r="AAL27" s="7"/>
      <c r="AAM27" s="7"/>
      <c r="AAN27" s="7"/>
      <c r="AAO27" s="7"/>
      <c r="AAP27" s="7"/>
      <c r="AAQ27" s="7"/>
      <c r="AAR27" s="7"/>
      <c r="AAS27" s="7"/>
      <c r="AAT27" s="7"/>
      <c r="AAU27" s="7"/>
      <c r="AAV27" s="7"/>
      <c r="AAW27" s="7"/>
      <c r="AAX27" s="7"/>
      <c r="AAY27" s="7"/>
      <c r="AAZ27" s="7"/>
      <c r="ABA27" s="7"/>
      <c r="ABB27" s="7"/>
      <c r="ABC27" s="7"/>
      <c r="ABD27" s="7"/>
      <c r="ABE27" s="7"/>
      <c r="ABF27" s="7"/>
      <c r="ABG27" s="7"/>
      <c r="ABH27" s="7"/>
    </row>
    <row r="28" spans="1:736" x14ac:dyDescent="0.25">
      <c r="A28" s="43" t="s">
        <v>89</v>
      </c>
      <c r="B28" s="77">
        <f t="shared" si="0"/>
        <v>0</v>
      </c>
      <c r="C28" s="69">
        <v>10</v>
      </c>
      <c r="D28" s="71">
        <v>43318</v>
      </c>
      <c r="E28" s="79">
        <v>22.18</v>
      </c>
      <c r="F28" s="79">
        <f t="shared" si="3"/>
        <v>0</v>
      </c>
      <c r="G28" s="77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>
        <v>30</v>
      </c>
      <c r="AF28" s="38"/>
      <c r="AG28" s="38"/>
      <c r="AH28" s="38"/>
      <c r="AI28" s="38"/>
      <c r="AJ28" s="38"/>
      <c r="AK28" s="38"/>
      <c r="AL28" s="38"/>
      <c r="AM28" s="38"/>
      <c r="AN28" s="38">
        <v>10</v>
      </c>
      <c r="AO28" s="38"/>
      <c r="AP28" s="38"/>
      <c r="AQ28" s="38"/>
      <c r="AR28" s="38">
        <v>20</v>
      </c>
      <c r="AS28" s="38"/>
      <c r="AT28" s="38"/>
      <c r="AU28" s="38"/>
      <c r="AV28" s="38"/>
      <c r="AW28" s="38"/>
      <c r="AX28" s="38"/>
      <c r="AY28" s="38"/>
      <c r="AZ28" s="38"/>
      <c r="BA28" s="38"/>
      <c r="BB28" s="38">
        <v>20</v>
      </c>
      <c r="BC28" s="38"/>
      <c r="BD28" s="38"/>
      <c r="BE28" s="38"/>
      <c r="BF28" s="38">
        <v>20</v>
      </c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>
        <v>20</v>
      </c>
      <c r="BX28" s="38"/>
      <c r="BY28" s="38">
        <v>20</v>
      </c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>
        <v>4</v>
      </c>
      <c r="DV28" s="38"/>
      <c r="DW28" s="38"/>
      <c r="DX28" s="38">
        <v>10</v>
      </c>
      <c r="DY28" s="38"/>
      <c r="DZ28" s="38"/>
      <c r="EA28" s="38"/>
      <c r="EB28" s="38"/>
      <c r="EC28" s="38"/>
      <c r="ED28" s="38">
        <v>10</v>
      </c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>
        <v>4</v>
      </c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116">
        <v>20</v>
      </c>
      <c r="HZ28" s="116"/>
      <c r="IA28" s="116"/>
      <c r="IB28" s="116"/>
      <c r="IC28" s="116"/>
      <c r="ID28" s="116"/>
      <c r="IE28" s="116"/>
      <c r="IF28" s="116"/>
      <c r="IG28" s="116"/>
      <c r="IH28" s="116"/>
      <c r="II28" s="116"/>
      <c r="IJ28" s="116"/>
      <c r="IK28" s="116"/>
      <c r="IL28" s="116"/>
      <c r="IM28" s="116"/>
      <c r="IN28" s="116"/>
      <c r="IO28" s="116"/>
      <c r="IP28" s="116"/>
      <c r="IQ28" s="116"/>
      <c r="IR28" s="116"/>
      <c r="IS28" s="116"/>
      <c r="IT28" s="116"/>
      <c r="IU28" s="116">
        <v>20</v>
      </c>
      <c r="IV28" s="116"/>
      <c r="IW28" s="116"/>
      <c r="IX28" s="116"/>
      <c r="IY28" s="116"/>
      <c r="IZ28" s="116"/>
      <c r="JA28" s="116"/>
      <c r="JB28" s="116"/>
      <c r="JC28" s="116"/>
      <c r="JD28" s="116"/>
      <c r="JE28" s="116"/>
      <c r="JF28" s="116"/>
      <c r="JG28" s="116"/>
      <c r="JH28" s="116"/>
      <c r="JI28" s="116"/>
      <c r="JJ28" s="116"/>
      <c r="JK28" s="116"/>
      <c r="JL28" s="116"/>
      <c r="JM28" s="116"/>
      <c r="JN28" s="116"/>
      <c r="JO28" s="116"/>
      <c r="JP28" s="116"/>
      <c r="JQ28" s="116"/>
      <c r="JR28" s="116"/>
      <c r="JS28" s="116"/>
      <c r="JT28" s="116"/>
      <c r="JU28" s="38"/>
      <c r="JV28" s="116"/>
      <c r="JW28" s="116"/>
      <c r="JX28" s="38"/>
      <c r="JY28" s="116"/>
      <c r="JZ28" s="116"/>
      <c r="KA28" s="116"/>
      <c r="KB28" s="38"/>
      <c r="KC28" s="116"/>
      <c r="KD28" s="38"/>
      <c r="KE28" s="116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>
        <v>20</v>
      </c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>
        <v>10</v>
      </c>
      <c r="MG28" s="38"/>
      <c r="MH28" s="38"/>
      <c r="MI28" s="38"/>
      <c r="MJ28" s="38"/>
      <c r="MK28" s="38"/>
      <c r="ML28" s="38"/>
      <c r="MM28" s="38"/>
      <c r="MN28" s="38"/>
      <c r="MO28" s="38"/>
      <c r="MP28" s="38">
        <v>10</v>
      </c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>
        <v>20</v>
      </c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>
        <v>10</v>
      </c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>
        <v>10</v>
      </c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>
        <v>20</v>
      </c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116"/>
      <c r="QH28" s="38"/>
      <c r="QI28" s="38"/>
      <c r="QJ28" s="38"/>
      <c r="QK28" s="38"/>
      <c r="QL28" s="38"/>
      <c r="QM28" s="38"/>
      <c r="QN28" s="38"/>
      <c r="QO28" s="38"/>
      <c r="QP28" s="38">
        <v>10</v>
      </c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>
        <v>10</v>
      </c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1">
        <f t="shared" si="1"/>
        <v>0</v>
      </c>
      <c r="AAK28" s="5"/>
      <c r="AAL28" s="7"/>
      <c r="AAM28" s="7"/>
      <c r="AAN28" s="7"/>
      <c r="AAO28" s="7"/>
      <c r="AAP28" s="7"/>
      <c r="AAQ28" s="7"/>
      <c r="AAR28" s="7"/>
      <c r="AAS28" s="7"/>
      <c r="AAT28" s="7"/>
      <c r="AAU28" s="7"/>
      <c r="AAV28" s="7"/>
      <c r="AAW28" s="7"/>
      <c r="AAX28" s="7"/>
      <c r="AAY28" s="7"/>
      <c r="AAZ28" s="7"/>
      <c r="ABA28" s="7"/>
      <c r="ABB28" s="7"/>
      <c r="ABC28" s="7"/>
      <c r="ABD28" s="7"/>
      <c r="ABE28" s="7"/>
      <c r="ABF28" s="7"/>
      <c r="ABG28" s="7"/>
      <c r="ABH28" s="7"/>
    </row>
    <row r="29" spans="1:736" s="36" customFormat="1" x14ac:dyDescent="0.25">
      <c r="A29" s="43" t="s">
        <v>123</v>
      </c>
      <c r="B29" s="77">
        <f t="shared" si="0"/>
        <v>0</v>
      </c>
      <c r="C29" s="69">
        <v>9</v>
      </c>
      <c r="D29" s="71">
        <v>43374</v>
      </c>
      <c r="E29" s="79">
        <v>13.59</v>
      </c>
      <c r="F29" s="79">
        <f t="shared" si="3"/>
        <v>0</v>
      </c>
      <c r="G29" s="77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>
        <v>9</v>
      </c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>
        <v>9</v>
      </c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116"/>
      <c r="HZ29" s="116"/>
      <c r="IA29" s="116"/>
      <c r="IB29" s="116"/>
      <c r="IC29" s="116"/>
      <c r="ID29" s="116"/>
      <c r="IE29" s="116"/>
      <c r="IF29" s="116"/>
      <c r="IG29" s="116"/>
      <c r="IH29" s="116"/>
      <c r="II29" s="116"/>
      <c r="IJ29" s="116"/>
      <c r="IK29" s="116"/>
      <c r="IL29" s="116"/>
      <c r="IM29" s="116"/>
      <c r="IN29" s="116"/>
      <c r="IO29" s="116"/>
      <c r="IP29" s="116"/>
      <c r="IQ29" s="116"/>
      <c r="IR29" s="116"/>
      <c r="IS29" s="116"/>
      <c r="IT29" s="116"/>
      <c r="IU29" s="116"/>
      <c r="IV29" s="116"/>
      <c r="IW29" s="116"/>
      <c r="IX29" s="116"/>
      <c r="IY29" s="116">
        <v>36</v>
      </c>
      <c r="IZ29" s="116">
        <v>36</v>
      </c>
      <c r="JA29" s="116"/>
      <c r="JB29" s="116"/>
      <c r="JC29" s="116"/>
      <c r="JD29" s="116"/>
      <c r="JE29" s="116"/>
      <c r="JF29" s="116"/>
      <c r="JG29" s="116"/>
      <c r="JH29" s="116"/>
      <c r="JI29" s="116"/>
      <c r="JJ29" s="116"/>
      <c r="JK29" s="116"/>
      <c r="JL29" s="116"/>
      <c r="JM29" s="116"/>
      <c r="JN29" s="116"/>
      <c r="JO29" s="116"/>
      <c r="JP29" s="116"/>
      <c r="JQ29" s="116"/>
      <c r="JR29" s="116"/>
      <c r="JS29" s="116"/>
      <c r="JT29" s="116"/>
      <c r="JU29" s="38"/>
      <c r="JV29" s="116"/>
      <c r="JW29" s="116"/>
      <c r="JX29" s="38"/>
      <c r="JY29" s="116"/>
      <c r="JZ29" s="116"/>
      <c r="KA29" s="116"/>
      <c r="KB29" s="38"/>
      <c r="KC29" s="116"/>
      <c r="KD29" s="38"/>
      <c r="KE29" s="116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>
        <v>54</v>
      </c>
      <c r="NA29" s="38"/>
      <c r="NB29" s="38"/>
      <c r="NC29" s="38">
        <v>81</v>
      </c>
      <c r="ND29" s="38"/>
      <c r="NE29" s="38"/>
      <c r="NF29" s="38"/>
      <c r="NG29" s="38"/>
      <c r="NH29" s="38"/>
      <c r="NI29" s="38"/>
      <c r="NJ29" s="38">
        <v>27</v>
      </c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>
        <v>45</v>
      </c>
      <c r="QB29" s="38"/>
      <c r="QC29" s="38"/>
      <c r="QD29" s="38"/>
      <c r="QE29" s="38"/>
      <c r="QF29" s="38"/>
      <c r="QG29" s="116"/>
      <c r="QH29" s="38"/>
      <c r="QI29" s="38">
        <v>45</v>
      </c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>
        <v>45</v>
      </c>
      <c r="TF29" s="38"/>
      <c r="TG29" s="38">
        <v>36</v>
      </c>
      <c r="TH29" s="38">
        <v>9</v>
      </c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1">
        <f t="shared" si="1"/>
        <v>0</v>
      </c>
      <c r="AAK29" s="5"/>
    </row>
    <row r="30" spans="1:736" s="36" customFormat="1" x14ac:dyDescent="0.25">
      <c r="A30" s="43" t="s">
        <v>478</v>
      </c>
      <c r="B30" s="77">
        <f t="shared" si="0"/>
        <v>0</v>
      </c>
      <c r="C30" s="69">
        <v>9</v>
      </c>
      <c r="D30" s="71">
        <v>76274</v>
      </c>
      <c r="E30" s="79">
        <v>15.7</v>
      </c>
      <c r="F30" s="79">
        <f t="shared" si="3"/>
        <v>0</v>
      </c>
      <c r="G30" s="77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116"/>
      <c r="HZ30" s="116"/>
      <c r="IA30" s="116"/>
      <c r="IB30" s="116"/>
      <c r="IC30" s="116"/>
      <c r="ID30" s="116"/>
      <c r="IE30" s="116"/>
      <c r="IF30" s="116"/>
      <c r="IG30" s="116"/>
      <c r="IH30" s="116"/>
      <c r="II30" s="116"/>
      <c r="IJ30" s="116"/>
      <c r="IK30" s="116"/>
      <c r="IL30" s="116"/>
      <c r="IM30" s="116"/>
      <c r="IN30" s="116"/>
      <c r="IO30" s="116"/>
      <c r="IP30" s="116"/>
      <c r="IQ30" s="116"/>
      <c r="IR30" s="116"/>
      <c r="IS30" s="116"/>
      <c r="IT30" s="116"/>
      <c r="IU30" s="116"/>
      <c r="IV30" s="116"/>
      <c r="IW30" s="116"/>
      <c r="IX30" s="116"/>
      <c r="IY30" s="116"/>
      <c r="IZ30" s="116"/>
      <c r="JA30" s="116"/>
      <c r="JB30" s="116"/>
      <c r="JC30" s="116"/>
      <c r="JD30" s="116"/>
      <c r="JE30" s="116"/>
      <c r="JF30" s="116"/>
      <c r="JG30" s="116"/>
      <c r="JH30" s="116"/>
      <c r="JI30" s="116"/>
      <c r="JJ30" s="116"/>
      <c r="JK30" s="116"/>
      <c r="JL30" s="116"/>
      <c r="JM30" s="116"/>
      <c r="JN30" s="116"/>
      <c r="JO30" s="116"/>
      <c r="JP30" s="116"/>
      <c r="JQ30" s="116"/>
      <c r="JR30" s="116"/>
      <c r="JS30" s="116"/>
      <c r="JT30" s="116"/>
      <c r="JU30" s="38"/>
      <c r="JV30" s="116"/>
      <c r="JW30" s="116"/>
      <c r="JX30" s="38"/>
      <c r="JY30" s="116"/>
      <c r="JZ30" s="116"/>
      <c r="KA30" s="116"/>
      <c r="KB30" s="38"/>
      <c r="KC30" s="116"/>
      <c r="KD30" s="38"/>
      <c r="KE30" s="116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>
        <v>9</v>
      </c>
      <c r="MP30" s="38"/>
      <c r="MQ30" s="38">
        <v>9</v>
      </c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116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>
        <v>27</v>
      </c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>
        <v>27</v>
      </c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1">
        <f t="shared" si="1"/>
        <v>0</v>
      </c>
      <c r="AAK30" s="5"/>
    </row>
    <row r="31" spans="1:736" s="36" customFormat="1" x14ac:dyDescent="0.25">
      <c r="A31" s="43" t="s">
        <v>80</v>
      </c>
      <c r="B31" s="77">
        <f t="shared" si="0"/>
        <v>0</v>
      </c>
      <c r="C31" s="69">
        <v>0.9</v>
      </c>
      <c r="D31" s="71">
        <v>43451</v>
      </c>
      <c r="E31" s="79">
        <v>19.510000000000002</v>
      </c>
      <c r="F31" s="79">
        <f>E31*B31</f>
        <v>0</v>
      </c>
      <c r="G31" s="77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>
        <v>36</v>
      </c>
      <c r="AF31" s="38"/>
      <c r="AG31" s="38"/>
      <c r="AH31" s="38"/>
      <c r="AI31" s="38">
        <v>36</v>
      </c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>
        <v>1.8</v>
      </c>
      <c r="BC31" s="38"/>
      <c r="BD31" s="38">
        <v>1.8</v>
      </c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116"/>
      <c r="HZ31" s="116"/>
      <c r="IA31" s="116"/>
      <c r="IB31" s="116"/>
      <c r="IC31" s="116"/>
      <c r="ID31" s="116"/>
      <c r="IE31" s="116"/>
      <c r="IF31" s="116"/>
      <c r="IG31" s="116"/>
      <c r="IH31" s="116"/>
      <c r="II31" s="116"/>
      <c r="IJ31" s="116"/>
      <c r="IK31" s="116"/>
      <c r="IL31" s="116"/>
      <c r="IM31" s="116"/>
      <c r="IN31" s="116"/>
      <c r="IO31" s="116"/>
      <c r="IP31" s="116"/>
      <c r="IQ31" s="116"/>
      <c r="IR31" s="116"/>
      <c r="IS31" s="116"/>
      <c r="IT31" s="116"/>
      <c r="IU31" s="116"/>
      <c r="IV31" s="116"/>
      <c r="IW31" s="116"/>
      <c r="IX31" s="116"/>
      <c r="IY31" s="116"/>
      <c r="IZ31" s="116"/>
      <c r="JA31" s="116"/>
      <c r="JB31" s="116"/>
      <c r="JC31" s="116"/>
      <c r="JD31" s="116"/>
      <c r="JE31" s="116"/>
      <c r="JF31" s="116"/>
      <c r="JG31" s="116"/>
      <c r="JH31" s="116"/>
      <c r="JI31" s="116"/>
      <c r="JJ31" s="116"/>
      <c r="JK31" s="116"/>
      <c r="JL31" s="116"/>
      <c r="JM31" s="116"/>
      <c r="JN31" s="116"/>
      <c r="JO31" s="116"/>
      <c r="JP31" s="116"/>
      <c r="JQ31" s="116"/>
      <c r="JR31" s="116"/>
      <c r="JS31" s="116"/>
      <c r="JT31" s="116"/>
      <c r="JU31" s="38"/>
      <c r="JV31" s="116"/>
      <c r="JW31" s="116"/>
      <c r="JX31" s="38"/>
      <c r="JY31" s="116"/>
      <c r="JZ31" s="116"/>
      <c r="KA31" s="116"/>
      <c r="KB31" s="38"/>
      <c r="KC31" s="116"/>
      <c r="KD31" s="38"/>
      <c r="KE31" s="116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116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>
        <v>1.8</v>
      </c>
      <c r="YW31" s="38"/>
      <c r="YX31" s="38"/>
      <c r="YY31" s="38"/>
      <c r="YZ31" s="38">
        <v>0.9</v>
      </c>
      <c r="ZA31" s="38"/>
      <c r="ZB31" s="38"/>
      <c r="ZC31" s="38"/>
      <c r="ZD31" s="38"/>
      <c r="ZE31" s="38"/>
      <c r="ZF31" s="38">
        <v>0.9</v>
      </c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1">
        <f t="shared" si="1"/>
        <v>0</v>
      </c>
      <c r="AAK31" s="5"/>
    </row>
    <row r="32" spans="1:736" s="36" customFormat="1" x14ac:dyDescent="0.25">
      <c r="A32" s="43" t="s">
        <v>210</v>
      </c>
      <c r="B32" s="77">
        <f t="shared" si="0"/>
        <v>0</v>
      </c>
      <c r="C32" s="69">
        <v>10</v>
      </c>
      <c r="D32" s="71">
        <v>43381</v>
      </c>
      <c r="E32" s="79">
        <v>14.37</v>
      </c>
      <c r="F32" s="79">
        <f>E32*B32</f>
        <v>0</v>
      </c>
      <c r="G32" s="77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EV32" s="38"/>
      <c r="EW32" s="38"/>
      <c r="EX32" s="38"/>
      <c r="EY32" s="38"/>
      <c r="EZ32" s="38"/>
      <c r="FA32" s="38"/>
      <c r="FB32" s="38"/>
      <c r="FC32" s="38"/>
      <c r="FD32" s="38"/>
      <c r="FE32" s="38"/>
      <c r="FF32" s="38"/>
      <c r="FG32" s="38"/>
      <c r="FH32" s="38"/>
      <c r="FI32" s="38"/>
      <c r="FJ32" s="38"/>
      <c r="FK32" s="38"/>
      <c r="FL32" s="38"/>
      <c r="FM32" s="38"/>
      <c r="FN32" s="38"/>
      <c r="FO32" s="38"/>
      <c r="FP32" s="38"/>
      <c r="FQ32" s="38"/>
      <c r="FR32" s="38"/>
      <c r="FS32" s="38"/>
      <c r="FT32" s="38"/>
      <c r="FU32" s="38"/>
      <c r="FV32" s="38"/>
      <c r="FW32" s="38"/>
      <c r="FX32" s="38"/>
      <c r="FY32" s="38"/>
      <c r="FZ32" s="38"/>
      <c r="GA32" s="38"/>
      <c r="GB32" s="38"/>
      <c r="GC32" s="38"/>
      <c r="GD32" s="38"/>
      <c r="GE32" s="38"/>
      <c r="GF32" s="38"/>
      <c r="GG32" s="38"/>
      <c r="GH32" s="38"/>
      <c r="GI32" s="38"/>
      <c r="GJ32" s="38"/>
      <c r="GK32" s="38"/>
      <c r="GL32" s="38"/>
      <c r="GM32" s="38"/>
      <c r="GN32" s="38"/>
      <c r="GO32" s="38"/>
      <c r="GP32" s="38"/>
      <c r="GQ32" s="38"/>
      <c r="GR32" s="38"/>
      <c r="GS32" s="38"/>
      <c r="GT32" s="38"/>
      <c r="GU32" s="38"/>
      <c r="GV32" s="38"/>
      <c r="GW32" s="38"/>
      <c r="GX32" s="38"/>
      <c r="GY32" s="38"/>
      <c r="GZ32" s="38"/>
      <c r="HA32" s="38"/>
      <c r="HB32" s="38"/>
      <c r="HC32" s="38"/>
      <c r="HD32" s="38"/>
      <c r="HE32" s="38"/>
      <c r="HF32" s="38"/>
      <c r="HG32" s="38"/>
      <c r="HH32" s="38"/>
      <c r="HI32" s="38"/>
      <c r="HJ32" s="38"/>
      <c r="HK32" s="38"/>
      <c r="HL32" s="38"/>
      <c r="HM32" s="38"/>
      <c r="HN32" s="38"/>
      <c r="HO32" s="38"/>
      <c r="HP32" s="38"/>
      <c r="HQ32" s="38"/>
      <c r="HR32" s="38"/>
      <c r="HS32" s="38"/>
      <c r="HT32" s="38"/>
      <c r="HU32" s="38"/>
      <c r="HV32" s="38"/>
      <c r="HW32" s="38"/>
      <c r="HX32" s="38"/>
      <c r="HY32" s="116"/>
      <c r="HZ32" s="116"/>
      <c r="IA32" s="116"/>
      <c r="IB32" s="116"/>
      <c r="IC32" s="116"/>
      <c r="ID32" s="116"/>
      <c r="IE32" s="116"/>
      <c r="IF32" s="116"/>
      <c r="IG32" s="116"/>
      <c r="IH32" s="116"/>
      <c r="II32" s="116"/>
      <c r="IJ32" s="116"/>
      <c r="IK32" s="116"/>
      <c r="IL32" s="116"/>
      <c r="IM32" s="116"/>
      <c r="IN32" s="116"/>
      <c r="IO32" s="116"/>
      <c r="IP32" s="116"/>
      <c r="IQ32" s="116"/>
      <c r="IR32" s="116"/>
      <c r="IS32" s="116"/>
      <c r="IT32" s="116"/>
      <c r="IU32" s="116"/>
      <c r="IV32" s="116"/>
      <c r="IW32" s="116"/>
      <c r="IX32" s="116"/>
      <c r="IY32" s="116"/>
      <c r="IZ32" s="116"/>
      <c r="JA32" s="116"/>
      <c r="JB32" s="116"/>
      <c r="JC32" s="116"/>
      <c r="JD32" s="116"/>
      <c r="JE32" s="116"/>
      <c r="JF32" s="116"/>
      <c r="JG32" s="116"/>
      <c r="JH32" s="116"/>
      <c r="JI32" s="116"/>
      <c r="JJ32" s="116"/>
      <c r="JK32" s="116"/>
      <c r="JL32" s="116"/>
      <c r="JM32" s="116"/>
      <c r="JN32" s="116"/>
      <c r="JO32" s="116"/>
      <c r="JP32" s="116"/>
      <c r="JQ32" s="116"/>
      <c r="JR32" s="116"/>
      <c r="JS32" s="116"/>
      <c r="JT32" s="116"/>
      <c r="JU32" s="38"/>
      <c r="JV32" s="116"/>
      <c r="JW32" s="116"/>
      <c r="JX32" s="38"/>
      <c r="JY32" s="116"/>
      <c r="JZ32" s="116"/>
      <c r="KA32" s="116"/>
      <c r="KB32" s="38"/>
      <c r="KC32" s="116"/>
      <c r="KD32" s="38"/>
      <c r="KE32" s="116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8"/>
      <c r="KY32" s="38"/>
      <c r="KZ32" s="38"/>
      <c r="LA32" s="38"/>
      <c r="LB32" s="38"/>
      <c r="LC32" s="38"/>
      <c r="LD32" s="38"/>
      <c r="LE32" s="38"/>
      <c r="LF32" s="38"/>
      <c r="LG32" s="38"/>
      <c r="LH32" s="38"/>
      <c r="LI32" s="38"/>
      <c r="LJ32" s="38"/>
      <c r="LK32" s="38"/>
      <c r="LL32" s="38"/>
      <c r="LM32" s="38"/>
      <c r="LN32" s="38"/>
      <c r="LO32" s="38"/>
      <c r="LP32" s="38"/>
      <c r="LQ32" s="38"/>
      <c r="LR32" s="38"/>
      <c r="LS32" s="38"/>
      <c r="LT32" s="38"/>
      <c r="LU32" s="38"/>
      <c r="LV32" s="38"/>
      <c r="LW32" s="38"/>
      <c r="LX32" s="38"/>
      <c r="LY32" s="38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8"/>
      <c r="NF32" s="38"/>
      <c r="NG32" s="38"/>
      <c r="NH32" s="38"/>
      <c r="NI32" s="38"/>
      <c r="NJ32" s="38"/>
      <c r="NK32" s="38"/>
      <c r="NL32" s="38"/>
      <c r="NM32" s="38"/>
      <c r="NN32" s="38"/>
      <c r="NO32" s="38"/>
      <c r="NP32" s="38"/>
      <c r="NQ32" s="38"/>
      <c r="NR32" s="38"/>
      <c r="NS32" s="38"/>
      <c r="NT32" s="38"/>
      <c r="NU32" s="38"/>
      <c r="NV32" s="38"/>
      <c r="NW32" s="38"/>
      <c r="NX32" s="38"/>
      <c r="NY32" s="38"/>
      <c r="NZ32" s="38"/>
      <c r="OA32" s="38"/>
      <c r="OB32" s="38"/>
      <c r="OC32" s="38"/>
      <c r="OD32" s="38"/>
      <c r="OE32" s="38"/>
      <c r="OF32" s="38"/>
      <c r="OG32" s="38"/>
      <c r="OH32" s="38"/>
      <c r="OI32" s="38"/>
      <c r="OJ32" s="38"/>
      <c r="OK32" s="38"/>
      <c r="OL32" s="38"/>
      <c r="OM32" s="38"/>
      <c r="ON32" s="38"/>
      <c r="OO32" s="38"/>
      <c r="OP32" s="38"/>
      <c r="OQ32" s="38"/>
      <c r="OR32" s="38"/>
      <c r="OS32" s="38"/>
      <c r="OT32" s="38"/>
      <c r="OU32" s="38"/>
      <c r="OV32" s="38"/>
      <c r="OW32" s="38"/>
      <c r="OX32" s="38"/>
      <c r="OY32" s="38"/>
      <c r="OZ32" s="38"/>
      <c r="PA32" s="38"/>
      <c r="PB32" s="38"/>
      <c r="PC32" s="38"/>
      <c r="PD32" s="38"/>
      <c r="PE32" s="38"/>
      <c r="PF32" s="38"/>
      <c r="PG32" s="38"/>
      <c r="PH32" s="38"/>
      <c r="PI32" s="38"/>
      <c r="PJ32" s="38"/>
      <c r="PK32" s="38"/>
      <c r="PL32" s="38"/>
      <c r="PM32" s="38"/>
      <c r="PN32" s="38"/>
      <c r="PO32" s="38"/>
      <c r="PP32" s="38"/>
      <c r="PQ32" s="38"/>
      <c r="PR32" s="38"/>
      <c r="PS32" s="38"/>
      <c r="PT32" s="38"/>
      <c r="PU32" s="38"/>
      <c r="PV32" s="38"/>
      <c r="PW32" s="38"/>
      <c r="PX32" s="38"/>
      <c r="PY32" s="38"/>
      <c r="PZ32" s="38"/>
      <c r="QA32" s="38">
        <v>10</v>
      </c>
      <c r="QB32" s="38"/>
      <c r="QC32" s="38"/>
      <c r="QD32" s="38"/>
      <c r="QE32" s="38"/>
      <c r="QF32" s="38"/>
      <c r="QG32" s="116"/>
      <c r="QH32" s="38"/>
      <c r="QI32" s="38"/>
      <c r="QJ32" s="38"/>
      <c r="QK32" s="38"/>
      <c r="QL32" s="38"/>
      <c r="QM32" s="38"/>
      <c r="QN32" s="38"/>
      <c r="QO32" s="38"/>
      <c r="QP32" s="38"/>
      <c r="QQ32" s="38"/>
      <c r="QR32" s="38"/>
      <c r="QS32" s="38"/>
      <c r="QT32" s="38"/>
      <c r="QU32" s="38"/>
      <c r="QV32" s="38">
        <v>10</v>
      </c>
      <c r="QW32" s="38"/>
      <c r="QX32" s="38"/>
      <c r="QY32" s="38"/>
      <c r="QZ32" s="38"/>
      <c r="RA32" s="38"/>
      <c r="RB32" s="38"/>
      <c r="RC32" s="38"/>
      <c r="RD32" s="38"/>
      <c r="RE32" s="38"/>
      <c r="RF32" s="38"/>
      <c r="RG32" s="38"/>
      <c r="RH32" s="38"/>
      <c r="RI32" s="38"/>
      <c r="RJ32" s="38"/>
      <c r="RK32" s="38"/>
      <c r="RL32" s="38"/>
      <c r="RM32" s="38"/>
      <c r="RN32" s="38"/>
      <c r="RO32" s="38">
        <v>10</v>
      </c>
      <c r="RP32" s="38"/>
      <c r="RQ32" s="38"/>
      <c r="RR32" s="38"/>
      <c r="RS32" s="38"/>
      <c r="RT32" s="38"/>
      <c r="RU32" s="38"/>
      <c r="RV32" s="38"/>
      <c r="RW32" s="38"/>
      <c r="RX32" s="38"/>
      <c r="RY32" s="38"/>
      <c r="RZ32" s="38"/>
      <c r="SA32" s="38"/>
      <c r="SB32" s="38"/>
      <c r="SC32" s="38">
        <v>10</v>
      </c>
      <c r="SD32" s="38"/>
      <c r="SE32" s="38"/>
      <c r="SF32" s="38"/>
      <c r="SG32" s="38"/>
      <c r="SH32" s="38"/>
      <c r="SI32" s="38"/>
      <c r="SJ32" s="38"/>
      <c r="SK32" s="38"/>
      <c r="SL32" s="38"/>
      <c r="SM32" s="38"/>
      <c r="SN32" s="38"/>
      <c r="SO32" s="38"/>
      <c r="SP32" s="38"/>
      <c r="SQ32" s="38"/>
      <c r="SR32" s="38"/>
      <c r="SS32" s="38"/>
      <c r="ST32" s="38"/>
      <c r="SU32" s="38"/>
      <c r="SV32" s="38"/>
      <c r="SW32" s="38"/>
      <c r="SX32" s="38"/>
      <c r="SY32" s="38"/>
      <c r="SZ32" s="38"/>
      <c r="TA32" s="38"/>
      <c r="TB32" s="38"/>
      <c r="TC32" s="38"/>
      <c r="TD32" s="38"/>
      <c r="TE32" s="38"/>
      <c r="TF32" s="38"/>
      <c r="TG32" s="38"/>
      <c r="TH32" s="38"/>
      <c r="TI32" s="38">
        <v>20</v>
      </c>
      <c r="TJ32" s="38"/>
      <c r="TK32" s="38"/>
      <c r="TL32" s="38"/>
      <c r="TM32" s="38"/>
      <c r="TN32" s="38"/>
      <c r="TO32" s="38"/>
      <c r="TP32" s="38"/>
      <c r="TQ32" s="38"/>
      <c r="TR32" s="38"/>
      <c r="TS32" s="38"/>
      <c r="TT32" s="38">
        <v>50</v>
      </c>
      <c r="TU32" s="38">
        <v>30</v>
      </c>
      <c r="TV32" s="38"/>
      <c r="TW32" s="38"/>
      <c r="TX32" s="38"/>
      <c r="TY32" s="38"/>
      <c r="TZ32" s="38"/>
      <c r="UA32" s="38"/>
      <c r="UB32" s="38"/>
      <c r="UC32" s="38"/>
      <c r="UD32" s="38"/>
      <c r="UE32" s="38"/>
      <c r="UF32" s="38"/>
      <c r="UG32" s="38"/>
      <c r="UH32" s="38"/>
      <c r="UI32" s="38"/>
      <c r="UJ32" s="38"/>
      <c r="UK32" s="38"/>
      <c r="UL32" s="38"/>
      <c r="UM32" s="38"/>
      <c r="UN32" s="38"/>
      <c r="UO32" s="38"/>
      <c r="UP32" s="38"/>
      <c r="UQ32" s="38"/>
      <c r="UR32" s="38"/>
      <c r="US32" s="38"/>
      <c r="UT32" s="38"/>
      <c r="UU32" s="38"/>
      <c r="UV32" s="38"/>
      <c r="UW32" s="38"/>
      <c r="UX32" s="38"/>
      <c r="UY32" s="38"/>
      <c r="UZ32" s="38"/>
      <c r="VA32" s="38"/>
      <c r="VB32" s="38"/>
      <c r="VC32" s="38"/>
      <c r="VD32" s="38"/>
      <c r="VE32" s="38"/>
      <c r="VF32" s="38"/>
      <c r="VG32" s="38"/>
      <c r="VH32" s="38"/>
      <c r="VI32" s="38"/>
      <c r="VJ32" s="38"/>
      <c r="VK32" s="38"/>
      <c r="VL32" s="38"/>
      <c r="VM32" s="38"/>
      <c r="VN32" s="38"/>
      <c r="VO32" s="38"/>
      <c r="VP32" s="38"/>
      <c r="VQ32" s="38"/>
      <c r="VR32" s="38"/>
      <c r="VS32" s="38"/>
      <c r="VT32" s="38"/>
      <c r="VU32" s="38"/>
      <c r="VV32" s="38"/>
      <c r="VW32" s="38"/>
      <c r="VX32" s="38"/>
      <c r="VY32" s="38"/>
      <c r="VZ32" s="38"/>
      <c r="WA32" s="38"/>
      <c r="WB32" s="38"/>
      <c r="WC32" s="38"/>
      <c r="WD32" s="38"/>
      <c r="WE32" s="38"/>
      <c r="WF32" s="38"/>
      <c r="WG32" s="38"/>
      <c r="WH32" s="38"/>
      <c r="WI32" s="38"/>
      <c r="WJ32" s="38"/>
      <c r="WK32" s="38"/>
      <c r="WL32" s="38"/>
      <c r="WM32" s="38"/>
      <c r="WN32" s="38"/>
      <c r="WO32" s="38"/>
      <c r="WP32" s="38"/>
      <c r="WQ32" s="38"/>
      <c r="WR32" s="38"/>
      <c r="WS32" s="38"/>
      <c r="WT32" s="38"/>
      <c r="WU32" s="38"/>
      <c r="WV32" s="38"/>
      <c r="WW32" s="38"/>
      <c r="WX32" s="38"/>
      <c r="WY32" s="38"/>
      <c r="WZ32" s="38"/>
      <c r="XA32" s="38"/>
      <c r="XB32" s="38"/>
      <c r="XC32" s="38"/>
      <c r="XD32" s="38"/>
      <c r="XE32" s="38"/>
      <c r="XF32" s="38"/>
      <c r="XG32" s="38"/>
      <c r="XH32" s="38"/>
      <c r="XI32" s="38"/>
      <c r="XJ32" s="38"/>
      <c r="XK32" s="38"/>
      <c r="XL32" s="38"/>
      <c r="XM32" s="38"/>
      <c r="XN32" s="38"/>
      <c r="XO32" s="38"/>
      <c r="XP32" s="38"/>
      <c r="XQ32" s="38"/>
      <c r="XR32" s="38"/>
      <c r="XS32" s="38"/>
      <c r="XT32" s="38"/>
      <c r="XU32" s="38"/>
      <c r="XV32" s="38"/>
      <c r="XW32" s="38"/>
      <c r="XX32" s="38"/>
      <c r="XY32" s="38"/>
      <c r="XZ32" s="38"/>
      <c r="YA32" s="38"/>
      <c r="YB32" s="38"/>
      <c r="YC32" s="38"/>
      <c r="YD32" s="38"/>
      <c r="YE32" s="38"/>
      <c r="YF32" s="38"/>
      <c r="YG32" s="38"/>
      <c r="YH32" s="38"/>
      <c r="YI32" s="38"/>
      <c r="YJ32" s="38"/>
      <c r="YK32" s="38"/>
      <c r="YL32" s="38"/>
      <c r="YM32" s="38"/>
      <c r="YN32" s="38"/>
      <c r="YO32" s="38"/>
      <c r="YP32" s="38"/>
      <c r="YQ32" s="38"/>
      <c r="YR32" s="38"/>
      <c r="YS32" s="38"/>
      <c r="YT32" s="38"/>
      <c r="YU32" s="38"/>
      <c r="YV32" s="38"/>
      <c r="YW32" s="38"/>
      <c r="YX32" s="38"/>
      <c r="YY32" s="38"/>
      <c r="YZ32" s="38"/>
      <c r="ZA32" s="38"/>
      <c r="ZB32" s="38"/>
      <c r="ZC32" s="38"/>
      <c r="ZD32" s="38"/>
      <c r="ZE32" s="38"/>
      <c r="ZF32" s="38"/>
      <c r="ZG32" s="38"/>
      <c r="ZH32" s="38"/>
      <c r="ZI32" s="38"/>
      <c r="ZJ32" s="38"/>
      <c r="ZK32" s="38"/>
      <c r="ZL32" s="38"/>
      <c r="ZM32" s="38"/>
      <c r="ZN32" s="38"/>
      <c r="ZO32" s="38"/>
      <c r="ZP32" s="38"/>
      <c r="ZQ32" s="38"/>
      <c r="ZR32" s="38"/>
      <c r="ZS32" s="38"/>
      <c r="ZT32" s="38"/>
      <c r="ZU32" s="38"/>
      <c r="ZV32" s="38"/>
      <c r="ZW32" s="38"/>
      <c r="ZX32" s="38"/>
      <c r="ZY32" s="38"/>
      <c r="ZZ32" s="38"/>
      <c r="AAA32" s="38"/>
      <c r="AAB32" s="38"/>
      <c r="AAC32" s="38"/>
      <c r="AAD32" s="38"/>
      <c r="AAE32" s="38"/>
      <c r="AAF32" s="38"/>
      <c r="AAG32" s="38"/>
      <c r="AAH32" s="38"/>
      <c r="AAI32" s="38"/>
      <c r="AAJ32" s="31">
        <f t="shared" si="1"/>
        <v>0</v>
      </c>
      <c r="AAK32" s="5"/>
    </row>
    <row r="33" spans="1:713" s="36" customFormat="1" x14ac:dyDescent="0.25">
      <c r="A33" s="43" t="s">
        <v>120</v>
      </c>
      <c r="B33" s="77">
        <f t="shared" si="0"/>
        <v>0</v>
      </c>
      <c r="C33" s="69">
        <v>1</v>
      </c>
      <c r="D33" s="71">
        <v>43395</v>
      </c>
      <c r="E33" s="79">
        <v>22.97</v>
      </c>
      <c r="F33" s="79">
        <f>E33*B33</f>
        <v>0</v>
      </c>
      <c r="G33" s="7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>
        <v>10</v>
      </c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>
        <v>10</v>
      </c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116"/>
      <c r="HZ33" s="116"/>
      <c r="IA33" s="116"/>
      <c r="IB33" s="116"/>
      <c r="IC33" s="116"/>
      <c r="ID33" s="116"/>
      <c r="IE33" s="116"/>
      <c r="IF33" s="116"/>
      <c r="IG33" s="116"/>
      <c r="IH33" s="116"/>
      <c r="II33" s="116"/>
      <c r="IJ33" s="116"/>
      <c r="IK33" s="116"/>
      <c r="IL33" s="116"/>
      <c r="IM33" s="116"/>
      <c r="IN33" s="116"/>
      <c r="IO33" s="116"/>
      <c r="IP33" s="116"/>
      <c r="IQ33" s="116"/>
      <c r="IR33" s="116"/>
      <c r="IS33" s="116"/>
      <c r="IT33" s="116"/>
      <c r="IU33" s="116"/>
      <c r="IV33" s="116"/>
      <c r="IW33" s="116"/>
      <c r="IX33" s="116"/>
      <c r="IY33" s="116"/>
      <c r="IZ33" s="116"/>
      <c r="JA33" s="116"/>
      <c r="JB33" s="116"/>
      <c r="JC33" s="116"/>
      <c r="JD33" s="116"/>
      <c r="JE33" s="116"/>
      <c r="JF33" s="116"/>
      <c r="JG33" s="116"/>
      <c r="JH33" s="116"/>
      <c r="JI33" s="116"/>
      <c r="JJ33" s="116"/>
      <c r="JK33" s="116"/>
      <c r="JL33" s="116"/>
      <c r="JM33" s="116"/>
      <c r="JN33" s="116"/>
      <c r="JO33" s="116"/>
      <c r="JP33" s="116"/>
      <c r="JQ33" s="116"/>
      <c r="JR33" s="116"/>
      <c r="JS33" s="116"/>
      <c r="JT33" s="116"/>
      <c r="JU33" s="38"/>
      <c r="JV33" s="116"/>
      <c r="JW33" s="116"/>
      <c r="JX33" s="38"/>
      <c r="JY33" s="116"/>
      <c r="JZ33" s="116"/>
      <c r="KA33" s="116"/>
      <c r="KB33" s="38"/>
      <c r="KC33" s="116"/>
      <c r="KD33" s="38"/>
      <c r="KE33" s="116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>
        <v>1</v>
      </c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>
        <v>1</v>
      </c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116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>
        <v>1</v>
      </c>
      <c r="UE33" s="38"/>
      <c r="UF33" s="38"/>
      <c r="UG33" s="38"/>
      <c r="UH33" s="38">
        <v>1</v>
      </c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1">
        <f t="shared" si="1"/>
        <v>0</v>
      </c>
      <c r="AAK33" s="5"/>
    </row>
    <row r="34" spans="1:713" s="36" customFormat="1" x14ac:dyDescent="0.25">
      <c r="A34" s="43" t="s">
        <v>88</v>
      </c>
      <c r="B34" s="77">
        <f t="shared" si="0"/>
        <v>20</v>
      </c>
      <c r="C34" s="69">
        <v>10</v>
      </c>
      <c r="D34" s="72">
        <v>43430</v>
      </c>
      <c r="E34" s="79">
        <v>25.14</v>
      </c>
      <c r="F34" s="79">
        <f t="shared" ref="F34:F40" si="5">E34*B34</f>
        <v>502.8</v>
      </c>
      <c r="G34" s="77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>
        <v>20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>
        <v>20</v>
      </c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>
        <v>20</v>
      </c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>
        <v>100</v>
      </c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>
        <v>20</v>
      </c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>
        <v>30</v>
      </c>
      <c r="GI34" s="38">
        <v>10</v>
      </c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116"/>
      <c r="HZ34" s="116"/>
      <c r="IA34" s="116"/>
      <c r="IB34" s="116"/>
      <c r="IC34" s="116"/>
      <c r="ID34" s="116"/>
      <c r="IE34" s="116"/>
      <c r="IF34" s="116"/>
      <c r="IG34" s="116"/>
      <c r="IH34" s="116"/>
      <c r="II34" s="116">
        <v>20</v>
      </c>
      <c r="IJ34" s="116"/>
      <c r="IK34" s="116"/>
      <c r="IL34" s="116"/>
      <c r="IM34" s="116"/>
      <c r="IN34" s="116"/>
      <c r="IO34" s="116"/>
      <c r="IP34" s="116"/>
      <c r="IQ34" s="116"/>
      <c r="IR34" s="116"/>
      <c r="IS34" s="116"/>
      <c r="IT34" s="116"/>
      <c r="IU34" s="116"/>
      <c r="IV34" s="116"/>
      <c r="IW34" s="116"/>
      <c r="IX34" s="116"/>
      <c r="IY34" s="116"/>
      <c r="IZ34" s="116"/>
      <c r="JA34" s="116"/>
      <c r="JB34" s="116"/>
      <c r="JC34" s="116"/>
      <c r="JD34" s="116"/>
      <c r="JE34" s="116"/>
      <c r="JF34" s="116"/>
      <c r="JG34" s="116"/>
      <c r="JH34" s="116"/>
      <c r="JI34" s="116"/>
      <c r="JJ34" s="116"/>
      <c r="JK34" s="116"/>
      <c r="JL34" s="116"/>
      <c r="JM34" s="116"/>
      <c r="JN34" s="116"/>
      <c r="JO34" s="116"/>
      <c r="JP34" s="116"/>
      <c r="JQ34" s="116"/>
      <c r="JR34" s="116"/>
      <c r="JS34" s="116"/>
      <c r="JT34" s="116"/>
      <c r="JU34" s="38"/>
      <c r="JV34" s="116"/>
      <c r="JW34" s="116"/>
      <c r="JX34" s="38">
        <v>20</v>
      </c>
      <c r="JY34" s="116"/>
      <c r="JZ34" s="116"/>
      <c r="KA34" s="116"/>
      <c r="KB34" s="38"/>
      <c r="KC34" s="116"/>
      <c r="KD34" s="38"/>
      <c r="KE34" s="116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>
        <v>10</v>
      </c>
      <c r="MV34" s="38"/>
      <c r="MW34" s="38"/>
      <c r="MX34" s="38"/>
      <c r="MY34" s="38"/>
      <c r="MZ34" s="38"/>
      <c r="NA34" s="38"/>
      <c r="NB34" s="38"/>
      <c r="NC34" s="38">
        <v>40</v>
      </c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>
        <v>20</v>
      </c>
      <c r="QC34" s="38"/>
      <c r="QD34" s="38"/>
      <c r="QE34" s="38"/>
      <c r="QF34" s="38"/>
      <c r="QG34" s="116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>
        <v>30</v>
      </c>
      <c r="QV34" s="38"/>
      <c r="QW34" s="38"/>
      <c r="QX34" s="38"/>
      <c r="QY34" s="38">
        <v>10</v>
      </c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>
        <v>30</v>
      </c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>
        <v>10</v>
      </c>
      <c r="TU34" s="38"/>
      <c r="TV34" s="38"/>
      <c r="TW34" s="38"/>
      <c r="TX34" s="38"/>
      <c r="TY34" s="38"/>
      <c r="TZ34" s="38">
        <v>10</v>
      </c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>
        <v>20</v>
      </c>
      <c r="WR34" s="38">
        <v>20</v>
      </c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1">
        <f t="shared" si="1"/>
        <v>0</v>
      </c>
      <c r="AAK34" s="5"/>
    </row>
    <row r="35" spans="1:713" s="36" customFormat="1" x14ac:dyDescent="0.25">
      <c r="A35" s="43" t="s">
        <v>88</v>
      </c>
      <c r="B35" s="77">
        <f t="shared" si="0"/>
        <v>20</v>
      </c>
      <c r="C35" s="69">
        <v>10</v>
      </c>
      <c r="D35" s="115">
        <v>43461</v>
      </c>
      <c r="E35" s="79">
        <v>24.4</v>
      </c>
      <c r="F35" s="79">
        <f t="shared" si="5"/>
        <v>488</v>
      </c>
      <c r="G35" s="77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>
        <v>9</v>
      </c>
      <c r="GI35" s="38"/>
      <c r="GJ35" s="38"/>
      <c r="GK35" s="38"/>
      <c r="GL35" s="38"/>
      <c r="GM35" s="38"/>
      <c r="GN35" s="38">
        <v>9</v>
      </c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116">
        <v>40</v>
      </c>
      <c r="HZ35" s="116"/>
      <c r="IA35" s="116"/>
      <c r="IB35" s="116"/>
      <c r="IC35" s="116"/>
      <c r="ID35" s="116"/>
      <c r="IE35" s="116"/>
      <c r="IF35" s="116"/>
      <c r="IG35" s="116"/>
      <c r="IH35" s="116"/>
      <c r="II35" s="116"/>
      <c r="IJ35" s="116"/>
      <c r="IK35" s="116"/>
      <c r="IL35" s="116"/>
      <c r="IM35" s="116"/>
      <c r="IN35" s="116"/>
      <c r="IO35" s="116"/>
      <c r="IP35" s="116"/>
      <c r="IQ35" s="116"/>
      <c r="IR35" s="116"/>
      <c r="IS35" s="116"/>
      <c r="IT35" s="116"/>
      <c r="IU35" s="116"/>
      <c r="IV35" s="116"/>
      <c r="IW35" s="116"/>
      <c r="IX35" s="116"/>
      <c r="IY35" s="116"/>
      <c r="IZ35" s="116"/>
      <c r="JA35" s="116"/>
      <c r="JB35" s="116"/>
      <c r="JC35" s="116"/>
      <c r="JD35" s="116"/>
      <c r="JE35" s="116"/>
      <c r="JF35" s="116"/>
      <c r="JG35" s="116"/>
      <c r="JH35" s="116"/>
      <c r="JI35" s="116"/>
      <c r="JJ35" s="116"/>
      <c r="JK35" s="116"/>
      <c r="JL35" s="116"/>
      <c r="JM35" s="116"/>
      <c r="JN35" s="116"/>
      <c r="JO35" s="116"/>
      <c r="JP35" s="116"/>
      <c r="JQ35" s="116"/>
      <c r="JR35" s="116"/>
      <c r="JS35" s="116"/>
      <c r="JT35" s="116"/>
      <c r="JU35" s="38"/>
      <c r="JV35" s="116"/>
      <c r="JW35" s="116"/>
      <c r="JX35" s="38"/>
      <c r="JY35" s="116"/>
      <c r="JZ35" s="116"/>
      <c r="KA35" s="116"/>
      <c r="KB35" s="38"/>
      <c r="KC35" s="116"/>
      <c r="KD35" s="38"/>
      <c r="KE35" s="116"/>
      <c r="KF35" s="38"/>
      <c r="KG35" s="38"/>
      <c r="KH35" s="38"/>
      <c r="KI35" s="38"/>
      <c r="KJ35" s="38">
        <v>40</v>
      </c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116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>
        <v>20</v>
      </c>
      <c r="UA35" s="38"/>
      <c r="UB35" s="38"/>
      <c r="UC35" s="38"/>
      <c r="UD35" s="38">
        <v>20</v>
      </c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>
        <v>20</v>
      </c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>
        <v>20</v>
      </c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1">
        <f t="shared" si="1"/>
        <v>0</v>
      </c>
      <c r="AAK35" s="5"/>
    </row>
    <row r="36" spans="1:713" s="36" customFormat="1" x14ac:dyDescent="0.25">
      <c r="A36" s="43" t="s">
        <v>88</v>
      </c>
      <c r="B36" s="77">
        <f t="shared" si="0"/>
        <v>0</v>
      </c>
      <c r="C36" s="69">
        <v>10</v>
      </c>
      <c r="D36" s="115">
        <v>43360</v>
      </c>
      <c r="E36" s="79">
        <v>28.61</v>
      </c>
      <c r="F36" s="79">
        <f t="shared" si="5"/>
        <v>0</v>
      </c>
      <c r="G36" s="77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116"/>
      <c r="HZ36" s="116"/>
      <c r="IA36" s="116"/>
      <c r="IB36" s="116"/>
      <c r="IC36" s="116"/>
      <c r="ID36" s="116"/>
      <c r="IE36" s="116"/>
      <c r="IF36" s="116"/>
      <c r="IG36" s="116"/>
      <c r="IH36" s="116"/>
      <c r="II36" s="116"/>
      <c r="IJ36" s="116"/>
      <c r="IK36" s="116"/>
      <c r="IL36" s="116"/>
      <c r="IM36" s="116"/>
      <c r="IN36" s="116"/>
      <c r="IO36" s="116"/>
      <c r="IP36" s="116"/>
      <c r="IQ36" s="116"/>
      <c r="IR36" s="116"/>
      <c r="IS36" s="116"/>
      <c r="IT36" s="116"/>
      <c r="IU36" s="116"/>
      <c r="IV36" s="116"/>
      <c r="IW36" s="116"/>
      <c r="IX36" s="116"/>
      <c r="IY36" s="116">
        <v>10</v>
      </c>
      <c r="IZ36" s="116"/>
      <c r="JA36" s="116"/>
      <c r="JB36" s="116"/>
      <c r="JC36" s="116"/>
      <c r="JD36" s="116"/>
      <c r="JE36" s="116"/>
      <c r="JF36" s="116"/>
      <c r="JG36" s="116"/>
      <c r="JH36" s="116"/>
      <c r="JI36" s="116"/>
      <c r="JJ36" s="116"/>
      <c r="JK36" s="116"/>
      <c r="JL36" s="116"/>
      <c r="JM36" s="116"/>
      <c r="JN36" s="116"/>
      <c r="JO36" s="116"/>
      <c r="JP36" s="116"/>
      <c r="JQ36" s="116"/>
      <c r="JR36" s="116"/>
      <c r="JS36" s="116"/>
      <c r="JT36" s="116"/>
      <c r="JU36" s="38"/>
      <c r="JV36" s="116"/>
      <c r="JW36" s="116"/>
      <c r="JX36" s="38"/>
      <c r="JY36" s="116"/>
      <c r="JZ36" s="116"/>
      <c r="KA36" s="116"/>
      <c r="KB36" s="38"/>
      <c r="KC36" s="116"/>
      <c r="KD36" s="38"/>
      <c r="KE36" s="116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>
        <v>10</v>
      </c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116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>
        <v>20</v>
      </c>
      <c r="SJ36" s="38">
        <v>20</v>
      </c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1">
        <f t="shared" si="1"/>
        <v>0</v>
      </c>
      <c r="AAK36" s="5"/>
    </row>
    <row r="37" spans="1:713" s="36" customFormat="1" x14ac:dyDescent="0.25">
      <c r="A37" s="62" t="s">
        <v>12</v>
      </c>
      <c r="B37" s="77">
        <f t="shared" si="0"/>
        <v>0</v>
      </c>
      <c r="C37" s="69">
        <v>10</v>
      </c>
      <c r="D37" s="70">
        <v>43437</v>
      </c>
      <c r="E37" s="79">
        <v>11.35</v>
      </c>
      <c r="F37" s="79">
        <f t="shared" si="5"/>
        <v>0</v>
      </c>
      <c r="G37" s="77">
        <v>20</v>
      </c>
      <c r="H37" s="38"/>
      <c r="I37" s="38">
        <v>20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116"/>
      <c r="HZ37" s="116"/>
      <c r="IA37" s="116"/>
      <c r="IB37" s="116"/>
      <c r="IC37" s="116"/>
      <c r="ID37" s="116"/>
      <c r="IE37" s="116"/>
      <c r="IF37" s="116"/>
      <c r="IG37" s="116"/>
      <c r="IH37" s="116"/>
      <c r="II37" s="116"/>
      <c r="IJ37" s="116"/>
      <c r="IK37" s="116"/>
      <c r="IL37" s="116"/>
      <c r="IM37" s="116"/>
      <c r="IN37" s="116"/>
      <c r="IO37" s="116"/>
      <c r="IP37" s="116"/>
      <c r="IQ37" s="116"/>
      <c r="IR37" s="116"/>
      <c r="IS37" s="116"/>
      <c r="IT37" s="116"/>
      <c r="IU37" s="116"/>
      <c r="IV37" s="116"/>
      <c r="IW37" s="116"/>
      <c r="IX37" s="116"/>
      <c r="IY37" s="116">
        <v>20</v>
      </c>
      <c r="IZ37" s="116"/>
      <c r="JA37" s="116"/>
      <c r="JB37" s="116"/>
      <c r="JC37" s="116"/>
      <c r="JD37" s="116"/>
      <c r="JE37" s="116">
        <v>20</v>
      </c>
      <c r="JF37" s="116"/>
      <c r="JG37" s="116"/>
      <c r="JH37" s="116"/>
      <c r="JI37" s="116"/>
      <c r="JJ37" s="116"/>
      <c r="JK37" s="116"/>
      <c r="JL37" s="116"/>
      <c r="JM37" s="116"/>
      <c r="JN37" s="116"/>
      <c r="JO37" s="116"/>
      <c r="JP37" s="116"/>
      <c r="JQ37" s="116"/>
      <c r="JR37" s="116"/>
      <c r="JS37" s="116"/>
      <c r="JT37" s="116"/>
      <c r="JU37" s="38"/>
      <c r="JV37" s="116"/>
      <c r="JW37" s="116"/>
      <c r="JX37" s="38"/>
      <c r="JY37" s="116"/>
      <c r="JZ37" s="116"/>
      <c r="KA37" s="116"/>
      <c r="KB37" s="38"/>
      <c r="KC37" s="116"/>
      <c r="KD37" s="38"/>
      <c r="KE37" s="116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116"/>
      <c r="QH37" s="38"/>
      <c r="QI37" s="38"/>
      <c r="QJ37" s="38">
        <v>10</v>
      </c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>
        <v>10</v>
      </c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>
        <v>15</v>
      </c>
      <c r="UE37" s="38"/>
      <c r="UF37" s="38"/>
      <c r="UG37" s="38"/>
      <c r="UH37" s="38"/>
      <c r="UI37" s="38"/>
      <c r="UJ37" s="38"/>
      <c r="UK37" s="38"/>
      <c r="UL37" s="38"/>
      <c r="UM37" s="38"/>
      <c r="UN37" s="38">
        <v>5</v>
      </c>
      <c r="UO37" s="38"/>
      <c r="UP37" s="38"/>
      <c r="UQ37" s="38"/>
      <c r="UR37" s="38"/>
      <c r="US37" s="38">
        <v>10</v>
      </c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>
        <v>10</v>
      </c>
      <c r="XI37" s="38"/>
      <c r="XJ37" s="38"/>
      <c r="XK37" s="38"/>
      <c r="XL37" s="38"/>
      <c r="XM37" s="38">
        <v>10</v>
      </c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1">
        <f t="shared" si="1"/>
        <v>0</v>
      </c>
      <c r="AAK37" s="5"/>
    </row>
    <row r="38" spans="1:713" s="36" customFormat="1" x14ac:dyDescent="0.25">
      <c r="A38" s="62" t="s">
        <v>12</v>
      </c>
      <c r="B38" s="77">
        <f t="shared" si="0"/>
        <v>0</v>
      </c>
      <c r="C38" s="69">
        <v>10</v>
      </c>
      <c r="D38" s="70">
        <v>43293</v>
      </c>
      <c r="E38" s="79">
        <v>13.21</v>
      </c>
      <c r="F38" s="79">
        <f t="shared" si="5"/>
        <v>0</v>
      </c>
      <c r="G38" s="77">
        <v>10</v>
      </c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>
        <v>10</v>
      </c>
      <c r="DT38" s="38"/>
      <c r="DU38" s="38">
        <v>20</v>
      </c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>
        <v>10</v>
      </c>
      <c r="ER38" s="38"/>
      <c r="ES38" s="38"/>
      <c r="ET38" s="38"/>
      <c r="EU38" s="38">
        <v>10</v>
      </c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116"/>
      <c r="HZ38" s="116"/>
      <c r="IA38" s="116"/>
      <c r="IB38" s="116"/>
      <c r="IC38" s="116"/>
      <c r="ID38" s="116"/>
      <c r="IE38" s="116"/>
      <c r="IF38" s="116"/>
      <c r="IG38" s="116"/>
      <c r="IH38" s="116"/>
      <c r="II38" s="116"/>
      <c r="IJ38" s="116"/>
      <c r="IK38" s="116"/>
      <c r="IL38" s="116"/>
      <c r="IM38" s="116"/>
      <c r="IN38" s="116"/>
      <c r="IO38" s="116"/>
      <c r="IP38" s="116"/>
      <c r="IQ38" s="116"/>
      <c r="IR38" s="116"/>
      <c r="IS38" s="116"/>
      <c r="IT38" s="116"/>
      <c r="IU38" s="116"/>
      <c r="IV38" s="116"/>
      <c r="IW38" s="116"/>
      <c r="IX38" s="116"/>
      <c r="IY38" s="116"/>
      <c r="IZ38" s="116"/>
      <c r="JA38" s="116"/>
      <c r="JB38" s="116"/>
      <c r="JC38" s="116"/>
      <c r="JD38" s="116"/>
      <c r="JE38" s="116"/>
      <c r="JF38" s="116"/>
      <c r="JG38" s="116"/>
      <c r="JH38" s="116"/>
      <c r="JI38" s="116"/>
      <c r="JJ38" s="116"/>
      <c r="JK38" s="116"/>
      <c r="JL38" s="116"/>
      <c r="JM38" s="116"/>
      <c r="JN38" s="116"/>
      <c r="JO38" s="116"/>
      <c r="JP38" s="116"/>
      <c r="JQ38" s="116"/>
      <c r="JR38" s="116"/>
      <c r="JS38" s="116"/>
      <c r="JT38" s="116"/>
      <c r="JU38" s="38"/>
      <c r="JV38" s="116"/>
      <c r="JW38" s="116"/>
      <c r="JX38" s="38"/>
      <c r="JY38" s="116"/>
      <c r="JZ38" s="116"/>
      <c r="KA38" s="116"/>
      <c r="KB38" s="38"/>
      <c r="KC38" s="116"/>
      <c r="KD38" s="38"/>
      <c r="KE38" s="116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>
        <v>20</v>
      </c>
      <c r="NR38" s="38"/>
      <c r="NS38" s="38"/>
      <c r="NT38" s="38"/>
      <c r="NU38" s="38"/>
      <c r="NV38" s="38"/>
      <c r="NW38" s="38"/>
      <c r="NX38" s="38"/>
      <c r="NY38" s="38">
        <v>20</v>
      </c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116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1">
        <f t="shared" si="1"/>
        <v>0</v>
      </c>
      <c r="AAK38" s="5"/>
    </row>
    <row r="39" spans="1:713" s="36" customFormat="1" x14ac:dyDescent="0.25">
      <c r="A39" s="43" t="s">
        <v>160</v>
      </c>
      <c r="B39" s="77">
        <f t="shared" si="0"/>
        <v>0</v>
      </c>
      <c r="C39" s="69">
        <v>5</v>
      </c>
      <c r="D39" s="72">
        <v>43248</v>
      </c>
      <c r="E39" s="79">
        <v>32.119999999999997</v>
      </c>
      <c r="F39" s="79">
        <f t="shared" si="5"/>
        <v>0</v>
      </c>
      <c r="G39" s="77">
        <v>20</v>
      </c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>
        <v>10</v>
      </c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  <c r="EN39" s="38"/>
      <c r="EO39" s="38"/>
      <c r="EP39" s="38"/>
      <c r="EQ39" s="38"/>
      <c r="ER39" s="38"/>
      <c r="ES39" s="38"/>
      <c r="ET39" s="38"/>
      <c r="EU39" s="38"/>
      <c r="EV39" s="38"/>
      <c r="EW39" s="38"/>
      <c r="EX39" s="38"/>
      <c r="EY39" s="38"/>
      <c r="EZ39" s="38"/>
      <c r="FA39" s="38"/>
      <c r="FB39" s="38"/>
      <c r="FC39" s="38"/>
      <c r="FD39" s="38"/>
      <c r="FE39" s="38"/>
      <c r="FF39" s="38"/>
      <c r="FG39" s="38"/>
      <c r="FH39" s="38"/>
      <c r="FI39" s="38"/>
      <c r="FJ39" s="38"/>
      <c r="FK39" s="38"/>
      <c r="FL39" s="38"/>
      <c r="FM39" s="38"/>
      <c r="FN39" s="38"/>
      <c r="FO39" s="38"/>
      <c r="FP39" s="38"/>
      <c r="FQ39" s="38"/>
      <c r="FR39" s="38"/>
      <c r="FS39" s="38"/>
      <c r="FT39" s="38"/>
      <c r="FU39" s="38"/>
      <c r="FV39" s="38"/>
      <c r="FW39" s="38"/>
      <c r="FX39" s="38"/>
      <c r="FY39" s="38"/>
      <c r="FZ39" s="38"/>
      <c r="GA39" s="38"/>
      <c r="GB39" s="38"/>
      <c r="GC39" s="38"/>
      <c r="GD39" s="38"/>
      <c r="GE39" s="38"/>
      <c r="GF39" s="38"/>
      <c r="GG39" s="38"/>
      <c r="GH39" s="38"/>
      <c r="GI39" s="38"/>
      <c r="GJ39" s="38"/>
      <c r="GK39" s="38"/>
      <c r="GL39" s="38"/>
      <c r="GM39" s="38"/>
      <c r="GN39" s="38"/>
      <c r="GO39" s="38"/>
      <c r="GP39" s="38"/>
      <c r="GQ39" s="38"/>
      <c r="GR39" s="38"/>
      <c r="GS39" s="38"/>
      <c r="GT39" s="38"/>
      <c r="GU39" s="38"/>
      <c r="GV39" s="38"/>
      <c r="GW39" s="38"/>
      <c r="GX39" s="38"/>
      <c r="GY39" s="38"/>
      <c r="GZ39" s="38"/>
      <c r="HA39" s="38"/>
      <c r="HB39" s="38"/>
      <c r="HC39" s="38"/>
      <c r="HD39" s="38"/>
      <c r="HE39" s="38"/>
      <c r="HF39" s="38"/>
      <c r="HG39" s="38"/>
      <c r="HH39" s="38"/>
      <c r="HI39" s="38"/>
      <c r="HJ39" s="38"/>
      <c r="HK39" s="38"/>
      <c r="HL39" s="38"/>
      <c r="HM39" s="38"/>
      <c r="HN39" s="38"/>
      <c r="HO39" s="38"/>
      <c r="HP39" s="38"/>
      <c r="HQ39" s="38"/>
      <c r="HR39" s="38"/>
      <c r="HS39" s="38"/>
      <c r="HT39" s="38"/>
      <c r="HU39" s="38"/>
      <c r="HV39" s="38"/>
      <c r="HW39" s="38"/>
      <c r="HX39" s="38"/>
      <c r="HY39" s="116"/>
      <c r="HZ39" s="116"/>
      <c r="IA39" s="116"/>
      <c r="IB39" s="116"/>
      <c r="IC39" s="116"/>
      <c r="ID39" s="116"/>
      <c r="IE39" s="116"/>
      <c r="IF39" s="116"/>
      <c r="IG39" s="116"/>
      <c r="IH39" s="116"/>
      <c r="II39" s="116">
        <v>10</v>
      </c>
      <c r="IJ39" s="116"/>
      <c r="IK39" s="116"/>
      <c r="IL39" s="116"/>
      <c r="IM39" s="116"/>
      <c r="IN39" s="116"/>
      <c r="IO39" s="116"/>
      <c r="IP39" s="116"/>
      <c r="IQ39" s="116"/>
      <c r="IR39" s="116"/>
      <c r="IS39" s="116"/>
      <c r="IT39" s="116"/>
      <c r="IU39" s="116"/>
      <c r="IV39" s="116"/>
      <c r="IW39" s="116"/>
      <c r="IX39" s="116"/>
      <c r="IY39" s="116">
        <v>20</v>
      </c>
      <c r="IZ39" s="116"/>
      <c r="JA39" s="116"/>
      <c r="JB39" s="116"/>
      <c r="JC39" s="116"/>
      <c r="JD39" s="116"/>
      <c r="JE39" s="116"/>
      <c r="JF39" s="116"/>
      <c r="JG39" s="116"/>
      <c r="JH39" s="116"/>
      <c r="JI39" s="116"/>
      <c r="JJ39" s="116"/>
      <c r="JK39" s="116"/>
      <c r="JL39" s="116"/>
      <c r="JM39" s="116"/>
      <c r="JN39" s="116"/>
      <c r="JO39" s="116"/>
      <c r="JP39" s="116"/>
      <c r="JQ39" s="116"/>
      <c r="JR39" s="116">
        <v>20</v>
      </c>
      <c r="JS39" s="116"/>
      <c r="JT39" s="116"/>
      <c r="JU39" s="38"/>
      <c r="JV39" s="116"/>
      <c r="JW39" s="116"/>
      <c r="JX39" s="38">
        <v>20</v>
      </c>
      <c r="JY39" s="116"/>
      <c r="JZ39" s="116"/>
      <c r="KA39" s="116"/>
      <c r="KB39" s="38"/>
      <c r="KC39" s="116"/>
      <c r="KD39" s="38"/>
      <c r="KE39" s="116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8"/>
      <c r="KY39" s="38"/>
      <c r="KZ39" s="38"/>
      <c r="LA39" s="38"/>
      <c r="LB39" s="38"/>
      <c r="LC39" s="38"/>
      <c r="LD39" s="38"/>
      <c r="LE39" s="38"/>
      <c r="LF39" s="38"/>
      <c r="LG39" s="38"/>
      <c r="LH39" s="38"/>
      <c r="LI39" s="38"/>
      <c r="LJ39" s="38"/>
      <c r="LK39" s="38"/>
      <c r="LL39" s="38"/>
      <c r="LM39" s="38"/>
      <c r="LN39" s="38"/>
      <c r="LO39" s="38"/>
      <c r="LP39" s="38"/>
      <c r="LQ39" s="38"/>
      <c r="LR39" s="38"/>
      <c r="LS39" s="38"/>
      <c r="LT39" s="38"/>
      <c r="LU39" s="38"/>
      <c r="LV39" s="38"/>
      <c r="LW39" s="38"/>
      <c r="LX39" s="38"/>
      <c r="LY39" s="38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>
        <v>10</v>
      </c>
      <c r="MM39" s="38"/>
      <c r="MN39" s="38"/>
      <c r="MO39" s="38"/>
      <c r="MP39" s="38"/>
      <c r="MQ39" s="38"/>
      <c r="MR39" s="38"/>
      <c r="MS39" s="38"/>
      <c r="MT39" s="38"/>
      <c r="MU39" s="38">
        <v>10</v>
      </c>
      <c r="MV39" s="38"/>
      <c r="MW39" s="38"/>
      <c r="MX39" s="38"/>
      <c r="MY39" s="38"/>
      <c r="MZ39" s="38"/>
      <c r="NA39" s="38"/>
      <c r="NB39" s="38"/>
      <c r="NC39" s="38"/>
      <c r="ND39" s="38"/>
      <c r="NE39" s="38"/>
      <c r="NF39" s="38"/>
      <c r="NG39" s="38"/>
      <c r="NH39" s="38"/>
      <c r="NI39" s="38"/>
      <c r="NJ39" s="38"/>
      <c r="NK39" s="38"/>
      <c r="NL39" s="38"/>
      <c r="NM39" s="38"/>
      <c r="NN39" s="38"/>
      <c r="NO39" s="38"/>
      <c r="NP39" s="38"/>
      <c r="NQ39" s="38"/>
      <c r="NR39" s="38"/>
      <c r="NS39" s="38"/>
      <c r="NT39" s="38"/>
      <c r="NU39" s="38"/>
      <c r="NV39" s="38"/>
      <c r="NW39" s="38"/>
      <c r="NX39" s="38"/>
      <c r="NY39" s="38"/>
      <c r="NZ39" s="38"/>
      <c r="OA39" s="38"/>
      <c r="OB39" s="38"/>
      <c r="OC39" s="38"/>
      <c r="OD39" s="38"/>
      <c r="OE39" s="38"/>
      <c r="OF39" s="38"/>
      <c r="OG39" s="38"/>
      <c r="OH39" s="38"/>
      <c r="OI39" s="38"/>
      <c r="OJ39" s="38"/>
      <c r="OK39" s="38"/>
      <c r="OL39" s="38"/>
      <c r="OM39" s="38"/>
      <c r="ON39" s="38"/>
      <c r="OO39" s="38"/>
      <c r="OP39" s="38"/>
      <c r="OQ39" s="38"/>
      <c r="OR39" s="38"/>
      <c r="OS39" s="38"/>
      <c r="OT39" s="38"/>
      <c r="OU39" s="38"/>
      <c r="OV39" s="38"/>
      <c r="OW39" s="38"/>
      <c r="OX39" s="38"/>
      <c r="OY39" s="38"/>
      <c r="OZ39" s="38"/>
      <c r="PA39" s="38"/>
      <c r="PB39" s="38"/>
      <c r="PC39" s="38"/>
      <c r="PD39" s="38"/>
      <c r="PE39" s="38"/>
      <c r="PF39" s="38"/>
      <c r="PG39" s="38"/>
      <c r="PH39" s="38"/>
      <c r="PI39" s="38"/>
      <c r="PJ39" s="38"/>
      <c r="PK39" s="38"/>
      <c r="PL39" s="38"/>
      <c r="PM39" s="38"/>
      <c r="PN39" s="38"/>
      <c r="PO39" s="38"/>
      <c r="PP39" s="38"/>
      <c r="PQ39" s="38"/>
      <c r="PR39" s="38"/>
      <c r="PS39" s="38"/>
      <c r="PT39" s="38"/>
      <c r="PU39" s="38"/>
      <c r="PV39" s="38"/>
      <c r="PW39" s="38"/>
      <c r="PX39" s="38"/>
      <c r="PY39" s="38"/>
      <c r="PZ39" s="38"/>
      <c r="QA39" s="38"/>
      <c r="QB39" s="38"/>
      <c r="QC39" s="38"/>
      <c r="QD39" s="38"/>
      <c r="QE39" s="38"/>
      <c r="QF39" s="38"/>
      <c r="QG39" s="116"/>
      <c r="QH39" s="38"/>
      <c r="QI39" s="38"/>
      <c r="QJ39" s="38"/>
      <c r="QK39" s="38"/>
      <c r="QL39" s="38"/>
      <c r="QM39" s="38"/>
      <c r="QN39" s="38"/>
      <c r="QO39" s="38"/>
      <c r="QP39" s="38"/>
      <c r="QQ39" s="38"/>
      <c r="QR39" s="38"/>
      <c r="QS39" s="38"/>
      <c r="QT39" s="38"/>
      <c r="QU39" s="38"/>
      <c r="QV39" s="38"/>
      <c r="QW39" s="38"/>
      <c r="QX39" s="38"/>
      <c r="QY39" s="38"/>
      <c r="QZ39" s="38"/>
      <c r="RA39" s="38"/>
      <c r="RB39" s="38"/>
      <c r="RC39" s="38"/>
      <c r="RD39" s="38"/>
      <c r="RE39" s="38"/>
      <c r="RF39" s="38"/>
      <c r="RG39" s="38"/>
      <c r="RH39" s="38"/>
      <c r="RI39" s="38"/>
      <c r="RJ39" s="38"/>
      <c r="RK39" s="38"/>
      <c r="RL39" s="38"/>
      <c r="RM39" s="38"/>
      <c r="RN39" s="38"/>
      <c r="RO39" s="38"/>
      <c r="RP39" s="38"/>
      <c r="RQ39" s="38"/>
      <c r="RR39" s="38"/>
      <c r="RS39" s="38"/>
      <c r="RT39" s="38"/>
      <c r="RU39" s="38"/>
      <c r="RV39" s="38"/>
      <c r="RW39" s="38"/>
      <c r="RX39" s="38"/>
      <c r="RY39" s="38"/>
      <c r="RZ39" s="38"/>
      <c r="SA39" s="38"/>
      <c r="SB39" s="38"/>
      <c r="SC39" s="38"/>
      <c r="SD39" s="38"/>
      <c r="SE39" s="38"/>
      <c r="SF39" s="38"/>
      <c r="SG39" s="38"/>
      <c r="SH39" s="38"/>
      <c r="SI39" s="38"/>
      <c r="SJ39" s="38"/>
      <c r="SK39" s="38"/>
      <c r="SL39" s="38"/>
      <c r="SM39" s="38"/>
      <c r="SN39" s="38"/>
      <c r="SO39" s="38"/>
      <c r="SP39" s="38"/>
      <c r="SQ39" s="38"/>
      <c r="SR39" s="38"/>
      <c r="SS39" s="38"/>
      <c r="ST39" s="38"/>
      <c r="SU39" s="38"/>
      <c r="SV39" s="38"/>
      <c r="SW39" s="38"/>
      <c r="SX39" s="38"/>
      <c r="SY39" s="38"/>
      <c r="SZ39" s="38"/>
      <c r="TA39" s="38"/>
      <c r="TB39" s="38"/>
      <c r="TC39" s="38"/>
      <c r="TD39" s="38"/>
      <c r="TE39" s="38"/>
      <c r="TF39" s="38"/>
      <c r="TG39" s="38"/>
      <c r="TH39" s="38"/>
      <c r="TI39" s="38"/>
      <c r="TJ39" s="38"/>
      <c r="TK39" s="38"/>
      <c r="TL39" s="38"/>
      <c r="TM39" s="38"/>
      <c r="TN39" s="38"/>
      <c r="TO39" s="38"/>
      <c r="TP39" s="38"/>
      <c r="TQ39" s="38"/>
      <c r="TR39" s="38"/>
      <c r="TS39" s="38"/>
      <c r="TT39" s="38"/>
      <c r="TU39" s="38"/>
      <c r="TV39" s="38"/>
      <c r="TW39" s="38"/>
      <c r="TX39" s="38"/>
      <c r="TY39" s="38"/>
      <c r="TZ39" s="38"/>
      <c r="UA39" s="38"/>
      <c r="UB39" s="38"/>
      <c r="UC39" s="38"/>
      <c r="UD39" s="38"/>
      <c r="UE39" s="38"/>
      <c r="UF39" s="38"/>
      <c r="UG39" s="38"/>
      <c r="UH39" s="38"/>
      <c r="UI39" s="38"/>
      <c r="UJ39" s="38"/>
      <c r="UK39" s="38"/>
      <c r="UL39" s="38"/>
      <c r="UM39" s="38"/>
      <c r="UN39" s="38"/>
      <c r="UO39" s="38"/>
      <c r="UP39" s="38"/>
      <c r="UQ39" s="38"/>
      <c r="UR39" s="38"/>
      <c r="US39" s="38"/>
      <c r="UT39" s="38"/>
      <c r="UU39" s="38"/>
      <c r="UV39" s="38"/>
      <c r="UW39" s="38"/>
      <c r="UX39" s="38"/>
      <c r="UY39" s="38"/>
      <c r="UZ39" s="38"/>
      <c r="VA39" s="38"/>
      <c r="VB39" s="38"/>
      <c r="VC39" s="38"/>
      <c r="VD39" s="38"/>
      <c r="VE39" s="38"/>
      <c r="VF39" s="38"/>
      <c r="VG39" s="38"/>
      <c r="VH39" s="38"/>
      <c r="VI39" s="38"/>
      <c r="VJ39" s="38"/>
      <c r="VK39" s="38"/>
      <c r="VL39" s="38"/>
      <c r="VM39" s="38"/>
      <c r="VN39" s="38"/>
      <c r="VO39" s="38"/>
      <c r="VP39" s="38"/>
      <c r="VQ39" s="38"/>
      <c r="VR39" s="38"/>
      <c r="VS39" s="38"/>
      <c r="VT39" s="38"/>
      <c r="VU39" s="38"/>
      <c r="VV39" s="38"/>
      <c r="VW39" s="38"/>
      <c r="VX39" s="38"/>
      <c r="VY39" s="38"/>
      <c r="VZ39" s="38"/>
      <c r="WA39" s="38"/>
      <c r="WB39" s="38"/>
      <c r="WC39" s="38"/>
      <c r="WD39" s="38"/>
      <c r="WE39" s="38"/>
      <c r="WF39" s="38"/>
      <c r="WG39" s="38"/>
      <c r="WH39" s="38"/>
      <c r="WI39" s="38"/>
      <c r="WJ39" s="38"/>
      <c r="WK39" s="38"/>
      <c r="WL39" s="38"/>
      <c r="WM39" s="38"/>
      <c r="WN39" s="38"/>
      <c r="WO39" s="38"/>
      <c r="WP39" s="38"/>
      <c r="WQ39" s="38"/>
      <c r="WR39" s="38"/>
      <c r="WS39" s="38"/>
      <c r="WT39" s="38"/>
      <c r="WU39" s="38"/>
      <c r="WV39" s="38"/>
      <c r="WW39" s="38"/>
      <c r="WX39" s="38"/>
      <c r="WY39" s="38"/>
      <c r="WZ39" s="38"/>
      <c r="XA39" s="38"/>
      <c r="XB39" s="38"/>
      <c r="XC39" s="38"/>
      <c r="XD39" s="38"/>
      <c r="XE39" s="38"/>
      <c r="XF39" s="38"/>
      <c r="XG39" s="38"/>
      <c r="XH39" s="38"/>
      <c r="XI39" s="38"/>
      <c r="XJ39" s="38"/>
      <c r="XK39" s="38"/>
      <c r="XL39" s="38"/>
      <c r="XM39" s="38"/>
      <c r="XN39" s="38"/>
      <c r="XO39" s="38"/>
      <c r="XP39" s="38"/>
      <c r="XQ39" s="38"/>
      <c r="XR39" s="38"/>
      <c r="XS39" s="38"/>
      <c r="XT39" s="38"/>
      <c r="XU39" s="38"/>
      <c r="XV39" s="38"/>
      <c r="XW39" s="38"/>
      <c r="XX39" s="38"/>
      <c r="XY39" s="38"/>
      <c r="XZ39" s="38"/>
      <c r="YA39" s="38"/>
      <c r="YB39" s="38"/>
      <c r="YC39" s="38"/>
      <c r="YD39" s="38"/>
      <c r="YE39" s="38"/>
      <c r="YF39" s="38"/>
      <c r="YG39" s="38"/>
      <c r="YH39" s="38"/>
      <c r="YI39" s="38"/>
      <c r="YJ39" s="38"/>
      <c r="YK39" s="38"/>
      <c r="YL39" s="38"/>
      <c r="YM39" s="38"/>
      <c r="YN39" s="38"/>
      <c r="YO39" s="38"/>
      <c r="YP39" s="38"/>
      <c r="YQ39" s="38"/>
      <c r="YR39" s="38"/>
      <c r="YS39" s="38"/>
      <c r="YT39" s="38"/>
      <c r="YU39" s="38"/>
      <c r="YV39" s="38"/>
      <c r="YW39" s="38"/>
      <c r="YX39" s="38"/>
      <c r="YY39" s="38"/>
      <c r="YZ39" s="38"/>
      <c r="ZA39" s="38"/>
      <c r="ZB39" s="38"/>
      <c r="ZC39" s="38"/>
      <c r="ZD39" s="38"/>
      <c r="ZE39" s="38"/>
      <c r="ZF39" s="38"/>
      <c r="ZG39" s="38"/>
      <c r="ZH39" s="38"/>
      <c r="ZI39" s="38"/>
      <c r="ZJ39" s="38"/>
      <c r="ZK39" s="38"/>
      <c r="ZL39" s="38"/>
      <c r="ZM39" s="38"/>
      <c r="ZN39" s="38"/>
      <c r="ZO39" s="38"/>
      <c r="ZP39" s="38"/>
      <c r="ZQ39" s="38"/>
      <c r="ZR39" s="38"/>
      <c r="ZS39" s="38"/>
      <c r="ZT39" s="38"/>
      <c r="ZU39" s="38"/>
      <c r="ZV39" s="38"/>
      <c r="ZW39" s="38"/>
      <c r="ZX39" s="38"/>
      <c r="ZY39" s="38"/>
      <c r="ZZ39" s="38"/>
      <c r="AAA39" s="38"/>
      <c r="AAB39" s="38"/>
      <c r="AAC39" s="38"/>
      <c r="AAD39" s="38"/>
      <c r="AAE39" s="38"/>
      <c r="AAF39" s="38"/>
      <c r="AAG39" s="38"/>
      <c r="AAH39" s="38"/>
      <c r="AAI39" s="38"/>
      <c r="AAJ39" s="31">
        <f t="shared" si="1"/>
        <v>0</v>
      </c>
      <c r="AAK39" s="5"/>
    </row>
    <row r="40" spans="1:713" s="36" customFormat="1" x14ac:dyDescent="0.25">
      <c r="A40" s="43" t="s">
        <v>460</v>
      </c>
      <c r="B40" s="77">
        <f t="shared" si="0"/>
        <v>0</v>
      </c>
      <c r="C40" s="69">
        <v>1</v>
      </c>
      <c r="D40" s="72">
        <v>43269</v>
      </c>
      <c r="E40" s="79">
        <v>17.940000000000001</v>
      </c>
      <c r="F40" s="79">
        <f t="shared" si="5"/>
        <v>0</v>
      </c>
      <c r="G40" s="77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116"/>
      <c r="HZ40" s="116"/>
      <c r="IA40" s="116"/>
      <c r="IB40" s="116"/>
      <c r="IC40" s="116"/>
      <c r="ID40" s="116"/>
      <c r="IE40" s="116"/>
      <c r="IF40" s="116"/>
      <c r="IG40" s="116"/>
      <c r="IH40" s="116"/>
      <c r="II40" s="116"/>
      <c r="IJ40" s="116"/>
      <c r="IK40" s="116"/>
      <c r="IL40" s="116"/>
      <c r="IM40" s="116"/>
      <c r="IN40" s="116"/>
      <c r="IO40" s="116"/>
      <c r="IP40" s="116"/>
      <c r="IQ40" s="116"/>
      <c r="IR40" s="116"/>
      <c r="IS40" s="116"/>
      <c r="IT40" s="116"/>
      <c r="IU40" s="116"/>
      <c r="IV40" s="116"/>
      <c r="IW40" s="116"/>
      <c r="IX40" s="116"/>
      <c r="IY40" s="116"/>
      <c r="IZ40" s="116"/>
      <c r="JA40" s="116"/>
      <c r="JB40" s="116"/>
      <c r="JC40" s="116"/>
      <c r="JD40" s="116"/>
      <c r="JE40" s="116"/>
      <c r="JF40" s="116"/>
      <c r="JG40" s="116"/>
      <c r="JH40" s="116"/>
      <c r="JI40" s="116"/>
      <c r="JJ40" s="116"/>
      <c r="JK40" s="116"/>
      <c r="JL40" s="116"/>
      <c r="JM40" s="116"/>
      <c r="JN40" s="116"/>
      <c r="JO40" s="116"/>
      <c r="JP40" s="116"/>
      <c r="JQ40" s="116"/>
      <c r="JR40" s="116"/>
      <c r="JS40" s="116"/>
      <c r="JT40" s="116"/>
      <c r="JU40" s="38"/>
      <c r="JV40" s="116"/>
      <c r="JW40" s="116"/>
      <c r="JX40" s="38"/>
      <c r="JY40" s="116"/>
      <c r="JZ40" s="116"/>
      <c r="KA40" s="116"/>
      <c r="KB40" s="38"/>
      <c r="KC40" s="116"/>
      <c r="KD40" s="38"/>
      <c r="KE40" s="116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>
        <v>1</v>
      </c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>
        <v>1</v>
      </c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116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8"/>
      <c r="SC40" s="38"/>
      <c r="SD40" s="38"/>
      <c r="SE40" s="38"/>
      <c r="SF40" s="38"/>
      <c r="SG40" s="38"/>
      <c r="SH40" s="38"/>
      <c r="SI40" s="38"/>
      <c r="SJ40" s="38"/>
      <c r="SK40" s="38"/>
      <c r="SL40" s="38"/>
      <c r="SM40" s="38"/>
      <c r="SN40" s="38"/>
      <c r="SO40" s="38"/>
      <c r="SP40" s="38"/>
      <c r="SQ40" s="38"/>
      <c r="SR40" s="38"/>
      <c r="SS40" s="38"/>
      <c r="ST40" s="38"/>
      <c r="SU40" s="38"/>
      <c r="SV40" s="38"/>
      <c r="SW40" s="38"/>
      <c r="SX40" s="38"/>
      <c r="SY40" s="38"/>
      <c r="SZ40" s="38"/>
      <c r="TA40" s="38"/>
      <c r="TB40" s="38"/>
      <c r="TC40" s="38"/>
      <c r="TD40" s="38"/>
      <c r="TE40" s="38"/>
      <c r="TF40" s="38"/>
      <c r="TG40" s="38"/>
      <c r="TH40" s="38"/>
      <c r="TI40" s="38"/>
      <c r="TJ40" s="38"/>
      <c r="TK40" s="38"/>
      <c r="TL40" s="38"/>
      <c r="TM40" s="38"/>
      <c r="TN40" s="38"/>
      <c r="TO40" s="38"/>
      <c r="TP40" s="38"/>
      <c r="TQ40" s="38"/>
      <c r="TR40" s="38"/>
      <c r="TS40" s="38"/>
      <c r="TT40" s="38"/>
      <c r="TU40" s="38"/>
      <c r="TV40" s="38"/>
      <c r="TW40" s="38"/>
      <c r="TX40" s="38"/>
      <c r="TY40" s="38"/>
      <c r="TZ40" s="38"/>
      <c r="UA40" s="38"/>
      <c r="UB40" s="38"/>
      <c r="UC40" s="38"/>
      <c r="UD40" s="38"/>
      <c r="UE40" s="38"/>
      <c r="UF40" s="38"/>
      <c r="UG40" s="38"/>
      <c r="UH40" s="38"/>
      <c r="UI40" s="38"/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  <c r="VS40" s="38"/>
      <c r="VT40" s="38"/>
      <c r="VU40" s="38"/>
      <c r="VV40" s="38"/>
      <c r="VW40" s="38"/>
      <c r="VX40" s="38"/>
      <c r="VY40" s="38"/>
      <c r="VZ40" s="38"/>
      <c r="WA40" s="38"/>
      <c r="WB40" s="38"/>
      <c r="WC40" s="38"/>
      <c r="WD40" s="38"/>
      <c r="WE40" s="38"/>
      <c r="WF40" s="38"/>
      <c r="WG40" s="38"/>
      <c r="WH40" s="38"/>
      <c r="WI40" s="38"/>
      <c r="WJ40" s="38"/>
      <c r="WK40" s="38"/>
      <c r="WL40" s="38"/>
      <c r="WM40" s="38"/>
      <c r="WN40" s="38"/>
      <c r="WO40" s="38"/>
      <c r="WP40" s="38"/>
      <c r="WQ40" s="38"/>
      <c r="WR40" s="38"/>
      <c r="WS40" s="38"/>
      <c r="WT40" s="38"/>
      <c r="WU40" s="38"/>
      <c r="WV40" s="38"/>
      <c r="WW40" s="38"/>
      <c r="WX40" s="38"/>
      <c r="WY40" s="38"/>
      <c r="WZ40" s="38"/>
      <c r="XA40" s="38"/>
      <c r="XB40" s="38"/>
      <c r="XC40" s="38"/>
      <c r="XD40" s="38"/>
      <c r="XE40" s="38"/>
      <c r="XF40" s="38"/>
      <c r="XG40" s="38"/>
      <c r="XH40" s="38"/>
      <c r="XI40" s="38"/>
      <c r="XJ40" s="38"/>
      <c r="XK40" s="38"/>
      <c r="XL40" s="38"/>
      <c r="XM40" s="38"/>
      <c r="XN40" s="38"/>
      <c r="XO40" s="38"/>
      <c r="XP40" s="38"/>
      <c r="XQ40" s="38"/>
      <c r="XR40" s="38"/>
      <c r="XS40" s="38"/>
      <c r="XT40" s="38"/>
      <c r="XU40" s="38"/>
      <c r="XV40" s="38"/>
      <c r="XW40" s="38"/>
      <c r="XX40" s="38"/>
      <c r="XY40" s="38"/>
      <c r="XZ40" s="38"/>
      <c r="YA40" s="38"/>
      <c r="YB40" s="38"/>
      <c r="YC40" s="38"/>
      <c r="YD40" s="38"/>
      <c r="YE40" s="38"/>
      <c r="YF40" s="38"/>
      <c r="YG40" s="38"/>
      <c r="YH40" s="38"/>
      <c r="YI40" s="38"/>
      <c r="YJ40" s="38"/>
      <c r="YK40" s="38"/>
      <c r="YL40" s="38"/>
      <c r="YM40" s="38"/>
      <c r="YN40" s="38"/>
      <c r="YO40" s="38"/>
      <c r="YP40" s="38"/>
      <c r="YQ40" s="38"/>
      <c r="YR40" s="38"/>
      <c r="YS40" s="38"/>
      <c r="YT40" s="38"/>
      <c r="YU40" s="38"/>
      <c r="YV40" s="38"/>
      <c r="YW40" s="38"/>
      <c r="YX40" s="38"/>
      <c r="YY40" s="38"/>
      <c r="YZ40" s="38"/>
      <c r="ZA40" s="38"/>
      <c r="ZB40" s="38"/>
      <c r="ZC40" s="38"/>
      <c r="ZD40" s="38"/>
      <c r="ZE40" s="38"/>
      <c r="ZF40" s="38"/>
      <c r="ZG40" s="38"/>
      <c r="ZH40" s="38"/>
      <c r="ZI40" s="38"/>
      <c r="ZJ40" s="38"/>
      <c r="ZK40" s="38"/>
      <c r="ZL40" s="38"/>
      <c r="ZM40" s="38"/>
      <c r="ZN40" s="38"/>
      <c r="ZO40" s="38"/>
      <c r="ZP40" s="38"/>
      <c r="ZQ40" s="38"/>
      <c r="ZR40" s="38"/>
      <c r="ZS40" s="38"/>
      <c r="ZT40" s="38"/>
      <c r="ZU40" s="38"/>
      <c r="ZV40" s="38"/>
      <c r="ZW40" s="38"/>
      <c r="ZX40" s="38"/>
      <c r="ZY40" s="38"/>
      <c r="ZZ40" s="38"/>
      <c r="AAA40" s="38"/>
      <c r="AAB40" s="38"/>
      <c r="AAC40" s="38"/>
      <c r="AAD40" s="38"/>
      <c r="AAE40" s="38"/>
      <c r="AAF40" s="38"/>
      <c r="AAG40" s="38"/>
      <c r="AAH40" s="38"/>
      <c r="AAI40" s="38"/>
      <c r="AAJ40" s="31">
        <f t="shared" si="1"/>
        <v>0</v>
      </c>
      <c r="AAK40" s="5"/>
    </row>
    <row r="41" spans="1:713" s="36" customFormat="1" x14ac:dyDescent="0.25">
      <c r="A41" s="26" t="s">
        <v>59</v>
      </c>
      <c r="B41" s="77">
        <f t="shared" si="0"/>
        <v>0</v>
      </c>
      <c r="C41" s="69">
        <v>1</v>
      </c>
      <c r="D41" s="71">
        <v>76274</v>
      </c>
      <c r="E41" s="79">
        <v>25.46</v>
      </c>
      <c r="F41" s="79">
        <f>E41*B41</f>
        <v>0</v>
      </c>
      <c r="G41" s="77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>
        <v>1</v>
      </c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>
        <v>1</v>
      </c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>
        <v>2</v>
      </c>
      <c r="BZ41" s="38"/>
      <c r="CA41" s="38"/>
      <c r="CB41" s="38"/>
      <c r="CC41" s="38"/>
      <c r="CD41" s="38"/>
      <c r="CE41" s="38"/>
      <c r="CF41" s="38">
        <v>2</v>
      </c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116"/>
      <c r="HZ41" s="116"/>
      <c r="IA41" s="116"/>
      <c r="IB41" s="116"/>
      <c r="IC41" s="116"/>
      <c r="ID41" s="116"/>
      <c r="IE41" s="116"/>
      <c r="IF41" s="116"/>
      <c r="IG41" s="116"/>
      <c r="IH41" s="116"/>
      <c r="II41" s="116"/>
      <c r="IJ41" s="116"/>
      <c r="IK41" s="116"/>
      <c r="IL41" s="116"/>
      <c r="IM41" s="116"/>
      <c r="IN41" s="116"/>
      <c r="IO41" s="116"/>
      <c r="IP41" s="116"/>
      <c r="IQ41" s="116"/>
      <c r="IR41" s="116"/>
      <c r="IS41" s="116"/>
      <c r="IT41" s="116"/>
      <c r="IU41" s="116"/>
      <c r="IV41" s="116"/>
      <c r="IW41" s="116"/>
      <c r="IX41" s="116"/>
      <c r="IY41" s="116">
        <v>1</v>
      </c>
      <c r="IZ41" s="116"/>
      <c r="JA41" s="116">
        <v>1</v>
      </c>
      <c r="JB41" s="116"/>
      <c r="JC41" s="116"/>
      <c r="JD41" s="116"/>
      <c r="JE41" s="116"/>
      <c r="JF41" s="116"/>
      <c r="JG41" s="116"/>
      <c r="JH41" s="116"/>
      <c r="JI41" s="116"/>
      <c r="JJ41" s="116"/>
      <c r="JK41" s="116"/>
      <c r="JL41" s="116"/>
      <c r="JM41" s="116"/>
      <c r="JN41" s="116"/>
      <c r="JO41" s="116"/>
      <c r="JP41" s="116"/>
      <c r="JQ41" s="116"/>
      <c r="JR41" s="116"/>
      <c r="JS41" s="116"/>
      <c r="JT41" s="116"/>
      <c r="JU41" s="38"/>
      <c r="JV41" s="116"/>
      <c r="JW41" s="116"/>
      <c r="JX41" s="38"/>
      <c r="JY41" s="116"/>
      <c r="JZ41" s="116"/>
      <c r="KA41" s="116"/>
      <c r="KB41" s="38"/>
      <c r="KC41" s="116"/>
      <c r="KD41" s="38"/>
      <c r="KE41" s="116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116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>
        <v>1</v>
      </c>
      <c r="VB41" s="38"/>
      <c r="VC41" s="38"/>
      <c r="VD41" s="38"/>
      <c r="VE41" s="38">
        <v>1</v>
      </c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1">
        <f t="shared" si="1"/>
        <v>0</v>
      </c>
      <c r="AAK41" s="5"/>
    </row>
    <row r="42" spans="1:713" s="36" customFormat="1" x14ac:dyDescent="0.25">
      <c r="A42" s="62" t="s">
        <v>329</v>
      </c>
      <c r="B42" s="77">
        <f t="shared" si="0"/>
        <v>0</v>
      </c>
      <c r="C42" s="69">
        <v>1</v>
      </c>
      <c r="D42" s="71">
        <v>43185</v>
      </c>
      <c r="E42" s="79">
        <v>19.64</v>
      </c>
      <c r="F42" s="79">
        <f>E42*B42</f>
        <v>0</v>
      </c>
      <c r="G42" s="77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>
        <v>2</v>
      </c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>
        <v>2</v>
      </c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116"/>
      <c r="HZ42" s="116"/>
      <c r="IA42" s="116"/>
      <c r="IB42" s="116"/>
      <c r="IC42" s="116"/>
      <c r="ID42" s="116"/>
      <c r="IE42" s="116"/>
      <c r="IF42" s="116"/>
      <c r="IG42" s="116"/>
      <c r="IH42" s="116"/>
      <c r="II42" s="116"/>
      <c r="IJ42" s="116"/>
      <c r="IK42" s="116"/>
      <c r="IL42" s="116"/>
      <c r="IM42" s="116"/>
      <c r="IN42" s="116"/>
      <c r="IO42" s="116"/>
      <c r="IP42" s="116"/>
      <c r="IQ42" s="116"/>
      <c r="IR42" s="116"/>
      <c r="IS42" s="116"/>
      <c r="IT42" s="116"/>
      <c r="IU42" s="116"/>
      <c r="IV42" s="116"/>
      <c r="IW42" s="116"/>
      <c r="IX42" s="116"/>
      <c r="IY42" s="116"/>
      <c r="IZ42" s="116"/>
      <c r="JA42" s="116"/>
      <c r="JB42" s="116"/>
      <c r="JC42" s="116"/>
      <c r="JD42" s="116"/>
      <c r="JE42" s="116"/>
      <c r="JF42" s="116"/>
      <c r="JG42" s="116"/>
      <c r="JH42" s="116"/>
      <c r="JI42" s="116"/>
      <c r="JJ42" s="116"/>
      <c r="JK42" s="116"/>
      <c r="JL42" s="116"/>
      <c r="JM42" s="116"/>
      <c r="JN42" s="116"/>
      <c r="JO42" s="116"/>
      <c r="JP42" s="116"/>
      <c r="JQ42" s="116"/>
      <c r="JR42" s="116"/>
      <c r="JS42" s="116"/>
      <c r="JT42" s="116"/>
      <c r="JU42" s="38"/>
      <c r="JV42" s="116"/>
      <c r="JW42" s="116"/>
      <c r="JX42" s="38"/>
      <c r="JY42" s="116"/>
      <c r="JZ42" s="116"/>
      <c r="KA42" s="116"/>
      <c r="KB42" s="38"/>
      <c r="KC42" s="116"/>
      <c r="KD42" s="38"/>
      <c r="KE42" s="116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116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8"/>
      <c r="SC42" s="38"/>
      <c r="SD42" s="38"/>
      <c r="SE42" s="38"/>
      <c r="SF42" s="38"/>
      <c r="SG42" s="38"/>
      <c r="SH42" s="38"/>
      <c r="SI42" s="38"/>
      <c r="SJ42" s="38"/>
      <c r="SK42" s="38"/>
      <c r="SL42" s="38"/>
      <c r="SM42" s="38"/>
      <c r="SN42" s="38"/>
      <c r="SO42" s="38"/>
      <c r="SP42" s="38"/>
      <c r="SQ42" s="38"/>
      <c r="SR42" s="38"/>
      <c r="SS42" s="38"/>
      <c r="ST42" s="38"/>
      <c r="SU42" s="38"/>
      <c r="SV42" s="38"/>
      <c r="SW42" s="38"/>
      <c r="SX42" s="38"/>
      <c r="SY42" s="38"/>
      <c r="SZ42" s="38"/>
      <c r="TA42" s="38"/>
      <c r="TB42" s="38"/>
      <c r="TC42" s="38"/>
      <c r="TD42" s="38"/>
      <c r="TE42" s="38"/>
      <c r="TF42" s="38"/>
      <c r="TG42" s="38"/>
      <c r="TH42" s="38"/>
      <c r="TI42" s="38"/>
      <c r="TJ42" s="38"/>
      <c r="TK42" s="38"/>
      <c r="TL42" s="38"/>
      <c r="TM42" s="38"/>
      <c r="TN42" s="38"/>
      <c r="TO42" s="38"/>
      <c r="TP42" s="38"/>
      <c r="TQ42" s="38"/>
      <c r="TR42" s="38"/>
      <c r="TS42" s="38"/>
      <c r="TT42" s="38"/>
      <c r="TU42" s="38"/>
      <c r="TV42" s="38"/>
      <c r="TW42" s="38"/>
      <c r="TX42" s="38"/>
      <c r="TY42" s="38"/>
      <c r="TZ42" s="38"/>
      <c r="UA42" s="38"/>
      <c r="UB42" s="38"/>
      <c r="UC42" s="38"/>
      <c r="UD42" s="38"/>
      <c r="UE42" s="38"/>
      <c r="UF42" s="38"/>
      <c r="UG42" s="38"/>
      <c r="UH42" s="38"/>
      <c r="UI42" s="38"/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  <c r="VS42" s="38"/>
      <c r="VT42" s="38"/>
      <c r="VU42" s="38"/>
      <c r="VV42" s="38"/>
      <c r="VW42" s="38"/>
      <c r="VX42" s="38"/>
      <c r="VY42" s="38"/>
      <c r="VZ42" s="38"/>
      <c r="WA42" s="38"/>
      <c r="WB42" s="38"/>
      <c r="WC42" s="38"/>
      <c r="WD42" s="38"/>
      <c r="WE42" s="38"/>
      <c r="WF42" s="38"/>
      <c r="WG42" s="38"/>
      <c r="WH42" s="38"/>
      <c r="WI42" s="38"/>
      <c r="WJ42" s="38"/>
      <c r="WK42" s="38"/>
      <c r="WL42" s="38"/>
      <c r="WM42" s="38"/>
      <c r="WN42" s="38"/>
      <c r="WO42" s="38"/>
      <c r="WP42" s="38"/>
      <c r="WQ42" s="38"/>
      <c r="WR42" s="38"/>
      <c r="WS42" s="38"/>
      <c r="WT42" s="38"/>
      <c r="WU42" s="38"/>
      <c r="WV42" s="38"/>
      <c r="WW42" s="38"/>
      <c r="WX42" s="38"/>
      <c r="WY42" s="38"/>
      <c r="WZ42" s="38"/>
      <c r="XA42" s="38"/>
      <c r="XB42" s="38"/>
      <c r="XC42" s="38"/>
      <c r="XD42" s="38"/>
      <c r="XE42" s="38"/>
      <c r="XF42" s="38"/>
      <c r="XG42" s="38"/>
      <c r="XH42" s="38"/>
      <c r="XI42" s="38"/>
      <c r="XJ42" s="38"/>
      <c r="XK42" s="38"/>
      <c r="XL42" s="38"/>
      <c r="XM42" s="38"/>
      <c r="XN42" s="38"/>
      <c r="XO42" s="38"/>
      <c r="XP42" s="38"/>
      <c r="XQ42" s="38"/>
      <c r="XR42" s="38"/>
      <c r="XS42" s="38"/>
      <c r="XT42" s="38"/>
      <c r="XU42" s="38"/>
      <c r="XV42" s="38"/>
      <c r="XW42" s="38"/>
      <c r="XX42" s="38"/>
      <c r="XY42" s="38"/>
      <c r="XZ42" s="38"/>
      <c r="YA42" s="38"/>
      <c r="YB42" s="38"/>
      <c r="YC42" s="38"/>
      <c r="YD42" s="38"/>
      <c r="YE42" s="38"/>
      <c r="YF42" s="38"/>
      <c r="YG42" s="38"/>
      <c r="YH42" s="38"/>
      <c r="YI42" s="38"/>
      <c r="YJ42" s="38"/>
      <c r="YK42" s="38"/>
      <c r="YL42" s="38"/>
      <c r="YM42" s="38"/>
      <c r="YN42" s="38"/>
      <c r="YO42" s="38"/>
      <c r="YP42" s="38"/>
      <c r="YQ42" s="38"/>
      <c r="YR42" s="38"/>
      <c r="YS42" s="38"/>
      <c r="YT42" s="38"/>
      <c r="YU42" s="38"/>
      <c r="YV42" s="38"/>
      <c r="YW42" s="38"/>
      <c r="YX42" s="38"/>
      <c r="YY42" s="38"/>
      <c r="YZ42" s="38"/>
      <c r="ZA42" s="38"/>
      <c r="ZB42" s="38"/>
      <c r="ZC42" s="38"/>
      <c r="ZD42" s="38"/>
      <c r="ZE42" s="38"/>
      <c r="ZF42" s="38"/>
      <c r="ZG42" s="38"/>
      <c r="ZH42" s="38"/>
      <c r="ZI42" s="38"/>
      <c r="ZJ42" s="38"/>
      <c r="ZK42" s="38"/>
      <c r="ZL42" s="38"/>
      <c r="ZM42" s="38"/>
      <c r="ZN42" s="38"/>
      <c r="ZO42" s="38"/>
      <c r="ZP42" s="38"/>
      <c r="ZQ42" s="38"/>
      <c r="ZR42" s="38"/>
      <c r="ZS42" s="38"/>
      <c r="ZT42" s="38"/>
      <c r="ZU42" s="38"/>
      <c r="ZV42" s="38"/>
      <c r="ZW42" s="38"/>
      <c r="ZX42" s="38"/>
      <c r="ZY42" s="38"/>
      <c r="ZZ42" s="38"/>
      <c r="AAA42" s="38"/>
      <c r="AAB42" s="38"/>
      <c r="AAC42" s="38"/>
      <c r="AAD42" s="38"/>
      <c r="AAE42" s="38"/>
      <c r="AAF42" s="38"/>
      <c r="AAG42" s="38"/>
      <c r="AAH42" s="38"/>
      <c r="AAI42" s="38"/>
      <c r="AAJ42" s="31">
        <f t="shared" si="1"/>
        <v>0</v>
      </c>
      <c r="AAK42" s="5"/>
    </row>
    <row r="43" spans="1:713" s="36" customFormat="1" x14ac:dyDescent="0.25">
      <c r="A43" s="62" t="s">
        <v>171</v>
      </c>
      <c r="B43" s="77">
        <f t="shared" si="0"/>
        <v>2</v>
      </c>
      <c r="C43" s="69">
        <v>1</v>
      </c>
      <c r="D43" s="71">
        <v>43437</v>
      </c>
      <c r="E43" s="79">
        <v>16.579999999999998</v>
      </c>
      <c r="F43" s="79">
        <f t="shared" ref="F43:F60" si="6">E43*B43</f>
        <v>33.159999999999997</v>
      </c>
      <c r="G43" s="77">
        <v>20</v>
      </c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>
        <v>20</v>
      </c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>
        <v>40</v>
      </c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>
        <v>10</v>
      </c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>
        <v>10</v>
      </c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>
        <v>20</v>
      </c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116">
        <v>20</v>
      </c>
      <c r="HZ43" s="116"/>
      <c r="IA43" s="116"/>
      <c r="IB43" s="116"/>
      <c r="IC43" s="116"/>
      <c r="ID43" s="116"/>
      <c r="IE43" s="116"/>
      <c r="IF43" s="116"/>
      <c r="IG43" s="116"/>
      <c r="IH43" s="116"/>
      <c r="II43" s="116"/>
      <c r="IJ43" s="116"/>
      <c r="IK43" s="116"/>
      <c r="IL43" s="116"/>
      <c r="IM43" s="116"/>
      <c r="IN43" s="116"/>
      <c r="IO43" s="116"/>
      <c r="IP43" s="116"/>
      <c r="IQ43" s="116"/>
      <c r="IR43" s="116"/>
      <c r="IS43" s="116"/>
      <c r="IT43" s="116"/>
      <c r="IU43" s="116"/>
      <c r="IV43" s="116"/>
      <c r="IW43" s="116"/>
      <c r="IX43" s="116"/>
      <c r="IY43" s="116"/>
      <c r="IZ43" s="116"/>
      <c r="JA43" s="116"/>
      <c r="JB43" s="116"/>
      <c r="JC43" s="116"/>
      <c r="JD43" s="116"/>
      <c r="JE43" s="116"/>
      <c r="JF43" s="116"/>
      <c r="JG43" s="116"/>
      <c r="JH43" s="116"/>
      <c r="JI43" s="116"/>
      <c r="JJ43" s="116"/>
      <c r="JK43" s="116"/>
      <c r="JL43" s="116"/>
      <c r="JM43" s="116"/>
      <c r="JN43" s="116"/>
      <c r="JO43" s="116"/>
      <c r="JP43" s="116"/>
      <c r="JQ43" s="116"/>
      <c r="JR43" s="116"/>
      <c r="JS43" s="116"/>
      <c r="JT43" s="116"/>
      <c r="JU43" s="38"/>
      <c r="JV43" s="116"/>
      <c r="JW43" s="116"/>
      <c r="JX43" s="38"/>
      <c r="JY43" s="116"/>
      <c r="JZ43" s="116"/>
      <c r="KA43" s="116"/>
      <c r="KB43" s="38"/>
      <c r="KC43" s="116"/>
      <c r="KD43" s="38"/>
      <c r="KE43" s="116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>
        <v>20</v>
      </c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>
        <v>20</v>
      </c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>
        <v>20</v>
      </c>
      <c r="OG43" s="38"/>
      <c r="OH43" s="38"/>
      <c r="OI43" s="38"/>
      <c r="OJ43" s="38"/>
      <c r="OK43" s="38"/>
      <c r="OL43" s="38">
        <v>30</v>
      </c>
      <c r="OM43" s="38"/>
      <c r="ON43" s="38"/>
      <c r="OO43" s="38"/>
      <c r="OP43" s="38"/>
      <c r="OQ43" s="38">
        <v>30</v>
      </c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>
        <v>30</v>
      </c>
      <c r="PL43" s="38"/>
      <c r="PM43" s="38">
        <v>40</v>
      </c>
      <c r="PN43" s="38"/>
      <c r="PO43" s="38"/>
      <c r="PP43" s="38"/>
      <c r="PQ43" s="38"/>
      <c r="PR43" s="38"/>
      <c r="PS43" s="38"/>
      <c r="PT43" s="38">
        <v>10</v>
      </c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116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8"/>
      <c r="SC43" s="38"/>
      <c r="SD43" s="38"/>
      <c r="SE43" s="38"/>
      <c r="SF43" s="38"/>
      <c r="SG43" s="38"/>
      <c r="SH43" s="38"/>
      <c r="SI43" s="38"/>
      <c r="SJ43" s="38"/>
      <c r="SK43" s="38"/>
      <c r="SL43" s="38"/>
      <c r="SM43" s="38"/>
      <c r="SN43" s="38"/>
      <c r="SO43" s="38"/>
      <c r="SP43" s="38"/>
      <c r="SQ43" s="38"/>
      <c r="SR43" s="38"/>
      <c r="SS43" s="38"/>
      <c r="ST43" s="38"/>
      <c r="SU43" s="38"/>
      <c r="SV43" s="38"/>
      <c r="SW43" s="38"/>
      <c r="SX43" s="38"/>
      <c r="SY43" s="38"/>
      <c r="SZ43" s="38"/>
      <c r="TA43" s="38"/>
      <c r="TB43" s="38"/>
      <c r="TC43" s="38"/>
      <c r="TD43" s="38"/>
      <c r="TE43" s="38"/>
      <c r="TF43" s="38"/>
      <c r="TG43" s="38"/>
      <c r="TH43" s="38"/>
      <c r="TI43" s="38"/>
      <c r="TJ43" s="38"/>
      <c r="TK43" s="38"/>
      <c r="TL43" s="38"/>
      <c r="TM43" s="38"/>
      <c r="TN43" s="38"/>
      <c r="TO43" s="38"/>
      <c r="TP43" s="38"/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>
        <v>20</v>
      </c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>
        <v>10</v>
      </c>
      <c r="VN43" s="38"/>
      <c r="VO43" s="38"/>
      <c r="VP43" s="38"/>
      <c r="VQ43" s="38"/>
      <c r="VR43" s="38"/>
      <c r="VS43" s="38"/>
      <c r="VT43" s="38"/>
      <c r="VU43" s="38"/>
      <c r="VV43" s="38"/>
      <c r="VW43" s="38">
        <v>10</v>
      </c>
      <c r="VX43" s="38"/>
      <c r="VY43" s="38"/>
      <c r="VZ43" s="38"/>
      <c r="WA43" s="38"/>
      <c r="WB43" s="38"/>
      <c r="WC43" s="38"/>
      <c r="WD43" s="38"/>
      <c r="WE43" s="38"/>
      <c r="WF43" s="38"/>
      <c r="WG43" s="38"/>
      <c r="WH43" s="38"/>
      <c r="WI43" s="38"/>
      <c r="WJ43" s="38"/>
      <c r="WK43" s="38"/>
      <c r="WL43" s="38"/>
      <c r="WM43" s="38"/>
      <c r="WN43" s="38"/>
      <c r="WO43" s="38"/>
      <c r="WP43" s="38"/>
      <c r="WQ43" s="38"/>
      <c r="WR43" s="38"/>
      <c r="WS43" s="38"/>
      <c r="WT43" s="38"/>
      <c r="WU43" s="38"/>
      <c r="WV43" s="38"/>
      <c r="WW43" s="38"/>
      <c r="WX43" s="38"/>
      <c r="WY43" s="38"/>
      <c r="WZ43" s="38"/>
      <c r="XA43" s="38"/>
      <c r="XB43" s="38"/>
      <c r="XC43" s="38"/>
      <c r="XD43" s="38"/>
      <c r="XE43" s="38"/>
      <c r="XF43" s="38"/>
      <c r="XG43" s="38"/>
      <c r="XH43" s="38">
        <v>2</v>
      </c>
      <c r="XI43" s="38"/>
      <c r="XJ43" s="38"/>
      <c r="XK43" s="38"/>
      <c r="XL43" s="38"/>
      <c r="XM43" s="38"/>
      <c r="XN43" s="38"/>
      <c r="XO43" s="38"/>
      <c r="XP43" s="38"/>
      <c r="XQ43" s="38"/>
      <c r="XR43" s="38">
        <v>2</v>
      </c>
      <c r="XS43" s="38"/>
      <c r="XT43" s="38"/>
      <c r="XU43" s="38"/>
      <c r="XV43" s="38"/>
      <c r="XW43" s="38"/>
      <c r="XX43" s="38"/>
      <c r="XY43" s="38"/>
      <c r="XZ43" s="38"/>
      <c r="YA43" s="38"/>
      <c r="YB43" s="38"/>
      <c r="YC43" s="38"/>
      <c r="YD43" s="38"/>
      <c r="YE43" s="38"/>
      <c r="YF43" s="38"/>
      <c r="YG43" s="38"/>
      <c r="YH43" s="38"/>
      <c r="YI43" s="38"/>
      <c r="YJ43" s="38"/>
      <c r="YK43" s="38"/>
      <c r="YL43" s="38"/>
      <c r="YM43" s="38"/>
      <c r="YN43" s="38"/>
      <c r="YO43" s="38"/>
      <c r="YP43" s="38"/>
      <c r="YQ43" s="38"/>
      <c r="YR43" s="38"/>
      <c r="YS43" s="38"/>
      <c r="YT43" s="38"/>
      <c r="YU43" s="38"/>
      <c r="YV43" s="38"/>
      <c r="YW43" s="38"/>
      <c r="YX43" s="38"/>
      <c r="YY43" s="38"/>
      <c r="YZ43" s="38"/>
      <c r="ZA43" s="38"/>
      <c r="ZB43" s="38"/>
      <c r="ZC43" s="38"/>
      <c r="ZD43" s="38"/>
      <c r="ZE43" s="38"/>
      <c r="ZF43" s="38"/>
      <c r="ZG43" s="38"/>
      <c r="ZH43" s="38"/>
      <c r="ZI43" s="38"/>
      <c r="ZJ43" s="38"/>
      <c r="ZK43" s="38"/>
      <c r="ZL43" s="38"/>
      <c r="ZM43" s="38"/>
      <c r="ZN43" s="38"/>
      <c r="ZO43" s="38"/>
      <c r="ZP43" s="38"/>
      <c r="ZQ43" s="38"/>
      <c r="ZR43" s="38"/>
      <c r="ZS43" s="38"/>
      <c r="ZT43" s="38"/>
      <c r="ZU43" s="38"/>
      <c r="ZV43" s="38"/>
      <c r="ZW43" s="38"/>
      <c r="ZX43" s="38"/>
      <c r="ZY43" s="38"/>
      <c r="ZZ43" s="38"/>
      <c r="AAA43" s="38"/>
      <c r="AAB43" s="38"/>
      <c r="AAC43" s="38"/>
      <c r="AAD43" s="38"/>
      <c r="AAE43" s="38"/>
      <c r="AAF43" s="38"/>
      <c r="AAG43" s="38"/>
      <c r="AAH43" s="38"/>
      <c r="AAI43" s="38"/>
      <c r="AAJ43" s="31">
        <f t="shared" si="1"/>
        <v>0</v>
      </c>
      <c r="AAK43" s="5"/>
    </row>
    <row r="44" spans="1:713" s="36" customFormat="1" x14ac:dyDescent="0.25">
      <c r="A44" s="62" t="s">
        <v>171</v>
      </c>
      <c r="B44" s="77">
        <f t="shared" si="0"/>
        <v>30</v>
      </c>
      <c r="C44" s="69">
        <v>10</v>
      </c>
      <c r="D44" s="72">
        <v>43437</v>
      </c>
      <c r="E44" s="79">
        <v>14.55</v>
      </c>
      <c r="F44" s="79">
        <f t="shared" si="6"/>
        <v>436.5</v>
      </c>
      <c r="G44" s="77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>
        <v>10</v>
      </c>
      <c r="BC44" s="38"/>
      <c r="BD44" s="38"/>
      <c r="BE44" s="38"/>
      <c r="BF44" s="38"/>
      <c r="BG44" s="38"/>
      <c r="BH44" s="38"/>
      <c r="BI44" s="38"/>
      <c r="BJ44" s="38"/>
      <c r="BK44" s="38"/>
      <c r="BL44" s="38">
        <v>10</v>
      </c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>
        <v>20</v>
      </c>
      <c r="CT44" s="38"/>
      <c r="CU44" s="38"/>
      <c r="CV44" s="38"/>
      <c r="CW44" s="38"/>
      <c r="CX44" s="38"/>
      <c r="CY44" s="38">
        <v>50</v>
      </c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>
        <v>20</v>
      </c>
      <c r="DM44" s="38"/>
      <c r="DN44" s="38">
        <v>10</v>
      </c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>
        <v>20</v>
      </c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>
        <v>30</v>
      </c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>
        <v>20</v>
      </c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>
        <v>20</v>
      </c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116"/>
      <c r="HZ44" s="116"/>
      <c r="IA44" s="116"/>
      <c r="IB44" s="116"/>
      <c r="IC44" s="116"/>
      <c r="ID44" s="116"/>
      <c r="IE44" s="116"/>
      <c r="IF44" s="116"/>
      <c r="IG44" s="116"/>
      <c r="IH44" s="116"/>
      <c r="II44" s="116"/>
      <c r="IJ44" s="116"/>
      <c r="IK44" s="116"/>
      <c r="IL44" s="116"/>
      <c r="IM44" s="116"/>
      <c r="IN44" s="116"/>
      <c r="IO44" s="116"/>
      <c r="IP44" s="116"/>
      <c r="IQ44" s="116"/>
      <c r="IR44" s="116"/>
      <c r="IS44" s="116"/>
      <c r="IT44" s="116"/>
      <c r="IU44" s="116"/>
      <c r="IV44" s="116"/>
      <c r="IW44" s="116"/>
      <c r="IX44" s="116"/>
      <c r="IY44" s="116"/>
      <c r="IZ44" s="116"/>
      <c r="JA44" s="116"/>
      <c r="JB44" s="116"/>
      <c r="JC44" s="116"/>
      <c r="JD44" s="116"/>
      <c r="JE44" s="116"/>
      <c r="JF44" s="116"/>
      <c r="JG44" s="116"/>
      <c r="JH44" s="116"/>
      <c r="JI44" s="116"/>
      <c r="JJ44" s="116"/>
      <c r="JK44" s="116"/>
      <c r="JL44" s="116"/>
      <c r="JM44" s="116"/>
      <c r="JN44" s="116"/>
      <c r="JO44" s="116"/>
      <c r="JP44" s="116"/>
      <c r="JQ44" s="116"/>
      <c r="JR44" s="116"/>
      <c r="JS44" s="116"/>
      <c r="JT44" s="116"/>
      <c r="JU44" s="38"/>
      <c r="JV44" s="116"/>
      <c r="JW44" s="116"/>
      <c r="JX44" s="38"/>
      <c r="JY44" s="116"/>
      <c r="JZ44" s="116"/>
      <c r="KA44" s="116"/>
      <c r="KB44" s="38"/>
      <c r="KC44" s="116"/>
      <c r="KD44" s="38"/>
      <c r="KE44" s="116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>
        <v>10</v>
      </c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>
        <v>40</v>
      </c>
      <c r="QB44" s="38"/>
      <c r="QC44" s="38"/>
      <c r="QD44" s="38"/>
      <c r="QE44" s="38"/>
      <c r="QF44" s="38"/>
      <c r="QG44" s="116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>
        <v>10</v>
      </c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>
        <v>10</v>
      </c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>
        <v>20</v>
      </c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>
        <v>50</v>
      </c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>
        <v>20</v>
      </c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>
        <v>30</v>
      </c>
      <c r="AAJ44" s="31">
        <f t="shared" si="1"/>
        <v>0</v>
      </c>
      <c r="AAK44" s="5"/>
    </row>
    <row r="45" spans="1:713" s="36" customFormat="1" x14ac:dyDescent="0.25">
      <c r="A45" s="62" t="s">
        <v>171</v>
      </c>
      <c r="B45" s="77">
        <f t="shared" si="0"/>
        <v>10</v>
      </c>
      <c r="C45" s="69">
        <v>10</v>
      </c>
      <c r="D45" s="72">
        <v>43451</v>
      </c>
      <c r="E45" s="79">
        <v>14.51</v>
      </c>
      <c r="F45" s="79">
        <f t="shared" si="6"/>
        <v>145.1</v>
      </c>
      <c r="G45" s="77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  <c r="IX45" s="116"/>
      <c r="IY45" s="116"/>
      <c r="IZ45" s="116"/>
      <c r="JA45" s="116"/>
      <c r="JB45" s="116"/>
      <c r="JC45" s="116"/>
      <c r="JD45" s="116"/>
      <c r="JE45" s="116"/>
      <c r="JF45" s="116"/>
      <c r="JG45" s="116"/>
      <c r="JH45" s="116"/>
      <c r="JI45" s="116"/>
      <c r="JJ45" s="116"/>
      <c r="JK45" s="116"/>
      <c r="JL45" s="116"/>
      <c r="JM45" s="116"/>
      <c r="JN45" s="116"/>
      <c r="JO45" s="116"/>
      <c r="JP45" s="116"/>
      <c r="JQ45" s="116"/>
      <c r="JR45" s="116"/>
      <c r="JS45" s="116"/>
      <c r="JT45" s="116"/>
      <c r="JU45" s="38"/>
      <c r="JV45" s="116"/>
      <c r="JW45" s="116"/>
      <c r="JX45" s="38"/>
      <c r="JY45" s="116"/>
      <c r="JZ45" s="116"/>
      <c r="KA45" s="116"/>
      <c r="KB45" s="38"/>
      <c r="KC45" s="116"/>
      <c r="KD45" s="38"/>
      <c r="KE45" s="116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116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>
        <v>20</v>
      </c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>
        <v>20</v>
      </c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>
        <v>10</v>
      </c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>
        <v>10</v>
      </c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1">
        <f t="shared" si="1"/>
        <v>0</v>
      </c>
      <c r="AAK45" s="5"/>
    </row>
    <row r="46" spans="1:713" s="36" customFormat="1" x14ac:dyDescent="0.25">
      <c r="A46" s="62" t="s">
        <v>227</v>
      </c>
      <c r="B46" s="77">
        <f t="shared" si="0"/>
        <v>0</v>
      </c>
      <c r="C46" s="69">
        <v>1</v>
      </c>
      <c r="D46" s="72">
        <v>43451</v>
      </c>
      <c r="E46" s="79">
        <v>17.95</v>
      </c>
      <c r="F46" s="79">
        <f t="shared" si="6"/>
        <v>0</v>
      </c>
      <c r="G46" s="77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116">
        <v>2</v>
      </c>
      <c r="HZ46" s="116"/>
      <c r="IA46" s="116"/>
      <c r="IB46" s="116"/>
      <c r="IC46" s="116"/>
      <c r="ID46" s="116"/>
      <c r="IE46" s="116"/>
      <c r="IF46" s="116"/>
      <c r="IG46" s="116"/>
      <c r="IH46" s="116"/>
      <c r="II46" s="116"/>
      <c r="IJ46" s="116"/>
      <c r="IK46" s="116"/>
      <c r="IL46" s="116"/>
      <c r="IM46" s="116"/>
      <c r="IN46" s="116"/>
      <c r="IO46" s="116"/>
      <c r="IP46" s="116"/>
      <c r="IQ46" s="116"/>
      <c r="IR46" s="116"/>
      <c r="IS46" s="116"/>
      <c r="IT46" s="116">
        <v>2</v>
      </c>
      <c r="IU46" s="116"/>
      <c r="IV46" s="116"/>
      <c r="IW46" s="116"/>
      <c r="IX46" s="116"/>
      <c r="IY46" s="116"/>
      <c r="IZ46" s="116"/>
      <c r="JA46" s="116"/>
      <c r="JB46" s="116"/>
      <c r="JC46" s="116"/>
      <c r="JD46" s="116"/>
      <c r="JE46" s="116"/>
      <c r="JF46" s="116"/>
      <c r="JG46" s="116"/>
      <c r="JH46" s="116"/>
      <c r="JI46" s="116"/>
      <c r="JJ46" s="116"/>
      <c r="JK46" s="116"/>
      <c r="JL46" s="116"/>
      <c r="JM46" s="116"/>
      <c r="JN46" s="116"/>
      <c r="JO46" s="116"/>
      <c r="JP46" s="116"/>
      <c r="JQ46" s="116"/>
      <c r="JR46" s="116"/>
      <c r="JS46" s="116"/>
      <c r="JT46" s="116"/>
      <c r="JU46" s="38"/>
      <c r="JV46" s="116"/>
      <c r="JW46" s="116"/>
      <c r="JX46" s="38"/>
      <c r="JY46" s="116"/>
      <c r="JZ46" s="116"/>
      <c r="KA46" s="116"/>
      <c r="KB46" s="38"/>
      <c r="KC46" s="116"/>
      <c r="KD46" s="38"/>
      <c r="KE46" s="116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116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>
        <v>1</v>
      </c>
      <c r="YW46" s="38"/>
      <c r="YX46" s="38"/>
      <c r="YY46" s="38"/>
      <c r="YZ46" s="38">
        <v>1</v>
      </c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1">
        <f t="shared" si="1"/>
        <v>0</v>
      </c>
      <c r="AAK46" s="5"/>
    </row>
    <row r="47" spans="1:713" s="36" customFormat="1" x14ac:dyDescent="0.25">
      <c r="A47" s="62" t="s">
        <v>227</v>
      </c>
      <c r="B47" s="77">
        <f t="shared" si="0"/>
        <v>40</v>
      </c>
      <c r="C47" s="69">
        <v>10</v>
      </c>
      <c r="D47" s="71">
        <v>43437</v>
      </c>
      <c r="E47" s="79">
        <v>15.97</v>
      </c>
      <c r="F47" s="79">
        <f t="shared" si="6"/>
        <v>638.80000000000007</v>
      </c>
      <c r="G47" s="77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>
        <v>30</v>
      </c>
      <c r="AF47" s="38"/>
      <c r="AG47" s="38"/>
      <c r="AH47" s="38">
        <v>30</v>
      </c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>
        <v>20</v>
      </c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>
        <v>20</v>
      </c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>
        <v>20</v>
      </c>
      <c r="CZ47" s="38"/>
      <c r="DA47" s="38"/>
      <c r="DB47" s="38"/>
      <c r="DC47" s="38"/>
      <c r="DD47" s="38"/>
      <c r="DE47" s="38">
        <v>20</v>
      </c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>
        <v>40</v>
      </c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>
        <v>40</v>
      </c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>
        <v>30</v>
      </c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>
        <v>30</v>
      </c>
      <c r="HV47" s="38"/>
      <c r="HW47" s="38"/>
      <c r="HX47" s="38"/>
      <c r="HY47" s="38">
        <v>20</v>
      </c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>
        <v>10</v>
      </c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>
        <v>10</v>
      </c>
      <c r="PR47" s="38"/>
      <c r="PS47" s="38"/>
      <c r="PT47" s="38"/>
      <c r="PU47" s="38"/>
      <c r="PV47" s="38"/>
      <c r="PW47" s="38"/>
      <c r="PX47" s="38"/>
      <c r="PY47" s="38"/>
      <c r="PZ47" s="38"/>
      <c r="QA47" s="38">
        <v>10</v>
      </c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>
        <v>10</v>
      </c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>
        <v>30</v>
      </c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>
        <v>20</v>
      </c>
      <c r="SB47" s="38"/>
      <c r="SC47" s="38"/>
      <c r="SD47" s="38"/>
      <c r="SE47" s="38"/>
      <c r="SF47" s="38"/>
      <c r="SG47" s="38">
        <v>10</v>
      </c>
      <c r="SH47" s="38"/>
      <c r="SI47" s="38"/>
      <c r="SJ47" s="38"/>
      <c r="SK47" s="38"/>
      <c r="SL47" s="38"/>
      <c r="SM47" s="38"/>
      <c r="SN47" s="38"/>
      <c r="SO47" s="38"/>
      <c r="SP47" s="38"/>
      <c r="SQ47" s="38"/>
      <c r="SR47" s="38"/>
      <c r="SS47" s="38"/>
      <c r="ST47" s="38"/>
      <c r="SU47" s="38"/>
      <c r="SV47" s="38"/>
      <c r="SW47" s="38"/>
      <c r="SX47" s="38"/>
      <c r="SY47" s="38"/>
      <c r="SZ47" s="38"/>
      <c r="TA47" s="38"/>
      <c r="TB47" s="38"/>
      <c r="TC47" s="38"/>
      <c r="TD47" s="38"/>
      <c r="TE47" s="38">
        <v>10</v>
      </c>
      <c r="TF47" s="38"/>
      <c r="TG47" s="38"/>
      <c r="TH47" s="38"/>
      <c r="TI47" s="38"/>
      <c r="TJ47" s="38"/>
      <c r="TK47" s="38"/>
      <c r="TL47" s="38"/>
      <c r="TM47" s="38"/>
      <c r="TN47" s="38"/>
      <c r="TO47" s="38"/>
      <c r="TP47" s="38">
        <v>10</v>
      </c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>
        <v>20</v>
      </c>
      <c r="UE47" s="38"/>
      <c r="UF47" s="38"/>
      <c r="UG47" s="38"/>
      <c r="UH47" s="38"/>
      <c r="UI47" s="38">
        <v>20</v>
      </c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>
        <v>40</v>
      </c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>
        <v>40</v>
      </c>
      <c r="VM47" s="38"/>
      <c r="VN47" s="38"/>
      <c r="VO47" s="38"/>
      <c r="VP47" s="38"/>
      <c r="VQ47" s="38"/>
      <c r="VR47" s="38"/>
      <c r="VS47" s="38"/>
      <c r="VT47" s="38"/>
      <c r="VU47" s="38"/>
      <c r="VV47" s="38"/>
      <c r="VW47" s="38"/>
      <c r="VX47" s="38"/>
      <c r="VY47" s="38"/>
      <c r="VZ47" s="38"/>
      <c r="WA47" s="38"/>
      <c r="WB47" s="38"/>
      <c r="WC47" s="38"/>
      <c r="WD47" s="38"/>
      <c r="WE47" s="38"/>
      <c r="WF47" s="38"/>
      <c r="WG47" s="38"/>
      <c r="WH47" s="38"/>
      <c r="WI47" s="38"/>
      <c r="WJ47" s="38"/>
      <c r="WK47" s="38"/>
      <c r="WL47" s="38"/>
      <c r="WM47" s="38"/>
      <c r="WN47" s="38"/>
      <c r="WO47" s="38"/>
      <c r="WP47" s="38"/>
      <c r="WQ47" s="38"/>
      <c r="WR47" s="38"/>
      <c r="WS47" s="38"/>
      <c r="WT47" s="38"/>
      <c r="WU47" s="38"/>
      <c r="WV47" s="38"/>
      <c r="WW47" s="38"/>
      <c r="WX47" s="38"/>
      <c r="WY47" s="38"/>
      <c r="WZ47" s="38"/>
      <c r="XA47" s="38"/>
      <c r="XB47" s="38"/>
      <c r="XC47" s="38"/>
      <c r="XD47" s="38"/>
      <c r="XE47" s="38"/>
      <c r="XF47" s="38"/>
      <c r="XG47" s="38"/>
      <c r="XH47" s="38">
        <v>50</v>
      </c>
      <c r="XI47" s="38"/>
      <c r="XJ47" s="38"/>
      <c r="XK47" s="38"/>
      <c r="XL47" s="38"/>
      <c r="XM47" s="38"/>
      <c r="XN47" s="38"/>
      <c r="XO47" s="38"/>
      <c r="XP47" s="38"/>
      <c r="XQ47" s="38"/>
      <c r="XR47" s="38"/>
      <c r="XS47" s="38"/>
      <c r="XT47" s="38"/>
      <c r="XU47" s="38"/>
      <c r="XV47" s="38"/>
      <c r="XW47" s="38"/>
      <c r="XX47" s="38"/>
      <c r="XY47" s="38"/>
      <c r="XZ47" s="38"/>
      <c r="YA47" s="38"/>
      <c r="YB47" s="38"/>
      <c r="YC47" s="38"/>
      <c r="YD47" s="38"/>
      <c r="YE47" s="38"/>
      <c r="YF47" s="38"/>
      <c r="YG47" s="38"/>
      <c r="YH47" s="38"/>
      <c r="YI47" s="38"/>
      <c r="YJ47" s="38"/>
      <c r="YK47" s="38"/>
      <c r="YL47" s="38"/>
      <c r="YM47" s="38"/>
      <c r="YN47" s="38"/>
      <c r="YO47" s="38"/>
      <c r="YP47" s="38"/>
      <c r="YQ47" s="38"/>
      <c r="YR47" s="38">
        <v>40</v>
      </c>
      <c r="YS47" s="38"/>
      <c r="YT47" s="38"/>
      <c r="YU47" s="38"/>
      <c r="YV47" s="38"/>
      <c r="YW47" s="38">
        <v>10</v>
      </c>
      <c r="YX47" s="38"/>
      <c r="YY47" s="38"/>
      <c r="YZ47" s="38"/>
      <c r="ZA47" s="38"/>
      <c r="ZB47" s="38"/>
      <c r="ZC47" s="38"/>
      <c r="ZD47" s="38"/>
      <c r="ZE47" s="38"/>
      <c r="ZF47" s="38"/>
      <c r="ZG47" s="38"/>
      <c r="ZH47" s="38"/>
      <c r="ZI47" s="38"/>
      <c r="ZJ47" s="38"/>
      <c r="ZK47" s="38"/>
      <c r="ZL47" s="38"/>
      <c r="ZM47" s="38"/>
      <c r="ZN47" s="38"/>
      <c r="ZO47" s="38"/>
      <c r="ZP47" s="38"/>
      <c r="ZQ47" s="38"/>
      <c r="ZR47" s="38"/>
      <c r="ZS47" s="38"/>
      <c r="ZT47" s="38"/>
      <c r="ZU47" s="38"/>
      <c r="ZV47" s="38"/>
      <c r="ZW47" s="38"/>
      <c r="ZX47" s="38"/>
      <c r="ZY47" s="38"/>
      <c r="ZZ47" s="38"/>
      <c r="AAA47" s="38"/>
      <c r="AAB47" s="38"/>
      <c r="AAC47" s="38"/>
      <c r="AAD47" s="38"/>
      <c r="AAE47" s="38"/>
      <c r="AAF47" s="38"/>
      <c r="AAG47" s="38"/>
      <c r="AAH47" s="38"/>
      <c r="AAI47" s="38"/>
      <c r="AAJ47" s="31">
        <f t="shared" si="1"/>
        <v>0</v>
      </c>
      <c r="AAK47" s="5"/>
    </row>
    <row r="48" spans="1:713" s="36" customFormat="1" x14ac:dyDescent="0.25">
      <c r="A48" s="62" t="s">
        <v>227</v>
      </c>
      <c r="B48" s="77">
        <f t="shared" si="0"/>
        <v>0</v>
      </c>
      <c r="C48" s="69">
        <v>10</v>
      </c>
      <c r="D48" s="71">
        <v>43444</v>
      </c>
      <c r="E48" s="79">
        <v>15.9</v>
      </c>
      <c r="F48" s="79">
        <f t="shared" si="6"/>
        <v>0</v>
      </c>
      <c r="G48" s="77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>
        <v>20</v>
      </c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>
        <v>20</v>
      </c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>
        <v>10</v>
      </c>
      <c r="SH48" s="38"/>
      <c r="SI48" s="38">
        <v>10</v>
      </c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>
        <v>5</v>
      </c>
      <c r="TQ48" s="38"/>
      <c r="TR48" s="38"/>
      <c r="TS48" s="38"/>
      <c r="TT48" s="38">
        <v>5</v>
      </c>
      <c r="TU48" s="38"/>
      <c r="TV48" s="38"/>
      <c r="TW48" s="38"/>
      <c r="TX48" s="38"/>
      <c r="TY48" s="38"/>
      <c r="TZ48" s="38"/>
      <c r="UA48" s="38"/>
      <c r="UB48" s="38"/>
      <c r="UC48" s="38"/>
      <c r="UD48" s="38">
        <v>6</v>
      </c>
      <c r="UE48" s="38"/>
      <c r="UF48" s="38"/>
      <c r="UG48" s="38"/>
      <c r="UH48" s="38"/>
      <c r="UI48" s="38">
        <v>5</v>
      </c>
      <c r="UJ48" s="38"/>
      <c r="UK48" s="38"/>
      <c r="UL48" s="38">
        <v>1</v>
      </c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>
        <v>10</v>
      </c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>
        <v>10</v>
      </c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1">
        <f t="shared" si="1"/>
        <v>0</v>
      </c>
      <c r="AAK48" s="5"/>
    </row>
    <row r="49" spans="1:713" s="36" customFormat="1" x14ac:dyDescent="0.25">
      <c r="A49" s="62" t="s">
        <v>195</v>
      </c>
      <c r="B49" s="77">
        <f t="shared" si="0"/>
        <v>0</v>
      </c>
      <c r="C49" s="69">
        <v>1</v>
      </c>
      <c r="D49" s="71">
        <v>43238</v>
      </c>
      <c r="E49" s="79">
        <v>28.91</v>
      </c>
      <c r="F49" s="79">
        <f t="shared" si="6"/>
        <v>0</v>
      </c>
      <c r="G49" s="77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>
        <v>1</v>
      </c>
      <c r="IZ49" s="38"/>
      <c r="JA49" s="38"/>
      <c r="JB49" s="38">
        <v>1</v>
      </c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1">
        <f t="shared" si="1"/>
        <v>0</v>
      </c>
      <c r="AAK49" s="5"/>
    </row>
    <row r="50" spans="1:713" s="36" customFormat="1" x14ac:dyDescent="0.25">
      <c r="A50" s="62" t="s">
        <v>231</v>
      </c>
      <c r="B50" s="77">
        <f t="shared" si="0"/>
        <v>0</v>
      </c>
      <c r="C50" s="69">
        <v>10</v>
      </c>
      <c r="D50" s="71">
        <v>43213</v>
      </c>
      <c r="E50" s="79">
        <v>24.69</v>
      </c>
      <c r="F50" s="79">
        <f t="shared" si="6"/>
        <v>0</v>
      </c>
      <c r="G50" s="77">
        <v>1</v>
      </c>
      <c r="H50" s="38"/>
      <c r="I50" s="38"/>
      <c r="J50" s="38">
        <v>1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>
        <v>10</v>
      </c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>
        <v>10</v>
      </c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1">
        <f t="shared" si="1"/>
        <v>0</v>
      </c>
      <c r="AAK50" s="5"/>
    </row>
    <row r="51" spans="1:713" s="36" customFormat="1" x14ac:dyDescent="0.25">
      <c r="A51" s="62" t="s">
        <v>140</v>
      </c>
      <c r="B51" s="77">
        <f t="shared" si="0"/>
        <v>0</v>
      </c>
      <c r="C51" s="69">
        <v>1</v>
      </c>
      <c r="D51" s="71">
        <v>43430</v>
      </c>
      <c r="E51" s="79">
        <v>39.19</v>
      </c>
      <c r="F51" s="79">
        <f t="shared" si="6"/>
        <v>0</v>
      </c>
      <c r="G51" s="77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>
        <v>1</v>
      </c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>
        <v>1</v>
      </c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>
        <v>1</v>
      </c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>
        <v>10</v>
      </c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>
        <v>10</v>
      </c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>
        <v>1</v>
      </c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1">
        <f t="shared" si="1"/>
        <v>0</v>
      </c>
      <c r="AAK51" s="5"/>
    </row>
    <row r="52" spans="1:713" s="36" customFormat="1" x14ac:dyDescent="0.25">
      <c r="A52" s="43" t="s">
        <v>489</v>
      </c>
      <c r="B52" s="77">
        <f t="shared" si="0"/>
        <v>0</v>
      </c>
      <c r="C52" s="69">
        <v>1</v>
      </c>
      <c r="D52" s="71">
        <v>43285</v>
      </c>
      <c r="E52" s="79">
        <v>17.53</v>
      </c>
      <c r="F52" s="79">
        <f t="shared" si="6"/>
        <v>0</v>
      </c>
      <c r="G52" s="77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>
        <v>1</v>
      </c>
      <c r="MV52" s="38"/>
      <c r="MW52" s="38"/>
      <c r="MX52" s="38"/>
      <c r="MY52" s="38"/>
      <c r="MZ52" s="38"/>
      <c r="NA52" s="38"/>
      <c r="NB52" s="38"/>
      <c r="NC52" s="38">
        <v>1</v>
      </c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8"/>
      <c r="SC52" s="38"/>
      <c r="SD52" s="38"/>
      <c r="SE52" s="38"/>
      <c r="SF52" s="38"/>
      <c r="SG52" s="38"/>
      <c r="SH52" s="38"/>
      <c r="SI52" s="38"/>
      <c r="SJ52" s="38"/>
      <c r="SK52" s="38"/>
      <c r="SL52" s="38"/>
      <c r="SM52" s="38"/>
      <c r="SN52" s="38"/>
      <c r="SO52" s="38"/>
      <c r="SP52" s="38"/>
      <c r="SQ52" s="38"/>
      <c r="SR52" s="38"/>
      <c r="SS52" s="38"/>
      <c r="ST52" s="38"/>
      <c r="SU52" s="38"/>
      <c r="SV52" s="38"/>
      <c r="SW52" s="38"/>
      <c r="SX52" s="38"/>
      <c r="SY52" s="38"/>
      <c r="SZ52" s="38"/>
      <c r="TA52" s="38"/>
      <c r="TB52" s="38"/>
      <c r="TC52" s="38"/>
      <c r="TD52" s="38"/>
      <c r="TE52" s="38"/>
      <c r="TF52" s="38"/>
      <c r="TG52" s="38"/>
      <c r="TH52" s="38"/>
      <c r="TI52" s="38"/>
      <c r="TJ52" s="38"/>
      <c r="TK52" s="38"/>
      <c r="TL52" s="38"/>
      <c r="TM52" s="38"/>
      <c r="TN52" s="38"/>
      <c r="TO52" s="38"/>
      <c r="TP52" s="38"/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  <c r="VS52" s="38"/>
      <c r="VT52" s="38"/>
      <c r="VU52" s="38"/>
      <c r="VV52" s="38"/>
      <c r="VW52" s="38"/>
      <c r="VX52" s="38"/>
      <c r="VY52" s="38"/>
      <c r="VZ52" s="38"/>
      <c r="WA52" s="38"/>
      <c r="WB52" s="38"/>
      <c r="WC52" s="38"/>
      <c r="WD52" s="38"/>
      <c r="WE52" s="38"/>
      <c r="WF52" s="38"/>
      <c r="WG52" s="38"/>
      <c r="WH52" s="38"/>
      <c r="WI52" s="38"/>
      <c r="WJ52" s="38"/>
      <c r="WK52" s="38"/>
      <c r="WL52" s="38"/>
      <c r="WM52" s="38"/>
      <c r="WN52" s="38"/>
      <c r="WO52" s="38"/>
      <c r="WP52" s="38"/>
      <c r="WQ52" s="38"/>
      <c r="WR52" s="38"/>
      <c r="WS52" s="38"/>
      <c r="WT52" s="38"/>
      <c r="WU52" s="38"/>
      <c r="WV52" s="38"/>
      <c r="WW52" s="38"/>
      <c r="WX52" s="38"/>
      <c r="WY52" s="38"/>
      <c r="WZ52" s="38"/>
      <c r="XA52" s="38"/>
      <c r="XB52" s="38"/>
      <c r="XC52" s="38"/>
      <c r="XD52" s="38"/>
      <c r="XE52" s="38"/>
      <c r="XF52" s="38"/>
      <c r="XG52" s="38"/>
      <c r="XH52" s="38"/>
      <c r="XI52" s="38"/>
      <c r="XJ52" s="38"/>
      <c r="XK52" s="38"/>
      <c r="XL52" s="38"/>
      <c r="XM52" s="38"/>
      <c r="XN52" s="38"/>
      <c r="XO52" s="38"/>
      <c r="XP52" s="38"/>
      <c r="XQ52" s="38"/>
      <c r="XR52" s="38"/>
      <c r="XS52" s="38"/>
      <c r="XT52" s="38"/>
      <c r="XU52" s="38"/>
      <c r="XV52" s="38"/>
      <c r="XW52" s="38"/>
      <c r="XX52" s="38"/>
      <c r="XY52" s="38"/>
      <c r="XZ52" s="38"/>
      <c r="YA52" s="38"/>
      <c r="YB52" s="38"/>
      <c r="YC52" s="38"/>
      <c r="YD52" s="38"/>
      <c r="YE52" s="38"/>
      <c r="YF52" s="38"/>
      <c r="YG52" s="38"/>
      <c r="YH52" s="38"/>
      <c r="YI52" s="38"/>
      <c r="YJ52" s="38"/>
      <c r="YK52" s="38"/>
      <c r="YL52" s="38"/>
      <c r="YM52" s="38"/>
      <c r="YN52" s="38"/>
      <c r="YO52" s="38"/>
      <c r="YP52" s="38"/>
      <c r="YQ52" s="38"/>
      <c r="YR52" s="38"/>
      <c r="YS52" s="38"/>
      <c r="YT52" s="38"/>
      <c r="YU52" s="38"/>
      <c r="YV52" s="38"/>
      <c r="YW52" s="38"/>
      <c r="YX52" s="38"/>
      <c r="YY52" s="38"/>
      <c r="YZ52" s="38"/>
      <c r="ZA52" s="38"/>
      <c r="ZB52" s="38"/>
      <c r="ZC52" s="38"/>
      <c r="ZD52" s="38"/>
      <c r="ZE52" s="38"/>
      <c r="ZF52" s="38"/>
      <c r="ZG52" s="38"/>
      <c r="ZH52" s="38"/>
      <c r="ZI52" s="38"/>
      <c r="ZJ52" s="38"/>
      <c r="ZK52" s="38"/>
      <c r="ZL52" s="38"/>
      <c r="ZM52" s="38"/>
      <c r="ZN52" s="38"/>
      <c r="ZO52" s="38"/>
      <c r="ZP52" s="38"/>
      <c r="ZQ52" s="38"/>
      <c r="ZR52" s="38"/>
      <c r="ZS52" s="38"/>
      <c r="ZT52" s="38"/>
      <c r="ZU52" s="38"/>
      <c r="ZV52" s="38"/>
      <c r="ZW52" s="38"/>
      <c r="ZX52" s="38"/>
      <c r="ZY52" s="38"/>
      <c r="ZZ52" s="38"/>
      <c r="AAA52" s="38"/>
      <c r="AAB52" s="38"/>
      <c r="AAC52" s="38"/>
      <c r="AAD52" s="38"/>
      <c r="AAE52" s="38"/>
      <c r="AAF52" s="38"/>
      <c r="AAG52" s="38"/>
      <c r="AAH52" s="38"/>
      <c r="AAI52" s="38"/>
      <c r="AAJ52" s="31">
        <f t="shared" si="1"/>
        <v>0</v>
      </c>
      <c r="AAK52" s="5"/>
    </row>
    <row r="53" spans="1:713" s="36" customFormat="1" x14ac:dyDescent="0.25">
      <c r="A53" s="43" t="s">
        <v>543</v>
      </c>
      <c r="B53" s="77">
        <f t="shared" si="0"/>
        <v>30</v>
      </c>
      <c r="C53" s="69">
        <v>10</v>
      </c>
      <c r="D53" s="72" t="s">
        <v>718</v>
      </c>
      <c r="E53" s="79">
        <v>22.89</v>
      </c>
      <c r="F53" s="79">
        <f t="shared" si="6"/>
        <v>686.7</v>
      </c>
      <c r="G53" s="77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>
        <v>2</v>
      </c>
      <c r="PS53" s="38"/>
      <c r="PT53" s="38"/>
      <c r="PU53" s="38"/>
      <c r="PV53" s="38"/>
      <c r="PW53" s="38"/>
      <c r="PX53" s="38"/>
      <c r="PY53" s="38"/>
      <c r="PZ53" s="38"/>
      <c r="QA53" s="38">
        <v>2</v>
      </c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>
        <v>20</v>
      </c>
      <c r="RP53" s="38"/>
      <c r="RQ53" s="38"/>
      <c r="RR53" s="38"/>
      <c r="RS53" s="38"/>
      <c r="RT53" s="38"/>
      <c r="RU53" s="38"/>
      <c r="RV53" s="38"/>
      <c r="RW53" s="38"/>
      <c r="RX53" s="38">
        <v>20</v>
      </c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>
        <v>40</v>
      </c>
      <c r="SJ53" s="38"/>
      <c r="SK53" s="38">
        <v>40</v>
      </c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>
        <v>30</v>
      </c>
      <c r="TP53" s="38"/>
      <c r="TQ53" s="38"/>
      <c r="TR53" s="38"/>
      <c r="TS53" s="38"/>
      <c r="TT53" s="38">
        <v>50</v>
      </c>
      <c r="TU53" s="38"/>
      <c r="TV53" s="38"/>
      <c r="TW53" s="38"/>
      <c r="TX53" s="38">
        <v>20</v>
      </c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>
        <v>30</v>
      </c>
      <c r="VB53" s="38"/>
      <c r="VC53" s="38"/>
      <c r="VD53" s="38"/>
      <c r="VE53" s="38">
        <v>30</v>
      </c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>
        <v>50</v>
      </c>
      <c r="WG53" s="38">
        <v>50</v>
      </c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>
        <v>80</v>
      </c>
      <c r="XI53" s="38"/>
      <c r="XJ53" s="38"/>
      <c r="XK53" s="38"/>
      <c r="XL53" s="38"/>
      <c r="XM53" s="38"/>
      <c r="XN53" s="38">
        <v>50</v>
      </c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>
        <v>30</v>
      </c>
      <c r="YT53" s="38"/>
      <c r="YU53" s="38"/>
      <c r="YV53" s="38">
        <v>20</v>
      </c>
      <c r="YW53" s="38"/>
      <c r="YX53" s="38"/>
      <c r="YY53" s="38"/>
      <c r="YZ53" s="38">
        <v>20</v>
      </c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1">
        <f t="shared" si="1"/>
        <v>0</v>
      </c>
      <c r="AAK53" s="5"/>
    </row>
    <row r="54" spans="1:713" s="36" customFormat="1" x14ac:dyDescent="0.25">
      <c r="A54" s="43" t="s">
        <v>543</v>
      </c>
      <c r="B54" s="77">
        <f t="shared" si="0"/>
        <v>30</v>
      </c>
      <c r="C54" s="69">
        <v>10</v>
      </c>
      <c r="D54" s="72">
        <v>43461</v>
      </c>
      <c r="E54" s="79">
        <v>22.25</v>
      </c>
      <c r="F54" s="79">
        <f t="shared" si="6"/>
        <v>667.5</v>
      </c>
      <c r="G54" s="77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>
        <v>30</v>
      </c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>
        <v>30</v>
      </c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1">
        <f t="shared" si="1"/>
        <v>0</v>
      </c>
      <c r="AAK54" s="5"/>
    </row>
    <row r="55" spans="1:713" s="36" customFormat="1" x14ac:dyDescent="0.25">
      <c r="A55" s="62" t="s">
        <v>461</v>
      </c>
      <c r="B55" s="77">
        <f t="shared" si="0"/>
        <v>0</v>
      </c>
      <c r="C55" s="69">
        <v>10</v>
      </c>
      <c r="D55" s="71">
        <v>43346</v>
      </c>
      <c r="E55" s="79">
        <v>20.72</v>
      </c>
      <c r="F55" s="79">
        <f t="shared" si="6"/>
        <v>0</v>
      </c>
      <c r="G55" s="77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>
        <v>5</v>
      </c>
      <c r="LM55" s="38"/>
      <c r="LN55" s="38"/>
      <c r="LO55" s="38"/>
      <c r="LP55" s="38"/>
      <c r="LQ55" s="38"/>
      <c r="LR55" s="38"/>
      <c r="LS55" s="38"/>
      <c r="LT55" s="38">
        <v>5</v>
      </c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>
        <v>10</v>
      </c>
      <c r="RP55" s="38"/>
      <c r="RQ55" s="38">
        <v>10</v>
      </c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1">
        <f t="shared" si="1"/>
        <v>0</v>
      </c>
      <c r="AAK55" s="5"/>
    </row>
    <row r="56" spans="1:713" s="36" customFormat="1" x14ac:dyDescent="0.25">
      <c r="A56" s="62" t="s">
        <v>694</v>
      </c>
      <c r="B56" s="77">
        <f t="shared" si="0"/>
        <v>10</v>
      </c>
      <c r="C56" s="69">
        <v>1</v>
      </c>
      <c r="D56" s="71">
        <v>43437</v>
      </c>
      <c r="E56" s="79">
        <v>12.8</v>
      </c>
      <c r="F56" s="79">
        <f t="shared" si="6"/>
        <v>128</v>
      </c>
      <c r="G56" s="77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8"/>
      <c r="SC56" s="38"/>
      <c r="SD56" s="38"/>
      <c r="SE56" s="38"/>
      <c r="SF56" s="38"/>
      <c r="SG56" s="38"/>
      <c r="SH56" s="38"/>
      <c r="SI56" s="38"/>
      <c r="SJ56" s="38"/>
      <c r="SK56" s="38"/>
      <c r="SL56" s="38"/>
      <c r="SM56" s="38"/>
      <c r="SN56" s="38"/>
      <c r="SO56" s="38"/>
      <c r="SP56" s="38"/>
      <c r="SQ56" s="38"/>
      <c r="SR56" s="38"/>
      <c r="SS56" s="38"/>
      <c r="ST56" s="38"/>
      <c r="SU56" s="38"/>
      <c r="SV56" s="38"/>
      <c r="SW56" s="38"/>
      <c r="SX56" s="38"/>
      <c r="SY56" s="38"/>
      <c r="SZ56" s="38"/>
      <c r="TA56" s="38"/>
      <c r="TB56" s="38"/>
      <c r="TC56" s="38"/>
      <c r="TD56" s="38"/>
      <c r="TE56" s="38"/>
      <c r="TF56" s="38"/>
      <c r="TG56" s="38"/>
      <c r="TH56" s="38"/>
      <c r="TI56" s="38"/>
      <c r="TJ56" s="38"/>
      <c r="TK56" s="38"/>
      <c r="TL56" s="38"/>
      <c r="TM56" s="38"/>
      <c r="TN56" s="38"/>
      <c r="TO56" s="38"/>
      <c r="TP56" s="38"/>
      <c r="TQ56" s="38"/>
      <c r="TR56" s="38"/>
      <c r="TS56" s="38"/>
      <c r="TT56" s="38"/>
      <c r="TU56" s="38"/>
      <c r="TV56" s="38"/>
      <c r="TW56" s="38"/>
      <c r="TX56" s="38"/>
      <c r="TY56" s="38"/>
      <c r="TZ56" s="38"/>
      <c r="UA56" s="38"/>
      <c r="UB56" s="38"/>
      <c r="UC56" s="38"/>
      <c r="UD56" s="38"/>
      <c r="UE56" s="38"/>
      <c r="UF56" s="38"/>
      <c r="UG56" s="38"/>
      <c r="UH56" s="38"/>
      <c r="UI56" s="38"/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  <c r="VS56" s="38"/>
      <c r="VT56" s="38"/>
      <c r="VU56" s="38"/>
      <c r="VV56" s="38"/>
      <c r="VW56" s="38"/>
      <c r="VX56" s="38"/>
      <c r="VY56" s="38"/>
      <c r="VZ56" s="38"/>
      <c r="WA56" s="38"/>
      <c r="WB56" s="38"/>
      <c r="WC56" s="38"/>
      <c r="WD56" s="38"/>
      <c r="WE56" s="38"/>
      <c r="WF56" s="38"/>
      <c r="WG56" s="38"/>
      <c r="WH56" s="38"/>
      <c r="WI56" s="38"/>
      <c r="WJ56" s="38"/>
      <c r="WK56" s="38"/>
      <c r="WL56" s="38"/>
      <c r="WM56" s="38"/>
      <c r="WN56" s="38"/>
      <c r="WO56" s="38"/>
      <c r="WP56" s="38"/>
      <c r="WQ56" s="38"/>
      <c r="WR56" s="38"/>
      <c r="WS56" s="38"/>
      <c r="WT56" s="38"/>
      <c r="WU56" s="38"/>
      <c r="WV56" s="38"/>
      <c r="WW56" s="38"/>
      <c r="WX56" s="38"/>
      <c r="WY56" s="38"/>
      <c r="WZ56" s="38"/>
      <c r="XA56" s="38"/>
      <c r="XB56" s="38"/>
      <c r="XC56" s="38"/>
      <c r="XD56" s="38"/>
      <c r="XE56" s="38"/>
      <c r="XF56" s="38"/>
      <c r="XG56" s="38"/>
      <c r="XH56" s="38">
        <v>10</v>
      </c>
      <c r="XI56" s="38"/>
      <c r="XJ56" s="38"/>
      <c r="XK56" s="38"/>
      <c r="XL56" s="38"/>
      <c r="XM56" s="38"/>
      <c r="XN56" s="38"/>
      <c r="XO56" s="38"/>
      <c r="XP56" s="38"/>
      <c r="XQ56" s="38"/>
      <c r="XR56" s="38"/>
      <c r="XS56" s="38"/>
      <c r="XT56" s="38"/>
      <c r="XU56" s="38"/>
      <c r="XV56" s="38"/>
      <c r="XW56" s="38"/>
      <c r="XX56" s="38"/>
      <c r="XY56" s="38"/>
      <c r="XZ56" s="38"/>
      <c r="YA56" s="38"/>
      <c r="YB56" s="38"/>
      <c r="YC56" s="38"/>
      <c r="YD56" s="38"/>
      <c r="YE56" s="38"/>
      <c r="YF56" s="38"/>
      <c r="YG56" s="38"/>
      <c r="YH56" s="38"/>
      <c r="YI56" s="38"/>
      <c r="YJ56" s="38"/>
      <c r="YK56" s="38"/>
      <c r="YL56" s="38"/>
      <c r="YM56" s="38"/>
      <c r="YN56" s="38"/>
      <c r="YO56" s="38"/>
      <c r="YP56" s="38"/>
      <c r="YQ56" s="38"/>
      <c r="YR56" s="38"/>
      <c r="YS56" s="38"/>
      <c r="YT56" s="38"/>
      <c r="YU56" s="38"/>
      <c r="YV56" s="38"/>
      <c r="YW56" s="38"/>
      <c r="YX56" s="38"/>
      <c r="YY56" s="38"/>
      <c r="YZ56" s="38"/>
      <c r="ZA56" s="38"/>
      <c r="ZB56" s="38"/>
      <c r="ZC56" s="38"/>
      <c r="ZD56" s="38"/>
      <c r="ZE56" s="38"/>
      <c r="ZF56" s="38"/>
      <c r="ZG56" s="38"/>
      <c r="ZH56" s="38"/>
      <c r="ZI56" s="38"/>
      <c r="ZJ56" s="38"/>
      <c r="ZK56" s="38"/>
      <c r="ZL56" s="38"/>
      <c r="ZM56" s="38"/>
      <c r="ZN56" s="38"/>
      <c r="ZO56" s="38"/>
      <c r="ZP56" s="38"/>
      <c r="ZQ56" s="38"/>
      <c r="ZR56" s="38"/>
      <c r="ZS56" s="38"/>
      <c r="ZT56" s="38"/>
      <c r="ZU56" s="38"/>
      <c r="ZV56" s="38"/>
      <c r="ZW56" s="38"/>
      <c r="ZX56" s="38"/>
      <c r="ZY56" s="38"/>
      <c r="ZZ56" s="38"/>
      <c r="AAA56" s="38"/>
      <c r="AAB56" s="38"/>
      <c r="AAC56" s="38"/>
      <c r="AAD56" s="38"/>
      <c r="AAE56" s="38"/>
      <c r="AAF56" s="38">
        <v>10</v>
      </c>
      <c r="AAG56" s="38"/>
      <c r="AAH56" s="38"/>
      <c r="AAI56" s="38"/>
      <c r="AAJ56" s="31">
        <f t="shared" si="1"/>
        <v>0</v>
      </c>
      <c r="AAK56" s="5"/>
    </row>
    <row r="57" spans="1:713" s="36" customFormat="1" ht="13.5" customHeight="1" x14ac:dyDescent="0.25">
      <c r="A57" s="62" t="s">
        <v>74</v>
      </c>
      <c r="B57" s="77">
        <f t="shared" si="0"/>
        <v>0</v>
      </c>
      <c r="C57" s="69">
        <v>1</v>
      </c>
      <c r="D57" s="72">
        <v>43437</v>
      </c>
      <c r="E57" s="79">
        <v>15.66</v>
      </c>
      <c r="F57" s="79">
        <f t="shared" si="6"/>
        <v>0</v>
      </c>
      <c r="G57" s="77"/>
      <c r="H57" s="38"/>
      <c r="I57" s="38"/>
      <c r="J57" s="38"/>
      <c r="K57" s="38"/>
      <c r="L57" s="38"/>
      <c r="M57" s="38"/>
      <c r="N57" s="38"/>
      <c r="O57" s="38"/>
      <c r="P57" s="38">
        <v>20</v>
      </c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>
        <v>20</v>
      </c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>
        <v>20</v>
      </c>
      <c r="BR57" s="38"/>
      <c r="BS57" s="38"/>
      <c r="BT57" s="38"/>
      <c r="BU57" s="38"/>
      <c r="BV57" s="38"/>
      <c r="BW57" s="38">
        <v>10</v>
      </c>
      <c r="BX57" s="38"/>
      <c r="BY57" s="38">
        <v>30</v>
      </c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>
        <v>20</v>
      </c>
      <c r="CZ57" s="38">
        <v>20</v>
      </c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>
        <v>5</v>
      </c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>
        <v>5</v>
      </c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>
        <v>10</v>
      </c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>
        <v>10</v>
      </c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>
        <v>10</v>
      </c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>
        <v>10</v>
      </c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>
        <v>1</v>
      </c>
      <c r="ND57" s="38"/>
      <c r="NE57" s="38"/>
      <c r="NF57" s="38">
        <v>1</v>
      </c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>
        <v>10</v>
      </c>
      <c r="SJ57" s="38"/>
      <c r="SK57" s="38"/>
      <c r="SL57" s="38">
        <v>10</v>
      </c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>
        <v>2</v>
      </c>
      <c r="UE57" s="38"/>
      <c r="UF57" s="38"/>
      <c r="UG57" s="38"/>
      <c r="UH57" s="38"/>
      <c r="UI57" s="38"/>
      <c r="UJ57" s="38"/>
      <c r="UK57" s="38"/>
      <c r="UL57" s="38"/>
      <c r="UM57" s="38">
        <v>1</v>
      </c>
      <c r="UN57" s="38">
        <v>1</v>
      </c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>
        <v>30</v>
      </c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>
        <v>30</v>
      </c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>
        <v>30</v>
      </c>
      <c r="WR57" s="38"/>
      <c r="WS57" s="38">
        <v>30</v>
      </c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>
        <v>3</v>
      </c>
      <c r="XI57" s="38"/>
      <c r="XJ57" s="38"/>
      <c r="XK57" s="38"/>
      <c r="XL57" s="38"/>
      <c r="XM57" s="38">
        <v>3</v>
      </c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1">
        <f t="shared" si="1"/>
        <v>0</v>
      </c>
      <c r="AAK57" s="5"/>
    </row>
    <row r="58" spans="1:713" s="36" customFormat="1" ht="13.5" customHeight="1" x14ac:dyDescent="0.25">
      <c r="A58" s="62" t="s">
        <v>74</v>
      </c>
      <c r="B58" s="77">
        <f t="shared" si="0"/>
        <v>0</v>
      </c>
      <c r="C58" s="69">
        <v>10</v>
      </c>
      <c r="D58" s="72">
        <v>43381</v>
      </c>
      <c r="E58" s="79">
        <v>14.63</v>
      </c>
      <c r="F58" s="79">
        <f t="shared" si="6"/>
        <v>0</v>
      </c>
      <c r="G58" s="77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>
        <v>10</v>
      </c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>
        <v>10</v>
      </c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>
        <v>30</v>
      </c>
      <c r="LM58" s="38"/>
      <c r="LN58" s="38">
        <v>20</v>
      </c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>
        <v>10</v>
      </c>
      <c r="MF58" s="38"/>
      <c r="MG58" s="38"/>
      <c r="MH58" s="38"/>
      <c r="MI58" s="38"/>
      <c r="MJ58" s="38"/>
      <c r="MK58" s="38"/>
      <c r="ML58" s="38"/>
      <c r="MM58" s="38"/>
      <c r="MN58" s="38"/>
      <c r="MO58" s="38">
        <v>20</v>
      </c>
      <c r="MP58" s="38">
        <v>20</v>
      </c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>
        <v>10</v>
      </c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  <c r="SD58" s="38"/>
      <c r="SE58" s="38"/>
      <c r="SF58" s="38"/>
      <c r="SG58" s="38"/>
      <c r="SH58" s="38"/>
      <c r="SI58" s="38"/>
      <c r="SJ58" s="38"/>
      <c r="SK58" s="38"/>
      <c r="SL58" s="38"/>
      <c r="SM58" s="38"/>
      <c r="SN58" s="38"/>
      <c r="SO58" s="38"/>
      <c r="SP58" s="38"/>
      <c r="SQ58" s="38"/>
      <c r="SR58" s="38"/>
      <c r="SS58" s="38"/>
      <c r="ST58" s="38"/>
      <c r="SU58" s="38"/>
      <c r="SV58" s="38"/>
      <c r="SW58" s="38"/>
      <c r="SX58" s="38"/>
      <c r="SY58" s="38"/>
      <c r="SZ58" s="38"/>
      <c r="TA58" s="38"/>
      <c r="TB58" s="38"/>
      <c r="TC58" s="38"/>
      <c r="TD58" s="38"/>
      <c r="TE58" s="38"/>
      <c r="TF58" s="38"/>
      <c r="TG58" s="38"/>
      <c r="TH58" s="38"/>
      <c r="TI58" s="38">
        <v>10</v>
      </c>
      <c r="TJ58" s="38"/>
      <c r="TK58" s="38"/>
      <c r="TL58" s="38"/>
      <c r="TM58" s="38"/>
      <c r="TN58" s="38"/>
      <c r="TO58" s="38"/>
      <c r="TP58" s="38"/>
      <c r="TQ58" s="38"/>
      <c r="TR58" s="38">
        <v>10</v>
      </c>
      <c r="TS58" s="38"/>
      <c r="TT58" s="38">
        <v>20</v>
      </c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>
        <v>10</v>
      </c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  <c r="VS58" s="38"/>
      <c r="VT58" s="38"/>
      <c r="VU58" s="38"/>
      <c r="VV58" s="38"/>
      <c r="VW58" s="38"/>
      <c r="VX58" s="38"/>
      <c r="VY58" s="38"/>
      <c r="VZ58" s="38"/>
      <c r="WA58" s="38"/>
      <c r="WB58" s="38"/>
      <c r="WC58" s="38"/>
      <c r="WD58" s="38"/>
      <c r="WE58" s="38"/>
      <c r="WF58" s="38"/>
      <c r="WG58" s="38"/>
      <c r="WH58" s="38"/>
      <c r="WI58" s="38"/>
      <c r="WJ58" s="38"/>
      <c r="WK58" s="38"/>
      <c r="WL58" s="38"/>
      <c r="WM58" s="38"/>
      <c r="WN58" s="38"/>
      <c r="WO58" s="38"/>
      <c r="WP58" s="38"/>
      <c r="WQ58" s="38"/>
      <c r="WR58" s="38"/>
      <c r="WS58" s="38"/>
      <c r="WT58" s="38"/>
      <c r="WU58" s="38"/>
      <c r="WV58" s="38"/>
      <c r="WW58" s="38"/>
      <c r="WX58" s="38"/>
      <c r="WY58" s="38"/>
      <c r="WZ58" s="38"/>
      <c r="XA58" s="38"/>
      <c r="XB58" s="38"/>
      <c r="XC58" s="38"/>
      <c r="XD58" s="38"/>
      <c r="XE58" s="38"/>
      <c r="XF58" s="38"/>
      <c r="XG58" s="38"/>
      <c r="XH58" s="38"/>
      <c r="XI58" s="38"/>
      <c r="XJ58" s="38"/>
      <c r="XK58" s="38"/>
      <c r="XL58" s="38"/>
      <c r="XM58" s="38"/>
      <c r="XN58" s="38"/>
      <c r="XO58" s="38"/>
      <c r="XP58" s="38"/>
      <c r="XQ58" s="38"/>
      <c r="XR58" s="38"/>
      <c r="XS58" s="38"/>
      <c r="XT58" s="38"/>
      <c r="XU58" s="38"/>
      <c r="XV58" s="38"/>
      <c r="XW58" s="38"/>
      <c r="XX58" s="38"/>
      <c r="XY58" s="38"/>
      <c r="XZ58" s="38"/>
      <c r="YA58" s="38"/>
      <c r="YB58" s="38"/>
      <c r="YC58" s="38"/>
      <c r="YD58" s="38"/>
      <c r="YE58" s="38"/>
      <c r="YF58" s="38"/>
      <c r="YG58" s="38"/>
      <c r="YH58" s="38"/>
      <c r="YI58" s="38"/>
      <c r="YJ58" s="38"/>
      <c r="YK58" s="38"/>
      <c r="YL58" s="38"/>
      <c r="YM58" s="38"/>
      <c r="YN58" s="38"/>
      <c r="YO58" s="38"/>
      <c r="YP58" s="38"/>
      <c r="YQ58" s="38"/>
      <c r="YR58" s="38"/>
      <c r="YS58" s="38"/>
      <c r="YT58" s="38"/>
      <c r="YU58" s="38"/>
      <c r="YV58" s="38"/>
      <c r="YW58" s="38"/>
      <c r="YX58" s="38"/>
      <c r="YY58" s="38"/>
      <c r="YZ58" s="38"/>
      <c r="ZA58" s="38"/>
      <c r="ZB58" s="38"/>
      <c r="ZC58" s="38"/>
      <c r="ZD58" s="38"/>
      <c r="ZE58" s="38"/>
      <c r="ZF58" s="38"/>
      <c r="ZG58" s="38"/>
      <c r="ZH58" s="38"/>
      <c r="ZI58" s="38"/>
      <c r="ZJ58" s="38"/>
      <c r="ZK58" s="38"/>
      <c r="ZL58" s="38"/>
      <c r="ZM58" s="38"/>
      <c r="ZN58" s="38"/>
      <c r="ZO58" s="38"/>
      <c r="ZP58" s="38"/>
      <c r="ZQ58" s="38"/>
      <c r="ZR58" s="38"/>
      <c r="ZS58" s="38"/>
      <c r="ZT58" s="38"/>
      <c r="ZU58" s="38"/>
      <c r="ZV58" s="38"/>
      <c r="ZW58" s="38"/>
      <c r="ZX58" s="38"/>
      <c r="ZY58" s="38"/>
      <c r="ZZ58" s="38"/>
      <c r="AAA58" s="38"/>
      <c r="AAB58" s="38"/>
      <c r="AAC58" s="38"/>
      <c r="AAD58" s="38"/>
      <c r="AAE58" s="38"/>
      <c r="AAF58" s="38"/>
      <c r="AAG58" s="38"/>
      <c r="AAH58" s="38"/>
      <c r="AAI58" s="38"/>
      <c r="AAJ58" s="31">
        <f t="shared" si="1"/>
        <v>0</v>
      </c>
      <c r="AAK58" s="5"/>
    </row>
    <row r="59" spans="1:713" s="36" customFormat="1" ht="13.5" customHeight="1" x14ac:dyDescent="0.25">
      <c r="A59" s="62" t="s">
        <v>74</v>
      </c>
      <c r="B59" s="77">
        <f t="shared" si="0"/>
        <v>0</v>
      </c>
      <c r="C59" s="69">
        <v>10</v>
      </c>
      <c r="D59" s="72">
        <v>43395</v>
      </c>
      <c r="E59" s="79">
        <v>13.66</v>
      </c>
      <c r="F59" s="79">
        <f t="shared" si="6"/>
        <v>0</v>
      </c>
      <c r="G59" s="77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8"/>
      <c r="KY59" s="38"/>
      <c r="KZ59" s="38"/>
      <c r="LA59" s="38"/>
      <c r="LB59" s="38"/>
      <c r="LC59" s="38"/>
      <c r="LD59" s="38"/>
      <c r="LE59" s="38"/>
      <c r="LF59" s="38"/>
      <c r="LG59" s="38"/>
      <c r="LH59" s="38"/>
      <c r="LI59" s="38"/>
      <c r="LJ59" s="38"/>
      <c r="LK59" s="38"/>
      <c r="LL59" s="38"/>
      <c r="LM59" s="38"/>
      <c r="LN59" s="38"/>
      <c r="LO59" s="38"/>
      <c r="LP59" s="38"/>
      <c r="LQ59" s="38"/>
      <c r="LR59" s="38"/>
      <c r="LS59" s="38"/>
      <c r="LT59" s="38"/>
      <c r="LU59" s="38"/>
      <c r="LV59" s="38"/>
      <c r="LW59" s="38"/>
      <c r="LX59" s="38"/>
      <c r="LY59" s="38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8"/>
      <c r="NF59" s="38"/>
      <c r="NG59" s="38"/>
      <c r="NH59" s="38"/>
      <c r="NI59" s="38"/>
      <c r="NJ59" s="38"/>
      <c r="NK59" s="38"/>
      <c r="NL59" s="38"/>
      <c r="NM59" s="38"/>
      <c r="NN59" s="38"/>
      <c r="NO59" s="38"/>
      <c r="NP59" s="38"/>
      <c r="NQ59" s="38"/>
      <c r="NR59" s="38"/>
      <c r="NS59" s="38"/>
      <c r="NT59" s="38"/>
      <c r="NU59" s="38"/>
      <c r="NV59" s="38"/>
      <c r="NW59" s="38"/>
      <c r="NX59" s="38"/>
      <c r="NY59" s="38"/>
      <c r="NZ59" s="38"/>
      <c r="OA59" s="38"/>
      <c r="OB59" s="38"/>
      <c r="OC59" s="38"/>
      <c r="OD59" s="38"/>
      <c r="OE59" s="38"/>
      <c r="OF59" s="38"/>
      <c r="OG59" s="38"/>
      <c r="OH59" s="38"/>
      <c r="OI59" s="38"/>
      <c r="OJ59" s="38"/>
      <c r="OK59" s="38"/>
      <c r="OL59" s="38"/>
      <c r="OM59" s="38"/>
      <c r="ON59" s="38"/>
      <c r="OO59" s="38"/>
      <c r="OP59" s="38"/>
      <c r="OQ59" s="38"/>
      <c r="OR59" s="38"/>
      <c r="OS59" s="38"/>
      <c r="OT59" s="38"/>
      <c r="OU59" s="38"/>
      <c r="OV59" s="38"/>
      <c r="OW59" s="38"/>
      <c r="OX59" s="38"/>
      <c r="OY59" s="38"/>
      <c r="OZ59" s="38"/>
      <c r="PA59" s="38"/>
      <c r="PB59" s="38"/>
      <c r="PC59" s="38"/>
      <c r="PD59" s="38"/>
      <c r="PE59" s="38"/>
      <c r="PF59" s="38"/>
      <c r="PG59" s="38"/>
      <c r="PH59" s="38"/>
      <c r="PI59" s="38"/>
      <c r="PJ59" s="38"/>
      <c r="PK59" s="38"/>
      <c r="PL59" s="38"/>
      <c r="PM59" s="38"/>
      <c r="PN59" s="38"/>
      <c r="PO59" s="38"/>
      <c r="PP59" s="38"/>
      <c r="PQ59" s="38"/>
      <c r="PR59" s="38"/>
      <c r="PS59" s="38"/>
      <c r="PT59" s="38"/>
      <c r="PU59" s="38"/>
      <c r="PV59" s="38"/>
      <c r="PW59" s="38"/>
      <c r="PX59" s="38"/>
      <c r="PY59" s="38"/>
      <c r="PZ59" s="38"/>
      <c r="QA59" s="38"/>
      <c r="QB59" s="38"/>
      <c r="QC59" s="38"/>
      <c r="QD59" s="38"/>
      <c r="QE59" s="38"/>
      <c r="QF59" s="38"/>
      <c r="QG59" s="38"/>
      <c r="QH59" s="38"/>
      <c r="QI59" s="38"/>
      <c r="QJ59" s="38"/>
      <c r="QK59" s="38"/>
      <c r="QL59" s="38"/>
      <c r="QM59" s="38"/>
      <c r="QN59" s="38"/>
      <c r="QO59" s="38"/>
      <c r="QP59" s="38"/>
      <c r="QQ59" s="38"/>
      <c r="QR59" s="38"/>
      <c r="QS59" s="38"/>
      <c r="QT59" s="38"/>
      <c r="QU59" s="38"/>
      <c r="QV59" s="38"/>
      <c r="QW59" s="38"/>
      <c r="QX59" s="38"/>
      <c r="QY59" s="38"/>
      <c r="QZ59" s="38"/>
      <c r="RA59" s="38"/>
      <c r="RB59" s="38"/>
      <c r="RC59" s="38"/>
      <c r="RD59" s="38"/>
      <c r="RE59" s="38"/>
      <c r="RF59" s="38"/>
      <c r="RG59" s="38"/>
      <c r="RH59" s="38"/>
      <c r="RI59" s="38"/>
      <c r="RJ59" s="38"/>
      <c r="RK59" s="38"/>
      <c r="RL59" s="38"/>
      <c r="RM59" s="38"/>
      <c r="RN59" s="38"/>
      <c r="RO59" s="38"/>
      <c r="RP59" s="38"/>
      <c r="RQ59" s="38"/>
      <c r="RR59" s="38"/>
      <c r="RS59" s="38"/>
      <c r="RT59" s="38"/>
      <c r="RU59" s="38"/>
      <c r="RV59" s="38"/>
      <c r="RW59" s="38"/>
      <c r="RX59" s="38"/>
      <c r="RY59" s="38"/>
      <c r="RZ59" s="38"/>
      <c r="SA59" s="38"/>
      <c r="SB59" s="38"/>
      <c r="SC59" s="38"/>
      <c r="SD59" s="38"/>
      <c r="SE59" s="38"/>
      <c r="SF59" s="38"/>
      <c r="SG59" s="38"/>
      <c r="SH59" s="38"/>
      <c r="SI59" s="38"/>
      <c r="SJ59" s="38"/>
      <c r="SK59" s="38"/>
      <c r="SL59" s="38"/>
      <c r="SM59" s="38"/>
      <c r="SN59" s="38"/>
      <c r="SO59" s="38"/>
      <c r="SP59" s="38"/>
      <c r="SQ59" s="38"/>
      <c r="SR59" s="38"/>
      <c r="SS59" s="38"/>
      <c r="ST59" s="38"/>
      <c r="SU59" s="38"/>
      <c r="SV59" s="38"/>
      <c r="SW59" s="38"/>
      <c r="SX59" s="38"/>
      <c r="SY59" s="38"/>
      <c r="SZ59" s="38"/>
      <c r="TA59" s="38"/>
      <c r="TB59" s="38"/>
      <c r="TC59" s="38"/>
      <c r="TD59" s="38"/>
      <c r="TE59" s="38"/>
      <c r="TF59" s="38"/>
      <c r="TG59" s="38"/>
      <c r="TH59" s="38"/>
      <c r="TI59" s="38"/>
      <c r="TJ59" s="38"/>
      <c r="TK59" s="38"/>
      <c r="TL59" s="38"/>
      <c r="TM59" s="38"/>
      <c r="TN59" s="38"/>
      <c r="TO59" s="38"/>
      <c r="TP59" s="38"/>
      <c r="TQ59" s="38"/>
      <c r="TR59" s="38"/>
      <c r="TS59" s="38"/>
      <c r="TT59" s="38"/>
      <c r="TU59" s="38"/>
      <c r="TV59" s="38"/>
      <c r="TW59" s="38"/>
      <c r="TX59" s="38"/>
      <c r="TY59" s="38"/>
      <c r="TZ59" s="38"/>
      <c r="UA59" s="38"/>
      <c r="UB59" s="38"/>
      <c r="UC59" s="38"/>
      <c r="UD59" s="38">
        <v>10</v>
      </c>
      <c r="UE59" s="38"/>
      <c r="UF59" s="38">
        <v>10</v>
      </c>
      <c r="UG59" s="38"/>
      <c r="UH59" s="38"/>
      <c r="UI59" s="38"/>
      <c r="UJ59" s="38"/>
      <c r="UK59" s="38"/>
      <c r="UL59" s="38"/>
      <c r="UM59" s="38"/>
      <c r="UN59" s="38"/>
      <c r="UO59" s="38"/>
      <c r="UP59" s="38"/>
      <c r="UQ59" s="38"/>
      <c r="UR59" s="38"/>
      <c r="US59" s="38"/>
      <c r="UT59" s="38"/>
      <c r="UU59" s="38"/>
      <c r="UV59" s="38"/>
      <c r="UW59" s="38"/>
      <c r="UX59" s="38"/>
      <c r="UY59" s="38"/>
      <c r="UZ59" s="38"/>
      <c r="VA59" s="38"/>
      <c r="VB59" s="38"/>
      <c r="VC59" s="38"/>
      <c r="VD59" s="38"/>
      <c r="VE59" s="38"/>
      <c r="VF59" s="38"/>
      <c r="VG59" s="38"/>
      <c r="VH59" s="38"/>
      <c r="VI59" s="38"/>
      <c r="VJ59" s="38"/>
      <c r="VK59" s="38"/>
      <c r="VL59" s="38"/>
      <c r="VM59" s="38"/>
      <c r="VN59" s="38"/>
      <c r="VO59" s="38"/>
      <c r="VP59" s="38"/>
      <c r="VQ59" s="38"/>
      <c r="VR59" s="38"/>
      <c r="VS59" s="38"/>
      <c r="VT59" s="38"/>
      <c r="VU59" s="38"/>
      <c r="VV59" s="38"/>
      <c r="VW59" s="38"/>
      <c r="VX59" s="38"/>
      <c r="VY59" s="38"/>
      <c r="VZ59" s="38"/>
      <c r="WA59" s="38"/>
      <c r="WB59" s="38"/>
      <c r="WC59" s="38"/>
      <c r="WD59" s="38"/>
      <c r="WE59" s="38"/>
      <c r="WF59" s="38"/>
      <c r="WG59" s="38"/>
      <c r="WH59" s="38"/>
      <c r="WI59" s="38"/>
      <c r="WJ59" s="38"/>
      <c r="WK59" s="38"/>
      <c r="WL59" s="38"/>
      <c r="WM59" s="38"/>
      <c r="WN59" s="38"/>
      <c r="WO59" s="38"/>
      <c r="WP59" s="38"/>
      <c r="WQ59" s="38"/>
      <c r="WR59" s="38"/>
      <c r="WS59" s="38"/>
      <c r="WT59" s="38"/>
      <c r="WU59" s="38"/>
      <c r="WV59" s="38"/>
      <c r="WW59" s="38"/>
      <c r="WX59" s="38"/>
      <c r="WY59" s="38"/>
      <c r="WZ59" s="38"/>
      <c r="XA59" s="38"/>
      <c r="XB59" s="38"/>
      <c r="XC59" s="38"/>
      <c r="XD59" s="38"/>
      <c r="XE59" s="38"/>
      <c r="XF59" s="38"/>
      <c r="XG59" s="38"/>
      <c r="XH59" s="38"/>
      <c r="XI59" s="38"/>
      <c r="XJ59" s="38"/>
      <c r="XK59" s="38"/>
      <c r="XL59" s="38"/>
      <c r="XM59" s="38"/>
      <c r="XN59" s="38"/>
      <c r="XO59" s="38"/>
      <c r="XP59" s="38"/>
      <c r="XQ59" s="38"/>
      <c r="XR59" s="38"/>
      <c r="XS59" s="38"/>
      <c r="XT59" s="38"/>
      <c r="XU59" s="38"/>
      <c r="XV59" s="38"/>
      <c r="XW59" s="38"/>
      <c r="XX59" s="38"/>
      <c r="XY59" s="38"/>
      <c r="XZ59" s="38"/>
      <c r="YA59" s="38"/>
      <c r="YB59" s="38"/>
      <c r="YC59" s="38"/>
      <c r="YD59" s="38"/>
      <c r="YE59" s="38"/>
      <c r="YF59" s="38"/>
      <c r="YG59" s="38"/>
      <c r="YH59" s="38"/>
      <c r="YI59" s="38"/>
      <c r="YJ59" s="38"/>
      <c r="YK59" s="38"/>
      <c r="YL59" s="38"/>
      <c r="YM59" s="38"/>
      <c r="YN59" s="38"/>
      <c r="YO59" s="38"/>
      <c r="YP59" s="38"/>
      <c r="YQ59" s="38"/>
      <c r="YR59" s="38"/>
      <c r="YS59" s="38"/>
      <c r="YT59" s="38"/>
      <c r="YU59" s="38"/>
      <c r="YV59" s="38"/>
      <c r="YW59" s="38"/>
      <c r="YX59" s="38"/>
      <c r="YY59" s="38"/>
      <c r="YZ59" s="38"/>
      <c r="ZA59" s="38"/>
      <c r="ZB59" s="38"/>
      <c r="ZC59" s="38"/>
      <c r="ZD59" s="38"/>
      <c r="ZE59" s="38"/>
      <c r="ZF59" s="38"/>
      <c r="ZG59" s="38"/>
      <c r="ZH59" s="38"/>
      <c r="ZI59" s="38"/>
      <c r="ZJ59" s="38"/>
      <c r="ZK59" s="38"/>
      <c r="ZL59" s="38"/>
      <c r="ZM59" s="38"/>
      <c r="ZN59" s="38"/>
      <c r="ZO59" s="38"/>
      <c r="ZP59" s="38"/>
      <c r="ZQ59" s="38"/>
      <c r="ZR59" s="38"/>
      <c r="ZS59" s="38"/>
      <c r="ZT59" s="38"/>
      <c r="ZU59" s="38"/>
      <c r="ZV59" s="38"/>
      <c r="ZW59" s="38"/>
      <c r="ZX59" s="38"/>
      <c r="ZY59" s="38"/>
      <c r="ZZ59" s="38"/>
      <c r="AAA59" s="38"/>
      <c r="AAB59" s="38"/>
      <c r="AAC59" s="38"/>
      <c r="AAD59" s="38"/>
      <c r="AAE59" s="38"/>
      <c r="AAF59" s="38"/>
      <c r="AAG59" s="38"/>
      <c r="AAH59" s="38"/>
      <c r="AAI59" s="38"/>
      <c r="AAJ59" s="31">
        <f t="shared" si="1"/>
        <v>0</v>
      </c>
      <c r="AAK59" s="5"/>
    </row>
    <row r="60" spans="1:713" s="36" customFormat="1" ht="13.5" customHeight="1" x14ac:dyDescent="0.25">
      <c r="A60" s="62" t="s">
        <v>365</v>
      </c>
      <c r="B60" s="77">
        <f t="shared" si="0"/>
        <v>0</v>
      </c>
      <c r="C60" s="69">
        <v>10</v>
      </c>
      <c r="D60" s="72">
        <v>43451</v>
      </c>
      <c r="E60" s="79">
        <v>20.46</v>
      </c>
      <c r="F60" s="79">
        <f t="shared" si="6"/>
        <v>0</v>
      </c>
      <c r="G60" s="77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>
        <v>11</v>
      </c>
      <c r="GO60" s="38"/>
      <c r="GP60" s="38"/>
      <c r="GQ60" s="38"/>
      <c r="GR60" s="38"/>
      <c r="GS60" s="38"/>
      <c r="GT60" s="38"/>
      <c r="GU60" s="38"/>
      <c r="GV60" s="38"/>
      <c r="GW60" s="38">
        <v>11</v>
      </c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>
        <v>9</v>
      </c>
      <c r="HZ60" s="38"/>
      <c r="IA60" s="38"/>
      <c r="IB60" s="38"/>
      <c r="IC60" s="38"/>
      <c r="ID60" s="38"/>
      <c r="IE60" s="38"/>
      <c r="IF60" s="38"/>
      <c r="IG60" s="38"/>
      <c r="IH60" s="38">
        <v>9</v>
      </c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>
        <v>10</v>
      </c>
      <c r="LM60" s="38"/>
      <c r="LN60" s="38"/>
      <c r="LO60" s="38">
        <v>10</v>
      </c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>
        <v>10</v>
      </c>
      <c r="YW60" s="38"/>
      <c r="YX60" s="38"/>
      <c r="YY60" s="38"/>
      <c r="YZ60" s="38"/>
      <c r="ZA60" s="38">
        <v>10</v>
      </c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1">
        <f t="shared" si="1"/>
        <v>0</v>
      </c>
      <c r="AAK60" s="5"/>
    </row>
    <row r="61" spans="1:713" s="36" customFormat="1" x14ac:dyDescent="0.25">
      <c r="A61" s="62" t="s">
        <v>142</v>
      </c>
      <c r="B61" s="77">
        <f t="shared" si="0"/>
        <v>0</v>
      </c>
      <c r="C61" s="69">
        <v>1</v>
      </c>
      <c r="D61" s="71">
        <v>43269</v>
      </c>
      <c r="E61" s="79">
        <v>24.42</v>
      </c>
      <c r="F61" s="79">
        <f>E61*B61</f>
        <v>0</v>
      </c>
      <c r="G61" s="77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>
        <v>1</v>
      </c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>
        <v>1</v>
      </c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1">
        <f t="shared" si="1"/>
        <v>0</v>
      </c>
      <c r="AAK61" s="5"/>
    </row>
    <row r="62" spans="1:713" s="36" customFormat="1" x14ac:dyDescent="0.25">
      <c r="A62" s="62" t="s">
        <v>155</v>
      </c>
      <c r="B62" s="77">
        <f t="shared" si="0"/>
        <v>0</v>
      </c>
      <c r="C62" s="69">
        <v>1</v>
      </c>
      <c r="D62" s="71">
        <v>43136</v>
      </c>
      <c r="E62" s="79">
        <v>25.87</v>
      </c>
      <c r="F62" s="79">
        <f>E62*B62</f>
        <v>0</v>
      </c>
      <c r="G62" s="77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>
        <v>2</v>
      </c>
      <c r="AF62" s="38"/>
      <c r="AG62" s="38"/>
      <c r="AH62" s="38"/>
      <c r="AI62" s="38"/>
      <c r="AJ62" s="38"/>
      <c r="AK62" s="38"/>
      <c r="AL62" s="38"/>
      <c r="AM62" s="38">
        <v>2</v>
      </c>
      <c r="AN62" s="38"/>
      <c r="AO62" s="38"/>
      <c r="AP62" s="38">
        <v>8</v>
      </c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>
        <v>8</v>
      </c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1">
        <f t="shared" si="1"/>
        <v>0</v>
      </c>
      <c r="AAK62" s="5"/>
    </row>
    <row r="63" spans="1:713" s="36" customFormat="1" ht="12" customHeight="1" x14ac:dyDescent="0.25">
      <c r="A63" s="62" t="s">
        <v>537</v>
      </c>
      <c r="B63" s="77">
        <f t="shared" si="0"/>
        <v>0</v>
      </c>
      <c r="C63" s="69">
        <v>1</v>
      </c>
      <c r="D63" s="71">
        <v>43318</v>
      </c>
      <c r="E63" s="79">
        <v>22.4</v>
      </c>
      <c r="F63" s="79">
        <f>E63*B63</f>
        <v>0</v>
      </c>
      <c r="G63" s="77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>
        <v>1</v>
      </c>
      <c r="PH63" s="38"/>
      <c r="PI63" s="38"/>
      <c r="PJ63" s="38"/>
      <c r="PK63" s="38"/>
      <c r="PL63" s="38"/>
      <c r="PM63" s="38">
        <v>1</v>
      </c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1">
        <f t="shared" si="1"/>
        <v>0</v>
      </c>
      <c r="AAK63" s="5"/>
    </row>
    <row r="64" spans="1:713" s="36" customFormat="1" ht="12" customHeight="1" x14ac:dyDescent="0.25">
      <c r="A64" s="62" t="s">
        <v>137</v>
      </c>
      <c r="B64" s="77">
        <f t="shared" si="0"/>
        <v>0</v>
      </c>
      <c r="C64" s="69">
        <v>10</v>
      </c>
      <c r="D64" s="72">
        <v>43419</v>
      </c>
      <c r="E64" s="79">
        <v>13.61</v>
      </c>
      <c r="F64" s="79">
        <f t="shared" ref="F64:F89" si="7">E64*B64</f>
        <v>0</v>
      </c>
      <c r="G64" s="77">
        <v>2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>
        <v>2</v>
      </c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>
        <v>190</v>
      </c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8"/>
      <c r="KY64" s="38"/>
      <c r="KZ64" s="38"/>
      <c r="LA64" s="38"/>
      <c r="LB64" s="38"/>
      <c r="LC64" s="38"/>
      <c r="LD64" s="38">
        <v>60</v>
      </c>
      <c r="LE64" s="38"/>
      <c r="LF64" s="38"/>
      <c r="LG64" s="38"/>
      <c r="LH64" s="38"/>
      <c r="LI64" s="38"/>
      <c r="LJ64" s="38"/>
      <c r="LK64" s="38"/>
      <c r="LL64" s="38"/>
      <c r="LM64" s="38"/>
      <c r="LN64" s="38"/>
      <c r="LO64" s="38"/>
      <c r="LP64" s="38"/>
      <c r="LQ64" s="38"/>
      <c r="LR64" s="38"/>
      <c r="LS64" s="38"/>
      <c r="LT64" s="38"/>
      <c r="LU64" s="38"/>
      <c r="LV64" s="38"/>
      <c r="LW64" s="38"/>
      <c r="LX64" s="38"/>
      <c r="LY64" s="38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>
        <v>50</v>
      </c>
      <c r="MY64" s="38"/>
      <c r="MZ64" s="38"/>
      <c r="NA64" s="38"/>
      <c r="NB64" s="38"/>
      <c r="NC64" s="38"/>
      <c r="ND64" s="38"/>
      <c r="NE64" s="38"/>
      <c r="NF64" s="38"/>
      <c r="NG64" s="38"/>
      <c r="NH64" s="38"/>
      <c r="NI64" s="38">
        <v>50</v>
      </c>
      <c r="NJ64" s="38"/>
      <c r="NK64" s="38"/>
      <c r="NL64" s="38"/>
      <c r="NM64" s="38"/>
      <c r="NN64" s="38"/>
      <c r="NO64" s="38">
        <v>30</v>
      </c>
      <c r="NP64" s="38"/>
      <c r="NQ64" s="38"/>
      <c r="NR64" s="38"/>
      <c r="NS64" s="38"/>
      <c r="NT64" s="38"/>
      <c r="NU64" s="38"/>
      <c r="NV64" s="38"/>
      <c r="NW64" s="38"/>
      <c r="NX64" s="38"/>
      <c r="NY64" s="38"/>
      <c r="NZ64" s="38"/>
      <c r="OA64" s="38"/>
      <c r="OB64" s="38"/>
      <c r="OC64" s="38"/>
      <c r="OD64" s="38"/>
      <c r="OE64" s="38"/>
      <c r="OF64" s="38"/>
      <c r="OG64" s="38"/>
      <c r="OH64" s="38"/>
      <c r="OI64" s="38"/>
      <c r="OJ64" s="38"/>
      <c r="OK64" s="38"/>
      <c r="OL64" s="38">
        <v>100</v>
      </c>
      <c r="OM64" s="38"/>
      <c r="ON64" s="38"/>
      <c r="OO64" s="38"/>
      <c r="OP64" s="38"/>
      <c r="OQ64" s="38"/>
      <c r="OR64" s="38"/>
      <c r="OS64" s="38"/>
      <c r="OT64" s="38"/>
      <c r="OU64" s="38"/>
      <c r="OV64" s="38"/>
      <c r="OW64" s="38"/>
      <c r="OX64" s="38"/>
      <c r="OY64" s="38"/>
      <c r="OZ64" s="38"/>
      <c r="PA64" s="38"/>
      <c r="PB64" s="38"/>
      <c r="PC64" s="38"/>
      <c r="PD64" s="38"/>
      <c r="PE64" s="38"/>
      <c r="PF64" s="38"/>
      <c r="PG64" s="38"/>
      <c r="PH64" s="38"/>
      <c r="PI64" s="38"/>
      <c r="PJ64" s="38"/>
      <c r="PK64" s="38"/>
      <c r="PL64" s="38"/>
      <c r="PM64" s="38"/>
      <c r="PN64" s="38"/>
      <c r="PO64" s="38"/>
      <c r="PP64" s="38"/>
      <c r="PQ64" s="38"/>
      <c r="PR64" s="38"/>
      <c r="PS64" s="38"/>
      <c r="PT64" s="38"/>
      <c r="PU64" s="38"/>
      <c r="PV64" s="38"/>
      <c r="PW64" s="38"/>
      <c r="PX64" s="38"/>
      <c r="PY64" s="38"/>
      <c r="PZ64" s="38">
        <v>50</v>
      </c>
      <c r="QA64" s="38"/>
      <c r="QB64" s="38"/>
      <c r="QC64" s="38"/>
      <c r="QD64" s="38"/>
      <c r="QE64" s="38"/>
      <c r="QF64" s="38"/>
      <c r="QG64" s="38"/>
      <c r="QH64" s="38"/>
      <c r="QI64" s="38"/>
      <c r="QJ64" s="38"/>
      <c r="QK64" s="38"/>
      <c r="QL64" s="38"/>
      <c r="QM64" s="38"/>
      <c r="QN64" s="38"/>
      <c r="QO64" s="38"/>
      <c r="QP64" s="38"/>
      <c r="QQ64" s="38"/>
      <c r="QR64" s="38"/>
      <c r="QS64" s="38"/>
      <c r="QT64" s="38"/>
      <c r="QU64" s="38"/>
      <c r="QV64" s="38"/>
      <c r="QW64" s="38"/>
      <c r="QX64" s="38"/>
      <c r="QY64" s="38"/>
      <c r="QZ64" s="38"/>
      <c r="RA64" s="38"/>
      <c r="RB64" s="38"/>
      <c r="RC64" s="38"/>
      <c r="RD64" s="38"/>
      <c r="RE64" s="38"/>
      <c r="RF64" s="38"/>
      <c r="RG64" s="38"/>
      <c r="RH64" s="38">
        <v>50</v>
      </c>
      <c r="RI64" s="38"/>
      <c r="RJ64" s="38"/>
      <c r="RK64" s="38"/>
      <c r="RL64" s="38"/>
      <c r="RM64" s="38"/>
      <c r="RN64" s="38"/>
      <c r="RO64" s="38"/>
      <c r="RP64" s="38"/>
      <c r="RQ64" s="38"/>
      <c r="RR64" s="38"/>
      <c r="RS64" s="38"/>
      <c r="RT64" s="38"/>
      <c r="RU64" s="38"/>
      <c r="RV64" s="38"/>
      <c r="RW64" s="38"/>
      <c r="RX64" s="38"/>
      <c r="RY64" s="38"/>
      <c r="RZ64" s="38"/>
      <c r="SA64" s="38"/>
      <c r="SB64" s="38"/>
      <c r="SC64" s="38"/>
      <c r="SD64" s="38"/>
      <c r="SE64" s="38"/>
      <c r="SF64" s="38"/>
      <c r="SG64" s="38"/>
      <c r="SH64" s="38"/>
      <c r="SI64" s="38"/>
      <c r="SJ64" s="38"/>
      <c r="SK64" s="38"/>
      <c r="SL64" s="38"/>
      <c r="SM64" s="38"/>
      <c r="SN64" s="38"/>
      <c r="SO64" s="38"/>
      <c r="SP64" s="38"/>
      <c r="SQ64" s="38"/>
      <c r="SR64" s="38"/>
      <c r="SS64" s="38"/>
      <c r="ST64" s="38"/>
      <c r="SU64" s="38"/>
      <c r="SV64" s="38"/>
      <c r="SW64" s="38"/>
      <c r="SX64" s="38"/>
      <c r="SY64" s="38"/>
      <c r="SZ64" s="38"/>
      <c r="TA64" s="38"/>
      <c r="TB64" s="38"/>
      <c r="TC64" s="38"/>
      <c r="TD64" s="38"/>
      <c r="TE64" s="38"/>
      <c r="TF64" s="38"/>
      <c r="TG64" s="38"/>
      <c r="TH64" s="38"/>
      <c r="TI64" s="38"/>
      <c r="TJ64" s="38"/>
      <c r="TK64" s="38"/>
      <c r="TL64" s="38"/>
      <c r="TM64" s="38"/>
      <c r="TN64" s="38"/>
      <c r="TO64" s="38"/>
      <c r="TP64" s="38"/>
      <c r="TQ64" s="38"/>
      <c r="TR64" s="38"/>
      <c r="TS64" s="38"/>
      <c r="TT64" s="38"/>
      <c r="TU64" s="38"/>
      <c r="TV64" s="38"/>
      <c r="TW64" s="38"/>
      <c r="TX64" s="38"/>
      <c r="TY64" s="38"/>
      <c r="TZ64" s="38"/>
      <c r="UA64" s="38"/>
      <c r="UB64" s="38"/>
      <c r="UC64" s="38"/>
      <c r="UD64" s="38">
        <v>70</v>
      </c>
      <c r="UE64" s="38"/>
      <c r="UF64" s="38"/>
      <c r="UG64" s="38"/>
      <c r="UH64" s="38"/>
      <c r="UI64" s="38"/>
      <c r="UJ64" s="38"/>
      <c r="UK64" s="38"/>
      <c r="UL64" s="38"/>
      <c r="UM64" s="38"/>
      <c r="UN64" s="38"/>
      <c r="UO64" s="38"/>
      <c r="UP64" s="38">
        <v>70</v>
      </c>
      <c r="UQ64" s="38"/>
      <c r="UR64" s="38"/>
      <c r="US64" s="38"/>
      <c r="UT64" s="38"/>
      <c r="UU64" s="38"/>
      <c r="UV64" s="38"/>
      <c r="UW64" s="38"/>
      <c r="UX64" s="38"/>
      <c r="UY64" s="38"/>
      <c r="UZ64" s="38"/>
      <c r="VA64" s="38"/>
      <c r="VB64" s="38"/>
      <c r="VC64" s="38"/>
      <c r="VD64" s="38"/>
      <c r="VE64" s="38"/>
      <c r="VF64" s="38"/>
      <c r="VG64" s="38"/>
      <c r="VH64" s="38"/>
      <c r="VI64" s="38"/>
      <c r="VJ64" s="38"/>
      <c r="VK64" s="38"/>
      <c r="VL64" s="38"/>
      <c r="VM64" s="38"/>
      <c r="VN64" s="38"/>
      <c r="VO64" s="38"/>
      <c r="VP64" s="38"/>
      <c r="VQ64" s="38"/>
      <c r="VR64" s="38"/>
      <c r="VS64" s="38"/>
      <c r="VT64" s="38"/>
      <c r="VU64" s="38"/>
      <c r="VV64" s="38"/>
      <c r="VW64" s="38"/>
      <c r="VX64" s="38"/>
      <c r="VY64" s="38"/>
      <c r="VZ64" s="38"/>
      <c r="WA64" s="38"/>
      <c r="WB64" s="38"/>
      <c r="WC64" s="38"/>
      <c r="WD64" s="38"/>
      <c r="WE64" s="38"/>
      <c r="WF64" s="38">
        <v>200</v>
      </c>
      <c r="WG64" s="38"/>
      <c r="WH64" s="38"/>
      <c r="WI64" s="38"/>
      <c r="WJ64" s="38"/>
      <c r="WK64" s="38"/>
      <c r="WL64" s="38"/>
      <c r="WM64" s="38"/>
      <c r="WN64" s="38"/>
      <c r="WO64" s="38">
        <v>40</v>
      </c>
      <c r="WP64" s="38"/>
      <c r="WQ64" s="38"/>
      <c r="WR64" s="38"/>
      <c r="WS64" s="38"/>
      <c r="WT64" s="38"/>
      <c r="WU64" s="38"/>
      <c r="WV64" s="38"/>
      <c r="WW64" s="38"/>
      <c r="WX64" s="38"/>
      <c r="WY64" s="38"/>
      <c r="WZ64" s="38"/>
      <c r="XA64" s="38"/>
      <c r="XB64" s="38"/>
      <c r="XC64" s="38"/>
      <c r="XD64" s="38"/>
      <c r="XE64" s="38">
        <v>60</v>
      </c>
      <c r="XF64" s="38"/>
      <c r="XG64" s="38"/>
      <c r="XH64" s="38"/>
      <c r="XI64" s="38"/>
      <c r="XJ64" s="38"/>
      <c r="XK64" s="38"/>
      <c r="XL64" s="38"/>
      <c r="XM64" s="38"/>
      <c r="XN64" s="38"/>
      <c r="XO64" s="38"/>
      <c r="XP64" s="38"/>
      <c r="XQ64" s="38"/>
      <c r="XR64" s="38"/>
      <c r="XS64" s="38"/>
      <c r="XT64" s="38"/>
      <c r="XU64" s="38"/>
      <c r="XV64" s="38"/>
      <c r="XW64" s="38"/>
      <c r="XX64" s="38">
        <v>60</v>
      </c>
      <c r="XY64" s="38"/>
      <c r="XZ64" s="38"/>
      <c r="YA64" s="38"/>
      <c r="YB64" s="38"/>
      <c r="YC64" s="38"/>
      <c r="YD64" s="38"/>
      <c r="YE64" s="38"/>
      <c r="YF64" s="38"/>
      <c r="YG64" s="38"/>
      <c r="YH64" s="38"/>
      <c r="YI64" s="38"/>
      <c r="YJ64" s="38"/>
      <c r="YK64" s="38"/>
      <c r="YL64" s="38"/>
      <c r="YM64" s="38"/>
      <c r="YN64" s="38"/>
      <c r="YO64" s="38"/>
      <c r="YP64" s="38">
        <v>40</v>
      </c>
      <c r="YQ64" s="38"/>
      <c r="YR64" s="38"/>
      <c r="YS64" s="38"/>
      <c r="YT64" s="38"/>
      <c r="YU64" s="38"/>
      <c r="YV64" s="38"/>
      <c r="YW64" s="38"/>
      <c r="YX64" s="38"/>
      <c r="YY64" s="38"/>
      <c r="YZ64" s="38"/>
      <c r="ZA64" s="38"/>
      <c r="ZB64" s="38"/>
      <c r="ZC64" s="38"/>
      <c r="ZD64" s="38"/>
      <c r="ZE64" s="38"/>
      <c r="ZF64" s="38"/>
      <c r="ZG64" s="38"/>
      <c r="ZH64" s="38"/>
      <c r="ZI64" s="38"/>
      <c r="ZJ64" s="38"/>
      <c r="ZK64" s="38"/>
      <c r="ZL64" s="38"/>
      <c r="ZM64" s="38"/>
      <c r="ZN64" s="38"/>
      <c r="ZO64" s="38"/>
      <c r="ZP64" s="38"/>
      <c r="ZQ64" s="38"/>
      <c r="ZR64" s="38"/>
      <c r="ZS64" s="38"/>
      <c r="ZT64" s="38"/>
      <c r="ZU64" s="38"/>
      <c r="ZV64" s="38"/>
      <c r="ZW64" s="38"/>
      <c r="ZX64" s="38"/>
      <c r="ZY64" s="38"/>
      <c r="ZZ64" s="38"/>
      <c r="AAA64" s="38"/>
      <c r="AAB64" s="38"/>
      <c r="AAC64" s="38"/>
      <c r="AAD64" s="38"/>
      <c r="AAE64" s="38"/>
      <c r="AAF64" s="38"/>
      <c r="AAG64" s="38"/>
      <c r="AAH64" s="38"/>
      <c r="AAI64" s="38"/>
      <c r="AAJ64" s="31">
        <f t="shared" si="1"/>
        <v>0</v>
      </c>
      <c r="AAK64" s="5"/>
    </row>
    <row r="65" spans="1:713" s="36" customFormat="1" ht="12" customHeight="1" x14ac:dyDescent="0.25">
      <c r="A65" s="62" t="s">
        <v>137</v>
      </c>
      <c r="B65" s="77">
        <f t="shared" si="0"/>
        <v>150</v>
      </c>
      <c r="C65" s="69">
        <v>10</v>
      </c>
      <c r="D65" s="72">
        <v>43437</v>
      </c>
      <c r="E65" s="79">
        <v>13.78</v>
      </c>
      <c r="F65" s="79">
        <f t="shared" si="7"/>
        <v>2067</v>
      </c>
      <c r="G65" s="77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>
        <v>100</v>
      </c>
      <c r="BC65" s="38"/>
      <c r="BD65" s="38"/>
      <c r="BE65" s="38">
        <v>100</v>
      </c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>
        <v>90</v>
      </c>
      <c r="BZ65" s="38"/>
      <c r="CA65" s="38"/>
      <c r="CB65" s="38"/>
      <c r="CC65" s="38">
        <v>90</v>
      </c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>
        <v>200</v>
      </c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>
        <v>50</v>
      </c>
      <c r="DQ65" s="38"/>
      <c r="DR65" s="38">
        <v>70</v>
      </c>
      <c r="DS65" s="38"/>
      <c r="DT65" s="38"/>
      <c r="DU65" s="38"/>
      <c r="DV65" s="38">
        <v>40</v>
      </c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>
        <v>40</v>
      </c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8"/>
      <c r="KY65" s="38"/>
      <c r="KZ65" s="38"/>
      <c r="LA65" s="38"/>
      <c r="LB65" s="38"/>
      <c r="LC65" s="38"/>
      <c r="LD65" s="38"/>
      <c r="LE65" s="38"/>
      <c r="LF65" s="38"/>
      <c r="LG65" s="38"/>
      <c r="LH65" s="38"/>
      <c r="LI65" s="38"/>
      <c r="LJ65" s="38"/>
      <c r="LK65" s="38"/>
      <c r="LL65" s="38"/>
      <c r="LM65" s="38"/>
      <c r="LN65" s="38"/>
      <c r="LO65" s="38"/>
      <c r="LP65" s="38"/>
      <c r="LQ65" s="38"/>
      <c r="LR65" s="38"/>
      <c r="LS65" s="38"/>
      <c r="LT65" s="38"/>
      <c r="LU65" s="38"/>
      <c r="LV65" s="38"/>
      <c r="LW65" s="38"/>
      <c r="LX65" s="38"/>
      <c r="LY65" s="38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8"/>
      <c r="NF65" s="38"/>
      <c r="NG65" s="38"/>
      <c r="NH65" s="38"/>
      <c r="NI65" s="38"/>
      <c r="NJ65" s="38"/>
      <c r="NK65" s="38"/>
      <c r="NL65" s="38"/>
      <c r="NM65" s="38"/>
      <c r="NN65" s="38"/>
      <c r="NO65" s="38">
        <v>40</v>
      </c>
      <c r="NP65" s="38"/>
      <c r="NQ65" s="38">
        <v>40</v>
      </c>
      <c r="NR65" s="38"/>
      <c r="NS65" s="38"/>
      <c r="NT65" s="38"/>
      <c r="NU65" s="38"/>
      <c r="NV65" s="38"/>
      <c r="NW65" s="38"/>
      <c r="NX65" s="38"/>
      <c r="NY65" s="38"/>
      <c r="NZ65" s="38"/>
      <c r="OA65" s="38"/>
      <c r="OB65" s="38"/>
      <c r="OC65" s="38"/>
      <c r="OD65" s="38"/>
      <c r="OE65" s="38"/>
      <c r="OF65" s="38"/>
      <c r="OG65" s="38"/>
      <c r="OH65" s="38"/>
      <c r="OI65" s="38"/>
      <c r="OJ65" s="38"/>
      <c r="OK65" s="38"/>
      <c r="OL65" s="38"/>
      <c r="OM65" s="38"/>
      <c r="ON65" s="38"/>
      <c r="OO65" s="38"/>
      <c r="OP65" s="38"/>
      <c r="OQ65" s="38"/>
      <c r="OR65" s="38"/>
      <c r="OS65" s="38"/>
      <c r="OT65" s="38"/>
      <c r="OU65" s="38"/>
      <c r="OV65" s="38"/>
      <c r="OW65" s="38"/>
      <c r="OX65" s="38"/>
      <c r="OY65" s="38"/>
      <c r="OZ65" s="38"/>
      <c r="PA65" s="38"/>
      <c r="PB65" s="38"/>
      <c r="PC65" s="38"/>
      <c r="PD65" s="38"/>
      <c r="PE65" s="38"/>
      <c r="PF65" s="38"/>
      <c r="PG65" s="38"/>
      <c r="PH65" s="38"/>
      <c r="PI65" s="38"/>
      <c r="PJ65" s="38"/>
      <c r="PK65" s="38"/>
      <c r="PL65" s="38"/>
      <c r="PM65" s="38"/>
      <c r="PN65" s="38"/>
      <c r="PO65" s="38"/>
      <c r="PP65" s="38"/>
      <c r="PQ65" s="38"/>
      <c r="PR65" s="38"/>
      <c r="PS65" s="38"/>
      <c r="PT65" s="38"/>
      <c r="PU65" s="38"/>
      <c r="PV65" s="38"/>
      <c r="PW65" s="38"/>
      <c r="PX65" s="38"/>
      <c r="PY65" s="38"/>
      <c r="PZ65" s="38"/>
      <c r="QA65" s="38">
        <v>20</v>
      </c>
      <c r="QB65" s="38"/>
      <c r="QC65" s="38"/>
      <c r="QD65" s="38"/>
      <c r="QE65" s="38"/>
      <c r="QF65" s="38"/>
      <c r="QG65" s="38"/>
      <c r="QH65" s="38"/>
      <c r="QI65" s="38"/>
      <c r="QJ65" s="38"/>
      <c r="QK65" s="38"/>
      <c r="QL65" s="38"/>
      <c r="QM65" s="38"/>
      <c r="QN65" s="38"/>
      <c r="QO65" s="38"/>
      <c r="QP65" s="38"/>
      <c r="QQ65" s="38"/>
      <c r="QR65" s="38"/>
      <c r="QS65" s="38"/>
      <c r="QT65" s="38"/>
      <c r="QU65" s="38"/>
      <c r="QV65" s="38"/>
      <c r="QW65" s="38"/>
      <c r="QX65" s="38"/>
      <c r="QY65" s="38"/>
      <c r="QZ65" s="38"/>
      <c r="RA65" s="38"/>
      <c r="RB65" s="38"/>
      <c r="RC65" s="38"/>
      <c r="RD65" s="38"/>
      <c r="RE65" s="38"/>
      <c r="RF65" s="38"/>
      <c r="RG65" s="38"/>
      <c r="RH65" s="38">
        <v>20</v>
      </c>
      <c r="RI65" s="38"/>
      <c r="RJ65" s="38"/>
      <c r="RK65" s="38"/>
      <c r="RL65" s="38"/>
      <c r="RM65" s="38"/>
      <c r="RN65" s="38"/>
      <c r="RO65" s="38"/>
      <c r="RP65" s="38"/>
      <c r="RQ65" s="38"/>
      <c r="RR65" s="38"/>
      <c r="RS65" s="38"/>
      <c r="RT65" s="38"/>
      <c r="RU65" s="38"/>
      <c r="RV65" s="38"/>
      <c r="RW65" s="38"/>
      <c r="RX65" s="38"/>
      <c r="RY65" s="38"/>
      <c r="RZ65" s="38"/>
      <c r="SA65" s="38"/>
      <c r="SB65" s="38"/>
      <c r="SC65" s="38"/>
      <c r="SD65" s="38"/>
      <c r="SE65" s="38"/>
      <c r="SF65" s="38"/>
      <c r="SG65" s="38"/>
      <c r="SH65" s="38"/>
      <c r="SI65" s="38">
        <v>120</v>
      </c>
      <c r="SJ65" s="38"/>
      <c r="SK65" s="38"/>
      <c r="SL65" s="38"/>
      <c r="SM65" s="38"/>
      <c r="SN65" s="38"/>
      <c r="SO65" s="38"/>
      <c r="SP65" s="38"/>
      <c r="SQ65" s="38"/>
      <c r="SR65" s="38"/>
      <c r="SS65" s="38"/>
      <c r="ST65" s="38"/>
      <c r="SU65" s="38"/>
      <c r="SV65" s="38"/>
      <c r="SW65" s="38"/>
      <c r="SX65" s="38"/>
      <c r="SY65" s="38"/>
      <c r="SZ65" s="38"/>
      <c r="TA65" s="38"/>
      <c r="TB65" s="38"/>
      <c r="TC65" s="38"/>
      <c r="TD65" s="38"/>
      <c r="TE65" s="38"/>
      <c r="TF65" s="38"/>
      <c r="TG65" s="38"/>
      <c r="TH65" s="38"/>
      <c r="TI65" s="38"/>
      <c r="TJ65" s="38"/>
      <c r="TK65" s="38"/>
      <c r="TL65" s="38"/>
      <c r="TM65" s="38"/>
      <c r="TN65" s="38"/>
      <c r="TO65" s="38"/>
      <c r="TP65" s="38"/>
      <c r="TQ65" s="38"/>
      <c r="TR65" s="38"/>
      <c r="TS65" s="38"/>
      <c r="TT65" s="38"/>
      <c r="TU65" s="38"/>
      <c r="TV65" s="38"/>
      <c r="TW65" s="38"/>
      <c r="TX65" s="38"/>
      <c r="TY65" s="38"/>
      <c r="TZ65" s="38"/>
      <c r="UA65" s="38"/>
      <c r="UB65" s="38">
        <v>30</v>
      </c>
      <c r="UC65" s="38"/>
      <c r="UD65" s="38"/>
      <c r="UE65" s="38"/>
      <c r="UF65" s="38"/>
      <c r="UG65" s="38"/>
      <c r="UH65" s="38"/>
      <c r="UI65" s="38"/>
      <c r="UJ65" s="38"/>
      <c r="UK65" s="38"/>
      <c r="UL65" s="38"/>
      <c r="UM65" s="38"/>
      <c r="UN65" s="38"/>
      <c r="UO65" s="38"/>
      <c r="UP65" s="38">
        <v>10</v>
      </c>
      <c r="UQ65" s="38"/>
      <c r="UR65" s="38"/>
      <c r="US65" s="38"/>
      <c r="UT65" s="38"/>
      <c r="UU65" s="38"/>
      <c r="UV65" s="38"/>
      <c r="UW65" s="38"/>
      <c r="UX65" s="38"/>
      <c r="UY65" s="38"/>
      <c r="UZ65" s="38"/>
      <c r="VA65" s="38"/>
      <c r="VB65" s="38"/>
      <c r="VC65" s="38"/>
      <c r="VD65" s="38"/>
      <c r="VE65" s="38"/>
      <c r="VF65" s="38"/>
      <c r="VG65" s="38"/>
      <c r="VH65" s="38"/>
      <c r="VI65" s="38">
        <v>60</v>
      </c>
      <c r="VJ65" s="38"/>
      <c r="VK65" s="38"/>
      <c r="VL65" s="38"/>
      <c r="VM65" s="38"/>
      <c r="VN65" s="38"/>
      <c r="VO65" s="38"/>
      <c r="VP65" s="38"/>
      <c r="VQ65" s="38"/>
      <c r="VR65" s="38"/>
      <c r="VS65" s="38"/>
      <c r="VT65" s="38"/>
      <c r="VU65" s="38"/>
      <c r="VV65" s="38"/>
      <c r="VW65" s="38"/>
      <c r="VX65" s="38"/>
      <c r="VY65" s="38"/>
      <c r="VZ65" s="38"/>
      <c r="WA65" s="38"/>
      <c r="WB65" s="38"/>
      <c r="WC65" s="38"/>
      <c r="WD65" s="38"/>
      <c r="WE65" s="38"/>
      <c r="WF65" s="38"/>
      <c r="WG65" s="38"/>
      <c r="WH65" s="38"/>
      <c r="WI65" s="38"/>
      <c r="WJ65" s="38"/>
      <c r="WK65" s="38"/>
      <c r="WL65" s="38"/>
      <c r="WM65" s="38"/>
      <c r="WN65" s="38"/>
      <c r="WO65" s="38">
        <v>20</v>
      </c>
      <c r="WP65" s="38"/>
      <c r="WQ65" s="38"/>
      <c r="WR65" s="38"/>
      <c r="WS65" s="38"/>
      <c r="WT65" s="38"/>
      <c r="WU65" s="38"/>
      <c r="WV65" s="38"/>
      <c r="WW65" s="38"/>
      <c r="WX65" s="38"/>
      <c r="WY65" s="38"/>
      <c r="WZ65" s="38"/>
      <c r="XA65" s="38"/>
      <c r="XB65" s="38"/>
      <c r="XC65" s="38"/>
      <c r="XD65" s="38"/>
      <c r="XE65" s="38"/>
      <c r="XF65" s="38"/>
      <c r="XG65" s="38"/>
      <c r="XH65" s="38">
        <v>250</v>
      </c>
      <c r="XI65" s="38"/>
      <c r="XJ65" s="38"/>
      <c r="XK65" s="38"/>
      <c r="XL65" s="38"/>
      <c r="XM65" s="38"/>
      <c r="XN65" s="38"/>
      <c r="XO65" s="38"/>
      <c r="XP65" s="38"/>
      <c r="XQ65" s="38"/>
      <c r="XR65" s="38"/>
      <c r="XS65" s="38"/>
      <c r="XT65" s="38"/>
      <c r="XU65" s="38"/>
      <c r="XV65" s="38"/>
      <c r="XW65" s="38"/>
      <c r="XX65" s="38"/>
      <c r="XY65" s="38"/>
      <c r="XZ65" s="38"/>
      <c r="YA65" s="38"/>
      <c r="YB65" s="38"/>
      <c r="YC65" s="38"/>
      <c r="YD65" s="38"/>
      <c r="YE65" s="38"/>
      <c r="YF65" s="38"/>
      <c r="YG65" s="38"/>
      <c r="YH65" s="38"/>
      <c r="YI65" s="38"/>
      <c r="YJ65" s="38"/>
      <c r="YK65" s="38"/>
      <c r="YL65" s="38"/>
      <c r="YM65" s="38"/>
      <c r="YN65" s="38"/>
      <c r="YO65" s="38"/>
      <c r="YP65" s="38"/>
      <c r="YQ65" s="38"/>
      <c r="YR65" s="38"/>
      <c r="YS65" s="38"/>
      <c r="YT65" s="38"/>
      <c r="YU65" s="38"/>
      <c r="YV65" s="38"/>
      <c r="YW65" s="38"/>
      <c r="YX65" s="38"/>
      <c r="YY65" s="38"/>
      <c r="YZ65" s="38"/>
      <c r="ZA65" s="38"/>
      <c r="ZB65" s="38"/>
      <c r="ZC65" s="38"/>
      <c r="ZD65" s="38"/>
      <c r="ZE65" s="38"/>
      <c r="ZF65" s="38"/>
      <c r="ZG65" s="38"/>
      <c r="ZH65" s="38"/>
      <c r="ZI65" s="38"/>
      <c r="ZJ65" s="38"/>
      <c r="ZK65" s="38"/>
      <c r="ZL65" s="38"/>
      <c r="ZM65" s="38"/>
      <c r="ZN65" s="38"/>
      <c r="ZO65" s="38"/>
      <c r="ZP65" s="38"/>
      <c r="ZQ65" s="38"/>
      <c r="ZR65" s="38"/>
      <c r="ZS65" s="38"/>
      <c r="ZT65" s="38"/>
      <c r="ZU65" s="38"/>
      <c r="ZV65" s="38"/>
      <c r="ZW65" s="38"/>
      <c r="ZX65" s="38"/>
      <c r="ZY65" s="38"/>
      <c r="ZZ65" s="38"/>
      <c r="AAA65" s="38"/>
      <c r="AAB65" s="38"/>
      <c r="AAC65" s="38"/>
      <c r="AAD65" s="38"/>
      <c r="AAE65" s="38"/>
      <c r="AAF65" s="38"/>
      <c r="AAG65" s="38">
        <v>100</v>
      </c>
      <c r="AAH65" s="38"/>
      <c r="AAI65" s="38">
        <v>150</v>
      </c>
      <c r="AAJ65" s="31">
        <f t="shared" si="1"/>
        <v>0</v>
      </c>
      <c r="AAK65" s="5"/>
    </row>
    <row r="66" spans="1:713" s="36" customFormat="1" ht="11.25" customHeight="1" x14ac:dyDescent="0.25">
      <c r="A66" s="62" t="s">
        <v>137</v>
      </c>
      <c r="B66" s="77">
        <f t="shared" si="0"/>
        <v>2</v>
      </c>
      <c r="C66" s="69">
        <v>1</v>
      </c>
      <c r="D66" s="72">
        <v>43444</v>
      </c>
      <c r="E66" s="79">
        <v>13.73</v>
      </c>
      <c r="F66" s="79">
        <f t="shared" si="7"/>
        <v>27.46</v>
      </c>
      <c r="G66" s="77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>
        <v>10</v>
      </c>
      <c r="DV66" s="38">
        <v>10</v>
      </c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>
        <v>4</v>
      </c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>
        <v>1</v>
      </c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>
        <v>3</v>
      </c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>
        <v>2</v>
      </c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>
        <v>50</v>
      </c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>
        <v>50</v>
      </c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>
        <v>2</v>
      </c>
      <c r="AAJ66" s="31">
        <f t="shared" si="1"/>
        <v>0</v>
      </c>
      <c r="AAK66" s="5"/>
    </row>
    <row r="67" spans="1:713" s="36" customFormat="1" ht="12" customHeight="1" x14ac:dyDescent="0.25">
      <c r="A67" s="62" t="s">
        <v>137</v>
      </c>
      <c r="B67" s="77">
        <f t="shared" si="0"/>
        <v>150</v>
      </c>
      <c r="C67" s="69">
        <v>10</v>
      </c>
      <c r="D67" s="72">
        <v>76274</v>
      </c>
      <c r="E67" s="79">
        <v>13.84</v>
      </c>
      <c r="F67" s="79">
        <f t="shared" si="7"/>
        <v>2076</v>
      </c>
      <c r="G67" s="77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>
        <v>9</v>
      </c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>
        <v>9</v>
      </c>
      <c r="QA67" s="38"/>
      <c r="QB67" s="38"/>
      <c r="QC67" s="38">
        <v>100</v>
      </c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>
        <v>10</v>
      </c>
      <c r="RI67" s="38"/>
      <c r="RJ67" s="38"/>
      <c r="RK67" s="38"/>
      <c r="RL67" s="38"/>
      <c r="RM67" s="38"/>
      <c r="RN67" s="38"/>
      <c r="RO67" s="38"/>
      <c r="RP67" s="38"/>
      <c r="RQ67" s="38"/>
      <c r="RR67" s="38">
        <v>60</v>
      </c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>
        <v>30</v>
      </c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>
        <v>280</v>
      </c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>
        <v>20</v>
      </c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>
        <v>110</v>
      </c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>
        <v>150</v>
      </c>
      <c r="AAJ67" s="31">
        <f t="shared" si="1"/>
        <v>0</v>
      </c>
      <c r="AAK67" s="5"/>
    </row>
    <row r="68" spans="1:713" s="36" customFormat="1" ht="12" customHeight="1" x14ac:dyDescent="0.25">
      <c r="A68" s="62" t="s">
        <v>744</v>
      </c>
      <c r="B68" s="77">
        <f t="shared" ref="B68:B131" si="8">SUMIF(G$3:AAI$3,"прих",G68:AAI68)-SUMIF(G$3:AAI$3,"отгр",G68:AAI68)</f>
        <v>0</v>
      </c>
      <c r="C68" s="69">
        <v>1</v>
      </c>
      <c r="D68" s="72">
        <v>43461</v>
      </c>
      <c r="E68" s="79">
        <v>28.94</v>
      </c>
      <c r="F68" s="79">
        <f t="shared" si="7"/>
        <v>0</v>
      </c>
      <c r="G68" s="77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8"/>
      <c r="KY68" s="38"/>
      <c r="KZ68" s="38"/>
      <c r="LA68" s="38"/>
      <c r="LB68" s="38"/>
      <c r="LC68" s="38"/>
      <c r="LD68" s="38"/>
      <c r="LE68" s="38"/>
      <c r="LF68" s="38"/>
      <c r="LG68" s="38"/>
      <c r="LH68" s="38"/>
      <c r="LI68" s="38"/>
      <c r="LJ68" s="38"/>
      <c r="LK68" s="38"/>
      <c r="LL68" s="38"/>
      <c r="LM68" s="38"/>
      <c r="LN68" s="38"/>
      <c r="LO68" s="38"/>
      <c r="LP68" s="38"/>
      <c r="LQ68" s="38"/>
      <c r="LR68" s="38"/>
      <c r="LS68" s="38"/>
      <c r="LT68" s="38"/>
      <c r="LU68" s="38"/>
      <c r="LV68" s="38"/>
      <c r="LW68" s="38"/>
      <c r="LX68" s="38"/>
      <c r="LY68" s="38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8"/>
      <c r="NF68" s="38"/>
      <c r="NG68" s="38"/>
      <c r="NH68" s="38"/>
      <c r="NI68" s="38"/>
      <c r="NJ68" s="38"/>
      <c r="NK68" s="38"/>
      <c r="NL68" s="38"/>
      <c r="NM68" s="38"/>
      <c r="NN68" s="38"/>
      <c r="NO68" s="38"/>
      <c r="NP68" s="38"/>
      <c r="NQ68" s="38"/>
      <c r="NR68" s="38"/>
      <c r="NS68" s="38"/>
      <c r="NT68" s="38"/>
      <c r="NU68" s="38"/>
      <c r="NV68" s="38"/>
      <c r="NW68" s="38"/>
      <c r="NX68" s="38"/>
      <c r="NY68" s="38"/>
      <c r="NZ68" s="38"/>
      <c r="OA68" s="38"/>
      <c r="OB68" s="38"/>
      <c r="OC68" s="38"/>
      <c r="OD68" s="38"/>
      <c r="OE68" s="38"/>
      <c r="OF68" s="38"/>
      <c r="OG68" s="38"/>
      <c r="OH68" s="38"/>
      <c r="OI68" s="38"/>
      <c r="OJ68" s="38"/>
      <c r="OK68" s="38"/>
      <c r="OL68" s="38"/>
      <c r="OM68" s="38"/>
      <c r="ON68" s="38"/>
      <c r="OO68" s="38"/>
      <c r="OP68" s="38"/>
      <c r="OQ68" s="38"/>
      <c r="OR68" s="38"/>
      <c r="OS68" s="38"/>
      <c r="OT68" s="38"/>
      <c r="OU68" s="38"/>
      <c r="OV68" s="38"/>
      <c r="OW68" s="38"/>
      <c r="OX68" s="38"/>
      <c r="OY68" s="38"/>
      <c r="OZ68" s="38"/>
      <c r="PA68" s="38"/>
      <c r="PB68" s="38"/>
      <c r="PC68" s="38"/>
      <c r="PD68" s="38"/>
      <c r="PE68" s="38"/>
      <c r="PF68" s="38"/>
      <c r="PG68" s="38"/>
      <c r="PH68" s="38"/>
      <c r="PI68" s="38"/>
      <c r="PJ68" s="38"/>
      <c r="PK68" s="38"/>
      <c r="PL68" s="38"/>
      <c r="PM68" s="38"/>
      <c r="PN68" s="38"/>
      <c r="PO68" s="38"/>
      <c r="PP68" s="38"/>
      <c r="PQ68" s="38"/>
      <c r="PR68" s="38"/>
      <c r="PS68" s="38"/>
      <c r="PT68" s="38"/>
      <c r="PU68" s="38"/>
      <c r="PV68" s="38"/>
      <c r="PW68" s="38"/>
      <c r="PX68" s="38"/>
      <c r="PY68" s="38"/>
      <c r="PZ68" s="38"/>
      <c r="QA68" s="38"/>
      <c r="QB68" s="38"/>
      <c r="QC68" s="38"/>
      <c r="QD68" s="38"/>
      <c r="QE68" s="38"/>
      <c r="QF68" s="38"/>
      <c r="QG68" s="38"/>
      <c r="QH68" s="38"/>
      <c r="QI68" s="38"/>
      <c r="QJ68" s="38"/>
      <c r="QK68" s="38"/>
      <c r="QL68" s="38"/>
      <c r="QM68" s="38"/>
      <c r="QN68" s="38"/>
      <c r="QO68" s="38"/>
      <c r="QP68" s="38"/>
      <c r="QQ68" s="38"/>
      <c r="QR68" s="38"/>
      <c r="QS68" s="38"/>
      <c r="QT68" s="38"/>
      <c r="QU68" s="38"/>
      <c r="QV68" s="38"/>
      <c r="QW68" s="38"/>
      <c r="QX68" s="38"/>
      <c r="QY68" s="38"/>
      <c r="QZ68" s="38"/>
      <c r="RA68" s="38"/>
      <c r="RB68" s="38"/>
      <c r="RC68" s="38"/>
      <c r="RD68" s="38"/>
      <c r="RE68" s="38"/>
      <c r="RF68" s="38"/>
      <c r="RG68" s="38"/>
      <c r="RH68" s="38"/>
      <c r="RI68" s="38"/>
      <c r="RJ68" s="38"/>
      <c r="RK68" s="38"/>
      <c r="RL68" s="38"/>
      <c r="RM68" s="38"/>
      <c r="RN68" s="38"/>
      <c r="RO68" s="38"/>
      <c r="RP68" s="38"/>
      <c r="RQ68" s="38"/>
      <c r="RR68" s="38"/>
      <c r="RS68" s="38"/>
      <c r="RT68" s="38"/>
      <c r="RU68" s="38"/>
      <c r="RV68" s="38"/>
      <c r="RW68" s="38"/>
      <c r="RX68" s="38"/>
      <c r="RY68" s="38"/>
      <c r="RZ68" s="38"/>
      <c r="SA68" s="38"/>
      <c r="SB68" s="38"/>
      <c r="SC68" s="38"/>
      <c r="SD68" s="38"/>
      <c r="SE68" s="38"/>
      <c r="SF68" s="38"/>
      <c r="SG68" s="38"/>
      <c r="SH68" s="38"/>
      <c r="SI68" s="38"/>
      <c r="SJ68" s="38"/>
      <c r="SK68" s="38"/>
      <c r="SL68" s="38"/>
      <c r="SM68" s="38"/>
      <c r="SN68" s="38"/>
      <c r="SO68" s="38"/>
      <c r="SP68" s="38"/>
      <c r="SQ68" s="38"/>
      <c r="SR68" s="38"/>
      <c r="SS68" s="38"/>
      <c r="ST68" s="38"/>
      <c r="SU68" s="38"/>
      <c r="SV68" s="38"/>
      <c r="SW68" s="38"/>
      <c r="SX68" s="38"/>
      <c r="SY68" s="38"/>
      <c r="SZ68" s="38"/>
      <c r="TA68" s="38"/>
      <c r="TB68" s="38"/>
      <c r="TC68" s="38"/>
      <c r="TD68" s="38"/>
      <c r="TE68" s="38"/>
      <c r="TF68" s="38"/>
      <c r="TG68" s="38"/>
      <c r="TH68" s="38"/>
      <c r="TI68" s="38"/>
      <c r="TJ68" s="38"/>
      <c r="TK68" s="38"/>
      <c r="TL68" s="38"/>
      <c r="TM68" s="38"/>
      <c r="TN68" s="38"/>
      <c r="TO68" s="38"/>
      <c r="TP68" s="38"/>
      <c r="TQ68" s="38"/>
      <c r="TR68" s="38"/>
      <c r="TS68" s="38"/>
      <c r="TT68" s="38"/>
      <c r="TU68" s="38"/>
      <c r="TV68" s="38"/>
      <c r="TW68" s="38"/>
      <c r="TX68" s="38"/>
      <c r="TY68" s="38"/>
      <c r="TZ68" s="38"/>
      <c r="UA68" s="38"/>
      <c r="UB68" s="38"/>
      <c r="UC68" s="38"/>
      <c r="UD68" s="38"/>
      <c r="UE68" s="38"/>
      <c r="UF68" s="38"/>
      <c r="UG68" s="38"/>
      <c r="UH68" s="38"/>
      <c r="UI68" s="38"/>
      <c r="UJ68" s="38"/>
      <c r="UK68" s="38"/>
      <c r="UL68" s="38"/>
      <c r="UM68" s="38"/>
      <c r="UN68" s="38"/>
      <c r="UO68" s="38"/>
      <c r="UP68" s="38"/>
      <c r="UQ68" s="38"/>
      <c r="UR68" s="38"/>
      <c r="US68" s="38"/>
      <c r="UT68" s="38"/>
      <c r="UU68" s="38"/>
      <c r="UV68" s="38"/>
      <c r="UW68" s="38"/>
      <c r="UX68" s="38"/>
      <c r="UY68" s="38"/>
      <c r="UZ68" s="38"/>
      <c r="VA68" s="38"/>
      <c r="VB68" s="38"/>
      <c r="VC68" s="38"/>
      <c r="VD68" s="38"/>
      <c r="VE68" s="38"/>
      <c r="VF68" s="38"/>
      <c r="VG68" s="38"/>
      <c r="VH68" s="38"/>
      <c r="VI68" s="38"/>
      <c r="VJ68" s="38"/>
      <c r="VK68" s="38"/>
      <c r="VL68" s="38"/>
      <c r="VM68" s="38"/>
      <c r="VN68" s="38"/>
      <c r="VO68" s="38"/>
      <c r="VP68" s="38"/>
      <c r="VQ68" s="38"/>
      <c r="VR68" s="38"/>
      <c r="VS68" s="38"/>
      <c r="VT68" s="38"/>
      <c r="VU68" s="38"/>
      <c r="VV68" s="38"/>
      <c r="VW68" s="38"/>
      <c r="VX68" s="38"/>
      <c r="VY68" s="38"/>
      <c r="VZ68" s="38"/>
      <c r="WA68" s="38"/>
      <c r="WB68" s="38"/>
      <c r="WC68" s="38"/>
      <c r="WD68" s="38"/>
      <c r="WE68" s="38"/>
      <c r="WF68" s="38"/>
      <c r="WG68" s="38"/>
      <c r="WH68" s="38"/>
      <c r="WI68" s="38"/>
      <c r="WJ68" s="38"/>
      <c r="WK68" s="38"/>
      <c r="WL68" s="38"/>
      <c r="WM68" s="38"/>
      <c r="WN68" s="38"/>
      <c r="WO68" s="38"/>
      <c r="WP68" s="38"/>
      <c r="WQ68" s="38"/>
      <c r="WR68" s="38"/>
      <c r="WS68" s="38"/>
      <c r="WT68" s="38"/>
      <c r="WU68" s="38"/>
      <c r="WV68" s="38"/>
      <c r="WW68" s="38"/>
      <c r="WX68" s="38"/>
      <c r="WY68" s="38"/>
      <c r="WZ68" s="38"/>
      <c r="XA68" s="38"/>
      <c r="XB68" s="38"/>
      <c r="XC68" s="38"/>
      <c r="XD68" s="38"/>
      <c r="XE68" s="38"/>
      <c r="XF68" s="38"/>
      <c r="XG68" s="38"/>
      <c r="XH68" s="38"/>
      <c r="XI68" s="38"/>
      <c r="XJ68" s="38"/>
      <c r="XK68" s="38"/>
      <c r="XL68" s="38"/>
      <c r="XM68" s="38"/>
      <c r="XN68" s="38"/>
      <c r="XO68" s="38"/>
      <c r="XP68" s="38"/>
      <c r="XQ68" s="38"/>
      <c r="XR68" s="38"/>
      <c r="XS68" s="38"/>
      <c r="XT68" s="38"/>
      <c r="XU68" s="38"/>
      <c r="XV68" s="38"/>
      <c r="XW68" s="38"/>
      <c r="XX68" s="38"/>
      <c r="XY68" s="38"/>
      <c r="XZ68" s="38"/>
      <c r="YA68" s="38"/>
      <c r="YB68" s="38"/>
      <c r="YC68" s="38"/>
      <c r="YD68" s="38"/>
      <c r="YE68" s="38"/>
      <c r="YF68" s="38"/>
      <c r="YG68" s="38"/>
      <c r="YH68" s="38"/>
      <c r="YI68" s="38"/>
      <c r="YJ68" s="38"/>
      <c r="YK68" s="38"/>
      <c r="YL68" s="38"/>
      <c r="YM68" s="38"/>
      <c r="YN68" s="38"/>
      <c r="YO68" s="38"/>
      <c r="YP68" s="38"/>
      <c r="YQ68" s="38"/>
      <c r="YR68" s="38"/>
      <c r="YS68" s="38"/>
      <c r="YT68" s="38"/>
      <c r="YU68" s="38"/>
      <c r="YV68" s="38"/>
      <c r="YW68" s="38"/>
      <c r="YX68" s="38"/>
      <c r="YY68" s="38"/>
      <c r="YZ68" s="38"/>
      <c r="ZA68" s="38"/>
      <c r="ZB68" s="38"/>
      <c r="ZC68" s="38"/>
      <c r="ZD68" s="38"/>
      <c r="ZE68" s="38"/>
      <c r="ZF68" s="38"/>
      <c r="ZG68" s="38"/>
      <c r="ZH68" s="38"/>
      <c r="ZI68" s="38"/>
      <c r="ZJ68" s="38"/>
      <c r="ZK68" s="38"/>
      <c r="ZL68" s="38"/>
      <c r="ZM68" s="38"/>
      <c r="ZN68" s="38"/>
      <c r="ZO68" s="38"/>
      <c r="ZP68" s="38"/>
      <c r="ZQ68" s="38">
        <v>5</v>
      </c>
      <c r="ZR68" s="38"/>
      <c r="ZS68" s="38"/>
      <c r="ZT68" s="38"/>
      <c r="ZU68" s="38"/>
      <c r="ZV68" s="38"/>
      <c r="ZW68" s="38"/>
      <c r="ZX68" s="38"/>
      <c r="ZY68" s="38"/>
      <c r="ZZ68" s="38"/>
      <c r="AAA68" s="38"/>
      <c r="AAB68" s="38"/>
      <c r="AAC68" s="38"/>
      <c r="AAD68" s="38">
        <v>5</v>
      </c>
      <c r="AAE68" s="38"/>
      <c r="AAF68" s="38"/>
      <c r="AAG68" s="38"/>
      <c r="AAH68" s="38"/>
      <c r="AAI68" s="38"/>
      <c r="AAJ68" s="31">
        <f t="shared" ref="AAJ68:AAJ131" si="9">$B68-SUMIF($G$3:$AEX$3,"",$G68:$AEX68)</f>
        <v>0</v>
      </c>
      <c r="AAK68" s="5"/>
    </row>
    <row r="69" spans="1:713" s="36" customFormat="1" x14ac:dyDescent="0.25">
      <c r="A69" s="26" t="s">
        <v>13</v>
      </c>
      <c r="B69" s="77">
        <f t="shared" si="8"/>
        <v>0</v>
      </c>
      <c r="C69" s="69">
        <v>0.9</v>
      </c>
      <c r="D69" s="71">
        <v>43430</v>
      </c>
      <c r="E69" s="85">
        <v>16.829999999999998</v>
      </c>
      <c r="F69" s="79">
        <f t="shared" si="7"/>
        <v>0</v>
      </c>
      <c r="G69" s="77">
        <v>9</v>
      </c>
      <c r="H69" s="38"/>
      <c r="I69" s="38">
        <v>9</v>
      </c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>
        <v>1.8</v>
      </c>
      <c r="BC69" s="38"/>
      <c r="BD69" s="38"/>
      <c r="BE69" s="38"/>
      <c r="BF69" s="38"/>
      <c r="BG69" s="38"/>
      <c r="BH69" s="38">
        <v>1.8</v>
      </c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>
        <v>9</v>
      </c>
      <c r="KN69" s="38"/>
      <c r="KO69" s="38"/>
      <c r="KP69" s="38"/>
      <c r="KQ69" s="38"/>
      <c r="KR69" s="38"/>
      <c r="KS69" s="38"/>
      <c r="KT69" s="38">
        <v>9</v>
      </c>
      <c r="KU69" s="38"/>
      <c r="KV69" s="38"/>
      <c r="KW69" s="38"/>
      <c r="KX69" s="38"/>
      <c r="KY69" s="38"/>
      <c r="KZ69" s="38"/>
      <c r="LA69" s="38"/>
      <c r="LB69" s="38"/>
      <c r="LC69" s="38"/>
      <c r="LD69" s="38"/>
      <c r="LE69" s="38"/>
      <c r="LF69" s="38"/>
      <c r="LG69" s="38"/>
      <c r="LH69" s="38"/>
      <c r="LI69" s="38"/>
      <c r="LJ69" s="38"/>
      <c r="LK69" s="38"/>
      <c r="LL69" s="38"/>
      <c r="LM69" s="38"/>
      <c r="LN69" s="38"/>
      <c r="LO69" s="38"/>
      <c r="LP69" s="38"/>
      <c r="LQ69" s="38"/>
      <c r="LR69" s="38"/>
      <c r="LS69" s="38"/>
      <c r="LT69" s="38"/>
      <c r="LU69" s="38"/>
      <c r="LV69" s="38"/>
      <c r="LW69" s="38"/>
      <c r="LX69" s="38"/>
      <c r="LY69" s="38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8"/>
      <c r="NF69" s="38"/>
      <c r="NG69" s="38"/>
      <c r="NH69" s="38"/>
      <c r="NI69" s="38"/>
      <c r="NJ69" s="38"/>
      <c r="NK69" s="38"/>
      <c r="NL69" s="38"/>
      <c r="NM69" s="38"/>
      <c r="NN69" s="38"/>
      <c r="NO69" s="38"/>
      <c r="NP69" s="38"/>
      <c r="NQ69" s="38">
        <v>36</v>
      </c>
      <c r="NR69" s="38">
        <v>36</v>
      </c>
      <c r="NS69" s="38"/>
      <c r="NT69" s="38"/>
      <c r="NU69" s="38"/>
      <c r="NV69" s="38"/>
      <c r="NW69" s="38"/>
      <c r="NX69" s="38"/>
      <c r="NY69" s="38"/>
      <c r="NZ69" s="38"/>
      <c r="OA69" s="38"/>
      <c r="OB69" s="38"/>
      <c r="OC69" s="38"/>
      <c r="OD69" s="38"/>
      <c r="OE69" s="38"/>
      <c r="OF69" s="38"/>
      <c r="OG69" s="38"/>
      <c r="OH69" s="38"/>
      <c r="OI69" s="38"/>
      <c r="OJ69" s="38"/>
      <c r="OK69" s="38"/>
      <c r="OL69" s="38"/>
      <c r="OM69" s="38"/>
      <c r="ON69" s="38"/>
      <c r="OO69" s="38"/>
      <c r="OP69" s="38"/>
      <c r="OQ69" s="38"/>
      <c r="OR69" s="38"/>
      <c r="OS69" s="38"/>
      <c r="OT69" s="38"/>
      <c r="OU69" s="38"/>
      <c r="OV69" s="38"/>
      <c r="OW69" s="38"/>
      <c r="OX69" s="38"/>
      <c r="OY69" s="38"/>
      <c r="OZ69" s="38"/>
      <c r="PA69" s="38"/>
      <c r="PB69" s="38"/>
      <c r="PC69" s="38"/>
      <c r="PD69" s="38"/>
      <c r="PE69" s="38"/>
      <c r="PF69" s="38"/>
      <c r="PG69" s="38"/>
      <c r="PH69" s="38"/>
      <c r="PI69" s="38"/>
      <c r="PJ69" s="38"/>
      <c r="PK69" s="38"/>
      <c r="PL69" s="38"/>
      <c r="PM69" s="38">
        <v>4.5</v>
      </c>
      <c r="PN69" s="38"/>
      <c r="PO69" s="38"/>
      <c r="PP69" s="38"/>
      <c r="PQ69" s="38"/>
      <c r="PR69" s="38"/>
      <c r="PS69" s="38"/>
      <c r="PT69" s="38"/>
      <c r="PU69" s="38"/>
      <c r="PV69" s="38"/>
      <c r="PW69" s="38">
        <v>4.5</v>
      </c>
      <c r="PX69" s="38"/>
      <c r="PY69" s="38"/>
      <c r="PZ69" s="38"/>
      <c r="QA69" s="38"/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/>
      <c r="RJ69" s="38"/>
      <c r="RK69" s="38"/>
      <c r="RL69" s="38"/>
      <c r="RM69" s="38"/>
      <c r="RN69" s="38"/>
      <c r="RO69" s="38"/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/>
      <c r="SA69" s="38"/>
      <c r="SB69" s="38"/>
      <c r="SC69" s="38"/>
      <c r="SD69" s="38"/>
      <c r="SE69" s="38"/>
      <c r="SF69" s="38"/>
      <c r="SG69" s="38"/>
      <c r="SH69" s="38"/>
      <c r="SI69" s="38"/>
      <c r="SJ69" s="38"/>
      <c r="SK69" s="38"/>
      <c r="SL69" s="38"/>
      <c r="SM69" s="38"/>
      <c r="SN69" s="38"/>
      <c r="SO69" s="38"/>
      <c r="SP69" s="38"/>
      <c r="SQ69" s="38"/>
      <c r="SR69" s="38"/>
      <c r="SS69" s="38"/>
      <c r="ST69" s="38"/>
      <c r="SU69" s="38"/>
      <c r="SV69" s="38"/>
      <c r="SW69" s="38"/>
      <c r="SX69" s="38"/>
      <c r="SY69" s="38"/>
      <c r="SZ69" s="38"/>
      <c r="TA69" s="38"/>
      <c r="TB69" s="38"/>
      <c r="TC69" s="38"/>
      <c r="TD69" s="38"/>
      <c r="TE69" s="38"/>
      <c r="TF69" s="38"/>
      <c r="TG69" s="38"/>
      <c r="TH69" s="38"/>
      <c r="TI69" s="38"/>
      <c r="TJ69" s="38"/>
      <c r="TK69" s="38"/>
      <c r="TL69" s="38"/>
      <c r="TM69" s="38"/>
      <c r="TN69" s="38"/>
      <c r="TO69" s="38"/>
      <c r="TP69" s="38"/>
      <c r="TQ69" s="38"/>
      <c r="TR69" s="38"/>
      <c r="TS69" s="38"/>
      <c r="TT69" s="38">
        <v>0.9</v>
      </c>
      <c r="TU69" s="38"/>
      <c r="TV69" s="38"/>
      <c r="TW69" s="38"/>
      <c r="TX69" s="38"/>
      <c r="TY69" s="38"/>
      <c r="TZ69" s="38"/>
      <c r="UA69" s="38">
        <v>0.9</v>
      </c>
      <c r="UB69" s="38"/>
      <c r="UC69" s="38"/>
      <c r="UD69" s="38"/>
      <c r="UE69" s="38"/>
      <c r="UF69" s="38"/>
      <c r="UG69" s="38"/>
      <c r="UH69" s="38"/>
      <c r="UI69" s="38"/>
      <c r="UJ69" s="38"/>
      <c r="UK69" s="38"/>
      <c r="UL69" s="38"/>
      <c r="UM69" s="38"/>
      <c r="UN69" s="38"/>
      <c r="UO69" s="38"/>
      <c r="UP69" s="38"/>
      <c r="UQ69" s="38"/>
      <c r="UR69" s="38"/>
      <c r="US69" s="38"/>
      <c r="UT69" s="38"/>
      <c r="UU69" s="38"/>
      <c r="UV69" s="38"/>
      <c r="UW69" s="38"/>
      <c r="UX69" s="38"/>
      <c r="UY69" s="38"/>
      <c r="UZ69" s="38"/>
      <c r="VA69" s="38"/>
      <c r="VB69" s="38"/>
      <c r="VC69" s="38"/>
      <c r="VD69" s="38"/>
      <c r="VE69" s="38"/>
      <c r="VF69" s="38"/>
      <c r="VG69" s="38"/>
      <c r="VH69" s="38"/>
      <c r="VI69" s="38"/>
      <c r="VJ69" s="38"/>
      <c r="VK69" s="38"/>
      <c r="VL69" s="38"/>
      <c r="VM69" s="38"/>
      <c r="VN69" s="38"/>
      <c r="VO69" s="38"/>
      <c r="VP69" s="38"/>
      <c r="VQ69" s="38"/>
      <c r="VR69" s="38"/>
      <c r="VS69" s="38"/>
      <c r="VT69" s="38"/>
      <c r="VU69" s="38"/>
      <c r="VV69" s="38"/>
      <c r="VW69" s="38"/>
      <c r="VX69" s="38"/>
      <c r="VY69" s="38"/>
      <c r="VZ69" s="38"/>
      <c r="WA69" s="38"/>
      <c r="WB69" s="38"/>
      <c r="WC69" s="38"/>
      <c r="WD69" s="38"/>
      <c r="WE69" s="38"/>
      <c r="WF69" s="38"/>
      <c r="WG69" s="38"/>
      <c r="WH69" s="38"/>
      <c r="WI69" s="38"/>
      <c r="WJ69" s="38"/>
      <c r="WK69" s="38"/>
      <c r="WL69" s="38"/>
      <c r="WM69" s="38"/>
      <c r="WN69" s="38"/>
      <c r="WO69" s="38"/>
      <c r="WP69" s="38"/>
      <c r="WQ69" s="38">
        <v>1.8</v>
      </c>
      <c r="WR69" s="38"/>
      <c r="WS69" s="38"/>
      <c r="WT69" s="38"/>
      <c r="WU69" s="38"/>
      <c r="WV69" s="38"/>
      <c r="WW69" s="38"/>
      <c r="WX69" s="38"/>
      <c r="WY69" s="38"/>
      <c r="WZ69" s="38"/>
      <c r="XA69" s="38">
        <v>1.8</v>
      </c>
      <c r="XB69" s="38"/>
      <c r="XC69" s="38"/>
      <c r="XD69" s="38"/>
      <c r="XE69" s="38"/>
      <c r="XF69" s="38"/>
      <c r="XG69" s="38"/>
      <c r="XH69" s="38"/>
      <c r="XI69" s="38"/>
      <c r="XJ69" s="38"/>
      <c r="XK69" s="38"/>
      <c r="XL69" s="38"/>
      <c r="XM69" s="38"/>
      <c r="XN69" s="38"/>
      <c r="XO69" s="38"/>
      <c r="XP69" s="38"/>
      <c r="XQ69" s="38"/>
      <c r="XR69" s="38"/>
      <c r="XS69" s="38"/>
      <c r="XT69" s="38"/>
      <c r="XU69" s="38"/>
      <c r="XV69" s="38"/>
      <c r="XW69" s="38"/>
      <c r="XX69" s="38"/>
      <c r="XY69" s="38"/>
      <c r="XZ69" s="38"/>
      <c r="YA69" s="38"/>
      <c r="YB69" s="38"/>
      <c r="YC69" s="38"/>
      <c r="YD69" s="38"/>
      <c r="YE69" s="38"/>
      <c r="YF69" s="38"/>
      <c r="YG69" s="38"/>
      <c r="YH69" s="38"/>
      <c r="YI69" s="38"/>
      <c r="YJ69" s="38"/>
      <c r="YK69" s="38"/>
      <c r="YL69" s="38"/>
      <c r="YM69" s="38"/>
      <c r="YN69" s="38"/>
      <c r="YO69" s="38"/>
      <c r="YP69" s="38"/>
      <c r="YQ69" s="38"/>
      <c r="YR69" s="38"/>
      <c r="YS69" s="38"/>
      <c r="YT69" s="38"/>
      <c r="YU69" s="38"/>
      <c r="YV69" s="38"/>
      <c r="YW69" s="38"/>
      <c r="YX69" s="38"/>
      <c r="YY69" s="38"/>
      <c r="YZ69" s="38"/>
      <c r="ZA69" s="38"/>
      <c r="ZB69" s="38"/>
      <c r="ZC69" s="38"/>
      <c r="ZD69" s="38"/>
      <c r="ZE69" s="38"/>
      <c r="ZF69" s="38"/>
      <c r="ZG69" s="38"/>
      <c r="ZH69" s="38"/>
      <c r="ZI69" s="38"/>
      <c r="ZJ69" s="38"/>
      <c r="ZK69" s="38"/>
      <c r="ZL69" s="38"/>
      <c r="ZM69" s="38"/>
      <c r="ZN69" s="38"/>
      <c r="ZO69" s="38"/>
      <c r="ZP69" s="38"/>
      <c r="ZQ69" s="38"/>
      <c r="ZR69" s="38"/>
      <c r="ZS69" s="38"/>
      <c r="ZT69" s="38"/>
      <c r="ZU69" s="38"/>
      <c r="ZV69" s="38"/>
      <c r="ZW69" s="38"/>
      <c r="ZX69" s="38"/>
      <c r="ZY69" s="38"/>
      <c r="ZZ69" s="38"/>
      <c r="AAA69" s="38"/>
      <c r="AAB69" s="38"/>
      <c r="AAC69" s="38"/>
      <c r="AAD69" s="38"/>
      <c r="AAE69" s="38"/>
      <c r="AAF69" s="38"/>
      <c r="AAG69" s="38"/>
      <c r="AAH69" s="38"/>
      <c r="AAI69" s="38"/>
      <c r="AAJ69" s="31">
        <f t="shared" si="9"/>
        <v>0</v>
      </c>
      <c r="AAK69" s="5"/>
    </row>
    <row r="70" spans="1:713" s="36" customFormat="1" x14ac:dyDescent="0.25">
      <c r="A70" s="62" t="s">
        <v>13</v>
      </c>
      <c r="B70" s="77">
        <f t="shared" si="8"/>
        <v>0</v>
      </c>
      <c r="C70" s="69">
        <v>9</v>
      </c>
      <c r="D70" s="71">
        <v>43395</v>
      </c>
      <c r="E70" s="85">
        <v>14.8</v>
      </c>
      <c r="F70" s="79">
        <f t="shared" si="7"/>
        <v>0</v>
      </c>
      <c r="G70" s="77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>
        <v>18</v>
      </c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>
        <v>18</v>
      </c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>
        <v>9</v>
      </c>
      <c r="CY70" s="38">
        <v>9</v>
      </c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>
        <v>27</v>
      </c>
      <c r="GJ70" s="38"/>
      <c r="GK70" s="38"/>
      <c r="GL70" s="38"/>
      <c r="GM70" s="38">
        <v>27</v>
      </c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>
        <v>9</v>
      </c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>
        <v>9</v>
      </c>
      <c r="KO70" s="38"/>
      <c r="KP70" s="38"/>
      <c r="KQ70" s="38"/>
      <c r="KR70" s="38"/>
      <c r="KS70" s="38"/>
      <c r="KT70" s="38"/>
      <c r="KU70" s="38"/>
      <c r="KV70" s="38"/>
      <c r="KW70" s="38"/>
      <c r="KX70" s="38"/>
      <c r="KY70" s="38"/>
      <c r="KZ70" s="38"/>
      <c r="LA70" s="38"/>
      <c r="LB70" s="38"/>
      <c r="LC70" s="38"/>
      <c r="LD70" s="38"/>
      <c r="LE70" s="38"/>
      <c r="LF70" s="38"/>
      <c r="LG70" s="38"/>
      <c r="LH70" s="38"/>
      <c r="LI70" s="38"/>
      <c r="LJ70" s="38"/>
      <c r="LK70" s="38"/>
      <c r="LL70" s="38">
        <v>45</v>
      </c>
      <c r="LM70" s="38">
        <v>45</v>
      </c>
      <c r="LN70" s="38"/>
      <c r="LO70" s="38"/>
      <c r="LP70" s="38"/>
      <c r="LQ70" s="38"/>
      <c r="LR70" s="38"/>
      <c r="LS70" s="38"/>
      <c r="LT70" s="38"/>
      <c r="LU70" s="38"/>
      <c r="LV70" s="38"/>
      <c r="LW70" s="38"/>
      <c r="LX70" s="38"/>
      <c r="LY70" s="38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8"/>
      <c r="NF70" s="38"/>
      <c r="NG70" s="38"/>
      <c r="NH70" s="38"/>
      <c r="NI70" s="38"/>
      <c r="NJ70" s="38"/>
      <c r="NK70" s="38"/>
      <c r="NL70" s="38"/>
      <c r="NM70" s="38"/>
      <c r="NN70" s="38"/>
      <c r="NO70" s="38"/>
      <c r="NP70" s="38"/>
      <c r="NQ70" s="38"/>
      <c r="NR70" s="38"/>
      <c r="NS70" s="38"/>
      <c r="NT70" s="38"/>
      <c r="NU70" s="38"/>
      <c r="NV70" s="38"/>
      <c r="NW70" s="38"/>
      <c r="NX70" s="38"/>
      <c r="NY70" s="38"/>
      <c r="NZ70" s="38"/>
      <c r="OA70" s="38"/>
      <c r="OB70" s="38"/>
      <c r="OC70" s="38"/>
      <c r="OD70" s="38"/>
      <c r="OE70" s="38"/>
      <c r="OF70" s="38"/>
      <c r="OG70" s="38"/>
      <c r="OH70" s="38"/>
      <c r="OI70" s="38"/>
      <c r="OJ70" s="38"/>
      <c r="OK70" s="38"/>
      <c r="OL70" s="38"/>
      <c r="OM70" s="38"/>
      <c r="ON70" s="38"/>
      <c r="OO70" s="38"/>
      <c r="OP70" s="38"/>
      <c r="OQ70" s="38"/>
      <c r="OR70" s="38"/>
      <c r="OS70" s="38"/>
      <c r="OT70" s="38"/>
      <c r="OU70" s="38"/>
      <c r="OV70" s="38"/>
      <c r="OW70" s="38"/>
      <c r="OX70" s="38"/>
      <c r="OY70" s="38"/>
      <c r="OZ70" s="38"/>
      <c r="PA70" s="38"/>
      <c r="PB70" s="38"/>
      <c r="PC70" s="38"/>
      <c r="PD70" s="38"/>
      <c r="PE70" s="38"/>
      <c r="PF70" s="38"/>
      <c r="PG70" s="38"/>
      <c r="PH70" s="38"/>
      <c r="PI70" s="38"/>
      <c r="PJ70" s="38"/>
      <c r="PK70" s="38"/>
      <c r="PL70" s="38"/>
      <c r="PM70" s="38"/>
      <c r="PN70" s="38"/>
      <c r="PO70" s="38"/>
      <c r="PP70" s="38"/>
      <c r="PQ70" s="38"/>
      <c r="PR70" s="38"/>
      <c r="PS70" s="38"/>
      <c r="PT70" s="38"/>
      <c r="PU70" s="38"/>
      <c r="PV70" s="38"/>
      <c r="PW70" s="38"/>
      <c r="PX70" s="38"/>
      <c r="PY70" s="38"/>
      <c r="PZ70" s="38"/>
      <c r="QA70" s="38">
        <v>9</v>
      </c>
      <c r="QB70" s="38"/>
      <c r="QC70" s="38"/>
      <c r="QD70" s="38"/>
      <c r="QE70" s="38"/>
      <c r="QF70" s="38"/>
      <c r="QG70" s="38"/>
      <c r="QH70" s="38"/>
      <c r="QI70" s="38"/>
      <c r="QJ70" s="38">
        <v>9</v>
      </c>
      <c r="QK70" s="38"/>
      <c r="QL70" s="38"/>
      <c r="QM70" s="38"/>
      <c r="QN70" s="38"/>
      <c r="QO70" s="38"/>
      <c r="QP70" s="38"/>
      <c r="QQ70" s="38"/>
      <c r="QR70" s="38"/>
      <c r="QS70" s="38"/>
      <c r="QT70" s="38"/>
      <c r="QU70" s="38"/>
      <c r="QV70" s="38"/>
      <c r="QW70" s="38"/>
      <c r="QX70" s="38"/>
      <c r="QY70" s="38"/>
      <c r="QZ70" s="38"/>
      <c r="RA70" s="38"/>
      <c r="RB70" s="38"/>
      <c r="RC70" s="38"/>
      <c r="RD70" s="38"/>
      <c r="RE70" s="38"/>
      <c r="RF70" s="38"/>
      <c r="RG70" s="38"/>
      <c r="RH70" s="38"/>
      <c r="RI70" s="38"/>
      <c r="RJ70" s="38"/>
      <c r="RK70" s="38"/>
      <c r="RL70" s="38"/>
      <c r="RM70" s="38"/>
      <c r="RN70" s="38"/>
      <c r="RO70" s="38"/>
      <c r="RP70" s="38"/>
      <c r="RQ70" s="38"/>
      <c r="RR70" s="38"/>
      <c r="RS70" s="38"/>
      <c r="RT70" s="38"/>
      <c r="RU70" s="38"/>
      <c r="RV70" s="38"/>
      <c r="RW70" s="38"/>
      <c r="RX70" s="38"/>
      <c r="RY70" s="38"/>
      <c r="RZ70" s="38"/>
      <c r="SA70" s="38"/>
      <c r="SB70" s="38"/>
      <c r="SC70" s="38"/>
      <c r="SD70" s="38"/>
      <c r="SE70" s="38"/>
      <c r="SF70" s="38"/>
      <c r="SG70" s="38"/>
      <c r="SH70" s="38"/>
      <c r="SI70" s="38"/>
      <c r="SJ70" s="38"/>
      <c r="SK70" s="38"/>
      <c r="SL70" s="38"/>
      <c r="SM70" s="38"/>
      <c r="SN70" s="38"/>
      <c r="SO70" s="38"/>
      <c r="SP70" s="38"/>
      <c r="SQ70" s="38"/>
      <c r="SR70" s="38"/>
      <c r="SS70" s="38"/>
      <c r="ST70" s="38"/>
      <c r="SU70" s="38"/>
      <c r="SV70" s="38"/>
      <c r="SW70" s="38"/>
      <c r="SX70" s="38"/>
      <c r="SY70" s="38"/>
      <c r="SZ70" s="38"/>
      <c r="TA70" s="38"/>
      <c r="TB70" s="38"/>
      <c r="TC70" s="38"/>
      <c r="TD70" s="38"/>
      <c r="TE70" s="38"/>
      <c r="TF70" s="38"/>
      <c r="TG70" s="38"/>
      <c r="TH70" s="38"/>
      <c r="TI70" s="38"/>
      <c r="TJ70" s="38"/>
      <c r="TK70" s="38"/>
      <c r="TL70" s="38"/>
      <c r="TM70" s="38"/>
      <c r="TN70" s="38"/>
      <c r="TO70" s="38"/>
      <c r="TP70" s="38"/>
      <c r="TQ70" s="38"/>
      <c r="TR70" s="38"/>
      <c r="TS70" s="38"/>
      <c r="TT70" s="38"/>
      <c r="TU70" s="38"/>
      <c r="TV70" s="38"/>
      <c r="TW70" s="38"/>
      <c r="TX70" s="38"/>
      <c r="TY70" s="38"/>
      <c r="TZ70" s="38"/>
      <c r="UA70" s="38"/>
      <c r="UB70" s="38"/>
      <c r="UC70" s="38"/>
      <c r="UD70" s="38">
        <v>9</v>
      </c>
      <c r="UE70" s="38"/>
      <c r="UF70" s="38"/>
      <c r="UG70" s="38"/>
      <c r="UH70" s="38"/>
      <c r="UI70" s="38"/>
      <c r="UJ70" s="38"/>
      <c r="UK70" s="38"/>
      <c r="UL70" s="38"/>
      <c r="UM70" s="38"/>
      <c r="UN70" s="38"/>
      <c r="UO70" s="38"/>
      <c r="UP70" s="38"/>
      <c r="UQ70" s="38"/>
      <c r="UR70" s="38"/>
      <c r="US70" s="38">
        <v>9</v>
      </c>
      <c r="UT70" s="38"/>
      <c r="UU70" s="38"/>
      <c r="UV70" s="38"/>
      <c r="UW70" s="38"/>
      <c r="UX70" s="38"/>
      <c r="UY70" s="38"/>
      <c r="UZ70" s="38"/>
      <c r="VA70" s="38"/>
      <c r="VB70" s="38"/>
      <c r="VC70" s="38"/>
      <c r="VD70" s="38"/>
      <c r="VE70" s="38"/>
      <c r="VF70" s="38"/>
      <c r="VG70" s="38"/>
      <c r="VH70" s="38"/>
      <c r="VI70" s="38"/>
      <c r="VJ70" s="38"/>
      <c r="VK70" s="38"/>
      <c r="VL70" s="38"/>
      <c r="VM70" s="38"/>
      <c r="VN70" s="38"/>
      <c r="VO70" s="38"/>
      <c r="VP70" s="38"/>
      <c r="VQ70" s="38"/>
      <c r="VR70" s="38"/>
      <c r="VS70" s="38"/>
      <c r="VT70" s="38"/>
      <c r="VU70" s="38"/>
      <c r="VV70" s="38"/>
      <c r="VW70" s="38"/>
      <c r="VX70" s="38"/>
      <c r="VY70" s="38"/>
      <c r="VZ70" s="38"/>
      <c r="WA70" s="38"/>
      <c r="WB70" s="38"/>
      <c r="WC70" s="38"/>
      <c r="WD70" s="38"/>
      <c r="WE70" s="38"/>
      <c r="WF70" s="38"/>
      <c r="WG70" s="38"/>
      <c r="WH70" s="38"/>
      <c r="WI70" s="38"/>
      <c r="WJ70" s="38"/>
      <c r="WK70" s="38"/>
      <c r="WL70" s="38"/>
      <c r="WM70" s="38"/>
      <c r="WN70" s="38"/>
      <c r="WO70" s="38"/>
      <c r="WP70" s="38"/>
      <c r="WQ70" s="38"/>
      <c r="WR70" s="38"/>
      <c r="WS70" s="38"/>
      <c r="WT70" s="38"/>
      <c r="WU70" s="38"/>
      <c r="WV70" s="38"/>
      <c r="WW70" s="38"/>
      <c r="WX70" s="38"/>
      <c r="WY70" s="38"/>
      <c r="WZ70" s="38"/>
      <c r="XA70" s="38"/>
      <c r="XB70" s="38"/>
      <c r="XC70" s="38"/>
      <c r="XD70" s="38"/>
      <c r="XE70" s="38"/>
      <c r="XF70" s="38"/>
      <c r="XG70" s="38"/>
      <c r="XH70" s="38"/>
      <c r="XI70" s="38"/>
      <c r="XJ70" s="38"/>
      <c r="XK70" s="38"/>
      <c r="XL70" s="38"/>
      <c r="XM70" s="38"/>
      <c r="XN70" s="38"/>
      <c r="XO70" s="38"/>
      <c r="XP70" s="38"/>
      <c r="XQ70" s="38"/>
      <c r="XR70" s="38"/>
      <c r="XS70" s="38"/>
      <c r="XT70" s="38"/>
      <c r="XU70" s="38"/>
      <c r="XV70" s="38"/>
      <c r="XW70" s="38"/>
      <c r="XX70" s="38"/>
      <c r="XY70" s="38"/>
      <c r="XZ70" s="38"/>
      <c r="YA70" s="38"/>
      <c r="YB70" s="38"/>
      <c r="YC70" s="38"/>
      <c r="YD70" s="38"/>
      <c r="YE70" s="38"/>
      <c r="YF70" s="38"/>
      <c r="YG70" s="38"/>
      <c r="YH70" s="38"/>
      <c r="YI70" s="38"/>
      <c r="YJ70" s="38"/>
      <c r="YK70" s="38"/>
      <c r="YL70" s="38"/>
      <c r="YM70" s="38"/>
      <c r="YN70" s="38"/>
      <c r="YO70" s="38"/>
      <c r="YP70" s="38"/>
      <c r="YQ70" s="38"/>
      <c r="YR70" s="38"/>
      <c r="YS70" s="38"/>
      <c r="YT70" s="38"/>
      <c r="YU70" s="38"/>
      <c r="YV70" s="38"/>
      <c r="YW70" s="38"/>
      <c r="YX70" s="38"/>
      <c r="YY70" s="38"/>
      <c r="YZ70" s="38"/>
      <c r="ZA70" s="38"/>
      <c r="ZB70" s="38"/>
      <c r="ZC70" s="38"/>
      <c r="ZD70" s="38"/>
      <c r="ZE70" s="38"/>
      <c r="ZF70" s="38"/>
      <c r="ZG70" s="38"/>
      <c r="ZH70" s="38"/>
      <c r="ZI70" s="38"/>
      <c r="ZJ70" s="38"/>
      <c r="ZK70" s="38"/>
      <c r="ZL70" s="38"/>
      <c r="ZM70" s="38"/>
      <c r="ZN70" s="38"/>
      <c r="ZO70" s="38"/>
      <c r="ZP70" s="38"/>
      <c r="ZQ70" s="38"/>
      <c r="ZR70" s="38"/>
      <c r="ZS70" s="38"/>
      <c r="ZT70" s="38"/>
      <c r="ZU70" s="38"/>
      <c r="ZV70" s="38"/>
      <c r="ZW70" s="38"/>
      <c r="ZX70" s="38"/>
      <c r="ZY70" s="38"/>
      <c r="ZZ70" s="38"/>
      <c r="AAA70" s="38"/>
      <c r="AAB70" s="38"/>
      <c r="AAC70" s="38"/>
      <c r="AAD70" s="38"/>
      <c r="AAE70" s="38"/>
      <c r="AAF70" s="38"/>
      <c r="AAG70" s="38"/>
      <c r="AAH70" s="38"/>
      <c r="AAI70" s="38"/>
      <c r="AAJ70" s="31">
        <f t="shared" si="9"/>
        <v>0</v>
      </c>
      <c r="AAK70" s="5"/>
    </row>
    <row r="71" spans="1:713" s="36" customFormat="1" x14ac:dyDescent="0.25">
      <c r="A71" s="43" t="s">
        <v>92</v>
      </c>
      <c r="B71" s="77">
        <f t="shared" si="8"/>
        <v>0</v>
      </c>
      <c r="C71" s="69">
        <v>9</v>
      </c>
      <c r="D71" s="71">
        <v>43395</v>
      </c>
      <c r="E71" s="85">
        <v>13.97</v>
      </c>
      <c r="F71" s="79">
        <f t="shared" si="7"/>
        <v>0</v>
      </c>
      <c r="G71" s="77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>
        <v>9</v>
      </c>
      <c r="CY71" s="38">
        <v>9</v>
      </c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>
        <v>9</v>
      </c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>
        <v>9</v>
      </c>
      <c r="KO71" s="38"/>
      <c r="KP71" s="38"/>
      <c r="KQ71" s="38"/>
      <c r="KR71" s="38"/>
      <c r="KS71" s="38"/>
      <c r="KT71" s="38"/>
      <c r="KU71" s="38"/>
      <c r="KV71" s="38"/>
      <c r="KW71" s="38"/>
      <c r="KX71" s="38"/>
      <c r="KY71" s="38"/>
      <c r="KZ71" s="38"/>
      <c r="LA71" s="38"/>
      <c r="LB71" s="38"/>
      <c r="LC71" s="38"/>
      <c r="LD71" s="38"/>
      <c r="LE71" s="38"/>
      <c r="LF71" s="38"/>
      <c r="LG71" s="38"/>
      <c r="LH71" s="38"/>
      <c r="LI71" s="38"/>
      <c r="LJ71" s="38"/>
      <c r="LK71" s="38"/>
      <c r="LL71" s="38"/>
      <c r="LM71" s="38"/>
      <c r="LN71" s="38"/>
      <c r="LO71" s="38"/>
      <c r="LP71" s="38"/>
      <c r="LQ71" s="38"/>
      <c r="LR71" s="38"/>
      <c r="LS71" s="38"/>
      <c r="LT71" s="38"/>
      <c r="LU71" s="38"/>
      <c r="LV71" s="38"/>
      <c r="LW71" s="38"/>
      <c r="LX71" s="38"/>
      <c r="LY71" s="38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8"/>
      <c r="NF71" s="38"/>
      <c r="NG71" s="38"/>
      <c r="NH71" s="38"/>
      <c r="NI71" s="38"/>
      <c r="NJ71" s="38"/>
      <c r="NK71" s="38"/>
      <c r="NL71" s="38"/>
      <c r="NM71" s="38"/>
      <c r="NN71" s="38"/>
      <c r="NO71" s="38"/>
      <c r="NP71" s="38"/>
      <c r="NQ71" s="38">
        <v>9</v>
      </c>
      <c r="NR71" s="38"/>
      <c r="NS71" s="38"/>
      <c r="NT71" s="38"/>
      <c r="NU71" s="38"/>
      <c r="NV71" s="38"/>
      <c r="NW71" s="38"/>
      <c r="NX71" s="38"/>
      <c r="NY71" s="38">
        <v>9</v>
      </c>
      <c r="NZ71" s="38"/>
      <c r="OA71" s="38"/>
      <c r="OB71" s="38"/>
      <c r="OC71" s="38"/>
      <c r="OD71" s="38"/>
      <c r="OE71" s="38"/>
      <c r="OF71" s="38"/>
      <c r="OG71" s="38"/>
      <c r="OH71" s="38"/>
      <c r="OI71" s="38"/>
      <c r="OJ71" s="38"/>
      <c r="OK71" s="38"/>
      <c r="OL71" s="38"/>
      <c r="OM71" s="38"/>
      <c r="ON71" s="38"/>
      <c r="OO71" s="38"/>
      <c r="OP71" s="38"/>
      <c r="OQ71" s="38"/>
      <c r="OR71" s="38"/>
      <c r="OS71" s="38"/>
      <c r="OT71" s="38"/>
      <c r="OU71" s="38"/>
      <c r="OV71" s="38"/>
      <c r="OW71" s="38"/>
      <c r="OX71" s="38"/>
      <c r="OY71" s="38"/>
      <c r="OZ71" s="38"/>
      <c r="PA71" s="38"/>
      <c r="PB71" s="38"/>
      <c r="PC71" s="38"/>
      <c r="PD71" s="38"/>
      <c r="PE71" s="38"/>
      <c r="PF71" s="38"/>
      <c r="PG71" s="38"/>
      <c r="PH71" s="38"/>
      <c r="PI71" s="38"/>
      <c r="PJ71" s="38"/>
      <c r="PK71" s="38"/>
      <c r="PL71" s="38"/>
      <c r="PM71" s="38"/>
      <c r="PN71" s="38"/>
      <c r="PO71" s="38"/>
      <c r="PP71" s="38"/>
      <c r="PQ71" s="38"/>
      <c r="PR71" s="38"/>
      <c r="PS71" s="38"/>
      <c r="PT71" s="38"/>
      <c r="PU71" s="38"/>
      <c r="PV71" s="38"/>
      <c r="PW71" s="38"/>
      <c r="PX71" s="38"/>
      <c r="PY71" s="38"/>
      <c r="PZ71" s="38"/>
      <c r="QA71" s="38"/>
      <c r="QB71" s="38"/>
      <c r="QC71" s="38"/>
      <c r="QD71" s="38"/>
      <c r="QE71" s="38"/>
      <c r="QF71" s="38"/>
      <c r="QG71" s="38"/>
      <c r="QH71" s="38"/>
      <c r="QI71" s="38"/>
      <c r="QJ71" s="38">
        <v>9</v>
      </c>
      <c r="QK71" s="38"/>
      <c r="QL71" s="38"/>
      <c r="QM71" s="38"/>
      <c r="QN71" s="38"/>
      <c r="QO71" s="38"/>
      <c r="QP71" s="38"/>
      <c r="QQ71" s="38"/>
      <c r="QR71" s="38"/>
      <c r="QS71" s="38"/>
      <c r="QT71" s="38"/>
      <c r="QU71" s="38"/>
      <c r="QV71" s="38"/>
      <c r="QW71" s="38"/>
      <c r="QX71" s="38"/>
      <c r="QY71" s="38"/>
      <c r="QZ71" s="38"/>
      <c r="RA71" s="38"/>
      <c r="RB71" s="38"/>
      <c r="RC71" s="38"/>
      <c r="RD71" s="38"/>
      <c r="RE71" s="38"/>
      <c r="RF71" s="38"/>
      <c r="RG71" s="38"/>
      <c r="RH71" s="38"/>
      <c r="RI71" s="38"/>
      <c r="RJ71" s="38"/>
      <c r="RK71" s="38"/>
      <c r="RL71" s="38"/>
      <c r="RM71" s="38"/>
      <c r="RN71" s="38"/>
      <c r="RO71" s="38">
        <v>9</v>
      </c>
      <c r="RP71" s="38"/>
      <c r="RQ71" s="38"/>
      <c r="RR71" s="38"/>
      <c r="RS71" s="38"/>
      <c r="RT71" s="38"/>
      <c r="RU71" s="38"/>
      <c r="RV71" s="38"/>
      <c r="RW71" s="38"/>
      <c r="RX71" s="38"/>
      <c r="RY71" s="38"/>
      <c r="RZ71" s="38"/>
      <c r="SA71" s="38"/>
      <c r="SB71" s="38"/>
      <c r="SC71" s="38"/>
      <c r="SD71" s="38"/>
      <c r="SE71" s="38"/>
      <c r="SF71" s="38"/>
      <c r="SG71" s="38"/>
      <c r="SH71" s="38"/>
      <c r="SI71" s="38"/>
      <c r="SJ71" s="38"/>
      <c r="SK71" s="38"/>
      <c r="SL71" s="38"/>
      <c r="SM71" s="38"/>
      <c r="SN71" s="38"/>
      <c r="SO71" s="38"/>
      <c r="SP71" s="38"/>
      <c r="SQ71" s="38"/>
      <c r="SR71" s="38"/>
      <c r="SS71" s="38"/>
      <c r="ST71" s="38"/>
      <c r="SU71" s="38"/>
      <c r="SV71" s="38"/>
      <c r="SW71" s="38"/>
      <c r="SX71" s="38"/>
      <c r="SY71" s="38"/>
      <c r="SZ71" s="38"/>
      <c r="TA71" s="38"/>
      <c r="TB71" s="38"/>
      <c r="TC71" s="38"/>
      <c r="TD71" s="38"/>
      <c r="TE71" s="38"/>
      <c r="TF71" s="38"/>
      <c r="TG71" s="38"/>
      <c r="TH71" s="38"/>
      <c r="TI71" s="38"/>
      <c r="TJ71" s="38"/>
      <c r="TK71" s="38"/>
      <c r="TL71" s="38"/>
      <c r="TM71" s="38"/>
      <c r="TN71" s="38"/>
      <c r="TO71" s="38"/>
      <c r="TP71" s="38"/>
      <c r="TQ71" s="38"/>
      <c r="TR71" s="38"/>
      <c r="TS71" s="38"/>
      <c r="TT71" s="38"/>
      <c r="TU71" s="38"/>
      <c r="TV71" s="38"/>
      <c r="TW71" s="38"/>
      <c r="TX71" s="38"/>
      <c r="TY71" s="38"/>
      <c r="TZ71" s="38"/>
      <c r="UA71" s="38"/>
      <c r="UB71" s="38"/>
      <c r="UC71" s="38"/>
      <c r="UD71" s="38">
        <v>9</v>
      </c>
      <c r="UE71" s="38"/>
      <c r="UF71" s="38"/>
      <c r="UG71" s="38"/>
      <c r="UH71" s="38"/>
      <c r="UI71" s="38"/>
      <c r="UJ71" s="38"/>
      <c r="UK71" s="38"/>
      <c r="UL71" s="38"/>
      <c r="UM71" s="38"/>
      <c r="UN71" s="38"/>
      <c r="UO71" s="38"/>
      <c r="UP71" s="38"/>
      <c r="UQ71" s="38"/>
      <c r="UR71" s="38"/>
      <c r="US71" s="38">
        <v>9</v>
      </c>
      <c r="UT71" s="38"/>
      <c r="UU71" s="38"/>
      <c r="UV71" s="38"/>
      <c r="UW71" s="38"/>
      <c r="UX71" s="38"/>
      <c r="UY71" s="38"/>
      <c r="UZ71" s="38"/>
      <c r="VA71" s="38"/>
      <c r="VB71" s="38"/>
      <c r="VC71" s="38"/>
      <c r="VD71" s="38"/>
      <c r="VE71" s="38"/>
      <c r="VF71" s="38"/>
      <c r="VG71" s="38"/>
      <c r="VH71" s="38"/>
      <c r="VI71" s="38"/>
      <c r="VJ71" s="38"/>
      <c r="VK71" s="38"/>
      <c r="VL71" s="38"/>
      <c r="VM71" s="38"/>
      <c r="VN71" s="38"/>
      <c r="VO71" s="38"/>
      <c r="VP71" s="38"/>
      <c r="VQ71" s="38"/>
      <c r="VR71" s="38"/>
      <c r="VS71" s="38"/>
      <c r="VT71" s="38"/>
      <c r="VU71" s="38"/>
      <c r="VV71" s="38"/>
      <c r="VW71" s="38"/>
      <c r="VX71" s="38"/>
      <c r="VY71" s="38"/>
      <c r="VZ71" s="38"/>
      <c r="WA71" s="38"/>
      <c r="WB71" s="38"/>
      <c r="WC71" s="38"/>
      <c r="WD71" s="38"/>
      <c r="WE71" s="38"/>
      <c r="WF71" s="38"/>
      <c r="WG71" s="38"/>
      <c r="WH71" s="38"/>
      <c r="WI71" s="38"/>
      <c r="WJ71" s="38"/>
      <c r="WK71" s="38"/>
      <c r="WL71" s="38"/>
      <c r="WM71" s="38"/>
      <c r="WN71" s="38"/>
      <c r="WO71" s="38"/>
      <c r="WP71" s="38"/>
      <c r="WQ71" s="38"/>
      <c r="WR71" s="38"/>
      <c r="WS71" s="38"/>
      <c r="WT71" s="38"/>
      <c r="WU71" s="38"/>
      <c r="WV71" s="38"/>
      <c r="WW71" s="38"/>
      <c r="WX71" s="38"/>
      <c r="WY71" s="38"/>
      <c r="WZ71" s="38"/>
      <c r="XA71" s="38"/>
      <c r="XB71" s="38"/>
      <c r="XC71" s="38"/>
      <c r="XD71" s="38"/>
      <c r="XE71" s="38"/>
      <c r="XF71" s="38"/>
      <c r="XG71" s="38"/>
      <c r="XH71" s="38"/>
      <c r="XI71" s="38"/>
      <c r="XJ71" s="38"/>
      <c r="XK71" s="38"/>
      <c r="XL71" s="38"/>
      <c r="XM71" s="38"/>
      <c r="XN71" s="38"/>
      <c r="XO71" s="38"/>
      <c r="XP71" s="38"/>
      <c r="XQ71" s="38"/>
      <c r="XR71" s="38"/>
      <c r="XS71" s="38"/>
      <c r="XT71" s="38"/>
      <c r="XU71" s="38"/>
      <c r="XV71" s="38"/>
      <c r="XW71" s="38"/>
      <c r="XX71" s="38"/>
      <c r="XY71" s="38"/>
      <c r="XZ71" s="38"/>
      <c r="YA71" s="38"/>
      <c r="YB71" s="38"/>
      <c r="YC71" s="38"/>
      <c r="YD71" s="38"/>
      <c r="YE71" s="38"/>
      <c r="YF71" s="38"/>
      <c r="YG71" s="38"/>
      <c r="YH71" s="38"/>
      <c r="YI71" s="38"/>
      <c r="YJ71" s="38"/>
      <c r="YK71" s="38"/>
      <c r="YL71" s="38"/>
      <c r="YM71" s="38"/>
      <c r="YN71" s="38"/>
      <c r="YO71" s="38"/>
      <c r="YP71" s="38"/>
      <c r="YQ71" s="38"/>
      <c r="YR71" s="38"/>
      <c r="YS71" s="38"/>
      <c r="YT71" s="38"/>
      <c r="YU71" s="38"/>
      <c r="YV71" s="38"/>
      <c r="YW71" s="38"/>
      <c r="YX71" s="38"/>
      <c r="YY71" s="38"/>
      <c r="YZ71" s="38"/>
      <c r="ZA71" s="38"/>
      <c r="ZB71" s="38"/>
      <c r="ZC71" s="38"/>
      <c r="ZD71" s="38"/>
      <c r="ZE71" s="38"/>
      <c r="ZF71" s="38"/>
      <c r="ZG71" s="38"/>
      <c r="ZH71" s="38"/>
      <c r="ZI71" s="38"/>
      <c r="ZJ71" s="38"/>
      <c r="ZK71" s="38"/>
      <c r="ZL71" s="38"/>
      <c r="ZM71" s="38"/>
      <c r="ZN71" s="38"/>
      <c r="ZO71" s="38"/>
      <c r="ZP71" s="38"/>
      <c r="ZQ71" s="38"/>
      <c r="ZR71" s="38"/>
      <c r="ZS71" s="38"/>
      <c r="ZT71" s="38"/>
      <c r="ZU71" s="38"/>
      <c r="ZV71" s="38"/>
      <c r="ZW71" s="38"/>
      <c r="ZX71" s="38"/>
      <c r="ZY71" s="38"/>
      <c r="ZZ71" s="38"/>
      <c r="AAA71" s="38"/>
      <c r="AAB71" s="38"/>
      <c r="AAC71" s="38"/>
      <c r="AAD71" s="38"/>
      <c r="AAE71" s="38"/>
      <c r="AAF71" s="38"/>
      <c r="AAG71" s="38"/>
      <c r="AAH71" s="38"/>
      <c r="AAI71" s="38"/>
      <c r="AAJ71" s="31">
        <f t="shared" si="9"/>
        <v>0</v>
      </c>
      <c r="AAK71" s="5"/>
    </row>
    <row r="72" spans="1:713" s="36" customFormat="1" x14ac:dyDescent="0.25">
      <c r="A72" s="43" t="s">
        <v>124</v>
      </c>
      <c r="B72" s="77">
        <f t="shared" si="8"/>
        <v>0</v>
      </c>
      <c r="C72" s="69">
        <v>9</v>
      </c>
      <c r="D72" s="71">
        <v>43461</v>
      </c>
      <c r="E72" s="85">
        <v>14.71</v>
      </c>
      <c r="F72" s="79">
        <f t="shared" si="7"/>
        <v>0</v>
      </c>
      <c r="G72" s="77">
        <v>45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>
        <v>45</v>
      </c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>
        <v>63</v>
      </c>
      <c r="JD72" s="38"/>
      <c r="JE72" s="38"/>
      <c r="JF72" s="38"/>
      <c r="JG72" s="38"/>
      <c r="JH72" s="38"/>
      <c r="JI72" s="38"/>
      <c r="JJ72" s="38">
        <v>63</v>
      </c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8"/>
      <c r="KY72" s="38"/>
      <c r="KZ72" s="38"/>
      <c r="LA72" s="38"/>
      <c r="LB72" s="38"/>
      <c r="LC72" s="38"/>
      <c r="LD72" s="38"/>
      <c r="LE72" s="38"/>
      <c r="LF72" s="38"/>
      <c r="LG72" s="38"/>
      <c r="LH72" s="38"/>
      <c r="LI72" s="38"/>
      <c r="LJ72" s="38"/>
      <c r="LK72" s="38"/>
      <c r="LL72" s="38">
        <v>27</v>
      </c>
      <c r="LM72" s="38"/>
      <c r="LN72" s="38">
        <v>27</v>
      </c>
      <c r="LO72" s="38"/>
      <c r="LP72" s="38"/>
      <c r="LQ72" s="38"/>
      <c r="LR72" s="38"/>
      <c r="LS72" s="38"/>
      <c r="LT72" s="38"/>
      <c r="LU72" s="38"/>
      <c r="LV72" s="38"/>
      <c r="LW72" s="38"/>
      <c r="LX72" s="38"/>
      <c r="LY72" s="38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>
        <v>27</v>
      </c>
      <c r="MP72" s="38">
        <v>27</v>
      </c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>
        <v>27</v>
      </c>
      <c r="ND72" s="38"/>
      <c r="NE72" s="38">
        <v>18</v>
      </c>
      <c r="NF72" s="38"/>
      <c r="NG72" s="38"/>
      <c r="NH72" s="38"/>
      <c r="NI72" s="38"/>
      <c r="NJ72" s="38"/>
      <c r="NK72" s="38"/>
      <c r="NL72" s="38"/>
      <c r="NM72" s="38"/>
      <c r="NN72" s="38"/>
      <c r="NO72" s="38"/>
      <c r="NP72" s="38"/>
      <c r="NQ72" s="38"/>
      <c r="NR72" s="38"/>
      <c r="NS72" s="38"/>
      <c r="NT72" s="38"/>
      <c r="NU72" s="38"/>
      <c r="NV72" s="38"/>
      <c r="NW72" s="38"/>
      <c r="NX72" s="38"/>
      <c r="NY72" s="38"/>
      <c r="NZ72" s="38"/>
      <c r="OA72" s="38"/>
      <c r="OB72" s="38"/>
      <c r="OC72" s="38"/>
      <c r="OD72" s="38"/>
      <c r="OE72" s="38"/>
      <c r="OF72" s="38"/>
      <c r="OG72" s="38"/>
      <c r="OH72" s="38">
        <v>9</v>
      </c>
      <c r="OI72" s="38"/>
      <c r="OJ72" s="38"/>
      <c r="OK72" s="38"/>
      <c r="OL72" s="38"/>
      <c r="OM72" s="38"/>
      <c r="ON72" s="38"/>
      <c r="OO72" s="38"/>
      <c r="OP72" s="38"/>
      <c r="OQ72" s="38"/>
      <c r="OR72" s="38"/>
      <c r="OS72" s="38"/>
      <c r="OT72" s="38"/>
      <c r="OU72" s="38"/>
      <c r="OV72" s="38"/>
      <c r="OW72" s="38"/>
      <c r="OX72" s="38"/>
      <c r="OY72" s="38"/>
      <c r="OZ72" s="38"/>
      <c r="PA72" s="38"/>
      <c r="PB72" s="38"/>
      <c r="PC72" s="38"/>
      <c r="PD72" s="38"/>
      <c r="PE72" s="38"/>
      <c r="PF72" s="38"/>
      <c r="PG72" s="38"/>
      <c r="PH72" s="38"/>
      <c r="PI72" s="38"/>
      <c r="PJ72" s="38"/>
      <c r="PK72" s="38"/>
      <c r="PL72" s="38"/>
      <c r="PM72" s="38">
        <v>27</v>
      </c>
      <c r="PN72" s="38"/>
      <c r="PO72" s="38"/>
      <c r="PP72" s="38"/>
      <c r="PQ72" s="38"/>
      <c r="PR72" s="38"/>
      <c r="PS72" s="38"/>
      <c r="PT72" s="38"/>
      <c r="PU72" s="38"/>
      <c r="PV72" s="38"/>
      <c r="PW72" s="38"/>
      <c r="PX72" s="38"/>
      <c r="PY72" s="38"/>
      <c r="PZ72" s="38"/>
      <c r="QA72" s="38"/>
      <c r="QB72" s="38"/>
      <c r="QC72" s="38"/>
      <c r="QD72" s="38"/>
      <c r="QE72" s="38"/>
      <c r="QF72" s="38"/>
      <c r="QG72" s="38"/>
      <c r="QH72" s="38"/>
      <c r="QI72" s="38"/>
      <c r="QJ72" s="38"/>
      <c r="QK72" s="38"/>
      <c r="QL72" s="38"/>
      <c r="QM72" s="38"/>
      <c r="QN72" s="38"/>
      <c r="QO72" s="38"/>
      <c r="QP72" s="38"/>
      <c r="QQ72" s="38"/>
      <c r="QR72" s="38"/>
      <c r="QS72" s="38"/>
      <c r="QT72" s="38"/>
      <c r="QU72" s="38"/>
      <c r="QV72" s="38"/>
      <c r="QW72" s="38"/>
      <c r="QX72" s="38"/>
      <c r="QY72" s="38"/>
      <c r="QZ72" s="38"/>
      <c r="RA72" s="38"/>
      <c r="RB72" s="38"/>
      <c r="RC72" s="38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  <c r="SD72" s="38"/>
      <c r="SE72" s="38">
        <v>18</v>
      </c>
      <c r="SF72" s="38"/>
      <c r="SG72" s="38"/>
      <c r="SH72" s="38"/>
      <c r="SI72" s="38"/>
      <c r="SJ72" s="38"/>
      <c r="SK72" s="38"/>
      <c r="SL72" s="38"/>
      <c r="SM72" s="38"/>
      <c r="SN72" s="38"/>
      <c r="SO72" s="38"/>
      <c r="SP72" s="38"/>
      <c r="SQ72" s="38"/>
      <c r="SR72" s="38"/>
      <c r="SS72" s="38"/>
      <c r="ST72" s="38"/>
      <c r="SU72" s="38"/>
      <c r="SV72" s="38"/>
      <c r="SW72" s="38"/>
      <c r="SX72" s="38"/>
      <c r="SY72" s="38"/>
      <c r="SZ72" s="38"/>
      <c r="TA72" s="38"/>
      <c r="TB72" s="38"/>
      <c r="TC72" s="38"/>
      <c r="TD72" s="38"/>
      <c r="TE72" s="38"/>
      <c r="TF72" s="38"/>
      <c r="TG72" s="38"/>
      <c r="TH72" s="38"/>
      <c r="TI72" s="38"/>
      <c r="TJ72" s="38"/>
      <c r="TK72" s="38"/>
      <c r="TL72" s="38"/>
      <c r="TM72" s="38"/>
      <c r="TN72" s="38"/>
      <c r="TO72" s="38"/>
      <c r="TP72" s="38"/>
      <c r="TQ72" s="38"/>
      <c r="TR72" s="38">
        <v>9</v>
      </c>
      <c r="TS72" s="38"/>
      <c r="TT72" s="38"/>
      <c r="TU72" s="38"/>
      <c r="TV72" s="38"/>
      <c r="TW72" s="38"/>
      <c r="TX72" s="38"/>
      <c r="TY72" s="38"/>
      <c r="TZ72" s="38"/>
      <c r="UA72" s="38"/>
      <c r="UB72" s="38"/>
      <c r="UC72" s="38"/>
      <c r="UD72" s="38"/>
      <c r="UE72" s="38"/>
      <c r="UF72" s="38"/>
      <c r="UG72" s="38"/>
      <c r="UH72" s="38"/>
      <c r="UI72" s="38"/>
      <c r="UJ72" s="38"/>
      <c r="UK72" s="38"/>
      <c r="UL72" s="38"/>
      <c r="UM72" s="38"/>
      <c r="UN72" s="38"/>
      <c r="UO72" s="38"/>
      <c r="UP72" s="38"/>
      <c r="UQ72" s="38"/>
      <c r="UR72" s="38"/>
      <c r="US72" s="38"/>
      <c r="UT72" s="38"/>
      <c r="UU72" s="38"/>
      <c r="UV72" s="38"/>
      <c r="UW72" s="38"/>
      <c r="UX72" s="38"/>
      <c r="UY72" s="38"/>
      <c r="UZ72" s="38"/>
      <c r="VA72" s="38"/>
      <c r="VB72" s="38"/>
      <c r="VC72" s="38"/>
      <c r="VD72" s="38"/>
      <c r="VE72" s="38"/>
      <c r="VF72" s="38">
        <v>27</v>
      </c>
      <c r="VG72" s="38"/>
      <c r="VH72" s="38"/>
      <c r="VI72" s="38"/>
      <c r="VJ72" s="38"/>
      <c r="VK72" s="38"/>
      <c r="VL72" s="38"/>
      <c r="VM72" s="38"/>
      <c r="VN72" s="38"/>
      <c r="VO72" s="38"/>
      <c r="VP72" s="38"/>
      <c r="VQ72" s="38">
        <v>27</v>
      </c>
      <c r="VR72" s="38"/>
      <c r="VS72" s="38"/>
      <c r="VT72" s="38"/>
      <c r="VU72" s="38"/>
      <c r="VV72" s="38"/>
      <c r="VW72" s="38"/>
      <c r="VX72" s="38"/>
      <c r="VY72" s="38"/>
      <c r="VZ72" s="38"/>
      <c r="WA72" s="38"/>
      <c r="WB72" s="38"/>
      <c r="WC72" s="38"/>
      <c r="WD72" s="38"/>
      <c r="WE72" s="38"/>
      <c r="WF72" s="38"/>
      <c r="WG72" s="38"/>
      <c r="WH72" s="38"/>
      <c r="WI72" s="38"/>
      <c r="WJ72" s="38"/>
      <c r="WK72" s="38"/>
      <c r="WL72" s="38"/>
      <c r="WM72" s="38"/>
      <c r="WN72" s="38"/>
      <c r="WO72" s="38"/>
      <c r="WP72" s="38"/>
      <c r="WQ72" s="38">
        <v>44.1</v>
      </c>
      <c r="WR72" s="38"/>
      <c r="WS72" s="38">
        <v>44.1</v>
      </c>
      <c r="WT72" s="38"/>
      <c r="WU72" s="38"/>
      <c r="WV72" s="38"/>
      <c r="WW72" s="38"/>
      <c r="WX72" s="38"/>
      <c r="WY72" s="38"/>
      <c r="WZ72" s="38"/>
      <c r="XA72" s="38"/>
      <c r="XB72" s="38"/>
      <c r="XC72" s="38"/>
      <c r="XD72" s="38"/>
      <c r="XE72" s="38"/>
      <c r="XF72" s="38"/>
      <c r="XG72" s="38"/>
      <c r="XH72" s="38"/>
      <c r="XI72" s="38"/>
      <c r="XJ72" s="38"/>
      <c r="XK72" s="38"/>
      <c r="XL72" s="38"/>
      <c r="XM72" s="38"/>
      <c r="XN72" s="38"/>
      <c r="XO72" s="38"/>
      <c r="XP72" s="38"/>
      <c r="XQ72" s="38"/>
      <c r="XR72" s="38"/>
      <c r="XS72" s="38"/>
      <c r="XT72" s="38"/>
      <c r="XU72" s="38"/>
      <c r="XV72" s="38"/>
      <c r="XW72" s="38"/>
      <c r="XX72" s="38"/>
      <c r="XY72" s="38"/>
      <c r="XZ72" s="38"/>
      <c r="YA72" s="38"/>
      <c r="YB72" s="38"/>
      <c r="YC72" s="38"/>
      <c r="YD72" s="38"/>
      <c r="YE72" s="38"/>
      <c r="YF72" s="38"/>
      <c r="YG72" s="38"/>
      <c r="YH72" s="38"/>
      <c r="YI72" s="38"/>
      <c r="YJ72" s="38"/>
      <c r="YK72" s="38"/>
      <c r="YL72" s="38"/>
      <c r="YM72" s="38"/>
      <c r="YN72" s="38"/>
      <c r="YO72" s="38"/>
      <c r="YP72" s="38"/>
      <c r="YQ72" s="38"/>
      <c r="YR72" s="38"/>
      <c r="YS72" s="38"/>
      <c r="YT72" s="38"/>
      <c r="YU72" s="38"/>
      <c r="YV72" s="38"/>
      <c r="YW72" s="38"/>
      <c r="YX72" s="38"/>
      <c r="YY72" s="38"/>
      <c r="YZ72" s="38"/>
      <c r="ZA72" s="38"/>
      <c r="ZB72" s="38"/>
      <c r="ZC72" s="38"/>
      <c r="ZD72" s="38"/>
      <c r="ZE72" s="38"/>
      <c r="ZF72" s="38"/>
      <c r="ZG72" s="38"/>
      <c r="ZH72" s="38"/>
      <c r="ZI72" s="38"/>
      <c r="ZJ72" s="38"/>
      <c r="ZK72" s="38"/>
      <c r="ZL72" s="38"/>
      <c r="ZM72" s="38"/>
      <c r="ZN72" s="38"/>
      <c r="ZO72" s="38"/>
      <c r="ZP72" s="38"/>
      <c r="ZQ72" s="38">
        <v>9</v>
      </c>
      <c r="ZR72" s="38"/>
      <c r="ZS72" s="38"/>
      <c r="ZT72" s="38"/>
      <c r="ZU72" s="38"/>
      <c r="ZV72" s="38"/>
      <c r="ZW72" s="38"/>
      <c r="ZX72" s="38"/>
      <c r="ZY72" s="38"/>
      <c r="ZZ72" s="38"/>
      <c r="AAA72" s="38">
        <v>9</v>
      </c>
      <c r="AAB72" s="38"/>
      <c r="AAC72" s="38"/>
      <c r="AAD72" s="38"/>
      <c r="AAE72" s="38"/>
      <c r="AAF72" s="38"/>
      <c r="AAG72" s="38"/>
      <c r="AAH72" s="38"/>
      <c r="AAI72" s="38"/>
      <c r="AAJ72" s="31">
        <f t="shared" si="9"/>
        <v>0</v>
      </c>
      <c r="AAK72" s="5"/>
    </row>
    <row r="73" spans="1:713" s="36" customFormat="1" x14ac:dyDescent="0.25">
      <c r="A73" s="43" t="s">
        <v>124</v>
      </c>
      <c r="B73" s="77">
        <f t="shared" si="8"/>
        <v>0</v>
      </c>
      <c r="C73" s="69">
        <v>0.9</v>
      </c>
      <c r="D73" s="71">
        <v>43437</v>
      </c>
      <c r="E73" s="85">
        <v>16.98</v>
      </c>
      <c r="F73" s="79">
        <f t="shared" si="7"/>
        <v>0</v>
      </c>
      <c r="G73" s="77">
        <v>0.9</v>
      </c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>
        <v>0.9</v>
      </c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8"/>
      <c r="KY73" s="38"/>
      <c r="KZ73" s="38"/>
      <c r="LA73" s="38"/>
      <c r="LB73" s="38"/>
      <c r="LC73" s="38"/>
      <c r="LD73" s="38"/>
      <c r="LE73" s="38"/>
      <c r="LF73" s="38"/>
      <c r="LG73" s="38"/>
      <c r="LH73" s="38"/>
      <c r="LI73" s="38"/>
      <c r="LJ73" s="38"/>
      <c r="LK73" s="38"/>
      <c r="LL73" s="38"/>
      <c r="LM73" s="38"/>
      <c r="LN73" s="38"/>
      <c r="LO73" s="38"/>
      <c r="LP73" s="38"/>
      <c r="LQ73" s="38"/>
      <c r="LR73" s="38"/>
      <c r="LS73" s="38"/>
      <c r="LT73" s="38"/>
      <c r="LU73" s="38"/>
      <c r="LV73" s="38"/>
      <c r="LW73" s="38"/>
      <c r="LX73" s="38"/>
      <c r="LY73" s="38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8"/>
      <c r="NF73" s="38"/>
      <c r="NG73" s="38"/>
      <c r="NH73" s="38"/>
      <c r="NI73" s="38"/>
      <c r="NJ73" s="38"/>
      <c r="NK73" s="38"/>
      <c r="NL73" s="38"/>
      <c r="NM73" s="38"/>
      <c r="NN73" s="38"/>
      <c r="NO73" s="38"/>
      <c r="NP73" s="38"/>
      <c r="NQ73" s="38"/>
      <c r="NR73" s="38"/>
      <c r="NS73" s="38"/>
      <c r="NT73" s="38"/>
      <c r="NU73" s="38"/>
      <c r="NV73" s="38"/>
      <c r="NW73" s="38"/>
      <c r="NX73" s="38"/>
      <c r="NY73" s="38"/>
      <c r="NZ73" s="38"/>
      <c r="OA73" s="38"/>
      <c r="OB73" s="38"/>
      <c r="OC73" s="38"/>
      <c r="OD73" s="38"/>
      <c r="OE73" s="38"/>
      <c r="OF73" s="38"/>
      <c r="OG73" s="38"/>
      <c r="OH73" s="38"/>
      <c r="OI73" s="38"/>
      <c r="OJ73" s="38"/>
      <c r="OK73" s="38"/>
      <c r="OL73" s="38"/>
      <c r="OM73" s="38"/>
      <c r="ON73" s="38"/>
      <c r="OO73" s="38"/>
      <c r="OP73" s="38"/>
      <c r="OQ73" s="38"/>
      <c r="OR73" s="38"/>
      <c r="OS73" s="38"/>
      <c r="OT73" s="38"/>
      <c r="OU73" s="38"/>
      <c r="OV73" s="38"/>
      <c r="OW73" s="38"/>
      <c r="OX73" s="38"/>
      <c r="OY73" s="38"/>
      <c r="OZ73" s="38"/>
      <c r="PA73" s="38"/>
      <c r="PB73" s="38"/>
      <c r="PC73" s="38"/>
      <c r="PD73" s="38"/>
      <c r="PE73" s="38"/>
      <c r="PF73" s="38"/>
      <c r="PG73" s="38"/>
      <c r="PH73" s="38"/>
      <c r="PI73" s="38"/>
      <c r="PJ73" s="38"/>
      <c r="PK73" s="38"/>
      <c r="PL73" s="38"/>
      <c r="PM73" s="38"/>
      <c r="PN73" s="38"/>
      <c r="PO73" s="38"/>
      <c r="PP73" s="38"/>
      <c r="PQ73" s="38"/>
      <c r="PR73" s="38"/>
      <c r="PS73" s="38"/>
      <c r="PT73" s="38"/>
      <c r="PU73" s="38"/>
      <c r="PV73" s="38"/>
      <c r="PW73" s="38"/>
      <c r="PX73" s="38"/>
      <c r="PY73" s="38"/>
      <c r="PZ73" s="38"/>
      <c r="QA73" s="38"/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/>
      <c r="RJ73" s="38"/>
      <c r="RK73" s="38"/>
      <c r="RL73" s="38"/>
      <c r="RM73" s="38"/>
      <c r="RN73" s="38"/>
      <c r="RO73" s="38"/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/>
      <c r="SA73" s="38"/>
      <c r="SB73" s="38"/>
      <c r="SC73" s="38"/>
      <c r="SD73" s="38"/>
      <c r="SE73" s="38"/>
      <c r="SF73" s="38"/>
      <c r="SG73" s="38"/>
      <c r="SH73" s="38"/>
      <c r="SI73" s="38"/>
      <c r="SJ73" s="38"/>
      <c r="SK73" s="38"/>
      <c r="SL73" s="38"/>
      <c r="SM73" s="38"/>
      <c r="SN73" s="38"/>
      <c r="SO73" s="38"/>
      <c r="SP73" s="38"/>
      <c r="SQ73" s="38"/>
      <c r="SR73" s="38"/>
      <c r="SS73" s="38"/>
      <c r="ST73" s="38"/>
      <c r="SU73" s="38"/>
      <c r="SV73" s="38"/>
      <c r="SW73" s="38"/>
      <c r="SX73" s="38"/>
      <c r="SY73" s="38"/>
      <c r="SZ73" s="38"/>
      <c r="TA73" s="38"/>
      <c r="TB73" s="38"/>
      <c r="TC73" s="38"/>
      <c r="TD73" s="38"/>
      <c r="TE73" s="38"/>
      <c r="TF73" s="38"/>
      <c r="TG73" s="38"/>
      <c r="TH73" s="38"/>
      <c r="TI73" s="38"/>
      <c r="TJ73" s="38"/>
      <c r="TK73" s="38"/>
      <c r="TL73" s="38"/>
      <c r="TM73" s="38"/>
      <c r="TN73" s="38"/>
      <c r="TO73" s="38"/>
      <c r="TP73" s="38"/>
      <c r="TQ73" s="38"/>
      <c r="TR73" s="38"/>
      <c r="TS73" s="38"/>
      <c r="TT73" s="38"/>
      <c r="TU73" s="38"/>
      <c r="TV73" s="38"/>
      <c r="TW73" s="38"/>
      <c r="TX73" s="38"/>
      <c r="TY73" s="38"/>
      <c r="TZ73" s="38"/>
      <c r="UA73" s="38"/>
      <c r="UB73" s="38"/>
      <c r="UC73" s="38"/>
      <c r="UD73" s="38"/>
      <c r="UE73" s="38"/>
      <c r="UF73" s="38"/>
      <c r="UG73" s="38"/>
      <c r="UH73" s="38"/>
      <c r="UI73" s="38"/>
      <c r="UJ73" s="38"/>
      <c r="UK73" s="38"/>
      <c r="UL73" s="38"/>
      <c r="UM73" s="38"/>
      <c r="UN73" s="38"/>
      <c r="UO73" s="38"/>
      <c r="UP73" s="38"/>
      <c r="UQ73" s="38"/>
      <c r="UR73" s="38"/>
      <c r="US73" s="38"/>
      <c r="UT73" s="38"/>
      <c r="UU73" s="38"/>
      <c r="UV73" s="38"/>
      <c r="UW73" s="38"/>
      <c r="UX73" s="38"/>
      <c r="UY73" s="38"/>
      <c r="UZ73" s="38"/>
      <c r="VA73" s="38"/>
      <c r="VB73" s="38"/>
      <c r="VC73" s="38"/>
      <c r="VD73" s="38"/>
      <c r="VE73" s="38"/>
      <c r="VF73" s="38"/>
      <c r="VG73" s="38"/>
      <c r="VH73" s="38"/>
      <c r="VI73" s="38"/>
      <c r="VJ73" s="38"/>
      <c r="VK73" s="38"/>
      <c r="VL73" s="38"/>
      <c r="VM73" s="38"/>
      <c r="VN73" s="38"/>
      <c r="VO73" s="38"/>
      <c r="VP73" s="38"/>
      <c r="VQ73" s="38"/>
      <c r="VR73" s="38"/>
      <c r="VS73" s="38"/>
      <c r="VT73" s="38"/>
      <c r="VU73" s="38"/>
      <c r="VV73" s="38"/>
      <c r="VW73" s="38"/>
      <c r="VX73" s="38"/>
      <c r="VY73" s="38"/>
      <c r="VZ73" s="38"/>
      <c r="WA73" s="38"/>
      <c r="WB73" s="38"/>
      <c r="WC73" s="38"/>
      <c r="WD73" s="38"/>
      <c r="WE73" s="38"/>
      <c r="WF73" s="38"/>
      <c r="WG73" s="38"/>
      <c r="WH73" s="38"/>
      <c r="WI73" s="38"/>
      <c r="WJ73" s="38"/>
      <c r="WK73" s="38"/>
      <c r="WL73" s="38"/>
      <c r="WM73" s="38"/>
      <c r="WN73" s="38"/>
      <c r="WO73" s="38"/>
      <c r="WP73" s="38"/>
      <c r="WQ73" s="38"/>
      <c r="WR73" s="38"/>
      <c r="WS73" s="38"/>
      <c r="WT73" s="38"/>
      <c r="WU73" s="38"/>
      <c r="WV73" s="38"/>
      <c r="WW73" s="38"/>
      <c r="WX73" s="38"/>
      <c r="WY73" s="38"/>
      <c r="WZ73" s="38"/>
      <c r="XA73" s="38"/>
      <c r="XB73" s="38"/>
      <c r="XC73" s="38"/>
      <c r="XD73" s="38"/>
      <c r="XE73" s="38"/>
      <c r="XF73" s="38"/>
      <c r="XG73" s="38"/>
      <c r="XH73" s="38">
        <v>0.9</v>
      </c>
      <c r="XI73" s="38"/>
      <c r="XJ73" s="38">
        <v>0.9</v>
      </c>
      <c r="XK73" s="38"/>
      <c r="XL73" s="38"/>
      <c r="XM73" s="38"/>
      <c r="XN73" s="38"/>
      <c r="XO73" s="38"/>
      <c r="XP73" s="38"/>
      <c r="XQ73" s="38"/>
      <c r="XR73" s="38"/>
      <c r="XS73" s="38"/>
      <c r="XT73" s="38"/>
      <c r="XU73" s="38"/>
      <c r="XV73" s="38"/>
      <c r="XW73" s="38"/>
      <c r="XX73" s="38"/>
      <c r="XY73" s="38"/>
      <c r="XZ73" s="38"/>
      <c r="YA73" s="38"/>
      <c r="YB73" s="38"/>
      <c r="YC73" s="38"/>
      <c r="YD73" s="38"/>
      <c r="YE73" s="38"/>
      <c r="YF73" s="38"/>
      <c r="YG73" s="38"/>
      <c r="YH73" s="38"/>
      <c r="YI73" s="38"/>
      <c r="YJ73" s="38"/>
      <c r="YK73" s="38"/>
      <c r="YL73" s="38"/>
      <c r="YM73" s="38"/>
      <c r="YN73" s="38"/>
      <c r="YO73" s="38"/>
      <c r="YP73" s="38"/>
      <c r="YQ73" s="38"/>
      <c r="YR73" s="38"/>
      <c r="YS73" s="38"/>
      <c r="YT73" s="38"/>
      <c r="YU73" s="38"/>
      <c r="YV73" s="38"/>
      <c r="YW73" s="38"/>
      <c r="YX73" s="38"/>
      <c r="YY73" s="38"/>
      <c r="YZ73" s="38"/>
      <c r="ZA73" s="38"/>
      <c r="ZB73" s="38"/>
      <c r="ZC73" s="38"/>
      <c r="ZD73" s="38"/>
      <c r="ZE73" s="38"/>
      <c r="ZF73" s="38"/>
      <c r="ZG73" s="38"/>
      <c r="ZH73" s="38"/>
      <c r="ZI73" s="38"/>
      <c r="ZJ73" s="38"/>
      <c r="ZK73" s="38"/>
      <c r="ZL73" s="38"/>
      <c r="ZM73" s="38"/>
      <c r="ZN73" s="38"/>
      <c r="ZO73" s="38"/>
      <c r="ZP73" s="38"/>
      <c r="ZQ73" s="38"/>
      <c r="ZR73" s="38"/>
      <c r="ZS73" s="38"/>
      <c r="ZT73" s="38"/>
      <c r="ZU73" s="38"/>
      <c r="ZV73" s="38"/>
      <c r="ZW73" s="38"/>
      <c r="ZX73" s="38"/>
      <c r="ZY73" s="38"/>
      <c r="ZZ73" s="38"/>
      <c r="AAA73" s="38"/>
      <c r="AAB73" s="38"/>
      <c r="AAC73" s="38"/>
      <c r="AAD73" s="38"/>
      <c r="AAE73" s="38"/>
      <c r="AAF73" s="38"/>
      <c r="AAG73" s="38"/>
      <c r="AAH73" s="38"/>
      <c r="AAI73" s="38"/>
      <c r="AAJ73" s="31">
        <f t="shared" si="9"/>
        <v>0</v>
      </c>
      <c r="AAK73" s="5"/>
    </row>
    <row r="74" spans="1:713" s="36" customFormat="1" x14ac:dyDescent="0.25">
      <c r="A74" s="43" t="s">
        <v>479</v>
      </c>
      <c r="B74" s="77">
        <f t="shared" si="8"/>
        <v>0</v>
      </c>
      <c r="C74" s="69">
        <v>0.9</v>
      </c>
      <c r="D74" s="71">
        <v>43276</v>
      </c>
      <c r="E74" s="85">
        <v>48.99</v>
      </c>
      <c r="F74" s="79">
        <f t="shared" si="7"/>
        <v>0</v>
      </c>
      <c r="G74" s="77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8"/>
      <c r="KY74" s="38"/>
      <c r="KZ74" s="38"/>
      <c r="LA74" s="38"/>
      <c r="LB74" s="38"/>
      <c r="LC74" s="38"/>
      <c r="LD74" s="38"/>
      <c r="LE74" s="38"/>
      <c r="LF74" s="38"/>
      <c r="LG74" s="38"/>
      <c r="LH74" s="38"/>
      <c r="LI74" s="38"/>
      <c r="LJ74" s="38"/>
      <c r="LK74" s="38"/>
      <c r="LL74" s="38"/>
      <c r="LM74" s="38"/>
      <c r="LN74" s="38"/>
      <c r="LO74" s="38"/>
      <c r="LP74" s="38"/>
      <c r="LQ74" s="38"/>
      <c r="LR74" s="38"/>
      <c r="LS74" s="38"/>
      <c r="LT74" s="38"/>
      <c r="LU74" s="38"/>
      <c r="LV74" s="38"/>
      <c r="LW74" s="38"/>
      <c r="LX74" s="38"/>
      <c r="LY74" s="38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>
        <v>0.9</v>
      </c>
      <c r="MP74" s="38"/>
      <c r="MQ74" s="38"/>
      <c r="MR74" s="38"/>
      <c r="MS74" s="38"/>
      <c r="MT74" s="38"/>
      <c r="MU74" s="38"/>
      <c r="MV74" s="38"/>
      <c r="MW74" s="38">
        <v>0.9</v>
      </c>
      <c r="MX74" s="38"/>
      <c r="MY74" s="38"/>
      <c r="MZ74" s="38"/>
      <c r="NA74" s="38"/>
      <c r="NB74" s="38"/>
      <c r="NC74" s="38"/>
      <c r="ND74" s="38"/>
      <c r="NE74" s="38"/>
      <c r="NF74" s="38"/>
      <c r="NG74" s="38"/>
      <c r="NH74" s="38"/>
      <c r="NI74" s="38"/>
      <c r="NJ74" s="38"/>
      <c r="NK74" s="38"/>
      <c r="NL74" s="38"/>
      <c r="NM74" s="38"/>
      <c r="NN74" s="38"/>
      <c r="NO74" s="38"/>
      <c r="NP74" s="38"/>
      <c r="NQ74" s="38"/>
      <c r="NR74" s="38"/>
      <c r="NS74" s="38"/>
      <c r="NT74" s="38"/>
      <c r="NU74" s="38"/>
      <c r="NV74" s="38"/>
      <c r="NW74" s="38"/>
      <c r="NX74" s="38"/>
      <c r="NY74" s="38"/>
      <c r="NZ74" s="38"/>
      <c r="OA74" s="38"/>
      <c r="OB74" s="38"/>
      <c r="OC74" s="38"/>
      <c r="OD74" s="38"/>
      <c r="OE74" s="38"/>
      <c r="OF74" s="38"/>
      <c r="OG74" s="38"/>
      <c r="OH74" s="38"/>
      <c r="OI74" s="38"/>
      <c r="OJ74" s="38"/>
      <c r="OK74" s="38"/>
      <c r="OL74" s="38"/>
      <c r="OM74" s="38"/>
      <c r="ON74" s="38"/>
      <c r="OO74" s="38"/>
      <c r="OP74" s="38"/>
      <c r="OQ74" s="38"/>
      <c r="OR74" s="38"/>
      <c r="OS74" s="38"/>
      <c r="OT74" s="38"/>
      <c r="OU74" s="38"/>
      <c r="OV74" s="38"/>
      <c r="OW74" s="38"/>
      <c r="OX74" s="38"/>
      <c r="OY74" s="38"/>
      <c r="OZ74" s="38"/>
      <c r="PA74" s="38"/>
      <c r="PB74" s="38"/>
      <c r="PC74" s="38"/>
      <c r="PD74" s="38"/>
      <c r="PE74" s="38"/>
      <c r="PF74" s="38"/>
      <c r="PG74" s="38"/>
      <c r="PH74" s="38"/>
      <c r="PI74" s="38"/>
      <c r="PJ74" s="38"/>
      <c r="PK74" s="38"/>
      <c r="PL74" s="38"/>
      <c r="PM74" s="38"/>
      <c r="PN74" s="38"/>
      <c r="PO74" s="38"/>
      <c r="PP74" s="38"/>
      <c r="PQ74" s="38"/>
      <c r="PR74" s="38"/>
      <c r="PS74" s="38"/>
      <c r="PT74" s="38"/>
      <c r="PU74" s="38"/>
      <c r="PV74" s="38"/>
      <c r="PW74" s="38"/>
      <c r="PX74" s="38"/>
      <c r="PY74" s="38"/>
      <c r="PZ74" s="38"/>
      <c r="QA74" s="38"/>
      <c r="QB74" s="38"/>
      <c r="QC74" s="38"/>
      <c r="QD74" s="38"/>
      <c r="QE74" s="38"/>
      <c r="QF74" s="38"/>
      <c r="QG74" s="38"/>
      <c r="QH74" s="38"/>
      <c r="QI74" s="38"/>
      <c r="QJ74" s="38"/>
      <c r="QK74" s="38"/>
      <c r="QL74" s="38"/>
      <c r="QM74" s="38"/>
      <c r="QN74" s="38"/>
      <c r="QO74" s="38"/>
      <c r="QP74" s="38"/>
      <c r="QQ74" s="38"/>
      <c r="QR74" s="38"/>
      <c r="QS74" s="38"/>
      <c r="QT74" s="38"/>
      <c r="QU74" s="38"/>
      <c r="QV74" s="38"/>
      <c r="QW74" s="38"/>
      <c r="QX74" s="38"/>
      <c r="QY74" s="38"/>
      <c r="QZ74" s="38"/>
      <c r="RA74" s="38"/>
      <c r="RB74" s="38"/>
      <c r="RC74" s="38"/>
      <c r="RD74" s="38"/>
      <c r="RE74" s="38"/>
      <c r="RF74" s="38"/>
      <c r="RG74" s="38"/>
      <c r="RH74" s="38"/>
      <c r="RI74" s="38"/>
      <c r="RJ74" s="38"/>
      <c r="RK74" s="38"/>
      <c r="RL74" s="38"/>
      <c r="RM74" s="38"/>
      <c r="RN74" s="38"/>
      <c r="RO74" s="38"/>
      <c r="RP74" s="38"/>
      <c r="RQ74" s="38"/>
      <c r="RR74" s="38"/>
      <c r="RS74" s="38"/>
      <c r="RT74" s="38"/>
      <c r="RU74" s="38"/>
      <c r="RV74" s="38"/>
      <c r="RW74" s="38"/>
      <c r="RX74" s="38"/>
      <c r="RY74" s="38"/>
      <c r="RZ74" s="38"/>
      <c r="SA74" s="38"/>
      <c r="SB74" s="38"/>
      <c r="SC74" s="38"/>
      <c r="SD74" s="38"/>
      <c r="SE74" s="38"/>
      <c r="SF74" s="38"/>
      <c r="SG74" s="38"/>
      <c r="SH74" s="38"/>
      <c r="SI74" s="38"/>
      <c r="SJ74" s="38"/>
      <c r="SK74" s="38"/>
      <c r="SL74" s="38"/>
      <c r="SM74" s="38"/>
      <c r="SN74" s="38"/>
      <c r="SO74" s="38"/>
      <c r="SP74" s="38"/>
      <c r="SQ74" s="38"/>
      <c r="SR74" s="38"/>
      <c r="SS74" s="38"/>
      <c r="ST74" s="38"/>
      <c r="SU74" s="38"/>
      <c r="SV74" s="38"/>
      <c r="SW74" s="38"/>
      <c r="SX74" s="38"/>
      <c r="SY74" s="38"/>
      <c r="SZ74" s="38"/>
      <c r="TA74" s="38"/>
      <c r="TB74" s="38"/>
      <c r="TC74" s="38"/>
      <c r="TD74" s="38"/>
      <c r="TE74" s="38"/>
      <c r="TF74" s="38"/>
      <c r="TG74" s="38"/>
      <c r="TH74" s="38"/>
      <c r="TI74" s="38"/>
      <c r="TJ74" s="38"/>
      <c r="TK74" s="38"/>
      <c r="TL74" s="38"/>
      <c r="TM74" s="38"/>
      <c r="TN74" s="38"/>
      <c r="TO74" s="38"/>
      <c r="TP74" s="38"/>
      <c r="TQ74" s="38"/>
      <c r="TR74" s="38"/>
      <c r="TS74" s="38"/>
      <c r="TT74" s="38"/>
      <c r="TU74" s="38"/>
      <c r="TV74" s="38"/>
      <c r="TW74" s="38"/>
      <c r="TX74" s="38"/>
      <c r="TY74" s="38"/>
      <c r="TZ74" s="38"/>
      <c r="UA74" s="38"/>
      <c r="UB74" s="38"/>
      <c r="UC74" s="38"/>
      <c r="UD74" s="38"/>
      <c r="UE74" s="38"/>
      <c r="UF74" s="38"/>
      <c r="UG74" s="38"/>
      <c r="UH74" s="38"/>
      <c r="UI74" s="38"/>
      <c r="UJ74" s="38"/>
      <c r="UK74" s="38"/>
      <c r="UL74" s="38"/>
      <c r="UM74" s="38"/>
      <c r="UN74" s="38"/>
      <c r="UO74" s="38"/>
      <c r="UP74" s="38"/>
      <c r="UQ74" s="38"/>
      <c r="UR74" s="38"/>
      <c r="US74" s="38"/>
      <c r="UT74" s="38"/>
      <c r="UU74" s="38"/>
      <c r="UV74" s="38"/>
      <c r="UW74" s="38"/>
      <c r="UX74" s="38"/>
      <c r="UY74" s="38"/>
      <c r="UZ74" s="38"/>
      <c r="VA74" s="38"/>
      <c r="VB74" s="38"/>
      <c r="VC74" s="38"/>
      <c r="VD74" s="38"/>
      <c r="VE74" s="38"/>
      <c r="VF74" s="38"/>
      <c r="VG74" s="38"/>
      <c r="VH74" s="38"/>
      <c r="VI74" s="38"/>
      <c r="VJ74" s="38"/>
      <c r="VK74" s="38"/>
      <c r="VL74" s="38"/>
      <c r="VM74" s="38"/>
      <c r="VN74" s="38"/>
      <c r="VO74" s="38"/>
      <c r="VP74" s="38"/>
      <c r="VQ74" s="38"/>
      <c r="VR74" s="38"/>
      <c r="VS74" s="38"/>
      <c r="VT74" s="38"/>
      <c r="VU74" s="38"/>
      <c r="VV74" s="38"/>
      <c r="VW74" s="38"/>
      <c r="VX74" s="38"/>
      <c r="VY74" s="38"/>
      <c r="VZ74" s="38"/>
      <c r="WA74" s="38"/>
      <c r="WB74" s="38"/>
      <c r="WC74" s="38"/>
      <c r="WD74" s="38"/>
      <c r="WE74" s="38"/>
      <c r="WF74" s="38"/>
      <c r="WG74" s="38"/>
      <c r="WH74" s="38"/>
      <c r="WI74" s="38"/>
      <c r="WJ74" s="38"/>
      <c r="WK74" s="38"/>
      <c r="WL74" s="38"/>
      <c r="WM74" s="38"/>
      <c r="WN74" s="38"/>
      <c r="WO74" s="38"/>
      <c r="WP74" s="38"/>
      <c r="WQ74" s="38"/>
      <c r="WR74" s="38"/>
      <c r="WS74" s="38"/>
      <c r="WT74" s="38"/>
      <c r="WU74" s="38"/>
      <c r="WV74" s="38"/>
      <c r="WW74" s="38"/>
      <c r="WX74" s="38"/>
      <c r="WY74" s="38"/>
      <c r="WZ74" s="38"/>
      <c r="XA74" s="38"/>
      <c r="XB74" s="38"/>
      <c r="XC74" s="38"/>
      <c r="XD74" s="38"/>
      <c r="XE74" s="38"/>
      <c r="XF74" s="38"/>
      <c r="XG74" s="38"/>
      <c r="XH74" s="38"/>
      <c r="XI74" s="38"/>
      <c r="XJ74" s="38"/>
      <c r="XK74" s="38"/>
      <c r="XL74" s="38"/>
      <c r="XM74" s="38"/>
      <c r="XN74" s="38"/>
      <c r="XO74" s="38"/>
      <c r="XP74" s="38"/>
      <c r="XQ74" s="38"/>
      <c r="XR74" s="38"/>
      <c r="XS74" s="38"/>
      <c r="XT74" s="38"/>
      <c r="XU74" s="38"/>
      <c r="XV74" s="38"/>
      <c r="XW74" s="38"/>
      <c r="XX74" s="38"/>
      <c r="XY74" s="38"/>
      <c r="XZ74" s="38"/>
      <c r="YA74" s="38"/>
      <c r="YB74" s="38"/>
      <c r="YC74" s="38"/>
      <c r="YD74" s="38"/>
      <c r="YE74" s="38"/>
      <c r="YF74" s="38"/>
      <c r="YG74" s="38"/>
      <c r="YH74" s="38"/>
      <c r="YI74" s="38"/>
      <c r="YJ74" s="38"/>
      <c r="YK74" s="38"/>
      <c r="YL74" s="38"/>
      <c r="YM74" s="38"/>
      <c r="YN74" s="38"/>
      <c r="YO74" s="38"/>
      <c r="YP74" s="38"/>
      <c r="YQ74" s="38"/>
      <c r="YR74" s="38"/>
      <c r="YS74" s="38"/>
      <c r="YT74" s="38"/>
      <c r="YU74" s="38"/>
      <c r="YV74" s="38"/>
      <c r="YW74" s="38"/>
      <c r="YX74" s="38"/>
      <c r="YY74" s="38"/>
      <c r="YZ74" s="38"/>
      <c r="ZA74" s="38"/>
      <c r="ZB74" s="38"/>
      <c r="ZC74" s="38"/>
      <c r="ZD74" s="38"/>
      <c r="ZE74" s="38"/>
      <c r="ZF74" s="38"/>
      <c r="ZG74" s="38"/>
      <c r="ZH74" s="38"/>
      <c r="ZI74" s="38"/>
      <c r="ZJ74" s="38"/>
      <c r="ZK74" s="38"/>
      <c r="ZL74" s="38"/>
      <c r="ZM74" s="38"/>
      <c r="ZN74" s="38"/>
      <c r="ZO74" s="38"/>
      <c r="ZP74" s="38"/>
      <c r="ZQ74" s="38"/>
      <c r="ZR74" s="38"/>
      <c r="ZS74" s="38"/>
      <c r="ZT74" s="38"/>
      <c r="ZU74" s="38"/>
      <c r="ZV74" s="38"/>
      <c r="ZW74" s="38"/>
      <c r="ZX74" s="38"/>
      <c r="ZY74" s="38"/>
      <c r="ZZ74" s="38"/>
      <c r="AAA74" s="38"/>
      <c r="AAB74" s="38"/>
      <c r="AAC74" s="38"/>
      <c r="AAD74" s="38"/>
      <c r="AAE74" s="38"/>
      <c r="AAF74" s="38"/>
      <c r="AAG74" s="38"/>
      <c r="AAH74" s="38"/>
      <c r="AAI74" s="38"/>
      <c r="AAJ74" s="31">
        <f t="shared" si="9"/>
        <v>0</v>
      </c>
      <c r="AAK74" s="5"/>
    </row>
    <row r="75" spans="1:713" s="36" customFormat="1" x14ac:dyDescent="0.25">
      <c r="A75" s="43" t="s">
        <v>165</v>
      </c>
      <c r="B75" s="77">
        <f t="shared" si="8"/>
        <v>1</v>
      </c>
      <c r="C75" s="69">
        <v>1</v>
      </c>
      <c r="D75" s="71">
        <v>43461</v>
      </c>
      <c r="E75" s="85">
        <v>18.96</v>
      </c>
      <c r="F75" s="79">
        <f t="shared" si="7"/>
        <v>18.96</v>
      </c>
      <c r="G75" s="77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>
        <v>1</v>
      </c>
      <c r="VR75" s="38"/>
      <c r="VS75" s="38"/>
      <c r="VT75" s="38"/>
      <c r="VU75" s="38"/>
      <c r="VV75" s="38"/>
      <c r="VW75" s="38"/>
      <c r="VX75" s="38"/>
      <c r="VY75" s="38">
        <v>1</v>
      </c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>
        <v>1</v>
      </c>
      <c r="ZR75" s="38"/>
      <c r="ZS75" s="38"/>
      <c r="ZT75" s="38"/>
      <c r="ZU75" s="38"/>
      <c r="ZV75" s="38"/>
      <c r="ZW75" s="38">
        <v>1</v>
      </c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1">
        <f t="shared" si="9"/>
        <v>0</v>
      </c>
      <c r="AAK75" s="5"/>
    </row>
    <row r="76" spans="1:713" s="36" customFormat="1" x14ac:dyDescent="0.25">
      <c r="A76" s="43" t="s">
        <v>90</v>
      </c>
      <c r="B76" s="77">
        <f t="shared" si="8"/>
        <v>0</v>
      </c>
      <c r="C76" s="69">
        <v>1</v>
      </c>
      <c r="D76" s="71">
        <v>43461</v>
      </c>
      <c r="E76" s="85">
        <v>17.309999999999999</v>
      </c>
      <c r="F76" s="79">
        <f t="shared" si="7"/>
        <v>0</v>
      </c>
      <c r="G76" s="77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>
        <v>10</v>
      </c>
      <c r="BX76" s="38"/>
      <c r="BY76" s="38">
        <v>10</v>
      </c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>
        <v>1</v>
      </c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>
        <v>1</v>
      </c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>
        <v>3</v>
      </c>
      <c r="RP76" s="38"/>
      <c r="RQ76" s="38"/>
      <c r="RR76" s="38"/>
      <c r="RS76" s="38">
        <v>3</v>
      </c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>
        <v>3</v>
      </c>
      <c r="WG76" s="38"/>
      <c r="WH76" s="38"/>
      <c r="WI76" s="38"/>
      <c r="WJ76" s="38"/>
      <c r="WK76" s="38"/>
      <c r="WL76" s="38"/>
      <c r="WM76" s="38">
        <v>3</v>
      </c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>
        <v>1</v>
      </c>
      <c r="YD76" s="38"/>
      <c r="YE76" s="38"/>
      <c r="YF76" s="38"/>
      <c r="YG76" s="38">
        <v>1</v>
      </c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>
        <v>1</v>
      </c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>
        <v>1</v>
      </c>
      <c r="AAC76" s="38"/>
      <c r="AAD76" s="38"/>
      <c r="AAE76" s="38"/>
      <c r="AAF76" s="38"/>
      <c r="AAG76" s="38"/>
      <c r="AAH76" s="38"/>
      <c r="AAI76" s="38"/>
      <c r="AAJ76" s="31">
        <f t="shared" si="9"/>
        <v>0</v>
      </c>
      <c r="AAK76" s="5"/>
    </row>
    <row r="77" spans="1:713" s="36" customFormat="1" x14ac:dyDescent="0.25">
      <c r="A77" s="43" t="s">
        <v>659</v>
      </c>
      <c r="B77" s="77">
        <f t="shared" si="8"/>
        <v>10</v>
      </c>
      <c r="C77" s="69">
        <v>10</v>
      </c>
      <c r="D77" s="71">
        <v>43461</v>
      </c>
      <c r="E77" s="85">
        <v>16.48</v>
      </c>
      <c r="F77" s="79">
        <f t="shared" si="7"/>
        <v>164.8</v>
      </c>
      <c r="G77" s="77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>
        <v>20</v>
      </c>
      <c r="VR77" s="38"/>
      <c r="VS77" s="38"/>
      <c r="VT77" s="38"/>
      <c r="VU77" s="38"/>
      <c r="VV77" s="38"/>
      <c r="VW77" s="38"/>
      <c r="VX77" s="38"/>
      <c r="VY77" s="38">
        <v>20</v>
      </c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>
        <v>10</v>
      </c>
      <c r="ZR77" s="38"/>
      <c r="ZS77" s="38"/>
      <c r="ZT77" s="38"/>
      <c r="ZU77" s="38"/>
      <c r="ZV77" s="38"/>
      <c r="ZW77" s="38">
        <v>10</v>
      </c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1">
        <f t="shared" si="9"/>
        <v>0</v>
      </c>
      <c r="AAK77" s="5"/>
    </row>
    <row r="78" spans="1:713" s="36" customFormat="1" x14ac:dyDescent="0.25">
      <c r="A78" s="43" t="s">
        <v>659</v>
      </c>
      <c r="B78" s="77">
        <f t="shared" si="8"/>
        <v>2</v>
      </c>
      <c r="C78" s="69">
        <v>1</v>
      </c>
      <c r="D78" s="71">
        <v>43461</v>
      </c>
      <c r="E78" s="85">
        <v>18.45</v>
      </c>
      <c r="F78" s="79">
        <f t="shared" si="7"/>
        <v>36.9</v>
      </c>
      <c r="G78" s="77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8"/>
      <c r="KY78" s="38"/>
      <c r="KZ78" s="38"/>
      <c r="LA78" s="38"/>
      <c r="LB78" s="38"/>
      <c r="LC78" s="38"/>
      <c r="LD78" s="38"/>
      <c r="LE78" s="38"/>
      <c r="LF78" s="38"/>
      <c r="LG78" s="38"/>
      <c r="LH78" s="38"/>
      <c r="LI78" s="38"/>
      <c r="LJ78" s="38"/>
      <c r="LK78" s="38"/>
      <c r="LL78" s="38"/>
      <c r="LM78" s="38"/>
      <c r="LN78" s="38"/>
      <c r="LO78" s="38"/>
      <c r="LP78" s="38"/>
      <c r="LQ78" s="38"/>
      <c r="LR78" s="38"/>
      <c r="LS78" s="38"/>
      <c r="LT78" s="38"/>
      <c r="LU78" s="38"/>
      <c r="LV78" s="38"/>
      <c r="LW78" s="38"/>
      <c r="LX78" s="38"/>
      <c r="LY78" s="38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8"/>
      <c r="NF78" s="38"/>
      <c r="NG78" s="38"/>
      <c r="NH78" s="38"/>
      <c r="NI78" s="38"/>
      <c r="NJ78" s="38"/>
      <c r="NK78" s="38"/>
      <c r="NL78" s="38"/>
      <c r="NM78" s="38"/>
      <c r="NN78" s="38"/>
      <c r="NO78" s="38"/>
      <c r="NP78" s="38"/>
      <c r="NQ78" s="38"/>
      <c r="NR78" s="38"/>
      <c r="NS78" s="38"/>
      <c r="NT78" s="38"/>
      <c r="NU78" s="38"/>
      <c r="NV78" s="38"/>
      <c r="NW78" s="38"/>
      <c r="NX78" s="38"/>
      <c r="NY78" s="38"/>
      <c r="NZ78" s="38"/>
      <c r="OA78" s="38"/>
      <c r="OB78" s="38"/>
      <c r="OC78" s="38"/>
      <c r="OD78" s="38"/>
      <c r="OE78" s="38"/>
      <c r="OF78" s="38"/>
      <c r="OG78" s="38"/>
      <c r="OH78" s="38"/>
      <c r="OI78" s="38"/>
      <c r="OJ78" s="38"/>
      <c r="OK78" s="38"/>
      <c r="OL78" s="38"/>
      <c r="OM78" s="38"/>
      <c r="ON78" s="38"/>
      <c r="OO78" s="38"/>
      <c r="OP78" s="38"/>
      <c r="OQ78" s="38"/>
      <c r="OR78" s="38"/>
      <c r="OS78" s="38"/>
      <c r="OT78" s="38"/>
      <c r="OU78" s="38"/>
      <c r="OV78" s="38"/>
      <c r="OW78" s="38"/>
      <c r="OX78" s="38"/>
      <c r="OY78" s="38"/>
      <c r="OZ78" s="38"/>
      <c r="PA78" s="38"/>
      <c r="PB78" s="38"/>
      <c r="PC78" s="38"/>
      <c r="PD78" s="38"/>
      <c r="PE78" s="38"/>
      <c r="PF78" s="38"/>
      <c r="PG78" s="38"/>
      <c r="PH78" s="38"/>
      <c r="PI78" s="38"/>
      <c r="PJ78" s="38"/>
      <c r="PK78" s="38"/>
      <c r="PL78" s="38"/>
      <c r="PM78" s="38"/>
      <c r="PN78" s="38"/>
      <c r="PO78" s="38"/>
      <c r="PP78" s="38"/>
      <c r="PQ78" s="38"/>
      <c r="PR78" s="38"/>
      <c r="PS78" s="38"/>
      <c r="PT78" s="38"/>
      <c r="PU78" s="38"/>
      <c r="PV78" s="38"/>
      <c r="PW78" s="38"/>
      <c r="PX78" s="38"/>
      <c r="PY78" s="38"/>
      <c r="PZ78" s="38"/>
      <c r="QA78" s="38"/>
      <c r="QB78" s="38"/>
      <c r="QC78" s="38"/>
      <c r="QD78" s="38"/>
      <c r="QE78" s="38"/>
      <c r="QF78" s="38"/>
      <c r="QG78" s="38"/>
      <c r="QH78" s="38"/>
      <c r="QI78" s="38"/>
      <c r="QJ78" s="38"/>
      <c r="QK78" s="38"/>
      <c r="QL78" s="38"/>
      <c r="QM78" s="38"/>
      <c r="QN78" s="38"/>
      <c r="QO78" s="38"/>
      <c r="QP78" s="38"/>
      <c r="QQ78" s="38"/>
      <c r="QR78" s="38"/>
      <c r="QS78" s="38"/>
      <c r="QT78" s="38"/>
      <c r="QU78" s="38"/>
      <c r="QV78" s="38"/>
      <c r="QW78" s="38"/>
      <c r="QX78" s="38"/>
      <c r="QY78" s="38"/>
      <c r="QZ78" s="38"/>
      <c r="RA78" s="38"/>
      <c r="RB78" s="38"/>
      <c r="RC78" s="38"/>
      <c r="RD78" s="38"/>
      <c r="RE78" s="38"/>
      <c r="RF78" s="38"/>
      <c r="RG78" s="38"/>
      <c r="RH78" s="38"/>
      <c r="RI78" s="38"/>
      <c r="RJ78" s="38"/>
      <c r="RK78" s="38"/>
      <c r="RL78" s="38"/>
      <c r="RM78" s="38"/>
      <c r="RN78" s="38"/>
      <c r="RO78" s="38"/>
      <c r="RP78" s="38"/>
      <c r="RQ78" s="38"/>
      <c r="RR78" s="38"/>
      <c r="RS78" s="38"/>
      <c r="RT78" s="38"/>
      <c r="RU78" s="38"/>
      <c r="RV78" s="38"/>
      <c r="RW78" s="38"/>
      <c r="RX78" s="38"/>
      <c r="RY78" s="38"/>
      <c r="RZ78" s="38"/>
      <c r="SA78" s="38"/>
      <c r="SB78" s="38"/>
      <c r="SC78" s="38"/>
      <c r="SD78" s="38"/>
      <c r="SE78" s="38"/>
      <c r="SF78" s="38"/>
      <c r="SG78" s="38"/>
      <c r="SH78" s="38"/>
      <c r="SI78" s="38"/>
      <c r="SJ78" s="38"/>
      <c r="SK78" s="38"/>
      <c r="SL78" s="38"/>
      <c r="SM78" s="38"/>
      <c r="SN78" s="38"/>
      <c r="SO78" s="38"/>
      <c r="SP78" s="38"/>
      <c r="SQ78" s="38"/>
      <c r="SR78" s="38"/>
      <c r="SS78" s="38"/>
      <c r="ST78" s="38"/>
      <c r="SU78" s="38"/>
      <c r="SV78" s="38"/>
      <c r="SW78" s="38"/>
      <c r="SX78" s="38"/>
      <c r="SY78" s="38"/>
      <c r="SZ78" s="38"/>
      <c r="TA78" s="38"/>
      <c r="TB78" s="38"/>
      <c r="TC78" s="38"/>
      <c r="TD78" s="38"/>
      <c r="TE78" s="38"/>
      <c r="TF78" s="38"/>
      <c r="TG78" s="38"/>
      <c r="TH78" s="38"/>
      <c r="TI78" s="38"/>
      <c r="TJ78" s="38"/>
      <c r="TK78" s="38"/>
      <c r="TL78" s="38"/>
      <c r="TM78" s="38"/>
      <c r="TN78" s="38"/>
      <c r="TO78" s="38"/>
      <c r="TP78" s="38"/>
      <c r="TQ78" s="38"/>
      <c r="TR78" s="38"/>
      <c r="TS78" s="38"/>
      <c r="TT78" s="38"/>
      <c r="TU78" s="38"/>
      <c r="TV78" s="38"/>
      <c r="TW78" s="38"/>
      <c r="TX78" s="38"/>
      <c r="TY78" s="38"/>
      <c r="TZ78" s="38"/>
      <c r="UA78" s="38"/>
      <c r="UB78" s="38"/>
      <c r="UC78" s="38"/>
      <c r="UD78" s="38"/>
      <c r="UE78" s="38"/>
      <c r="UF78" s="38"/>
      <c r="UG78" s="38"/>
      <c r="UH78" s="38"/>
      <c r="UI78" s="38"/>
      <c r="UJ78" s="38"/>
      <c r="UK78" s="38"/>
      <c r="UL78" s="38"/>
      <c r="UM78" s="38"/>
      <c r="UN78" s="38"/>
      <c r="UO78" s="38"/>
      <c r="UP78" s="38"/>
      <c r="UQ78" s="38"/>
      <c r="UR78" s="38"/>
      <c r="US78" s="38"/>
      <c r="UT78" s="38"/>
      <c r="UU78" s="38"/>
      <c r="UV78" s="38"/>
      <c r="UW78" s="38"/>
      <c r="UX78" s="38"/>
      <c r="UY78" s="38"/>
      <c r="UZ78" s="38"/>
      <c r="VA78" s="38"/>
      <c r="VB78" s="38"/>
      <c r="VC78" s="38"/>
      <c r="VD78" s="38"/>
      <c r="VE78" s="38"/>
      <c r="VF78" s="38"/>
      <c r="VG78" s="38"/>
      <c r="VH78" s="38"/>
      <c r="VI78" s="38"/>
      <c r="VJ78" s="38"/>
      <c r="VK78" s="38"/>
      <c r="VL78" s="38"/>
      <c r="VM78" s="38"/>
      <c r="VN78" s="38"/>
      <c r="VO78" s="38"/>
      <c r="VP78" s="38"/>
      <c r="VQ78" s="38"/>
      <c r="VR78" s="38"/>
      <c r="VS78" s="38"/>
      <c r="VT78" s="38"/>
      <c r="VU78" s="38"/>
      <c r="VV78" s="38"/>
      <c r="VW78" s="38"/>
      <c r="VX78" s="38"/>
      <c r="VY78" s="38"/>
      <c r="VZ78" s="38"/>
      <c r="WA78" s="38"/>
      <c r="WB78" s="38"/>
      <c r="WC78" s="38"/>
      <c r="WD78" s="38"/>
      <c r="WE78" s="38"/>
      <c r="WF78" s="38"/>
      <c r="WG78" s="38"/>
      <c r="WH78" s="38"/>
      <c r="WI78" s="38"/>
      <c r="WJ78" s="38"/>
      <c r="WK78" s="38"/>
      <c r="WL78" s="38"/>
      <c r="WM78" s="38"/>
      <c r="WN78" s="38"/>
      <c r="WO78" s="38"/>
      <c r="WP78" s="38"/>
      <c r="WQ78" s="38"/>
      <c r="WR78" s="38"/>
      <c r="WS78" s="38"/>
      <c r="WT78" s="38"/>
      <c r="WU78" s="38"/>
      <c r="WV78" s="38"/>
      <c r="WW78" s="38"/>
      <c r="WX78" s="38"/>
      <c r="WY78" s="38"/>
      <c r="WZ78" s="38"/>
      <c r="XA78" s="38"/>
      <c r="XB78" s="38"/>
      <c r="XC78" s="38"/>
      <c r="XD78" s="38"/>
      <c r="XE78" s="38"/>
      <c r="XF78" s="38"/>
      <c r="XG78" s="38"/>
      <c r="XH78" s="38"/>
      <c r="XI78" s="38"/>
      <c r="XJ78" s="38"/>
      <c r="XK78" s="38"/>
      <c r="XL78" s="38"/>
      <c r="XM78" s="38"/>
      <c r="XN78" s="38"/>
      <c r="XO78" s="38"/>
      <c r="XP78" s="38"/>
      <c r="XQ78" s="38"/>
      <c r="XR78" s="38"/>
      <c r="XS78" s="38"/>
      <c r="XT78" s="38"/>
      <c r="XU78" s="38"/>
      <c r="XV78" s="38"/>
      <c r="XW78" s="38"/>
      <c r="XX78" s="38"/>
      <c r="XY78" s="38"/>
      <c r="XZ78" s="38"/>
      <c r="YA78" s="38"/>
      <c r="YB78" s="38"/>
      <c r="YC78" s="38"/>
      <c r="YD78" s="38"/>
      <c r="YE78" s="38"/>
      <c r="YF78" s="38"/>
      <c r="YG78" s="38"/>
      <c r="YH78" s="38"/>
      <c r="YI78" s="38"/>
      <c r="YJ78" s="38"/>
      <c r="YK78" s="38"/>
      <c r="YL78" s="38"/>
      <c r="YM78" s="38"/>
      <c r="YN78" s="38"/>
      <c r="YO78" s="38"/>
      <c r="YP78" s="38"/>
      <c r="YQ78" s="38"/>
      <c r="YR78" s="38"/>
      <c r="YS78" s="38"/>
      <c r="YT78" s="38"/>
      <c r="YU78" s="38"/>
      <c r="YV78" s="38"/>
      <c r="YW78" s="38"/>
      <c r="YX78" s="38"/>
      <c r="YY78" s="38"/>
      <c r="YZ78" s="38"/>
      <c r="ZA78" s="38"/>
      <c r="ZB78" s="38"/>
      <c r="ZC78" s="38"/>
      <c r="ZD78" s="38"/>
      <c r="ZE78" s="38"/>
      <c r="ZF78" s="38"/>
      <c r="ZG78" s="38"/>
      <c r="ZH78" s="38"/>
      <c r="ZI78" s="38"/>
      <c r="ZJ78" s="38"/>
      <c r="ZK78" s="38"/>
      <c r="ZL78" s="38"/>
      <c r="ZM78" s="38"/>
      <c r="ZN78" s="38"/>
      <c r="ZO78" s="38"/>
      <c r="ZP78" s="38"/>
      <c r="ZQ78" s="38">
        <v>2</v>
      </c>
      <c r="ZR78" s="38"/>
      <c r="ZS78" s="38"/>
      <c r="ZT78" s="38"/>
      <c r="ZU78" s="38"/>
      <c r="ZV78" s="38"/>
      <c r="ZW78" s="38">
        <v>2</v>
      </c>
      <c r="ZX78" s="38"/>
      <c r="ZY78" s="38"/>
      <c r="ZZ78" s="38"/>
      <c r="AAA78" s="38"/>
      <c r="AAB78" s="38"/>
      <c r="AAC78" s="38"/>
      <c r="AAD78" s="38"/>
      <c r="AAE78" s="38"/>
      <c r="AAF78" s="38"/>
      <c r="AAG78" s="38"/>
      <c r="AAH78" s="38"/>
      <c r="AAI78" s="38"/>
      <c r="AAJ78" s="31">
        <f t="shared" si="9"/>
        <v>0</v>
      </c>
      <c r="AAK78" s="5"/>
    </row>
    <row r="79" spans="1:713" s="36" customFormat="1" ht="13.5" customHeight="1" x14ac:dyDescent="0.25">
      <c r="A79" s="43" t="s">
        <v>93</v>
      </c>
      <c r="B79" s="77">
        <f t="shared" si="8"/>
        <v>0</v>
      </c>
      <c r="C79" s="69">
        <v>1</v>
      </c>
      <c r="D79" s="71">
        <v>43430</v>
      </c>
      <c r="E79" s="85">
        <v>13.59</v>
      </c>
      <c r="F79" s="79">
        <f t="shared" si="7"/>
        <v>0</v>
      </c>
      <c r="G79" s="77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>
        <v>10</v>
      </c>
      <c r="BR79" s="38"/>
      <c r="BS79" s="38"/>
      <c r="BT79" s="38"/>
      <c r="BU79" s="38"/>
      <c r="BV79" s="38"/>
      <c r="BW79" s="38">
        <v>10</v>
      </c>
      <c r="BX79" s="38"/>
      <c r="BY79" s="38">
        <v>30</v>
      </c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>
        <v>10</v>
      </c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>
        <v>10</v>
      </c>
      <c r="OM79" s="38"/>
      <c r="ON79" s="38"/>
      <c r="OO79" s="38"/>
      <c r="OP79" s="38"/>
      <c r="OQ79" s="38"/>
      <c r="OR79" s="38"/>
      <c r="OS79" s="38">
        <v>10</v>
      </c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>
        <v>10</v>
      </c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>
        <v>10</v>
      </c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>
        <v>10</v>
      </c>
      <c r="WR79" s="38"/>
      <c r="WS79" s="38">
        <v>10</v>
      </c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1">
        <f t="shared" si="9"/>
        <v>0</v>
      </c>
      <c r="AAK79" s="5"/>
    </row>
    <row r="80" spans="1:713" s="36" customFormat="1" x14ac:dyDescent="0.25">
      <c r="A80" s="43" t="s">
        <v>180</v>
      </c>
      <c r="B80" s="77">
        <f t="shared" si="8"/>
        <v>0</v>
      </c>
      <c r="C80" s="69">
        <v>1</v>
      </c>
      <c r="D80" s="71">
        <v>43255</v>
      </c>
      <c r="E80" s="85">
        <v>24.7</v>
      </c>
      <c r="F80" s="79">
        <f t="shared" si="7"/>
        <v>0</v>
      </c>
      <c r="G80" s="77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>
        <v>1</v>
      </c>
      <c r="KN80" s="38"/>
      <c r="KO80" s="38"/>
      <c r="KP80" s="38"/>
      <c r="KQ80" s="38"/>
      <c r="KR80" s="38"/>
      <c r="KS80" s="38"/>
      <c r="KT80" s="38">
        <v>1</v>
      </c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1">
        <f t="shared" si="9"/>
        <v>0</v>
      </c>
      <c r="AAK80" s="5"/>
    </row>
    <row r="81" spans="1:713" s="36" customFormat="1" x14ac:dyDescent="0.25">
      <c r="A81" s="43" t="s">
        <v>213</v>
      </c>
      <c r="B81" s="77">
        <f t="shared" si="8"/>
        <v>0</v>
      </c>
      <c r="C81" s="69">
        <v>10</v>
      </c>
      <c r="D81" s="71">
        <v>43381</v>
      </c>
      <c r="E81" s="85">
        <v>23.68</v>
      </c>
      <c r="F81" s="79">
        <f t="shared" si="7"/>
        <v>0</v>
      </c>
      <c r="G81" s="77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>
        <v>10</v>
      </c>
      <c r="LM81" s="38"/>
      <c r="LN81" s="38"/>
      <c r="LO81" s="38">
        <v>10</v>
      </c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>
        <v>10</v>
      </c>
      <c r="RP81" s="38"/>
      <c r="RQ81" s="38"/>
      <c r="RR81" s="38"/>
      <c r="RS81" s="38"/>
      <c r="RT81" s="38"/>
      <c r="RU81" s="38"/>
      <c r="RV81" s="38">
        <v>10</v>
      </c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>
        <v>10</v>
      </c>
      <c r="TU81" s="38"/>
      <c r="TV81" s="38"/>
      <c r="TW81" s="38"/>
      <c r="TX81" s="38"/>
      <c r="TY81" s="38">
        <v>10</v>
      </c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1">
        <f t="shared" si="9"/>
        <v>0</v>
      </c>
      <c r="AAK81" s="5"/>
    </row>
    <row r="82" spans="1:713" s="36" customFormat="1" x14ac:dyDescent="0.25">
      <c r="A82" s="43" t="s">
        <v>220</v>
      </c>
      <c r="B82" s="77">
        <f t="shared" si="8"/>
        <v>0</v>
      </c>
      <c r="C82" s="69">
        <v>9</v>
      </c>
      <c r="D82" s="71">
        <v>42882</v>
      </c>
      <c r="E82" s="85">
        <v>56.24</v>
      </c>
      <c r="F82" s="79">
        <f t="shared" si="7"/>
        <v>0</v>
      </c>
      <c r="G82" s="77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1">
        <f t="shared" si="9"/>
        <v>0</v>
      </c>
      <c r="AAK82" s="5"/>
    </row>
    <row r="83" spans="1:713" s="36" customFormat="1" x14ac:dyDescent="0.25">
      <c r="A83" s="26" t="s">
        <v>66</v>
      </c>
      <c r="B83" s="77">
        <f t="shared" si="8"/>
        <v>0</v>
      </c>
      <c r="C83" s="69">
        <v>0.9</v>
      </c>
      <c r="D83" s="72">
        <v>43444</v>
      </c>
      <c r="E83" s="86">
        <v>37.619999999999997</v>
      </c>
      <c r="F83" s="79">
        <f t="shared" si="7"/>
        <v>0</v>
      </c>
      <c r="G83" s="77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>
        <f>0.9+0.9</f>
        <v>1.8</v>
      </c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>
        <v>1.8</v>
      </c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>
        <v>0.9</v>
      </c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  <c r="EN83" s="38"/>
      <c r="EO83" s="38"/>
      <c r="EP83" s="38"/>
      <c r="EQ83" s="38">
        <v>0.9</v>
      </c>
      <c r="ER83" s="38"/>
      <c r="ES83" s="38"/>
      <c r="ET83" s="38"/>
      <c r="EU83" s="38"/>
      <c r="EV83" s="38"/>
      <c r="EW83" s="38"/>
      <c r="EX83" s="38"/>
      <c r="EY83" s="38"/>
      <c r="EZ83" s="38"/>
      <c r="FA83" s="38"/>
      <c r="FB83" s="38"/>
      <c r="FC83" s="38"/>
      <c r="FD83" s="38"/>
      <c r="FE83" s="38"/>
      <c r="FF83" s="38"/>
      <c r="FG83" s="38"/>
      <c r="FH83" s="38">
        <v>0.9</v>
      </c>
      <c r="FI83" s="38"/>
      <c r="FJ83" s="38"/>
      <c r="FK83" s="38"/>
      <c r="FL83" s="38"/>
      <c r="FM83" s="38"/>
      <c r="FN83" s="38"/>
      <c r="FO83" s="38"/>
      <c r="FP83" s="38"/>
      <c r="FQ83" s="38"/>
      <c r="FR83" s="38">
        <v>0.9</v>
      </c>
      <c r="FS83" s="38"/>
      <c r="FT83" s="38"/>
      <c r="FU83" s="38"/>
      <c r="FV83" s="38"/>
      <c r="FW83" s="38"/>
      <c r="FX83" s="38"/>
      <c r="FY83" s="38"/>
      <c r="FZ83" s="38"/>
      <c r="GA83" s="38"/>
      <c r="GB83" s="38"/>
      <c r="GC83" s="38"/>
      <c r="GD83" s="38"/>
      <c r="GE83" s="38"/>
      <c r="GF83" s="38"/>
      <c r="GG83" s="38"/>
      <c r="GH83" s="38"/>
      <c r="GI83" s="38">
        <v>0.9</v>
      </c>
      <c r="GJ83" s="38"/>
      <c r="GK83" s="38"/>
      <c r="GL83" s="38"/>
      <c r="GM83" s="38"/>
      <c r="GN83" s="38">
        <v>0.9</v>
      </c>
      <c r="GO83" s="38"/>
      <c r="GP83" s="38"/>
      <c r="GQ83" s="38"/>
      <c r="GR83" s="38"/>
      <c r="GS83" s="38"/>
      <c r="GT83" s="38"/>
      <c r="GU83" s="38"/>
      <c r="GV83" s="38"/>
      <c r="GW83" s="38"/>
      <c r="GX83" s="38"/>
      <c r="GY83" s="38">
        <v>1.8</v>
      </c>
      <c r="GZ83" s="38"/>
      <c r="HA83" s="38"/>
      <c r="HB83" s="38"/>
      <c r="HC83" s="38"/>
      <c r="HD83" s="38"/>
      <c r="HE83" s="38"/>
      <c r="HF83" s="38"/>
      <c r="HG83" s="38"/>
      <c r="HH83" s="38"/>
      <c r="HI83" s="38"/>
      <c r="HJ83" s="38"/>
      <c r="HK83" s="38"/>
      <c r="HL83" s="38"/>
      <c r="HM83" s="38"/>
      <c r="HN83" s="38"/>
      <c r="HO83" s="38"/>
      <c r="HP83" s="38"/>
      <c r="HQ83" s="38"/>
      <c r="HR83" s="38"/>
      <c r="HS83" s="38"/>
      <c r="HT83" s="38"/>
      <c r="HU83" s="38"/>
      <c r="HV83" s="38"/>
      <c r="HW83" s="38"/>
      <c r="HX83" s="38"/>
      <c r="HY83" s="38"/>
      <c r="HZ83" s="38"/>
      <c r="IA83" s="38"/>
      <c r="IB83" s="38"/>
      <c r="IC83" s="38"/>
      <c r="ID83" s="38"/>
      <c r="IE83" s="38"/>
      <c r="IF83" s="38"/>
      <c r="IG83" s="38"/>
      <c r="IH83" s="38"/>
      <c r="II83" s="38"/>
      <c r="IJ83" s="38"/>
      <c r="IK83" s="38"/>
      <c r="IL83" s="38"/>
      <c r="IM83" s="38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8"/>
      <c r="KY83" s="38"/>
      <c r="KZ83" s="38"/>
      <c r="LA83" s="38"/>
      <c r="LB83" s="38"/>
      <c r="LC83" s="38"/>
      <c r="LD83" s="38"/>
      <c r="LE83" s="38"/>
      <c r="LF83" s="38"/>
      <c r="LG83" s="38"/>
      <c r="LH83" s="38"/>
      <c r="LI83" s="38"/>
      <c r="LJ83" s="38"/>
      <c r="LK83" s="38"/>
      <c r="LL83" s="38"/>
      <c r="LM83" s="38"/>
      <c r="LN83" s="38"/>
      <c r="LO83" s="38"/>
      <c r="LP83" s="38"/>
      <c r="LQ83" s="38"/>
      <c r="LR83" s="38"/>
      <c r="LS83" s="38"/>
      <c r="LT83" s="38"/>
      <c r="LU83" s="38"/>
      <c r="LV83" s="38"/>
      <c r="LW83" s="38"/>
      <c r="LX83" s="38"/>
      <c r="LY83" s="38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>
        <v>1.8</v>
      </c>
      <c r="MP83" s="38"/>
      <c r="MQ83" s="38"/>
      <c r="MR83" s="38"/>
      <c r="MS83" s="38"/>
      <c r="MT83" s="38"/>
      <c r="MU83" s="38"/>
      <c r="MV83" s="38">
        <v>1.8</v>
      </c>
      <c r="MW83" s="38"/>
      <c r="MX83" s="38"/>
      <c r="MY83" s="38"/>
      <c r="MZ83" s="38"/>
      <c r="NA83" s="38"/>
      <c r="NB83" s="38"/>
      <c r="NC83" s="38"/>
      <c r="ND83" s="38"/>
      <c r="NE83" s="38"/>
      <c r="NF83" s="38"/>
      <c r="NG83" s="38"/>
      <c r="NH83" s="38"/>
      <c r="NI83" s="38"/>
      <c r="NJ83" s="38"/>
      <c r="NK83" s="38"/>
      <c r="NL83" s="38"/>
      <c r="NM83" s="38"/>
      <c r="NN83" s="38"/>
      <c r="NO83" s="38"/>
      <c r="NP83" s="38"/>
      <c r="NQ83" s="38"/>
      <c r="NR83" s="38"/>
      <c r="NS83" s="38"/>
      <c r="NT83" s="38"/>
      <c r="NU83" s="38"/>
      <c r="NV83" s="38"/>
      <c r="NW83" s="38"/>
      <c r="NX83" s="38"/>
      <c r="NY83" s="38"/>
      <c r="NZ83" s="38"/>
      <c r="OA83" s="38"/>
      <c r="OB83" s="38"/>
      <c r="OC83" s="38"/>
      <c r="OD83" s="38"/>
      <c r="OE83" s="38"/>
      <c r="OF83" s="38"/>
      <c r="OG83" s="38"/>
      <c r="OH83" s="38"/>
      <c r="OI83" s="38"/>
      <c r="OJ83" s="38"/>
      <c r="OK83" s="38"/>
      <c r="OL83" s="38">
        <v>1.8</v>
      </c>
      <c r="OM83" s="38"/>
      <c r="ON83" s="38"/>
      <c r="OO83" s="38"/>
      <c r="OP83" s="38"/>
      <c r="OQ83" s="38"/>
      <c r="OR83" s="38"/>
      <c r="OS83" s="38"/>
      <c r="OT83" s="38"/>
      <c r="OU83" s="38"/>
      <c r="OV83" s="38"/>
      <c r="OW83" s="38"/>
      <c r="OX83" s="38"/>
      <c r="OY83" s="38"/>
      <c r="OZ83" s="38"/>
      <c r="PA83" s="38"/>
      <c r="PB83" s="38"/>
      <c r="PC83" s="38">
        <v>1.8</v>
      </c>
      <c r="PD83" s="38"/>
      <c r="PE83" s="38"/>
      <c r="PF83" s="38"/>
      <c r="PG83" s="38"/>
      <c r="PH83" s="38"/>
      <c r="PI83" s="38"/>
      <c r="PJ83" s="38"/>
      <c r="PK83" s="38"/>
      <c r="PL83" s="38"/>
      <c r="PM83" s="38"/>
      <c r="PN83" s="38"/>
      <c r="PO83" s="38"/>
      <c r="PP83" s="38"/>
      <c r="PQ83" s="38"/>
      <c r="PR83" s="38"/>
      <c r="PS83" s="38"/>
      <c r="PT83" s="38"/>
      <c r="PU83" s="38"/>
      <c r="PV83" s="38"/>
      <c r="PW83" s="38"/>
      <c r="PX83" s="38"/>
      <c r="PY83" s="38"/>
      <c r="PZ83" s="38"/>
      <c r="QA83" s="38"/>
      <c r="QB83" s="38"/>
      <c r="QC83" s="38"/>
      <c r="QD83" s="38"/>
      <c r="QE83" s="38"/>
      <c r="QF83" s="38"/>
      <c r="QG83" s="38"/>
      <c r="QH83" s="38"/>
      <c r="QI83" s="38"/>
      <c r="QJ83" s="38"/>
      <c r="QK83" s="38"/>
      <c r="QL83" s="38"/>
      <c r="QM83" s="38"/>
      <c r="QN83" s="38"/>
      <c r="QO83" s="38"/>
      <c r="QP83" s="38"/>
      <c r="QQ83" s="38"/>
      <c r="QR83" s="38"/>
      <c r="QS83" s="38"/>
      <c r="QT83" s="38"/>
      <c r="QU83" s="38"/>
      <c r="QV83" s="38"/>
      <c r="QW83" s="38"/>
      <c r="QX83" s="38"/>
      <c r="QY83" s="38"/>
      <c r="QZ83" s="38"/>
      <c r="RA83" s="38"/>
      <c r="RB83" s="38"/>
      <c r="RC83" s="38"/>
      <c r="RD83" s="38"/>
      <c r="RE83" s="38"/>
      <c r="RF83" s="38"/>
      <c r="RG83" s="38"/>
      <c r="RH83" s="38"/>
      <c r="RI83" s="38"/>
      <c r="RJ83" s="38"/>
      <c r="RK83" s="38"/>
      <c r="RL83" s="38"/>
      <c r="RM83" s="38"/>
      <c r="RN83" s="38"/>
      <c r="RO83" s="38"/>
      <c r="RP83" s="38"/>
      <c r="RQ83" s="38"/>
      <c r="RR83" s="38"/>
      <c r="RS83" s="38"/>
      <c r="RT83" s="38"/>
      <c r="RU83" s="38"/>
      <c r="RV83" s="38"/>
      <c r="RW83" s="38"/>
      <c r="RX83" s="38"/>
      <c r="RY83" s="38"/>
      <c r="RZ83" s="38"/>
      <c r="SA83" s="38"/>
      <c r="SB83" s="38"/>
      <c r="SC83" s="38"/>
      <c r="SD83" s="38"/>
      <c r="SE83" s="38"/>
      <c r="SF83" s="38"/>
      <c r="SG83" s="38"/>
      <c r="SH83" s="38"/>
      <c r="SI83" s="38"/>
      <c r="SJ83" s="38"/>
      <c r="SK83" s="38"/>
      <c r="SL83" s="38"/>
      <c r="SM83" s="38"/>
      <c r="SN83" s="38"/>
      <c r="SO83" s="38"/>
      <c r="SP83" s="38"/>
      <c r="SQ83" s="38"/>
      <c r="SR83" s="38"/>
      <c r="SS83" s="38"/>
      <c r="ST83" s="38"/>
      <c r="SU83" s="38"/>
      <c r="SV83" s="38"/>
      <c r="SW83" s="38"/>
      <c r="SX83" s="38"/>
      <c r="SY83" s="38"/>
      <c r="SZ83" s="38"/>
      <c r="TA83" s="38"/>
      <c r="TB83" s="38"/>
      <c r="TC83" s="38"/>
      <c r="TD83" s="38"/>
      <c r="TE83" s="38"/>
      <c r="TF83" s="38"/>
      <c r="TG83" s="38"/>
      <c r="TH83" s="38"/>
      <c r="TI83" s="38"/>
      <c r="TJ83" s="38"/>
      <c r="TK83" s="38"/>
      <c r="TL83" s="38"/>
      <c r="TM83" s="38"/>
      <c r="TN83" s="38"/>
      <c r="TO83" s="38"/>
      <c r="TP83" s="38"/>
      <c r="TQ83" s="38"/>
      <c r="TR83" s="38"/>
      <c r="TS83" s="38"/>
      <c r="TT83" s="38"/>
      <c r="TU83" s="38"/>
      <c r="TV83" s="38"/>
      <c r="TW83" s="38"/>
      <c r="TX83" s="38"/>
      <c r="TY83" s="38"/>
      <c r="TZ83" s="38"/>
      <c r="UA83" s="38"/>
      <c r="UB83" s="38"/>
      <c r="UC83" s="38"/>
      <c r="UD83" s="38">
        <v>1.8</v>
      </c>
      <c r="UE83" s="38"/>
      <c r="UF83" s="38"/>
      <c r="UG83" s="38"/>
      <c r="UH83" s="38"/>
      <c r="UI83" s="38"/>
      <c r="UJ83" s="38"/>
      <c r="UK83" s="38"/>
      <c r="UL83" s="38"/>
      <c r="UM83" s="38"/>
      <c r="UN83" s="38"/>
      <c r="UO83" s="38"/>
      <c r="UP83" s="38"/>
      <c r="UQ83" s="38"/>
      <c r="UR83" s="38">
        <v>1.8</v>
      </c>
      <c r="US83" s="38"/>
      <c r="UT83" s="38"/>
      <c r="UU83" s="38"/>
      <c r="UV83" s="38"/>
      <c r="UW83" s="38"/>
      <c r="UX83" s="38"/>
      <c r="UY83" s="38"/>
      <c r="UZ83" s="38"/>
      <c r="VA83" s="38"/>
      <c r="VB83" s="38"/>
      <c r="VC83" s="38"/>
      <c r="VD83" s="38"/>
      <c r="VE83" s="38"/>
      <c r="VF83" s="38"/>
      <c r="VG83" s="38"/>
      <c r="VH83" s="38"/>
      <c r="VI83" s="38"/>
      <c r="VJ83" s="38"/>
      <c r="VK83" s="38"/>
      <c r="VL83" s="38"/>
      <c r="VM83" s="38"/>
      <c r="VN83" s="38"/>
      <c r="VO83" s="38"/>
      <c r="VP83" s="38"/>
      <c r="VQ83" s="38"/>
      <c r="VR83" s="38"/>
      <c r="VS83" s="38"/>
      <c r="VT83" s="38"/>
      <c r="VU83" s="38"/>
      <c r="VV83" s="38"/>
      <c r="VW83" s="38"/>
      <c r="VX83" s="38"/>
      <c r="VY83" s="38"/>
      <c r="VZ83" s="38"/>
      <c r="WA83" s="38"/>
      <c r="WB83" s="38"/>
      <c r="WC83" s="38"/>
      <c r="WD83" s="38"/>
      <c r="WE83" s="38"/>
      <c r="WF83" s="38">
        <v>1.8</v>
      </c>
      <c r="WG83" s="38"/>
      <c r="WH83" s="38">
        <v>1.8</v>
      </c>
      <c r="WI83" s="38"/>
      <c r="WJ83" s="38"/>
      <c r="WK83" s="38"/>
      <c r="WL83" s="38"/>
      <c r="WM83" s="38"/>
      <c r="WN83" s="38"/>
      <c r="WO83" s="38"/>
      <c r="WP83" s="38"/>
      <c r="WQ83" s="38"/>
      <c r="WR83" s="38"/>
      <c r="WS83" s="38"/>
      <c r="WT83" s="38"/>
      <c r="WU83" s="38"/>
      <c r="WV83" s="38"/>
      <c r="WW83" s="38"/>
      <c r="WX83" s="38"/>
      <c r="WY83" s="38"/>
      <c r="WZ83" s="38"/>
      <c r="XA83" s="38">
        <v>0.9</v>
      </c>
      <c r="XB83" s="38"/>
      <c r="XC83" s="38"/>
      <c r="XD83" s="38"/>
      <c r="XE83" s="38"/>
      <c r="XF83" s="38"/>
      <c r="XG83" s="38"/>
      <c r="XH83" s="38">
        <v>0.9</v>
      </c>
      <c r="XI83" s="38"/>
      <c r="XJ83" s="38"/>
      <c r="XK83" s="38"/>
      <c r="XL83" s="38"/>
      <c r="XM83" s="38"/>
      <c r="XN83" s="38"/>
      <c r="XO83" s="38"/>
      <c r="XP83" s="38"/>
      <c r="XQ83" s="38"/>
      <c r="XR83" s="38"/>
      <c r="XS83" s="38"/>
      <c r="XT83" s="38"/>
      <c r="XU83" s="38"/>
      <c r="XV83" s="38"/>
      <c r="XW83" s="38"/>
      <c r="XX83" s="38"/>
      <c r="XY83" s="38"/>
      <c r="XZ83" s="38"/>
      <c r="YA83" s="38"/>
      <c r="YB83" s="38"/>
      <c r="YC83" s="38">
        <v>1.8</v>
      </c>
      <c r="YD83" s="38"/>
      <c r="YE83" s="38"/>
      <c r="YF83" s="38"/>
      <c r="YG83" s="38"/>
      <c r="YH83" s="38">
        <v>1.8</v>
      </c>
      <c r="YI83" s="38"/>
      <c r="YJ83" s="38"/>
      <c r="YK83" s="38"/>
      <c r="YL83" s="38"/>
      <c r="YM83" s="38"/>
      <c r="YN83" s="38"/>
      <c r="YO83" s="38"/>
      <c r="YP83" s="38"/>
      <c r="YQ83" s="38"/>
      <c r="YR83" s="38"/>
      <c r="YS83" s="38"/>
      <c r="YT83" s="38"/>
      <c r="YU83" s="38"/>
      <c r="YV83" s="38"/>
      <c r="YW83" s="38"/>
      <c r="YX83" s="38"/>
      <c r="YY83" s="38"/>
      <c r="YZ83" s="38"/>
      <c r="ZA83" s="38"/>
      <c r="ZB83" s="38"/>
      <c r="ZC83" s="38"/>
      <c r="ZD83" s="38"/>
      <c r="ZE83" s="38"/>
      <c r="ZF83" s="38"/>
      <c r="ZG83" s="38"/>
      <c r="ZH83" s="38"/>
      <c r="ZI83" s="38"/>
      <c r="ZJ83" s="38"/>
      <c r="ZK83" s="38"/>
      <c r="ZL83" s="38"/>
      <c r="ZM83" s="38"/>
      <c r="ZN83" s="38"/>
      <c r="ZO83" s="38"/>
      <c r="ZP83" s="38"/>
      <c r="ZQ83" s="38"/>
      <c r="ZR83" s="38"/>
      <c r="ZS83" s="38"/>
      <c r="ZT83" s="38"/>
      <c r="ZU83" s="38"/>
      <c r="ZV83" s="38"/>
      <c r="ZW83" s="38"/>
      <c r="ZX83" s="38"/>
      <c r="ZY83" s="38"/>
      <c r="ZZ83" s="38"/>
      <c r="AAA83" s="38"/>
      <c r="AAB83" s="38"/>
      <c r="AAC83" s="38"/>
      <c r="AAD83" s="38"/>
      <c r="AAE83" s="38"/>
      <c r="AAF83" s="38"/>
      <c r="AAG83" s="38"/>
      <c r="AAH83" s="38"/>
      <c r="AAI83" s="38"/>
      <c r="AAJ83" s="31">
        <f t="shared" si="9"/>
        <v>0</v>
      </c>
      <c r="AAK83" s="5"/>
    </row>
    <row r="84" spans="1:713" s="36" customFormat="1" x14ac:dyDescent="0.25">
      <c r="A84" s="62" t="s">
        <v>66</v>
      </c>
      <c r="B84" s="77">
        <f t="shared" si="8"/>
        <v>0</v>
      </c>
      <c r="C84" s="69">
        <v>9</v>
      </c>
      <c r="D84" s="72">
        <v>43444</v>
      </c>
      <c r="E84" s="86">
        <v>35.590000000000003</v>
      </c>
      <c r="F84" s="79">
        <f t="shared" si="7"/>
        <v>0</v>
      </c>
      <c r="G84" s="77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  <c r="EN84" s="38"/>
      <c r="EO84" s="38"/>
      <c r="EP84" s="38"/>
      <c r="EQ84" s="38"/>
      <c r="ER84" s="38"/>
      <c r="ES84" s="38"/>
      <c r="ET84" s="38"/>
      <c r="EU84" s="38"/>
      <c r="EV84" s="38"/>
      <c r="EW84" s="38"/>
      <c r="EX84" s="38"/>
      <c r="EY84" s="38"/>
      <c r="EZ84" s="38"/>
      <c r="FA84" s="38"/>
      <c r="FB84" s="38"/>
      <c r="FC84" s="38"/>
      <c r="FD84" s="38"/>
      <c r="FE84" s="38"/>
      <c r="FF84" s="38"/>
      <c r="FG84" s="38"/>
      <c r="FH84" s="38"/>
      <c r="FI84" s="38"/>
      <c r="FJ84" s="38"/>
      <c r="FK84" s="38"/>
      <c r="FL84" s="38"/>
      <c r="FM84" s="38"/>
      <c r="FN84" s="38"/>
      <c r="FO84" s="38"/>
      <c r="FP84" s="38"/>
      <c r="FQ84" s="38"/>
      <c r="FR84" s="38"/>
      <c r="FS84" s="38"/>
      <c r="FT84" s="38"/>
      <c r="FU84" s="38"/>
      <c r="FV84" s="38"/>
      <c r="FW84" s="38"/>
      <c r="FX84" s="38"/>
      <c r="FY84" s="38"/>
      <c r="FZ84" s="38"/>
      <c r="GA84" s="38"/>
      <c r="GB84" s="38"/>
      <c r="GC84" s="38"/>
      <c r="GD84" s="38"/>
      <c r="GE84" s="38"/>
      <c r="GF84" s="38"/>
      <c r="GG84" s="38"/>
      <c r="GH84" s="38"/>
      <c r="GI84" s="38"/>
      <c r="GJ84" s="38"/>
      <c r="GK84" s="38"/>
      <c r="GL84" s="38"/>
      <c r="GM84" s="38"/>
      <c r="GN84" s="38"/>
      <c r="GO84" s="38"/>
      <c r="GP84" s="38"/>
      <c r="GQ84" s="38"/>
      <c r="GR84" s="38"/>
      <c r="GS84" s="38"/>
      <c r="GT84" s="38"/>
      <c r="GU84" s="38"/>
      <c r="GV84" s="38"/>
      <c r="GW84" s="38"/>
      <c r="GX84" s="38"/>
      <c r="GY84" s="38"/>
      <c r="GZ84" s="38"/>
      <c r="HA84" s="38"/>
      <c r="HB84" s="38"/>
      <c r="HC84" s="38"/>
      <c r="HD84" s="38"/>
      <c r="HE84" s="38"/>
      <c r="HF84" s="38"/>
      <c r="HG84" s="38"/>
      <c r="HH84" s="38"/>
      <c r="HI84" s="38"/>
      <c r="HJ84" s="38"/>
      <c r="HK84" s="38"/>
      <c r="HL84" s="38"/>
      <c r="HM84" s="38"/>
      <c r="HN84" s="38"/>
      <c r="HO84" s="38"/>
      <c r="HP84" s="38"/>
      <c r="HQ84" s="38"/>
      <c r="HR84" s="38"/>
      <c r="HS84" s="38"/>
      <c r="HT84" s="38"/>
      <c r="HU84" s="38"/>
      <c r="HV84" s="38"/>
      <c r="HW84" s="38"/>
      <c r="HX84" s="38"/>
      <c r="HY84" s="38"/>
      <c r="HZ84" s="38"/>
      <c r="IA84" s="38"/>
      <c r="IB84" s="38"/>
      <c r="IC84" s="38"/>
      <c r="ID84" s="38"/>
      <c r="IE84" s="38"/>
      <c r="IF84" s="38"/>
      <c r="IG84" s="38"/>
      <c r="IH84" s="38"/>
      <c r="II84" s="38"/>
      <c r="IJ84" s="38"/>
      <c r="IK84" s="38"/>
      <c r="IL84" s="38"/>
      <c r="IM84" s="38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8"/>
      <c r="KY84" s="38"/>
      <c r="KZ84" s="38"/>
      <c r="LA84" s="38"/>
      <c r="LB84" s="38"/>
      <c r="LC84" s="38"/>
      <c r="LD84" s="38"/>
      <c r="LE84" s="38"/>
      <c r="LF84" s="38"/>
      <c r="LG84" s="38"/>
      <c r="LH84" s="38"/>
      <c r="LI84" s="38"/>
      <c r="LJ84" s="38"/>
      <c r="LK84" s="38"/>
      <c r="LL84" s="38"/>
      <c r="LM84" s="38"/>
      <c r="LN84" s="38"/>
      <c r="LO84" s="38"/>
      <c r="LP84" s="38"/>
      <c r="LQ84" s="38"/>
      <c r="LR84" s="38"/>
      <c r="LS84" s="38"/>
      <c r="LT84" s="38"/>
      <c r="LU84" s="38"/>
      <c r="LV84" s="38"/>
      <c r="LW84" s="38"/>
      <c r="LX84" s="38"/>
      <c r="LY84" s="38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8"/>
      <c r="NF84" s="38"/>
      <c r="NG84" s="38"/>
      <c r="NH84" s="38"/>
      <c r="NI84" s="38"/>
      <c r="NJ84" s="38"/>
      <c r="NK84" s="38"/>
      <c r="NL84" s="38"/>
      <c r="NM84" s="38"/>
      <c r="NN84" s="38"/>
      <c r="NO84" s="38"/>
      <c r="NP84" s="38"/>
      <c r="NQ84" s="38"/>
      <c r="NR84" s="38"/>
      <c r="NS84" s="38"/>
      <c r="NT84" s="38"/>
      <c r="NU84" s="38"/>
      <c r="NV84" s="38"/>
      <c r="NW84" s="38"/>
      <c r="NX84" s="38"/>
      <c r="NY84" s="38"/>
      <c r="NZ84" s="38"/>
      <c r="OA84" s="38"/>
      <c r="OB84" s="38"/>
      <c r="OC84" s="38"/>
      <c r="OD84" s="38"/>
      <c r="OE84" s="38"/>
      <c r="OF84" s="38"/>
      <c r="OG84" s="38"/>
      <c r="OH84" s="38"/>
      <c r="OI84" s="38"/>
      <c r="OJ84" s="38"/>
      <c r="OK84" s="38"/>
      <c r="OL84" s="38"/>
      <c r="OM84" s="38"/>
      <c r="ON84" s="38"/>
      <c r="OO84" s="38"/>
      <c r="OP84" s="38"/>
      <c r="OQ84" s="38"/>
      <c r="OR84" s="38"/>
      <c r="OS84" s="38"/>
      <c r="OT84" s="38"/>
      <c r="OU84" s="38"/>
      <c r="OV84" s="38"/>
      <c r="OW84" s="38"/>
      <c r="OX84" s="38"/>
      <c r="OY84" s="38"/>
      <c r="OZ84" s="38"/>
      <c r="PA84" s="38"/>
      <c r="PB84" s="38"/>
      <c r="PC84" s="38"/>
      <c r="PD84" s="38"/>
      <c r="PE84" s="38"/>
      <c r="PF84" s="38"/>
      <c r="PG84" s="38"/>
      <c r="PH84" s="38"/>
      <c r="PI84" s="38"/>
      <c r="PJ84" s="38"/>
      <c r="PK84" s="38"/>
      <c r="PL84" s="38"/>
      <c r="PM84" s="38"/>
      <c r="PN84" s="38"/>
      <c r="PO84" s="38"/>
      <c r="PP84" s="38"/>
      <c r="PQ84" s="38"/>
      <c r="PR84" s="38"/>
      <c r="PS84" s="38"/>
      <c r="PT84" s="38"/>
      <c r="PU84" s="38"/>
      <c r="PV84" s="38"/>
      <c r="PW84" s="38"/>
      <c r="PX84" s="38"/>
      <c r="PY84" s="38"/>
      <c r="PZ84" s="38"/>
      <c r="QA84" s="38"/>
      <c r="QB84" s="38"/>
      <c r="QC84" s="38"/>
      <c r="QD84" s="38"/>
      <c r="QE84" s="38"/>
      <c r="QF84" s="38"/>
      <c r="QG84" s="38"/>
      <c r="QH84" s="38"/>
      <c r="QI84" s="38"/>
      <c r="QJ84" s="38"/>
      <c r="QK84" s="38"/>
      <c r="QL84" s="38"/>
      <c r="QM84" s="38"/>
      <c r="QN84" s="38"/>
      <c r="QO84" s="38"/>
      <c r="QP84" s="38"/>
      <c r="QQ84" s="38"/>
      <c r="QR84" s="38"/>
      <c r="QS84" s="38"/>
      <c r="QT84" s="38"/>
      <c r="QU84" s="38"/>
      <c r="QV84" s="38"/>
      <c r="QW84" s="38"/>
      <c r="QX84" s="38"/>
      <c r="QY84" s="38"/>
      <c r="QZ84" s="38"/>
      <c r="RA84" s="38"/>
      <c r="RB84" s="38"/>
      <c r="RC84" s="38"/>
      <c r="RD84" s="38"/>
      <c r="RE84" s="38"/>
      <c r="RF84" s="38"/>
      <c r="RG84" s="38"/>
      <c r="RH84" s="38"/>
      <c r="RI84" s="38"/>
      <c r="RJ84" s="38"/>
      <c r="RK84" s="38"/>
      <c r="RL84" s="38"/>
      <c r="RM84" s="38"/>
      <c r="RN84" s="38"/>
      <c r="RO84" s="38"/>
      <c r="RP84" s="38"/>
      <c r="RQ84" s="38"/>
      <c r="RR84" s="38"/>
      <c r="RS84" s="38"/>
      <c r="RT84" s="38"/>
      <c r="RU84" s="38"/>
      <c r="RV84" s="38"/>
      <c r="RW84" s="38"/>
      <c r="RX84" s="38"/>
      <c r="RY84" s="38"/>
      <c r="RZ84" s="38"/>
      <c r="SA84" s="38"/>
      <c r="SB84" s="38"/>
      <c r="SC84" s="38"/>
      <c r="SD84" s="38"/>
      <c r="SE84" s="38"/>
      <c r="SF84" s="38"/>
      <c r="SG84" s="38"/>
      <c r="SH84" s="38"/>
      <c r="SI84" s="38"/>
      <c r="SJ84" s="38"/>
      <c r="SK84" s="38"/>
      <c r="SL84" s="38"/>
      <c r="SM84" s="38"/>
      <c r="SN84" s="38"/>
      <c r="SO84" s="38"/>
      <c r="SP84" s="38"/>
      <c r="SQ84" s="38"/>
      <c r="SR84" s="38"/>
      <c r="SS84" s="38"/>
      <c r="ST84" s="38"/>
      <c r="SU84" s="38"/>
      <c r="SV84" s="38"/>
      <c r="SW84" s="38"/>
      <c r="SX84" s="38"/>
      <c r="SY84" s="38"/>
      <c r="SZ84" s="38"/>
      <c r="TA84" s="38"/>
      <c r="TB84" s="38"/>
      <c r="TC84" s="38"/>
      <c r="TD84" s="38"/>
      <c r="TE84" s="38"/>
      <c r="TF84" s="38"/>
      <c r="TG84" s="38"/>
      <c r="TH84" s="38"/>
      <c r="TI84" s="38"/>
      <c r="TJ84" s="38"/>
      <c r="TK84" s="38"/>
      <c r="TL84" s="38"/>
      <c r="TM84" s="38"/>
      <c r="TN84" s="38"/>
      <c r="TO84" s="38"/>
      <c r="TP84" s="38"/>
      <c r="TQ84" s="38"/>
      <c r="TR84" s="38"/>
      <c r="TS84" s="38"/>
      <c r="TT84" s="38"/>
      <c r="TU84" s="38"/>
      <c r="TV84" s="38"/>
      <c r="TW84" s="38"/>
      <c r="TX84" s="38"/>
      <c r="TY84" s="38"/>
      <c r="TZ84" s="38"/>
      <c r="UA84" s="38"/>
      <c r="UB84" s="38"/>
      <c r="UC84" s="38"/>
      <c r="UD84" s="38"/>
      <c r="UE84" s="38"/>
      <c r="UF84" s="38"/>
      <c r="UG84" s="38"/>
      <c r="UH84" s="38"/>
      <c r="UI84" s="38"/>
      <c r="UJ84" s="38"/>
      <c r="UK84" s="38"/>
      <c r="UL84" s="38"/>
      <c r="UM84" s="38"/>
      <c r="UN84" s="38"/>
      <c r="UO84" s="38"/>
      <c r="UP84" s="38"/>
      <c r="UQ84" s="38"/>
      <c r="UR84" s="38"/>
      <c r="US84" s="38"/>
      <c r="UT84" s="38"/>
      <c r="UU84" s="38"/>
      <c r="UV84" s="38"/>
      <c r="UW84" s="38"/>
      <c r="UX84" s="38"/>
      <c r="UY84" s="38"/>
      <c r="UZ84" s="38"/>
      <c r="VA84" s="38"/>
      <c r="VB84" s="38"/>
      <c r="VC84" s="38"/>
      <c r="VD84" s="38"/>
      <c r="VE84" s="38"/>
      <c r="VF84" s="38"/>
      <c r="VG84" s="38"/>
      <c r="VH84" s="38"/>
      <c r="VI84" s="38"/>
      <c r="VJ84" s="38"/>
      <c r="VK84" s="38"/>
      <c r="VL84" s="38"/>
      <c r="VM84" s="38"/>
      <c r="VN84" s="38"/>
      <c r="VO84" s="38"/>
      <c r="VP84" s="38"/>
      <c r="VQ84" s="38"/>
      <c r="VR84" s="38"/>
      <c r="VS84" s="38"/>
      <c r="VT84" s="38"/>
      <c r="VU84" s="38"/>
      <c r="VV84" s="38"/>
      <c r="VW84" s="38"/>
      <c r="VX84" s="38"/>
      <c r="VY84" s="38"/>
      <c r="VZ84" s="38"/>
      <c r="WA84" s="38"/>
      <c r="WB84" s="38"/>
      <c r="WC84" s="38"/>
      <c r="WD84" s="38"/>
      <c r="WE84" s="38"/>
      <c r="WF84" s="38"/>
      <c r="WG84" s="38"/>
      <c r="WH84" s="38"/>
      <c r="WI84" s="38"/>
      <c r="WJ84" s="38"/>
      <c r="WK84" s="38"/>
      <c r="WL84" s="38"/>
      <c r="WM84" s="38"/>
      <c r="WN84" s="38"/>
      <c r="WO84" s="38"/>
      <c r="WP84" s="38"/>
      <c r="WQ84" s="38"/>
      <c r="WR84" s="38"/>
      <c r="WS84" s="38"/>
      <c r="WT84" s="38"/>
      <c r="WU84" s="38"/>
      <c r="WV84" s="38"/>
      <c r="WW84" s="38"/>
      <c r="WX84" s="38"/>
      <c r="WY84" s="38"/>
      <c r="WZ84" s="38"/>
      <c r="XA84" s="38"/>
      <c r="XB84" s="38"/>
      <c r="XC84" s="38"/>
      <c r="XD84" s="38"/>
      <c r="XE84" s="38"/>
      <c r="XF84" s="38"/>
      <c r="XG84" s="38"/>
      <c r="XH84" s="38"/>
      <c r="XI84" s="38"/>
      <c r="XJ84" s="38"/>
      <c r="XK84" s="38"/>
      <c r="XL84" s="38"/>
      <c r="XM84" s="38"/>
      <c r="XN84" s="38"/>
      <c r="XO84" s="38"/>
      <c r="XP84" s="38"/>
      <c r="XQ84" s="38"/>
      <c r="XR84" s="38"/>
      <c r="XS84" s="38"/>
      <c r="XT84" s="38"/>
      <c r="XU84" s="38"/>
      <c r="XV84" s="38"/>
      <c r="XW84" s="38"/>
      <c r="XX84" s="38"/>
      <c r="XY84" s="38"/>
      <c r="XZ84" s="38"/>
      <c r="YA84" s="38"/>
      <c r="YB84" s="38"/>
      <c r="YC84" s="38">
        <v>9</v>
      </c>
      <c r="YD84" s="38"/>
      <c r="YE84" s="38"/>
      <c r="YF84" s="38"/>
      <c r="YG84" s="38"/>
      <c r="YH84" s="38"/>
      <c r="YI84" s="38">
        <v>9</v>
      </c>
      <c r="YJ84" s="38"/>
      <c r="YK84" s="38"/>
      <c r="YL84" s="38"/>
      <c r="YM84" s="38"/>
      <c r="YN84" s="38"/>
      <c r="YO84" s="38"/>
      <c r="YP84" s="38"/>
      <c r="YQ84" s="38"/>
      <c r="YR84" s="38"/>
      <c r="YS84" s="38"/>
      <c r="YT84" s="38"/>
      <c r="YU84" s="38"/>
      <c r="YV84" s="38"/>
      <c r="YW84" s="38"/>
      <c r="YX84" s="38"/>
      <c r="YY84" s="38"/>
      <c r="YZ84" s="38"/>
      <c r="ZA84" s="38"/>
      <c r="ZB84" s="38"/>
      <c r="ZC84" s="38"/>
      <c r="ZD84" s="38"/>
      <c r="ZE84" s="38"/>
      <c r="ZF84" s="38"/>
      <c r="ZG84" s="38"/>
      <c r="ZH84" s="38"/>
      <c r="ZI84" s="38"/>
      <c r="ZJ84" s="38"/>
      <c r="ZK84" s="38"/>
      <c r="ZL84" s="38"/>
      <c r="ZM84" s="38"/>
      <c r="ZN84" s="38"/>
      <c r="ZO84" s="38"/>
      <c r="ZP84" s="38"/>
      <c r="ZQ84" s="38"/>
      <c r="ZR84" s="38"/>
      <c r="ZS84" s="38"/>
      <c r="ZT84" s="38"/>
      <c r="ZU84" s="38"/>
      <c r="ZV84" s="38"/>
      <c r="ZW84" s="38"/>
      <c r="ZX84" s="38"/>
      <c r="ZY84" s="38"/>
      <c r="ZZ84" s="38"/>
      <c r="AAA84" s="38"/>
      <c r="AAB84" s="38"/>
      <c r="AAC84" s="38"/>
      <c r="AAD84" s="38"/>
      <c r="AAE84" s="38"/>
      <c r="AAF84" s="38"/>
      <c r="AAG84" s="38"/>
      <c r="AAH84" s="38"/>
      <c r="AAI84" s="38"/>
      <c r="AAJ84" s="31">
        <f t="shared" si="9"/>
        <v>0</v>
      </c>
      <c r="AAK84" s="5"/>
    </row>
    <row r="85" spans="1:713" s="36" customFormat="1" x14ac:dyDescent="0.25">
      <c r="A85" s="62" t="s">
        <v>27</v>
      </c>
      <c r="B85" s="77">
        <f t="shared" si="8"/>
        <v>0</v>
      </c>
      <c r="C85" s="69">
        <v>1</v>
      </c>
      <c r="D85" s="71">
        <v>43444</v>
      </c>
      <c r="E85" s="79">
        <v>15.07</v>
      </c>
      <c r="F85" s="79">
        <f t="shared" si="7"/>
        <v>0</v>
      </c>
      <c r="G85" s="77"/>
      <c r="H85" s="38"/>
      <c r="I85" s="38"/>
      <c r="J85" s="38"/>
      <c r="K85" s="38"/>
      <c r="L85" s="38"/>
      <c r="M85" s="38"/>
      <c r="N85" s="38"/>
      <c r="O85" s="38"/>
      <c r="P85" s="38">
        <v>20</v>
      </c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>
        <v>30</v>
      </c>
      <c r="BC85" s="38"/>
      <c r="BD85" s="38"/>
      <c r="BE85" s="38"/>
      <c r="BF85" s="38"/>
      <c r="BG85" s="38"/>
      <c r="BH85" s="38"/>
      <c r="BI85" s="38"/>
      <c r="BJ85" s="38"/>
      <c r="BK85" s="38"/>
      <c r="BL85" s="38">
        <v>10</v>
      </c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>
        <v>20</v>
      </c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  <c r="EN85" s="38"/>
      <c r="EO85" s="38"/>
      <c r="EP85" s="38">
        <v>10</v>
      </c>
      <c r="EQ85" s="38"/>
      <c r="ER85" s="38"/>
      <c r="ES85" s="38"/>
      <c r="ET85" s="38"/>
      <c r="EU85" s="38"/>
      <c r="EV85" s="38"/>
      <c r="EW85" s="38"/>
      <c r="EX85" s="38"/>
      <c r="EY85" s="38"/>
      <c r="EZ85" s="38"/>
      <c r="FA85" s="38"/>
      <c r="FB85" s="38"/>
      <c r="FC85" s="38"/>
      <c r="FD85" s="38"/>
      <c r="FE85" s="38"/>
      <c r="FF85" s="38"/>
      <c r="FG85" s="38"/>
      <c r="FH85" s="38">
        <v>20</v>
      </c>
      <c r="FI85" s="38"/>
      <c r="FJ85" s="38">
        <v>10</v>
      </c>
      <c r="FK85" s="38"/>
      <c r="FL85" s="38"/>
      <c r="FM85" s="38"/>
      <c r="FN85" s="38"/>
      <c r="FO85" s="38"/>
      <c r="FP85" s="38"/>
      <c r="FQ85" s="38"/>
      <c r="FR85" s="38"/>
      <c r="FS85" s="38"/>
      <c r="FT85" s="38"/>
      <c r="FU85" s="38"/>
      <c r="FV85" s="38"/>
      <c r="FW85" s="38"/>
      <c r="FX85" s="38"/>
      <c r="FY85" s="38"/>
      <c r="FZ85" s="38"/>
      <c r="GA85" s="38"/>
      <c r="GB85" s="38"/>
      <c r="GC85" s="38"/>
      <c r="GD85" s="38"/>
      <c r="GE85" s="38"/>
      <c r="GF85" s="38"/>
      <c r="GG85" s="38"/>
      <c r="GH85" s="38"/>
      <c r="GI85" s="38"/>
      <c r="GJ85" s="38"/>
      <c r="GK85" s="38"/>
      <c r="GL85" s="38"/>
      <c r="GM85" s="38"/>
      <c r="GN85" s="38"/>
      <c r="GO85" s="38"/>
      <c r="GP85" s="38"/>
      <c r="GQ85" s="38"/>
      <c r="GR85" s="38"/>
      <c r="GS85" s="38"/>
      <c r="GT85" s="38"/>
      <c r="GU85" s="38"/>
      <c r="GV85" s="38"/>
      <c r="GW85" s="38"/>
      <c r="GX85" s="38"/>
      <c r="GY85" s="38"/>
      <c r="GZ85" s="38"/>
      <c r="HA85" s="38"/>
      <c r="HB85" s="38"/>
      <c r="HC85" s="38"/>
      <c r="HD85" s="38"/>
      <c r="HE85" s="38"/>
      <c r="HF85" s="38"/>
      <c r="HG85" s="38"/>
      <c r="HH85" s="38"/>
      <c r="HI85" s="38"/>
      <c r="HJ85" s="38"/>
      <c r="HK85" s="38"/>
      <c r="HL85" s="38"/>
      <c r="HM85" s="38"/>
      <c r="HN85" s="38"/>
      <c r="HO85" s="38"/>
      <c r="HP85" s="38"/>
      <c r="HQ85" s="38"/>
      <c r="HR85" s="38"/>
      <c r="HS85" s="38"/>
      <c r="HT85" s="38"/>
      <c r="HU85" s="38"/>
      <c r="HV85" s="38"/>
      <c r="HW85" s="38"/>
      <c r="HX85" s="38"/>
      <c r="HY85" s="38">
        <v>40</v>
      </c>
      <c r="HZ85" s="38"/>
      <c r="IA85" s="38"/>
      <c r="IB85" s="38"/>
      <c r="IC85" s="38"/>
      <c r="ID85" s="38"/>
      <c r="IE85" s="38">
        <v>20</v>
      </c>
      <c r="IF85" s="38"/>
      <c r="IG85" s="38"/>
      <c r="IH85" s="38"/>
      <c r="II85" s="38"/>
      <c r="IJ85" s="38"/>
      <c r="IK85" s="38"/>
      <c r="IL85" s="38"/>
      <c r="IM85" s="38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>
        <v>10</v>
      </c>
      <c r="JD85" s="38"/>
      <c r="JE85" s="38"/>
      <c r="JF85" s="38"/>
      <c r="JG85" s="38"/>
      <c r="JH85" s="38"/>
      <c r="JI85" s="38"/>
      <c r="JJ85" s="38">
        <v>10</v>
      </c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>
        <v>10</v>
      </c>
      <c r="KN85" s="38"/>
      <c r="KO85" s="38"/>
      <c r="KP85" s="38">
        <v>10</v>
      </c>
      <c r="KQ85" s="38"/>
      <c r="KR85" s="38"/>
      <c r="KS85" s="38"/>
      <c r="KT85" s="38"/>
      <c r="KU85" s="38"/>
      <c r="KV85" s="38"/>
      <c r="KW85" s="38"/>
      <c r="KX85" s="38"/>
      <c r="KY85" s="38"/>
      <c r="KZ85" s="38"/>
      <c r="LA85" s="38"/>
      <c r="LB85" s="38"/>
      <c r="LC85" s="38"/>
      <c r="LD85" s="38"/>
      <c r="LE85" s="38"/>
      <c r="LF85" s="38"/>
      <c r="LG85" s="38"/>
      <c r="LH85" s="38"/>
      <c r="LI85" s="38"/>
      <c r="LJ85" s="38"/>
      <c r="LK85" s="38"/>
      <c r="LL85" s="38">
        <v>10</v>
      </c>
      <c r="LM85" s="38"/>
      <c r="LN85" s="38">
        <v>10</v>
      </c>
      <c r="LO85" s="38"/>
      <c r="LP85" s="38"/>
      <c r="LQ85" s="38"/>
      <c r="LR85" s="38"/>
      <c r="LS85" s="38"/>
      <c r="LT85" s="38"/>
      <c r="LU85" s="38"/>
      <c r="LV85" s="38"/>
      <c r="LW85" s="38"/>
      <c r="LX85" s="38"/>
      <c r="LY85" s="38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>
        <v>10</v>
      </c>
      <c r="MP85" s="38">
        <v>10</v>
      </c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>
        <v>10</v>
      </c>
      <c r="ND85" s="38"/>
      <c r="NE85" s="38"/>
      <c r="NF85" s="38"/>
      <c r="NG85" s="38"/>
      <c r="NH85" s="38"/>
      <c r="NI85" s="38"/>
      <c r="NJ85" s="38"/>
      <c r="NK85" s="38"/>
      <c r="NL85" s="38"/>
      <c r="NM85" s="38"/>
      <c r="NN85" s="38"/>
      <c r="NO85" s="38"/>
      <c r="NP85" s="38"/>
      <c r="NQ85" s="38"/>
      <c r="NR85" s="38"/>
      <c r="NS85" s="38"/>
      <c r="NT85" s="38"/>
      <c r="NU85" s="38"/>
      <c r="NV85" s="38"/>
      <c r="NW85" s="38"/>
      <c r="NX85" s="38"/>
      <c r="NY85" s="38"/>
      <c r="NZ85" s="38"/>
      <c r="OA85" s="38"/>
      <c r="OB85" s="38"/>
      <c r="OC85" s="38"/>
      <c r="OD85" s="38"/>
      <c r="OE85" s="38"/>
      <c r="OF85" s="38"/>
      <c r="OG85" s="38"/>
      <c r="OH85" s="38"/>
      <c r="OI85" s="38"/>
      <c r="OJ85" s="38"/>
      <c r="OK85" s="38"/>
      <c r="OL85" s="38"/>
      <c r="OM85" s="38"/>
      <c r="ON85" s="38"/>
      <c r="OO85" s="38"/>
      <c r="OP85" s="38"/>
      <c r="OQ85" s="38"/>
      <c r="OR85" s="38"/>
      <c r="OS85" s="38"/>
      <c r="OT85" s="38"/>
      <c r="OU85" s="38"/>
      <c r="OV85" s="38"/>
      <c r="OW85" s="38"/>
      <c r="OX85" s="38"/>
      <c r="OY85" s="38"/>
      <c r="OZ85" s="38"/>
      <c r="PA85" s="38"/>
      <c r="PB85" s="38"/>
      <c r="PC85" s="38"/>
      <c r="PD85" s="38"/>
      <c r="PE85" s="38"/>
      <c r="PF85" s="38"/>
      <c r="PG85" s="38"/>
      <c r="PH85" s="38"/>
      <c r="PI85" s="38"/>
      <c r="PJ85" s="38"/>
      <c r="PK85" s="38">
        <v>10</v>
      </c>
      <c r="PL85" s="38"/>
      <c r="PM85" s="38"/>
      <c r="PN85" s="38"/>
      <c r="PO85" s="38"/>
      <c r="PP85" s="38"/>
      <c r="PQ85" s="38"/>
      <c r="PR85" s="38"/>
      <c r="PS85" s="38"/>
      <c r="PT85" s="38"/>
      <c r="PU85" s="38"/>
      <c r="PV85" s="38"/>
      <c r="PW85" s="38"/>
      <c r="PX85" s="38"/>
      <c r="PY85" s="38"/>
      <c r="PZ85" s="38"/>
      <c r="QA85" s="38"/>
      <c r="QB85" s="38"/>
      <c r="QC85" s="38"/>
      <c r="QD85" s="38"/>
      <c r="QE85" s="38"/>
      <c r="QF85" s="38"/>
      <c r="QG85" s="38"/>
      <c r="QH85" s="38"/>
      <c r="QI85" s="38"/>
      <c r="QJ85" s="38"/>
      <c r="QK85" s="38"/>
      <c r="QL85" s="38"/>
      <c r="QM85" s="38"/>
      <c r="QN85" s="38"/>
      <c r="QO85" s="38"/>
      <c r="QP85" s="38"/>
      <c r="QQ85" s="38"/>
      <c r="QR85" s="38"/>
      <c r="QS85" s="38"/>
      <c r="QT85" s="38"/>
      <c r="QU85" s="38"/>
      <c r="QV85" s="38"/>
      <c r="QW85" s="38"/>
      <c r="QX85" s="38"/>
      <c r="QY85" s="38"/>
      <c r="QZ85" s="38"/>
      <c r="RA85" s="38"/>
      <c r="RB85" s="38"/>
      <c r="RC85" s="38"/>
      <c r="RD85" s="38"/>
      <c r="RE85" s="38"/>
      <c r="RF85" s="38"/>
      <c r="RG85" s="38"/>
      <c r="RH85" s="38"/>
      <c r="RI85" s="38"/>
      <c r="RJ85" s="38"/>
      <c r="RK85" s="38"/>
      <c r="RL85" s="38"/>
      <c r="RM85" s="38"/>
      <c r="RN85" s="38"/>
      <c r="RO85" s="38"/>
      <c r="RP85" s="38"/>
      <c r="RQ85" s="38"/>
      <c r="RR85" s="38"/>
      <c r="RS85" s="38"/>
      <c r="RT85" s="38"/>
      <c r="RU85" s="38"/>
      <c r="RV85" s="38"/>
      <c r="RW85" s="38"/>
      <c r="RX85" s="38"/>
      <c r="RY85" s="38"/>
      <c r="RZ85" s="38"/>
      <c r="SA85" s="38"/>
      <c r="SB85" s="38"/>
      <c r="SC85" s="38"/>
      <c r="SD85" s="38"/>
      <c r="SE85" s="38"/>
      <c r="SF85" s="38"/>
      <c r="SG85" s="38"/>
      <c r="SH85" s="38"/>
      <c r="SI85" s="38"/>
      <c r="SJ85" s="38"/>
      <c r="SK85" s="38"/>
      <c r="SL85" s="38"/>
      <c r="SM85" s="38"/>
      <c r="SN85" s="38"/>
      <c r="SO85" s="38"/>
      <c r="SP85" s="38"/>
      <c r="SQ85" s="38"/>
      <c r="SR85" s="38"/>
      <c r="SS85" s="38"/>
      <c r="ST85" s="38"/>
      <c r="SU85" s="38"/>
      <c r="SV85" s="38"/>
      <c r="SW85" s="38"/>
      <c r="SX85" s="38"/>
      <c r="SY85" s="38"/>
      <c r="SZ85" s="38"/>
      <c r="TA85" s="38"/>
      <c r="TB85" s="38"/>
      <c r="TC85" s="38"/>
      <c r="TD85" s="38"/>
      <c r="TE85" s="38"/>
      <c r="TF85" s="38"/>
      <c r="TG85" s="38"/>
      <c r="TH85" s="38"/>
      <c r="TI85" s="38"/>
      <c r="TJ85" s="38"/>
      <c r="TK85" s="38"/>
      <c r="TL85" s="38"/>
      <c r="TM85" s="38"/>
      <c r="TN85" s="38"/>
      <c r="TO85" s="38"/>
      <c r="TP85" s="38"/>
      <c r="TQ85" s="38"/>
      <c r="TR85" s="38"/>
      <c r="TS85" s="38"/>
      <c r="TT85" s="38">
        <v>50</v>
      </c>
      <c r="TU85" s="38">
        <v>50</v>
      </c>
      <c r="TV85" s="38"/>
      <c r="TW85" s="38"/>
      <c r="TX85" s="38"/>
      <c r="TY85" s="38"/>
      <c r="TZ85" s="38"/>
      <c r="UA85" s="38"/>
      <c r="UB85" s="38"/>
      <c r="UC85" s="38"/>
      <c r="UD85" s="38"/>
      <c r="UE85" s="38"/>
      <c r="UF85" s="38"/>
      <c r="UG85" s="38"/>
      <c r="UH85" s="38"/>
      <c r="UI85" s="38"/>
      <c r="UJ85" s="38"/>
      <c r="UK85" s="38"/>
      <c r="UL85" s="38"/>
      <c r="UM85" s="38"/>
      <c r="UN85" s="38"/>
      <c r="UO85" s="38"/>
      <c r="UP85" s="38"/>
      <c r="UQ85" s="38"/>
      <c r="UR85" s="38"/>
      <c r="US85" s="38"/>
      <c r="UT85" s="38"/>
      <c r="UU85" s="38"/>
      <c r="UV85" s="38"/>
      <c r="UW85" s="38"/>
      <c r="UX85" s="38"/>
      <c r="UY85" s="38"/>
      <c r="UZ85" s="38"/>
      <c r="VA85" s="38"/>
      <c r="VB85" s="38"/>
      <c r="VC85" s="38"/>
      <c r="VD85" s="38"/>
      <c r="VE85" s="38"/>
      <c r="VF85" s="38"/>
      <c r="VG85" s="38"/>
      <c r="VH85" s="38"/>
      <c r="VI85" s="38"/>
      <c r="VJ85" s="38"/>
      <c r="VK85" s="38"/>
      <c r="VL85" s="38"/>
      <c r="VM85" s="38"/>
      <c r="VN85" s="38"/>
      <c r="VO85" s="38"/>
      <c r="VP85" s="38"/>
      <c r="VQ85" s="38">
        <v>3</v>
      </c>
      <c r="VR85" s="38"/>
      <c r="VS85" s="38"/>
      <c r="VT85" s="38">
        <v>3</v>
      </c>
      <c r="VU85" s="38"/>
      <c r="VV85" s="38"/>
      <c r="VW85" s="38"/>
      <c r="VX85" s="38"/>
      <c r="VY85" s="38"/>
      <c r="VZ85" s="38"/>
      <c r="WA85" s="38"/>
      <c r="WB85" s="38"/>
      <c r="WC85" s="38"/>
      <c r="WD85" s="38"/>
      <c r="WE85" s="38"/>
      <c r="WF85" s="38"/>
      <c r="WG85" s="38"/>
      <c r="WH85" s="38"/>
      <c r="WI85" s="38"/>
      <c r="WJ85" s="38"/>
      <c r="WK85" s="38"/>
      <c r="WL85" s="38"/>
      <c r="WM85" s="38"/>
      <c r="WN85" s="38"/>
      <c r="WO85" s="38"/>
      <c r="WP85" s="38"/>
      <c r="WQ85" s="38">
        <v>1</v>
      </c>
      <c r="WR85" s="38"/>
      <c r="WS85" s="38">
        <v>1</v>
      </c>
      <c r="WT85" s="38"/>
      <c r="WU85" s="38"/>
      <c r="WV85" s="38"/>
      <c r="WW85" s="38"/>
      <c r="WX85" s="38"/>
      <c r="WY85" s="38"/>
      <c r="WZ85" s="38"/>
      <c r="XA85" s="38"/>
      <c r="XB85" s="38"/>
      <c r="XC85" s="38"/>
      <c r="XD85" s="38"/>
      <c r="XE85" s="38"/>
      <c r="XF85" s="38"/>
      <c r="XG85" s="38"/>
      <c r="XH85" s="38"/>
      <c r="XI85" s="38"/>
      <c r="XJ85" s="38"/>
      <c r="XK85" s="38"/>
      <c r="XL85" s="38"/>
      <c r="XM85" s="38"/>
      <c r="XN85" s="38"/>
      <c r="XO85" s="38"/>
      <c r="XP85" s="38"/>
      <c r="XQ85" s="38"/>
      <c r="XR85" s="38"/>
      <c r="XS85" s="38"/>
      <c r="XT85" s="38"/>
      <c r="XU85" s="38"/>
      <c r="XV85" s="38"/>
      <c r="XW85" s="38"/>
      <c r="XX85" s="38"/>
      <c r="XY85" s="38"/>
      <c r="XZ85" s="38"/>
      <c r="YA85" s="38"/>
      <c r="YB85" s="38"/>
      <c r="YC85" s="38">
        <v>3</v>
      </c>
      <c r="YD85" s="38"/>
      <c r="YE85" s="38"/>
      <c r="YF85" s="38"/>
      <c r="YG85" s="38">
        <v>3</v>
      </c>
      <c r="YH85" s="38"/>
      <c r="YI85" s="38"/>
      <c r="YJ85" s="38"/>
      <c r="YK85" s="38"/>
      <c r="YL85" s="38"/>
      <c r="YM85" s="38"/>
      <c r="YN85" s="38"/>
      <c r="YO85" s="38"/>
      <c r="YP85" s="38"/>
      <c r="YQ85" s="38"/>
      <c r="YR85" s="38"/>
      <c r="YS85" s="38"/>
      <c r="YT85" s="38"/>
      <c r="YU85" s="38"/>
      <c r="YV85" s="38"/>
      <c r="YW85" s="38"/>
      <c r="YX85" s="38"/>
      <c r="YY85" s="38"/>
      <c r="YZ85" s="38"/>
      <c r="ZA85" s="38"/>
      <c r="ZB85" s="38"/>
      <c r="ZC85" s="38"/>
      <c r="ZD85" s="38"/>
      <c r="ZE85" s="38"/>
      <c r="ZF85" s="38"/>
      <c r="ZG85" s="38"/>
      <c r="ZH85" s="38"/>
      <c r="ZI85" s="38"/>
      <c r="ZJ85" s="38"/>
      <c r="ZK85" s="38"/>
      <c r="ZL85" s="38"/>
      <c r="ZM85" s="38"/>
      <c r="ZN85" s="38"/>
      <c r="ZO85" s="38"/>
      <c r="ZP85" s="38"/>
      <c r="ZQ85" s="38"/>
      <c r="ZR85" s="38"/>
      <c r="ZS85" s="38"/>
      <c r="ZT85" s="38"/>
      <c r="ZU85" s="38"/>
      <c r="ZV85" s="38"/>
      <c r="ZW85" s="38"/>
      <c r="ZX85" s="38"/>
      <c r="ZY85" s="38"/>
      <c r="ZZ85" s="38"/>
      <c r="AAA85" s="38"/>
      <c r="AAB85" s="38"/>
      <c r="AAC85" s="38"/>
      <c r="AAD85" s="38"/>
      <c r="AAE85" s="38"/>
      <c r="AAF85" s="38"/>
      <c r="AAG85" s="38"/>
      <c r="AAH85" s="38"/>
      <c r="AAI85" s="38"/>
      <c r="AAJ85" s="31">
        <f t="shared" si="9"/>
        <v>0</v>
      </c>
      <c r="AAK85" s="5"/>
    </row>
    <row r="86" spans="1:713" s="36" customFormat="1" x14ac:dyDescent="0.25">
      <c r="A86" s="62" t="s">
        <v>27</v>
      </c>
      <c r="B86" s="77">
        <f t="shared" si="8"/>
        <v>0</v>
      </c>
      <c r="C86" s="69">
        <v>10</v>
      </c>
      <c r="D86" s="71">
        <v>43461</v>
      </c>
      <c r="E86" s="79">
        <v>12.41</v>
      </c>
      <c r="F86" s="79">
        <f t="shared" si="7"/>
        <v>0</v>
      </c>
      <c r="G86" s="77">
        <v>2</v>
      </c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>
        <v>2</v>
      </c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>
        <v>1</v>
      </c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>
        <v>1</v>
      </c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>
        <v>3</v>
      </c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>
        <v>3</v>
      </c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>
        <v>20</v>
      </c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>
        <v>10</v>
      </c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>
        <v>10</v>
      </c>
      <c r="SD86" s="38"/>
      <c r="SE86" s="38"/>
      <c r="SF86" s="38"/>
      <c r="SG86" s="38"/>
      <c r="SH86" s="38"/>
      <c r="SI86" s="38">
        <v>20</v>
      </c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>
        <v>20</v>
      </c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>
        <v>10</v>
      </c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>
        <v>20</v>
      </c>
      <c r="VR86" s="38"/>
      <c r="VS86" s="38"/>
      <c r="VT86" s="38"/>
      <c r="VU86" s="38"/>
      <c r="VV86" s="38"/>
      <c r="VW86" s="38">
        <v>10</v>
      </c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>
        <v>20</v>
      </c>
      <c r="XI86" s="38"/>
      <c r="XJ86" s="38">
        <v>20</v>
      </c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>
        <v>10</v>
      </c>
      <c r="YW86" s="38"/>
      <c r="YX86" s="38">
        <v>10</v>
      </c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>
        <v>10</v>
      </c>
      <c r="ZR86" s="38"/>
      <c r="ZS86" s="38"/>
      <c r="ZT86" s="38"/>
      <c r="ZU86" s="38"/>
      <c r="ZV86" s="38"/>
      <c r="ZW86" s="38"/>
      <c r="ZX86" s="38"/>
      <c r="ZY86" s="38"/>
      <c r="ZZ86" s="38"/>
      <c r="AAA86" s="38">
        <v>10</v>
      </c>
      <c r="AAB86" s="38"/>
      <c r="AAC86" s="38"/>
      <c r="AAD86" s="38"/>
      <c r="AAE86" s="38"/>
      <c r="AAF86" s="38"/>
      <c r="AAG86" s="38"/>
      <c r="AAH86" s="38"/>
      <c r="AAI86" s="38"/>
      <c r="AAJ86" s="31">
        <f t="shared" si="9"/>
        <v>0</v>
      </c>
      <c r="AAK86" s="5"/>
    </row>
    <row r="87" spans="1:713" s="36" customFormat="1" x14ac:dyDescent="0.25">
      <c r="A87" s="62" t="s">
        <v>431</v>
      </c>
      <c r="B87" s="77">
        <f t="shared" si="8"/>
        <v>0</v>
      </c>
      <c r="C87" s="69">
        <v>1</v>
      </c>
      <c r="D87" s="71">
        <v>43444</v>
      </c>
      <c r="E87" s="79">
        <v>16.27</v>
      </c>
      <c r="F87" s="79">
        <f t="shared" si="7"/>
        <v>0</v>
      </c>
      <c r="G87" s="77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  <c r="EN87" s="38"/>
      <c r="EO87" s="38"/>
      <c r="EP87" s="38"/>
      <c r="EQ87" s="38"/>
      <c r="ER87" s="38"/>
      <c r="ES87" s="38"/>
      <c r="ET87" s="38"/>
      <c r="EU87" s="38"/>
      <c r="EV87" s="38"/>
      <c r="EW87" s="38"/>
      <c r="EX87" s="38"/>
      <c r="EY87" s="38"/>
      <c r="EZ87" s="38"/>
      <c r="FA87" s="38"/>
      <c r="FB87" s="38"/>
      <c r="FC87" s="38"/>
      <c r="FD87" s="38"/>
      <c r="FE87" s="38"/>
      <c r="FF87" s="38"/>
      <c r="FG87" s="38"/>
      <c r="FH87" s="38"/>
      <c r="FI87" s="38"/>
      <c r="FJ87" s="38"/>
      <c r="FK87" s="38"/>
      <c r="FL87" s="38"/>
      <c r="FM87" s="38"/>
      <c r="FN87" s="38"/>
      <c r="FO87" s="38"/>
      <c r="FP87" s="38"/>
      <c r="FQ87" s="38"/>
      <c r="FR87" s="38"/>
      <c r="FS87" s="38"/>
      <c r="FT87" s="38"/>
      <c r="FU87" s="38"/>
      <c r="FV87" s="38"/>
      <c r="FW87" s="38"/>
      <c r="FX87" s="38"/>
      <c r="FY87" s="38"/>
      <c r="FZ87" s="38"/>
      <c r="GA87" s="38"/>
      <c r="GB87" s="38"/>
      <c r="GC87" s="38"/>
      <c r="GD87" s="38"/>
      <c r="GE87" s="38"/>
      <c r="GF87" s="38"/>
      <c r="GG87" s="38"/>
      <c r="GH87" s="38"/>
      <c r="GI87" s="38"/>
      <c r="GJ87" s="38"/>
      <c r="GK87" s="38"/>
      <c r="GL87" s="38"/>
      <c r="GM87" s="38"/>
      <c r="GN87" s="38"/>
      <c r="GO87" s="38"/>
      <c r="GP87" s="38"/>
      <c r="GQ87" s="38"/>
      <c r="GR87" s="38"/>
      <c r="GS87" s="38"/>
      <c r="GT87" s="38"/>
      <c r="GU87" s="38"/>
      <c r="GV87" s="38"/>
      <c r="GW87" s="38"/>
      <c r="GX87" s="38"/>
      <c r="GY87" s="38"/>
      <c r="GZ87" s="38"/>
      <c r="HA87" s="38"/>
      <c r="HB87" s="38"/>
      <c r="HC87" s="38"/>
      <c r="HD87" s="38"/>
      <c r="HE87" s="38"/>
      <c r="HF87" s="38"/>
      <c r="HG87" s="38"/>
      <c r="HH87" s="38"/>
      <c r="HI87" s="38"/>
      <c r="HJ87" s="38"/>
      <c r="HK87" s="38"/>
      <c r="HL87" s="38"/>
      <c r="HM87" s="38"/>
      <c r="HN87" s="38"/>
      <c r="HO87" s="38"/>
      <c r="HP87" s="38"/>
      <c r="HQ87" s="38"/>
      <c r="HR87" s="38"/>
      <c r="HS87" s="38"/>
      <c r="HT87" s="38"/>
      <c r="HU87" s="38"/>
      <c r="HV87" s="38"/>
      <c r="HW87" s="38"/>
      <c r="HX87" s="38"/>
      <c r="HY87" s="38"/>
      <c r="HZ87" s="38"/>
      <c r="IA87" s="38"/>
      <c r="IB87" s="38"/>
      <c r="IC87" s="38"/>
      <c r="ID87" s="38"/>
      <c r="IE87" s="38"/>
      <c r="IF87" s="38"/>
      <c r="IG87" s="38"/>
      <c r="IH87" s="38"/>
      <c r="II87" s="38"/>
      <c r="IJ87" s="38"/>
      <c r="IK87" s="38"/>
      <c r="IL87" s="38"/>
      <c r="IM87" s="38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>
        <v>1</v>
      </c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>
        <v>1</v>
      </c>
      <c r="KV87" s="38"/>
      <c r="KW87" s="38"/>
      <c r="KX87" s="38"/>
      <c r="KY87" s="38"/>
      <c r="KZ87" s="38"/>
      <c r="LA87" s="38"/>
      <c r="LB87" s="38"/>
      <c r="LC87" s="38"/>
      <c r="LD87" s="38"/>
      <c r="LE87" s="38"/>
      <c r="LF87" s="38"/>
      <c r="LG87" s="38"/>
      <c r="LH87" s="38"/>
      <c r="LI87" s="38"/>
      <c r="LJ87" s="38"/>
      <c r="LK87" s="38"/>
      <c r="LL87" s="38"/>
      <c r="LM87" s="38"/>
      <c r="LN87" s="38"/>
      <c r="LO87" s="38"/>
      <c r="LP87" s="38"/>
      <c r="LQ87" s="38"/>
      <c r="LR87" s="38"/>
      <c r="LS87" s="38"/>
      <c r="LT87" s="38"/>
      <c r="LU87" s="38"/>
      <c r="LV87" s="38"/>
      <c r="LW87" s="38"/>
      <c r="LX87" s="38"/>
      <c r="LY87" s="38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8"/>
      <c r="NF87" s="38"/>
      <c r="NG87" s="38"/>
      <c r="NH87" s="38"/>
      <c r="NI87" s="38"/>
      <c r="NJ87" s="38"/>
      <c r="NK87" s="38"/>
      <c r="NL87" s="38"/>
      <c r="NM87" s="38"/>
      <c r="NN87" s="38"/>
      <c r="NO87" s="38"/>
      <c r="NP87" s="38"/>
      <c r="NQ87" s="38"/>
      <c r="NR87" s="38"/>
      <c r="NS87" s="38"/>
      <c r="NT87" s="38"/>
      <c r="NU87" s="38"/>
      <c r="NV87" s="38"/>
      <c r="NW87" s="38"/>
      <c r="NX87" s="38"/>
      <c r="NY87" s="38"/>
      <c r="NZ87" s="38"/>
      <c r="OA87" s="38"/>
      <c r="OB87" s="38"/>
      <c r="OC87" s="38"/>
      <c r="OD87" s="38"/>
      <c r="OE87" s="38"/>
      <c r="OF87" s="38"/>
      <c r="OG87" s="38"/>
      <c r="OH87" s="38"/>
      <c r="OI87" s="38"/>
      <c r="OJ87" s="38"/>
      <c r="OK87" s="38"/>
      <c r="OL87" s="38"/>
      <c r="OM87" s="38"/>
      <c r="ON87" s="38"/>
      <c r="OO87" s="38"/>
      <c r="OP87" s="38"/>
      <c r="OQ87" s="38"/>
      <c r="OR87" s="38"/>
      <c r="OS87" s="38"/>
      <c r="OT87" s="38"/>
      <c r="OU87" s="38"/>
      <c r="OV87" s="38"/>
      <c r="OW87" s="38"/>
      <c r="OX87" s="38"/>
      <c r="OY87" s="38"/>
      <c r="OZ87" s="38"/>
      <c r="PA87" s="38"/>
      <c r="PB87" s="38"/>
      <c r="PC87" s="38"/>
      <c r="PD87" s="38"/>
      <c r="PE87" s="38"/>
      <c r="PF87" s="38"/>
      <c r="PG87" s="38"/>
      <c r="PH87" s="38"/>
      <c r="PI87" s="38"/>
      <c r="PJ87" s="38"/>
      <c r="PK87" s="38"/>
      <c r="PL87" s="38"/>
      <c r="PM87" s="38"/>
      <c r="PN87" s="38"/>
      <c r="PO87" s="38"/>
      <c r="PP87" s="38"/>
      <c r="PQ87" s="38"/>
      <c r="PR87" s="38"/>
      <c r="PS87" s="38"/>
      <c r="PT87" s="38"/>
      <c r="PU87" s="38"/>
      <c r="PV87" s="38"/>
      <c r="PW87" s="38"/>
      <c r="PX87" s="38"/>
      <c r="PY87" s="38"/>
      <c r="PZ87" s="38"/>
      <c r="QA87" s="38"/>
      <c r="QB87" s="38"/>
      <c r="QC87" s="38"/>
      <c r="QD87" s="38"/>
      <c r="QE87" s="38"/>
      <c r="QF87" s="38"/>
      <c r="QG87" s="38"/>
      <c r="QH87" s="38"/>
      <c r="QI87" s="38"/>
      <c r="QJ87" s="38"/>
      <c r="QK87" s="38"/>
      <c r="QL87" s="38"/>
      <c r="QM87" s="38"/>
      <c r="QN87" s="38"/>
      <c r="QO87" s="38"/>
      <c r="QP87" s="38"/>
      <c r="QQ87" s="38"/>
      <c r="QR87" s="38"/>
      <c r="QS87" s="38"/>
      <c r="QT87" s="38"/>
      <c r="QU87" s="38"/>
      <c r="QV87" s="38"/>
      <c r="QW87" s="38"/>
      <c r="QX87" s="38"/>
      <c r="QY87" s="38"/>
      <c r="QZ87" s="38"/>
      <c r="RA87" s="38"/>
      <c r="RB87" s="38"/>
      <c r="RC87" s="38"/>
      <c r="RD87" s="38"/>
      <c r="RE87" s="38"/>
      <c r="RF87" s="38"/>
      <c r="RG87" s="38"/>
      <c r="RH87" s="38"/>
      <c r="RI87" s="38"/>
      <c r="RJ87" s="38"/>
      <c r="RK87" s="38"/>
      <c r="RL87" s="38"/>
      <c r="RM87" s="38"/>
      <c r="RN87" s="38"/>
      <c r="RO87" s="38"/>
      <c r="RP87" s="38"/>
      <c r="RQ87" s="38"/>
      <c r="RR87" s="38"/>
      <c r="RS87" s="38"/>
      <c r="RT87" s="38"/>
      <c r="RU87" s="38"/>
      <c r="RV87" s="38"/>
      <c r="RW87" s="38"/>
      <c r="RX87" s="38"/>
      <c r="RY87" s="38"/>
      <c r="RZ87" s="38"/>
      <c r="SA87" s="38"/>
      <c r="SB87" s="38"/>
      <c r="SC87" s="38"/>
      <c r="SD87" s="38"/>
      <c r="SE87" s="38"/>
      <c r="SF87" s="38"/>
      <c r="SG87" s="38"/>
      <c r="SH87" s="38"/>
      <c r="SI87" s="38"/>
      <c r="SJ87" s="38"/>
      <c r="SK87" s="38"/>
      <c r="SL87" s="38"/>
      <c r="SM87" s="38"/>
      <c r="SN87" s="38"/>
      <c r="SO87" s="38"/>
      <c r="SP87" s="38"/>
      <c r="SQ87" s="38"/>
      <c r="SR87" s="38"/>
      <c r="SS87" s="38"/>
      <c r="ST87" s="38"/>
      <c r="SU87" s="38"/>
      <c r="SV87" s="38"/>
      <c r="SW87" s="38"/>
      <c r="SX87" s="38"/>
      <c r="SY87" s="38"/>
      <c r="SZ87" s="38"/>
      <c r="TA87" s="38"/>
      <c r="TB87" s="38"/>
      <c r="TC87" s="38"/>
      <c r="TD87" s="38"/>
      <c r="TE87" s="38"/>
      <c r="TF87" s="38"/>
      <c r="TG87" s="38"/>
      <c r="TH87" s="38"/>
      <c r="TI87" s="38"/>
      <c r="TJ87" s="38"/>
      <c r="TK87" s="38"/>
      <c r="TL87" s="38"/>
      <c r="TM87" s="38"/>
      <c r="TN87" s="38"/>
      <c r="TO87" s="38"/>
      <c r="TP87" s="38"/>
      <c r="TQ87" s="38"/>
      <c r="TR87" s="38"/>
      <c r="TS87" s="38"/>
      <c r="TT87" s="38"/>
      <c r="TU87" s="38"/>
      <c r="TV87" s="38"/>
      <c r="TW87" s="38"/>
      <c r="TX87" s="38"/>
      <c r="TY87" s="38"/>
      <c r="TZ87" s="38"/>
      <c r="UA87" s="38"/>
      <c r="UB87" s="38"/>
      <c r="UC87" s="38"/>
      <c r="UD87" s="38"/>
      <c r="UE87" s="38"/>
      <c r="UF87" s="38"/>
      <c r="UG87" s="38"/>
      <c r="UH87" s="38"/>
      <c r="UI87" s="38"/>
      <c r="UJ87" s="38"/>
      <c r="UK87" s="38"/>
      <c r="UL87" s="38"/>
      <c r="UM87" s="38"/>
      <c r="UN87" s="38"/>
      <c r="UO87" s="38"/>
      <c r="UP87" s="38"/>
      <c r="UQ87" s="38"/>
      <c r="UR87" s="38"/>
      <c r="US87" s="38"/>
      <c r="UT87" s="38"/>
      <c r="UU87" s="38"/>
      <c r="UV87" s="38"/>
      <c r="UW87" s="38"/>
      <c r="UX87" s="38"/>
      <c r="UY87" s="38"/>
      <c r="UZ87" s="38"/>
      <c r="VA87" s="38"/>
      <c r="VB87" s="38"/>
      <c r="VC87" s="38"/>
      <c r="VD87" s="38"/>
      <c r="VE87" s="38"/>
      <c r="VF87" s="38"/>
      <c r="VG87" s="38"/>
      <c r="VH87" s="38"/>
      <c r="VI87" s="38"/>
      <c r="VJ87" s="38"/>
      <c r="VK87" s="38"/>
      <c r="VL87" s="38"/>
      <c r="VM87" s="38"/>
      <c r="VN87" s="38"/>
      <c r="VO87" s="38"/>
      <c r="VP87" s="38"/>
      <c r="VQ87" s="38"/>
      <c r="VR87" s="38"/>
      <c r="VS87" s="38"/>
      <c r="VT87" s="38"/>
      <c r="VU87" s="38"/>
      <c r="VV87" s="38"/>
      <c r="VW87" s="38"/>
      <c r="VX87" s="38"/>
      <c r="VY87" s="38"/>
      <c r="VZ87" s="38"/>
      <c r="WA87" s="38"/>
      <c r="WB87" s="38"/>
      <c r="WC87" s="38"/>
      <c r="WD87" s="38"/>
      <c r="WE87" s="38"/>
      <c r="WF87" s="38"/>
      <c r="WG87" s="38"/>
      <c r="WH87" s="38"/>
      <c r="WI87" s="38"/>
      <c r="WJ87" s="38"/>
      <c r="WK87" s="38"/>
      <c r="WL87" s="38"/>
      <c r="WM87" s="38"/>
      <c r="WN87" s="38"/>
      <c r="WO87" s="38"/>
      <c r="WP87" s="38"/>
      <c r="WQ87" s="38">
        <v>4</v>
      </c>
      <c r="WR87" s="38"/>
      <c r="WS87" s="38">
        <v>4</v>
      </c>
      <c r="WT87" s="38"/>
      <c r="WU87" s="38"/>
      <c r="WV87" s="38"/>
      <c r="WW87" s="38"/>
      <c r="WX87" s="38"/>
      <c r="WY87" s="38"/>
      <c r="WZ87" s="38"/>
      <c r="XA87" s="38"/>
      <c r="XB87" s="38"/>
      <c r="XC87" s="38"/>
      <c r="XD87" s="38"/>
      <c r="XE87" s="38"/>
      <c r="XF87" s="38"/>
      <c r="XG87" s="38"/>
      <c r="XH87" s="38"/>
      <c r="XI87" s="38"/>
      <c r="XJ87" s="38"/>
      <c r="XK87" s="38"/>
      <c r="XL87" s="38"/>
      <c r="XM87" s="38"/>
      <c r="XN87" s="38"/>
      <c r="XO87" s="38"/>
      <c r="XP87" s="38"/>
      <c r="XQ87" s="38"/>
      <c r="XR87" s="38"/>
      <c r="XS87" s="38"/>
      <c r="XT87" s="38"/>
      <c r="XU87" s="38"/>
      <c r="XV87" s="38"/>
      <c r="XW87" s="38"/>
      <c r="XX87" s="38"/>
      <c r="XY87" s="38"/>
      <c r="XZ87" s="38"/>
      <c r="YA87" s="38"/>
      <c r="YB87" s="38"/>
      <c r="YC87" s="38">
        <v>6</v>
      </c>
      <c r="YD87" s="38"/>
      <c r="YE87" s="38"/>
      <c r="YF87" s="38">
        <v>6</v>
      </c>
      <c r="YG87" s="38"/>
      <c r="YH87" s="38"/>
      <c r="YI87" s="38"/>
      <c r="YJ87" s="38"/>
      <c r="YK87" s="38"/>
      <c r="YL87" s="38"/>
      <c r="YM87" s="38"/>
      <c r="YN87" s="38"/>
      <c r="YO87" s="38"/>
      <c r="YP87" s="38"/>
      <c r="YQ87" s="38"/>
      <c r="YR87" s="38"/>
      <c r="YS87" s="38"/>
      <c r="YT87" s="38"/>
      <c r="YU87" s="38"/>
      <c r="YV87" s="38"/>
      <c r="YW87" s="38"/>
      <c r="YX87" s="38"/>
      <c r="YY87" s="38"/>
      <c r="YZ87" s="38"/>
      <c r="ZA87" s="38"/>
      <c r="ZB87" s="38"/>
      <c r="ZC87" s="38"/>
      <c r="ZD87" s="38"/>
      <c r="ZE87" s="38"/>
      <c r="ZF87" s="38"/>
      <c r="ZG87" s="38"/>
      <c r="ZH87" s="38"/>
      <c r="ZI87" s="38"/>
      <c r="ZJ87" s="38"/>
      <c r="ZK87" s="38"/>
      <c r="ZL87" s="38"/>
      <c r="ZM87" s="38"/>
      <c r="ZN87" s="38"/>
      <c r="ZO87" s="38"/>
      <c r="ZP87" s="38"/>
      <c r="ZQ87" s="38"/>
      <c r="ZR87" s="38"/>
      <c r="ZS87" s="38"/>
      <c r="ZT87" s="38"/>
      <c r="ZU87" s="38"/>
      <c r="ZV87" s="38"/>
      <c r="ZW87" s="38"/>
      <c r="ZX87" s="38"/>
      <c r="ZY87" s="38"/>
      <c r="ZZ87" s="38"/>
      <c r="AAA87" s="38"/>
      <c r="AAB87" s="38"/>
      <c r="AAC87" s="38"/>
      <c r="AAD87" s="38"/>
      <c r="AAE87" s="38"/>
      <c r="AAF87" s="38"/>
      <c r="AAG87" s="38"/>
      <c r="AAH87" s="38"/>
      <c r="AAI87" s="38"/>
      <c r="AAJ87" s="31">
        <f t="shared" si="9"/>
        <v>0</v>
      </c>
      <c r="AAK87" s="5"/>
    </row>
    <row r="88" spans="1:713" s="36" customFormat="1" x14ac:dyDescent="0.25">
      <c r="A88" s="62" t="s">
        <v>237</v>
      </c>
      <c r="B88" s="77">
        <f t="shared" si="8"/>
        <v>0</v>
      </c>
      <c r="C88" s="69">
        <v>1</v>
      </c>
      <c r="D88" s="71">
        <v>43066</v>
      </c>
      <c r="E88" s="79">
        <v>24.55</v>
      </c>
      <c r="F88" s="79">
        <f t="shared" si="7"/>
        <v>0</v>
      </c>
      <c r="G88" s="77">
        <v>2</v>
      </c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>
        <v>2</v>
      </c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/>
      <c r="LH88" s="38"/>
      <c r="LI88" s="38"/>
      <c r="LJ88" s="38"/>
      <c r="LK88" s="38"/>
      <c r="LL88" s="38"/>
      <c r="LM88" s="38"/>
      <c r="LN88" s="38"/>
      <c r="LO88" s="38"/>
      <c r="LP88" s="38"/>
      <c r="LQ88" s="38"/>
      <c r="LR88" s="38"/>
      <c r="LS88" s="38"/>
      <c r="LT88" s="38"/>
      <c r="LU88" s="38"/>
      <c r="LV88" s="38"/>
      <c r="LW88" s="38"/>
      <c r="LX88" s="38"/>
      <c r="LY88" s="38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8"/>
      <c r="NF88" s="38"/>
      <c r="NG88" s="38"/>
      <c r="NH88" s="38"/>
      <c r="NI88" s="38"/>
      <c r="NJ88" s="38"/>
      <c r="NK88" s="38"/>
      <c r="NL88" s="38"/>
      <c r="NM88" s="38"/>
      <c r="NN88" s="38"/>
      <c r="NO88" s="38"/>
      <c r="NP88" s="38"/>
      <c r="NQ88" s="38"/>
      <c r="NR88" s="38"/>
      <c r="NS88" s="38"/>
      <c r="NT88" s="38"/>
      <c r="NU88" s="38"/>
      <c r="NV88" s="38"/>
      <c r="NW88" s="38"/>
      <c r="NX88" s="38"/>
      <c r="NY88" s="38"/>
      <c r="NZ88" s="38"/>
      <c r="OA88" s="38"/>
      <c r="OB88" s="38"/>
      <c r="OC88" s="38"/>
      <c r="OD88" s="38"/>
      <c r="OE88" s="38"/>
      <c r="OF88" s="38"/>
      <c r="OG88" s="38"/>
      <c r="OH88" s="38"/>
      <c r="OI88" s="38"/>
      <c r="OJ88" s="38"/>
      <c r="OK88" s="38"/>
      <c r="OL88" s="38"/>
      <c r="OM88" s="38"/>
      <c r="ON88" s="38"/>
      <c r="OO88" s="38"/>
      <c r="OP88" s="38"/>
      <c r="OQ88" s="38"/>
      <c r="OR88" s="38"/>
      <c r="OS88" s="38"/>
      <c r="OT88" s="38"/>
      <c r="OU88" s="38"/>
      <c r="OV88" s="38"/>
      <c r="OW88" s="38"/>
      <c r="OX88" s="38"/>
      <c r="OY88" s="38"/>
      <c r="OZ88" s="38"/>
      <c r="PA88" s="38"/>
      <c r="PB88" s="38"/>
      <c r="PC88" s="38"/>
      <c r="PD88" s="38"/>
      <c r="PE88" s="38"/>
      <c r="PF88" s="38"/>
      <c r="PG88" s="38"/>
      <c r="PH88" s="38"/>
      <c r="PI88" s="38"/>
      <c r="PJ88" s="38"/>
      <c r="PK88" s="38"/>
      <c r="PL88" s="38"/>
      <c r="PM88" s="38"/>
      <c r="PN88" s="38"/>
      <c r="PO88" s="38"/>
      <c r="PP88" s="38"/>
      <c r="PQ88" s="38"/>
      <c r="PR88" s="38"/>
      <c r="PS88" s="38"/>
      <c r="PT88" s="38"/>
      <c r="PU88" s="38"/>
      <c r="PV88" s="38"/>
      <c r="PW88" s="38"/>
      <c r="PX88" s="38"/>
      <c r="PY88" s="38"/>
      <c r="PZ88" s="38"/>
      <c r="QA88" s="38"/>
      <c r="QB88" s="38"/>
      <c r="QC88" s="38"/>
      <c r="QD88" s="38"/>
      <c r="QE88" s="38"/>
      <c r="QF88" s="38"/>
      <c r="QG88" s="38"/>
      <c r="QH88" s="38"/>
      <c r="QI88" s="38"/>
      <c r="QJ88" s="38"/>
      <c r="QK88" s="38"/>
      <c r="QL88" s="38"/>
      <c r="QM88" s="38"/>
      <c r="QN88" s="38"/>
      <c r="QO88" s="38"/>
      <c r="QP88" s="38"/>
      <c r="QQ88" s="38"/>
      <c r="QR88" s="38"/>
      <c r="QS88" s="38"/>
      <c r="QT88" s="38"/>
      <c r="QU88" s="38"/>
      <c r="QV88" s="38"/>
      <c r="QW88" s="38"/>
      <c r="QX88" s="38"/>
      <c r="QY88" s="38"/>
      <c r="QZ88" s="38"/>
      <c r="RA88" s="38"/>
      <c r="RB88" s="38"/>
      <c r="RC88" s="38"/>
      <c r="RD88" s="38"/>
      <c r="RE88" s="38"/>
      <c r="RF88" s="38"/>
      <c r="RG88" s="38"/>
      <c r="RH88" s="38"/>
      <c r="RI88" s="38"/>
      <c r="RJ88" s="38"/>
      <c r="RK88" s="38"/>
      <c r="RL88" s="38"/>
      <c r="RM88" s="38"/>
      <c r="RN88" s="38"/>
      <c r="RO88" s="38"/>
      <c r="RP88" s="38"/>
      <c r="RQ88" s="38"/>
      <c r="RR88" s="38"/>
      <c r="RS88" s="38"/>
      <c r="RT88" s="38"/>
      <c r="RU88" s="38"/>
      <c r="RV88" s="38"/>
      <c r="RW88" s="38"/>
      <c r="RX88" s="38"/>
      <c r="RY88" s="38"/>
      <c r="RZ88" s="38"/>
      <c r="SA88" s="38"/>
      <c r="SB88" s="38"/>
      <c r="SC88" s="38"/>
      <c r="SD88" s="38"/>
      <c r="SE88" s="38"/>
      <c r="SF88" s="38"/>
      <c r="SG88" s="38"/>
      <c r="SH88" s="38"/>
      <c r="SI88" s="38"/>
      <c r="SJ88" s="38"/>
      <c r="SK88" s="38"/>
      <c r="SL88" s="38"/>
      <c r="SM88" s="38"/>
      <c r="SN88" s="38"/>
      <c r="SO88" s="38"/>
      <c r="SP88" s="38"/>
      <c r="SQ88" s="38"/>
      <c r="SR88" s="38"/>
      <c r="SS88" s="38"/>
      <c r="ST88" s="38"/>
      <c r="SU88" s="38"/>
      <c r="SV88" s="38"/>
      <c r="SW88" s="38"/>
      <c r="SX88" s="38"/>
      <c r="SY88" s="38"/>
      <c r="SZ88" s="38"/>
      <c r="TA88" s="38"/>
      <c r="TB88" s="38"/>
      <c r="TC88" s="38"/>
      <c r="TD88" s="38"/>
      <c r="TE88" s="38"/>
      <c r="TF88" s="38"/>
      <c r="TG88" s="38"/>
      <c r="TH88" s="38"/>
      <c r="TI88" s="38"/>
      <c r="TJ88" s="38"/>
      <c r="TK88" s="38"/>
      <c r="TL88" s="38"/>
      <c r="TM88" s="38"/>
      <c r="TN88" s="38"/>
      <c r="TO88" s="38"/>
      <c r="TP88" s="38"/>
      <c r="TQ88" s="38"/>
      <c r="TR88" s="38"/>
      <c r="TS88" s="38"/>
      <c r="TT88" s="38"/>
      <c r="TU88" s="38"/>
      <c r="TV88" s="38"/>
      <c r="TW88" s="38"/>
      <c r="TX88" s="38"/>
      <c r="TY88" s="38"/>
      <c r="TZ88" s="38"/>
      <c r="UA88" s="38"/>
      <c r="UB88" s="38"/>
      <c r="UC88" s="38"/>
      <c r="UD88" s="38"/>
      <c r="UE88" s="38"/>
      <c r="UF88" s="38"/>
      <c r="UG88" s="38"/>
      <c r="UH88" s="38"/>
      <c r="UI88" s="38"/>
      <c r="UJ88" s="38"/>
      <c r="UK88" s="38"/>
      <c r="UL88" s="38"/>
      <c r="UM88" s="38"/>
      <c r="UN88" s="38"/>
      <c r="UO88" s="38"/>
      <c r="UP88" s="38"/>
      <c r="UQ88" s="38"/>
      <c r="UR88" s="38"/>
      <c r="US88" s="38"/>
      <c r="UT88" s="38"/>
      <c r="UU88" s="38"/>
      <c r="UV88" s="38"/>
      <c r="UW88" s="38"/>
      <c r="UX88" s="38"/>
      <c r="UY88" s="38"/>
      <c r="UZ88" s="38"/>
      <c r="VA88" s="38"/>
      <c r="VB88" s="38"/>
      <c r="VC88" s="38"/>
      <c r="VD88" s="38"/>
      <c r="VE88" s="38"/>
      <c r="VF88" s="38"/>
      <c r="VG88" s="38"/>
      <c r="VH88" s="38"/>
      <c r="VI88" s="38"/>
      <c r="VJ88" s="38"/>
      <c r="VK88" s="38"/>
      <c r="VL88" s="38"/>
      <c r="VM88" s="38"/>
      <c r="VN88" s="38"/>
      <c r="VO88" s="38"/>
      <c r="VP88" s="38"/>
      <c r="VQ88" s="38"/>
      <c r="VR88" s="38"/>
      <c r="VS88" s="38"/>
      <c r="VT88" s="38"/>
      <c r="VU88" s="38"/>
      <c r="VV88" s="38"/>
      <c r="VW88" s="38"/>
      <c r="VX88" s="38"/>
      <c r="VY88" s="38"/>
      <c r="VZ88" s="38"/>
      <c r="WA88" s="38"/>
      <c r="WB88" s="38"/>
      <c r="WC88" s="38"/>
      <c r="WD88" s="38"/>
      <c r="WE88" s="38"/>
      <c r="WF88" s="38"/>
      <c r="WG88" s="38"/>
      <c r="WH88" s="38"/>
      <c r="WI88" s="38"/>
      <c r="WJ88" s="38"/>
      <c r="WK88" s="38"/>
      <c r="WL88" s="38"/>
      <c r="WM88" s="38"/>
      <c r="WN88" s="38"/>
      <c r="WO88" s="38"/>
      <c r="WP88" s="38"/>
      <c r="WQ88" s="38"/>
      <c r="WR88" s="38"/>
      <c r="WS88" s="38"/>
      <c r="WT88" s="38"/>
      <c r="WU88" s="38"/>
      <c r="WV88" s="38"/>
      <c r="WW88" s="38"/>
      <c r="WX88" s="38"/>
      <c r="WY88" s="38"/>
      <c r="WZ88" s="38"/>
      <c r="XA88" s="38"/>
      <c r="XB88" s="38"/>
      <c r="XC88" s="38"/>
      <c r="XD88" s="38"/>
      <c r="XE88" s="38"/>
      <c r="XF88" s="38"/>
      <c r="XG88" s="38"/>
      <c r="XH88" s="38"/>
      <c r="XI88" s="38"/>
      <c r="XJ88" s="38"/>
      <c r="XK88" s="38"/>
      <c r="XL88" s="38"/>
      <c r="XM88" s="38"/>
      <c r="XN88" s="38"/>
      <c r="XO88" s="38"/>
      <c r="XP88" s="38"/>
      <c r="XQ88" s="38"/>
      <c r="XR88" s="38"/>
      <c r="XS88" s="38"/>
      <c r="XT88" s="38"/>
      <c r="XU88" s="38"/>
      <c r="XV88" s="38"/>
      <c r="XW88" s="38"/>
      <c r="XX88" s="38"/>
      <c r="XY88" s="38"/>
      <c r="XZ88" s="38"/>
      <c r="YA88" s="38"/>
      <c r="YB88" s="38"/>
      <c r="YC88" s="38"/>
      <c r="YD88" s="38"/>
      <c r="YE88" s="38"/>
      <c r="YF88" s="38"/>
      <c r="YG88" s="38"/>
      <c r="YH88" s="38"/>
      <c r="YI88" s="38"/>
      <c r="YJ88" s="38"/>
      <c r="YK88" s="38"/>
      <c r="YL88" s="38"/>
      <c r="YM88" s="38"/>
      <c r="YN88" s="38"/>
      <c r="YO88" s="38"/>
      <c r="YP88" s="38"/>
      <c r="YQ88" s="38"/>
      <c r="YR88" s="38"/>
      <c r="YS88" s="38"/>
      <c r="YT88" s="38"/>
      <c r="YU88" s="38"/>
      <c r="YV88" s="38"/>
      <c r="YW88" s="38"/>
      <c r="YX88" s="38"/>
      <c r="YY88" s="38"/>
      <c r="YZ88" s="38"/>
      <c r="ZA88" s="38"/>
      <c r="ZB88" s="38"/>
      <c r="ZC88" s="38"/>
      <c r="ZD88" s="38"/>
      <c r="ZE88" s="38"/>
      <c r="ZF88" s="38"/>
      <c r="ZG88" s="38"/>
      <c r="ZH88" s="38"/>
      <c r="ZI88" s="38"/>
      <c r="ZJ88" s="38"/>
      <c r="ZK88" s="38"/>
      <c r="ZL88" s="38"/>
      <c r="ZM88" s="38"/>
      <c r="ZN88" s="38"/>
      <c r="ZO88" s="38"/>
      <c r="ZP88" s="38"/>
      <c r="ZQ88" s="38"/>
      <c r="ZR88" s="38"/>
      <c r="ZS88" s="38"/>
      <c r="ZT88" s="38"/>
      <c r="ZU88" s="38"/>
      <c r="ZV88" s="38"/>
      <c r="ZW88" s="38"/>
      <c r="ZX88" s="38"/>
      <c r="ZY88" s="38"/>
      <c r="ZZ88" s="38"/>
      <c r="AAA88" s="38"/>
      <c r="AAB88" s="38"/>
      <c r="AAC88" s="38"/>
      <c r="AAD88" s="38"/>
      <c r="AAE88" s="38"/>
      <c r="AAF88" s="38"/>
      <c r="AAG88" s="38"/>
      <c r="AAH88" s="38"/>
      <c r="AAI88" s="38"/>
      <c r="AAJ88" s="31">
        <f t="shared" si="9"/>
        <v>0</v>
      </c>
      <c r="AAK88" s="5"/>
    </row>
    <row r="89" spans="1:713" s="36" customFormat="1" x14ac:dyDescent="0.25">
      <c r="A89" s="43" t="s">
        <v>81</v>
      </c>
      <c r="B89" s="77">
        <f t="shared" si="8"/>
        <v>0</v>
      </c>
      <c r="C89" s="69">
        <v>1</v>
      </c>
      <c r="D89" s="71">
        <v>43248</v>
      </c>
      <c r="E89" s="79">
        <v>31.22</v>
      </c>
      <c r="F89" s="79">
        <f t="shared" si="7"/>
        <v>0</v>
      </c>
      <c r="G89" s="77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  <c r="FI89" s="38"/>
      <c r="FJ89" s="38"/>
      <c r="FK89" s="38"/>
      <c r="FL89" s="38"/>
      <c r="FM89" s="38"/>
      <c r="FN89" s="38"/>
      <c r="FO89" s="38"/>
      <c r="FP89" s="38"/>
      <c r="FQ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K89" s="38"/>
      <c r="HL89" s="38"/>
      <c r="HM89" s="38"/>
      <c r="HN89" s="38"/>
      <c r="HO89" s="38"/>
      <c r="HP89" s="38"/>
      <c r="HQ89" s="38"/>
      <c r="HR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>
        <v>3</v>
      </c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>
        <v>3</v>
      </c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L89" s="38"/>
      <c r="LM89" s="38"/>
      <c r="LN89" s="38"/>
      <c r="LO89" s="38"/>
      <c r="LP89" s="38"/>
      <c r="LQ89" s="38"/>
      <c r="LR89" s="38"/>
      <c r="LS89" s="38"/>
      <c r="LT89" s="38"/>
      <c r="LU89" s="38"/>
      <c r="LV89" s="38"/>
      <c r="LW89" s="38"/>
      <c r="LX89" s="38"/>
      <c r="LY89" s="38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8"/>
      <c r="NF89" s="38"/>
      <c r="NG89" s="38"/>
      <c r="NH89" s="38"/>
      <c r="NI89" s="38"/>
      <c r="NJ89" s="38"/>
      <c r="NK89" s="38"/>
      <c r="NL89" s="38"/>
      <c r="NM89" s="38"/>
      <c r="NN89" s="38"/>
      <c r="NO89" s="38"/>
      <c r="NP89" s="38"/>
      <c r="NQ89" s="38"/>
      <c r="NR89" s="38"/>
      <c r="NS89" s="38"/>
      <c r="NT89" s="38"/>
      <c r="NU89" s="38"/>
      <c r="NV89" s="38"/>
      <c r="NW89" s="38"/>
      <c r="NX89" s="38"/>
      <c r="NY89" s="38"/>
      <c r="NZ89" s="38"/>
      <c r="OA89" s="38"/>
      <c r="OB89" s="38"/>
      <c r="OC89" s="38"/>
      <c r="OD89" s="38"/>
      <c r="OE89" s="38"/>
      <c r="OF89" s="38"/>
      <c r="OG89" s="38"/>
      <c r="OH89" s="38"/>
      <c r="OI89" s="38"/>
      <c r="OJ89" s="38"/>
      <c r="OK89" s="38"/>
      <c r="OL89" s="38"/>
      <c r="OM89" s="38"/>
      <c r="ON89" s="38"/>
      <c r="OO89" s="38"/>
      <c r="OP89" s="38"/>
      <c r="OQ89" s="38"/>
      <c r="OR89" s="38"/>
      <c r="OS89" s="38"/>
      <c r="OT89" s="38"/>
      <c r="OU89" s="38"/>
      <c r="OV89" s="38"/>
      <c r="OW89" s="38"/>
      <c r="OX89" s="38"/>
      <c r="OY89" s="38"/>
      <c r="OZ89" s="38"/>
      <c r="PA89" s="38"/>
      <c r="PB89" s="38"/>
      <c r="PC89" s="38"/>
      <c r="PD89" s="38"/>
      <c r="PE89" s="38"/>
      <c r="PF89" s="38"/>
      <c r="PG89" s="38"/>
      <c r="PH89" s="38"/>
      <c r="PI89" s="38"/>
      <c r="PJ89" s="38"/>
      <c r="PK89" s="38"/>
      <c r="PL89" s="38"/>
      <c r="PM89" s="38"/>
      <c r="PN89" s="38"/>
      <c r="PO89" s="38"/>
      <c r="PP89" s="38"/>
      <c r="PQ89" s="38"/>
      <c r="PR89" s="38"/>
      <c r="PS89" s="38"/>
      <c r="PT89" s="38"/>
      <c r="PU89" s="38"/>
      <c r="PV89" s="38"/>
      <c r="PW89" s="38"/>
      <c r="PX89" s="38"/>
      <c r="PY89" s="38"/>
      <c r="PZ89" s="38"/>
      <c r="QA89" s="38"/>
      <c r="QB89" s="38"/>
      <c r="QC89" s="38"/>
      <c r="QD89" s="38"/>
      <c r="QE89" s="38"/>
      <c r="QF89" s="38"/>
      <c r="QG89" s="38"/>
      <c r="QH89" s="38"/>
      <c r="QI89" s="38"/>
      <c r="QJ89" s="38"/>
      <c r="QK89" s="38"/>
      <c r="QL89" s="38"/>
      <c r="QM89" s="38"/>
      <c r="QN89" s="38"/>
      <c r="QO89" s="38"/>
      <c r="QP89" s="38"/>
      <c r="QQ89" s="38"/>
      <c r="QR89" s="38"/>
      <c r="QS89" s="38"/>
      <c r="QT89" s="38"/>
      <c r="QU89" s="38"/>
      <c r="QV89" s="38"/>
      <c r="QW89" s="38"/>
      <c r="QX89" s="38"/>
      <c r="QY89" s="38"/>
      <c r="QZ89" s="38"/>
      <c r="RA89" s="38"/>
      <c r="RB89" s="38"/>
      <c r="RC89" s="38"/>
      <c r="RD89" s="38"/>
      <c r="RE89" s="38"/>
      <c r="RF89" s="38"/>
      <c r="RG89" s="38"/>
      <c r="RH89" s="38"/>
      <c r="RI89" s="38"/>
      <c r="RJ89" s="38"/>
      <c r="RK89" s="38"/>
      <c r="RL89" s="38"/>
      <c r="RM89" s="38"/>
      <c r="RN89" s="38"/>
      <c r="RO89" s="38"/>
      <c r="RP89" s="38"/>
      <c r="RQ89" s="38"/>
      <c r="RR89" s="38"/>
      <c r="RS89" s="38"/>
      <c r="RT89" s="38"/>
      <c r="RU89" s="38"/>
      <c r="RV89" s="38"/>
      <c r="RW89" s="38"/>
      <c r="RX89" s="38"/>
      <c r="RY89" s="38"/>
      <c r="RZ89" s="38"/>
      <c r="SA89" s="38"/>
      <c r="SB89" s="38"/>
      <c r="SC89" s="38"/>
      <c r="SD89" s="38"/>
      <c r="SE89" s="38"/>
      <c r="SF89" s="38"/>
      <c r="SG89" s="38"/>
      <c r="SH89" s="38"/>
      <c r="SI89" s="38"/>
      <c r="SJ89" s="38"/>
      <c r="SK89" s="38"/>
      <c r="SL89" s="38"/>
      <c r="SM89" s="38"/>
      <c r="SN89" s="38"/>
      <c r="SO89" s="38"/>
      <c r="SP89" s="38"/>
      <c r="SQ89" s="38"/>
      <c r="SR89" s="38"/>
      <c r="SS89" s="38"/>
      <c r="ST89" s="38"/>
      <c r="SU89" s="38"/>
      <c r="SV89" s="38"/>
      <c r="SW89" s="38"/>
      <c r="SX89" s="38"/>
      <c r="SY89" s="38"/>
      <c r="SZ89" s="38"/>
      <c r="TA89" s="38"/>
      <c r="TB89" s="38"/>
      <c r="TC89" s="38"/>
      <c r="TD89" s="38"/>
      <c r="TE89" s="38"/>
      <c r="TF89" s="38"/>
      <c r="TG89" s="38"/>
      <c r="TH89" s="38"/>
      <c r="TI89" s="38"/>
      <c r="TJ89" s="38"/>
      <c r="TK89" s="38"/>
      <c r="TL89" s="38"/>
      <c r="TM89" s="38"/>
      <c r="TN89" s="38"/>
      <c r="TO89" s="38"/>
      <c r="TP89" s="38"/>
      <c r="TQ89" s="38"/>
      <c r="TR89" s="38"/>
      <c r="TS89" s="38"/>
      <c r="TT89" s="38"/>
      <c r="TU89" s="38"/>
      <c r="TV89" s="38"/>
      <c r="TW89" s="38"/>
      <c r="TX89" s="38"/>
      <c r="TY89" s="38"/>
      <c r="TZ89" s="38"/>
      <c r="UA89" s="38"/>
      <c r="UB89" s="38"/>
      <c r="UC89" s="38"/>
      <c r="UD89" s="38"/>
      <c r="UE89" s="38"/>
      <c r="UF89" s="38"/>
      <c r="UG89" s="38"/>
      <c r="UH89" s="38"/>
      <c r="UI89" s="38"/>
      <c r="UJ89" s="38"/>
      <c r="UK89" s="38"/>
      <c r="UL89" s="38"/>
      <c r="UM89" s="38"/>
      <c r="UN89" s="38"/>
      <c r="UO89" s="38"/>
      <c r="UP89" s="38"/>
      <c r="UQ89" s="38"/>
      <c r="UR89" s="38"/>
      <c r="US89" s="38"/>
      <c r="UT89" s="38"/>
      <c r="UU89" s="38"/>
      <c r="UV89" s="38"/>
      <c r="UW89" s="38"/>
      <c r="UX89" s="38"/>
      <c r="UY89" s="38"/>
      <c r="UZ89" s="38"/>
      <c r="VA89" s="38"/>
      <c r="VB89" s="38"/>
      <c r="VC89" s="38"/>
      <c r="VD89" s="38"/>
      <c r="VE89" s="38"/>
      <c r="VF89" s="38"/>
      <c r="VG89" s="38"/>
      <c r="VH89" s="38"/>
      <c r="VI89" s="38"/>
      <c r="VJ89" s="38"/>
      <c r="VK89" s="38"/>
      <c r="VL89" s="38"/>
      <c r="VM89" s="38"/>
      <c r="VN89" s="38"/>
      <c r="VO89" s="38"/>
      <c r="VP89" s="38"/>
      <c r="VQ89" s="38"/>
      <c r="VR89" s="38"/>
      <c r="VS89" s="38"/>
      <c r="VT89" s="38"/>
      <c r="VU89" s="38"/>
      <c r="VV89" s="38"/>
      <c r="VW89" s="38"/>
      <c r="VX89" s="38"/>
      <c r="VY89" s="38"/>
      <c r="VZ89" s="38"/>
      <c r="WA89" s="38"/>
      <c r="WB89" s="38"/>
      <c r="WC89" s="38"/>
      <c r="WD89" s="38"/>
      <c r="WE89" s="38"/>
      <c r="WF89" s="38"/>
      <c r="WG89" s="38"/>
      <c r="WH89" s="38"/>
      <c r="WI89" s="38"/>
      <c r="WJ89" s="38"/>
      <c r="WK89" s="38"/>
      <c r="WL89" s="38"/>
      <c r="WM89" s="38"/>
      <c r="WN89" s="38"/>
      <c r="WO89" s="38"/>
      <c r="WP89" s="38"/>
      <c r="WQ89" s="38"/>
      <c r="WR89" s="38"/>
      <c r="WS89" s="38"/>
      <c r="WT89" s="38"/>
      <c r="WU89" s="38"/>
      <c r="WV89" s="38"/>
      <c r="WW89" s="38"/>
      <c r="WX89" s="38"/>
      <c r="WY89" s="38"/>
      <c r="WZ89" s="38"/>
      <c r="XA89" s="38"/>
      <c r="XB89" s="38"/>
      <c r="XC89" s="38"/>
      <c r="XD89" s="38"/>
      <c r="XE89" s="38"/>
      <c r="XF89" s="38"/>
      <c r="XG89" s="38"/>
      <c r="XH89" s="38"/>
      <c r="XI89" s="38"/>
      <c r="XJ89" s="38"/>
      <c r="XK89" s="38"/>
      <c r="XL89" s="38"/>
      <c r="XM89" s="38"/>
      <c r="XN89" s="38"/>
      <c r="XO89" s="38"/>
      <c r="XP89" s="38"/>
      <c r="XQ89" s="38"/>
      <c r="XR89" s="38"/>
      <c r="XS89" s="38"/>
      <c r="XT89" s="38"/>
      <c r="XU89" s="38"/>
      <c r="XV89" s="38"/>
      <c r="XW89" s="38"/>
      <c r="XX89" s="38"/>
      <c r="XY89" s="38"/>
      <c r="XZ89" s="38"/>
      <c r="YA89" s="38"/>
      <c r="YB89" s="38"/>
      <c r="YC89" s="38"/>
      <c r="YD89" s="38"/>
      <c r="YE89" s="38"/>
      <c r="YF89" s="38"/>
      <c r="YG89" s="38"/>
      <c r="YH89" s="38"/>
      <c r="YI89" s="38"/>
      <c r="YJ89" s="38"/>
      <c r="YK89" s="38"/>
      <c r="YL89" s="38"/>
      <c r="YM89" s="38"/>
      <c r="YN89" s="38"/>
      <c r="YO89" s="38"/>
      <c r="YP89" s="38"/>
      <c r="YQ89" s="38"/>
      <c r="YR89" s="38"/>
      <c r="YS89" s="38"/>
      <c r="YT89" s="38"/>
      <c r="YU89" s="38"/>
      <c r="YV89" s="38"/>
      <c r="YW89" s="38"/>
      <c r="YX89" s="38"/>
      <c r="YY89" s="38"/>
      <c r="YZ89" s="38"/>
      <c r="ZA89" s="38"/>
      <c r="ZB89" s="38"/>
      <c r="ZC89" s="38"/>
      <c r="ZD89" s="38"/>
      <c r="ZE89" s="38"/>
      <c r="ZF89" s="38"/>
      <c r="ZG89" s="38"/>
      <c r="ZH89" s="38"/>
      <c r="ZI89" s="38"/>
      <c r="ZJ89" s="38"/>
      <c r="ZK89" s="38"/>
      <c r="ZL89" s="38"/>
      <c r="ZM89" s="38"/>
      <c r="ZN89" s="38"/>
      <c r="ZO89" s="38"/>
      <c r="ZP89" s="38"/>
      <c r="ZQ89" s="38"/>
      <c r="ZR89" s="38"/>
      <c r="ZS89" s="38"/>
      <c r="ZT89" s="38"/>
      <c r="ZU89" s="38"/>
      <c r="ZV89" s="38"/>
      <c r="ZW89" s="38"/>
      <c r="ZX89" s="38"/>
      <c r="ZY89" s="38"/>
      <c r="ZZ89" s="38"/>
      <c r="AAA89" s="38"/>
      <c r="AAB89" s="38"/>
      <c r="AAC89" s="38"/>
      <c r="AAD89" s="38"/>
      <c r="AAE89" s="38"/>
      <c r="AAF89" s="38"/>
      <c r="AAG89" s="38"/>
      <c r="AAH89" s="38"/>
      <c r="AAI89" s="38"/>
      <c r="AAJ89" s="31">
        <f t="shared" si="9"/>
        <v>0</v>
      </c>
      <c r="AAK89" s="5"/>
    </row>
    <row r="90" spans="1:713" s="36" customFormat="1" x14ac:dyDescent="0.25">
      <c r="A90" s="43" t="s">
        <v>138</v>
      </c>
      <c r="B90" s="77">
        <f t="shared" si="8"/>
        <v>0</v>
      </c>
      <c r="C90" s="69">
        <v>10</v>
      </c>
      <c r="D90" s="71">
        <v>43461</v>
      </c>
      <c r="E90" s="79">
        <v>18.93</v>
      </c>
      <c r="F90" s="79">
        <f t="shared" ref="F90:F96" si="10">E90*B90</f>
        <v>0</v>
      </c>
      <c r="G90" s="77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  <c r="EN90" s="38"/>
      <c r="EO90" s="38"/>
      <c r="EP90" s="38"/>
      <c r="EQ90" s="38"/>
      <c r="ER90" s="38"/>
      <c r="ES90" s="38"/>
      <c r="ET90" s="38"/>
      <c r="EU90" s="38"/>
      <c r="EV90" s="38"/>
      <c r="EW90" s="38"/>
      <c r="EX90" s="38"/>
      <c r="EY90" s="38"/>
      <c r="EZ90" s="38"/>
      <c r="FA90" s="38"/>
      <c r="FB90" s="38"/>
      <c r="FC90" s="38"/>
      <c r="FD90" s="38"/>
      <c r="FE90" s="38"/>
      <c r="FF90" s="38"/>
      <c r="FG90" s="38"/>
      <c r="FH90" s="38"/>
      <c r="FI90" s="38"/>
      <c r="FJ90" s="38"/>
      <c r="FK90" s="38"/>
      <c r="FL90" s="38"/>
      <c r="FM90" s="38"/>
      <c r="FN90" s="38"/>
      <c r="FO90" s="38"/>
      <c r="FP90" s="38"/>
      <c r="FQ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K90" s="38"/>
      <c r="HL90" s="38"/>
      <c r="HM90" s="38"/>
      <c r="HN90" s="38"/>
      <c r="HO90" s="38"/>
      <c r="HP90" s="38"/>
      <c r="HQ90" s="38"/>
      <c r="HR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L90" s="38"/>
      <c r="LM90" s="38"/>
      <c r="LN90" s="38"/>
      <c r="LO90" s="38"/>
      <c r="LP90" s="38"/>
      <c r="LQ90" s="38"/>
      <c r="LR90" s="38"/>
      <c r="LS90" s="38"/>
      <c r="LT90" s="38"/>
      <c r="LU90" s="38"/>
      <c r="LV90" s="38"/>
      <c r="LW90" s="38"/>
      <c r="LX90" s="38"/>
      <c r="LY90" s="38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8"/>
      <c r="NF90" s="38"/>
      <c r="NG90" s="38"/>
      <c r="NH90" s="38"/>
      <c r="NI90" s="38"/>
      <c r="NJ90" s="38"/>
      <c r="NK90" s="38"/>
      <c r="NL90" s="38"/>
      <c r="NM90" s="38"/>
      <c r="NN90" s="38"/>
      <c r="NO90" s="38"/>
      <c r="NP90" s="38"/>
      <c r="NQ90" s="38"/>
      <c r="NR90" s="38"/>
      <c r="NS90" s="38"/>
      <c r="NT90" s="38"/>
      <c r="NU90" s="38"/>
      <c r="NV90" s="38"/>
      <c r="NW90" s="38"/>
      <c r="NX90" s="38"/>
      <c r="NY90" s="38"/>
      <c r="NZ90" s="38"/>
      <c r="OA90" s="38"/>
      <c r="OB90" s="38"/>
      <c r="OC90" s="38"/>
      <c r="OD90" s="38"/>
      <c r="OE90" s="38"/>
      <c r="OF90" s="38"/>
      <c r="OG90" s="38"/>
      <c r="OH90" s="38"/>
      <c r="OI90" s="38"/>
      <c r="OJ90" s="38"/>
      <c r="OK90" s="38"/>
      <c r="OL90" s="38"/>
      <c r="OM90" s="38"/>
      <c r="ON90" s="38"/>
      <c r="OO90" s="38"/>
      <c r="OP90" s="38"/>
      <c r="OQ90" s="38"/>
      <c r="OR90" s="38"/>
      <c r="OS90" s="38"/>
      <c r="OT90" s="38"/>
      <c r="OU90" s="38"/>
      <c r="OV90" s="38"/>
      <c r="OW90" s="38"/>
      <c r="OX90" s="38"/>
      <c r="OY90" s="38"/>
      <c r="OZ90" s="38"/>
      <c r="PA90" s="38"/>
      <c r="PB90" s="38"/>
      <c r="PC90" s="38"/>
      <c r="PD90" s="38"/>
      <c r="PE90" s="38"/>
      <c r="PF90" s="38"/>
      <c r="PG90" s="38"/>
      <c r="PH90" s="38"/>
      <c r="PI90" s="38"/>
      <c r="PJ90" s="38"/>
      <c r="PK90" s="38"/>
      <c r="PL90" s="38"/>
      <c r="PM90" s="38"/>
      <c r="PN90" s="38"/>
      <c r="PO90" s="38"/>
      <c r="PP90" s="38"/>
      <c r="PQ90" s="38"/>
      <c r="PR90" s="38"/>
      <c r="PS90" s="38"/>
      <c r="PT90" s="38"/>
      <c r="PU90" s="38"/>
      <c r="PV90" s="38"/>
      <c r="PW90" s="38"/>
      <c r="PX90" s="38"/>
      <c r="PY90" s="38"/>
      <c r="PZ90" s="38"/>
      <c r="QA90" s="38"/>
      <c r="QB90" s="38"/>
      <c r="QC90" s="38"/>
      <c r="QD90" s="38"/>
      <c r="QE90" s="38"/>
      <c r="QF90" s="38"/>
      <c r="QG90" s="38"/>
      <c r="QH90" s="38"/>
      <c r="QI90" s="38"/>
      <c r="QJ90" s="38"/>
      <c r="QK90" s="38"/>
      <c r="QL90" s="38"/>
      <c r="QM90" s="38"/>
      <c r="QN90" s="38"/>
      <c r="QO90" s="38"/>
      <c r="QP90" s="38"/>
      <c r="QQ90" s="38"/>
      <c r="QR90" s="38"/>
      <c r="QS90" s="38"/>
      <c r="QT90" s="38"/>
      <c r="QU90" s="38"/>
      <c r="QV90" s="38"/>
      <c r="QW90" s="38"/>
      <c r="QX90" s="38"/>
      <c r="QY90" s="38"/>
      <c r="QZ90" s="38"/>
      <c r="RA90" s="38"/>
      <c r="RB90" s="38"/>
      <c r="RC90" s="38"/>
      <c r="RD90" s="38"/>
      <c r="RE90" s="38"/>
      <c r="RF90" s="38"/>
      <c r="RG90" s="38"/>
      <c r="RH90" s="38"/>
      <c r="RI90" s="38"/>
      <c r="RJ90" s="38"/>
      <c r="RK90" s="38"/>
      <c r="RL90" s="38"/>
      <c r="RM90" s="38"/>
      <c r="RN90" s="38"/>
      <c r="RO90" s="38"/>
      <c r="RP90" s="38"/>
      <c r="RQ90" s="38"/>
      <c r="RR90" s="38"/>
      <c r="RS90" s="38"/>
      <c r="RT90" s="38"/>
      <c r="RU90" s="38"/>
      <c r="RV90" s="38"/>
      <c r="RW90" s="38"/>
      <c r="RX90" s="38"/>
      <c r="RY90" s="38"/>
      <c r="RZ90" s="38"/>
      <c r="SA90" s="38"/>
      <c r="SB90" s="38"/>
      <c r="SC90" s="38"/>
      <c r="SD90" s="38"/>
      <c r="SE90" s="38"/>
      <c r="SF90" s="38"/>
      <c r="SG90" s="38"/>
      <c r="SH90" s="38"/>
      <c r="SI90" s="38"/>
      <c r="SJ90" s="38"/>
      <c r="SK90" s="38"/>
      <c r="SL90" s="38"/>
      <c r="SM90" s="38"/>
      <c r="SN90" s="38"/>
      <c r="SO90" s="38"/>
      <c r="SP90" s="38"/>
      <c r="SQ90" s="38"/>
      <c r="SR90" s="38"/>
      <c r="SS90" s="38"/>
      <c r="ST90" s="38"/>
      <c r="SU90" s="38"/>
      <c r="SV90" s="38"/>
      <c r="SW90" s="38"/>
      <c r="SX90" s="38"/>
      <c r="SY90" s="38"/>
      <c r="SZ90" s="38"/>
      <c r="TA90" s="38"/>
      <c r="TB90" s="38"/>
      <c r="TC90" s="38"/>
      <c r="TD90" s="38"/>
      <c r="TE90" s="38">
        <v>1</v>
      </c>
      <c r="TF90" s="38"/>
      <c r="TG90" s="38"/>
      <c r="TH90" s="38"/>
      <c r="TI90" s="38"/>
      <c r="TJ90" s="38"/>
      <c r="TK90" s="38"/>
      <c r="TL90" s="38"/>
      <c r="TM90" s="38"/>
      <c r="TN90" s="38">
        <v>1</v>
      </c>
      <c r="TO90" s="38"/>
      <c r="TP90" s="38"/>
      <c r="TQ90" s="38"/>
      <c r="TR90" s="38"/>
      <c r="TS90" s="38"/>
      <c r="TT90" s="38"/>
      <c r="TU90" s="38"/>
      <c r="TV90" s="38"/>
      <c r="TW90" s="38"/>
      <c r="TX90" s="38"/>
      <c r="TY90" s="38"/>
      <c r="TZ90" s="38"/>
      <c r="UA90" s="38"/>
      <c r="UB90" s="38"/>
      <c r="UC90" s="38"/>
      <c r="UD90" s="38"/>
      <c r="UE90" s="38"/>
      <c r="UF90" s="38"/>
      <c r="UG90" s="38"/>
      <c r="UH90" s="38"/>
      <c r="UI90" s="38"/>
      <c r="UJ90" s="38"/>
      <c r="UK90" s="38"/>
      <c r="UL90" s="38"/>
      <c r="UM90" s="38"/>
      <c r="UN90" s="38"/>
      <c r="UO90" s="38"/>
      <c r="UP90" s="38"/>
      <c r="UQ90" s="38"/>
      <c r="UR90" s="38"/>
      <c r="US90" s="38"/>
      <c r="UT90" s="38"/>
      <c r="UU90" s="38"/>
      <c r="UV90" s="38"/>
      <c r="UW90" s="38"/>
      <c r="UX90" s="38"/>
      <c r="UY90" s="38"/>
      <c r="UZ90" s="38"/>
      <c r="VA90" s="38"/>
      <c r="VB90" s="38"/>
      <c r="VC90" s="38"/>
      <c r="VD90" s="38"/>
      <c r="VE90" s="38"/>
      <c r="VF90" s="38"/>
      <c r="VG90" s="38"/>
      <c r="VH90" s="38"/>
      <c r="VI90" s="38"/>
      <c r="VJ90" s="38"/>
      <c r="VK90" s="38"/>
      <c r="VL90" s="38"/>
      <c r="VM90" s="38"/>
      <c r="VN90" s="38"/>
      <c r="VO90" s="38"/>
      <c r="VP90" s="38"/>
      <c r="VQ90" s="38">
        <v>1</v>
      </c>
      <c r="VR90" s="38"/>
      <c r="VS90" s="38"/>
      <c r="VT90" s="38">
        <v>1</v>
      </c>
      <c r="VU90" s="38"/>
      <c r="VV90" s="38"/>
      <c r="VW90" s="38"/>
      <c r="VX90" s="38"/>
      <c r="VY90" s="38"/>
      <c r="VZ90" s="38"/>
      <c r="WA90" s="38"/>
      <c r="WB90" s="38"/>
      <c r="WC90" s="38"/>
      <c r="WD90" s="38"/>
      <c r="WE90" s="38"/>
      <c r="WF90" s="38"/>
      <c r="WG90" s="38"/>
      <c r="WH90" s="38"/>
      <c r="WI90" s="38"/>
      <c r="WJ90" s="38"/>
      <c r="WK90" s="38"/>
      <c r="WL90" s="38"/>
      <c r="WM90" s="38"/>
      <c r="WN90" s="38"/>
      <c r="WO90" s="38"/>
      <c r="WP90" s="38"/>
      <c r="WQ90" s="38">
        <v>5</v>
      </c>
      <c r="WR90" s="38"/>
      <c r="WS90" s="38"/>
      <c r="WT90" s="38"/>
      <c r="WU90" s="38"/>
      <c r="WV90" s="38"/>
      <c r="WW90" s="38"/>
      <c r="WX90" s="38"/>
      <c r="WY90" s="38"/>
      <c r="WZ90" s="38"/>
      <c r="XA90" s="38">
        <v>5</v>
      </c>
      <c r="XB90" s="38"/>
      <c r="XC90" s="38"/>
      <c r="XD90" s="38"/>
      <c r="XE90" s="38"/>
      <c r="XF90" s="38"/>
      <c r="XG90" s="38"/>
      <c r="XH90" s="38"/>
      <c r="XI90" s="38"/>
      <c r="XJ90" s="38"/>
      <c r="XK90" s="38"/>
      <c r="XL90" s="38"/>
      <c r="XM90" s="38"/>
      <c r="XN90" s="38"/>
      <c r="XO90" s="38"/>
      <c r="XP90" s="38"/>
      <c r="XQ90" s="38"/>
      <c r="XR90" s="38"/>
      <c r="XS90" s="38"/>
      <c r="XT90" s="38"/>
      <c r="XU90" s="38"/>
      <c r="XV90" s="38"/>
      <c r="XW90" s="38"/>
      <c r="XX90" s="38"/>
      <c r="XY90" s="38"/>
      <c r="XZ90" s="38"/>
      <c r="YA90" s="38"/>
      <c r="YB90" s="38"/>
      <c r="YC90" s="38">
        <v>1</v>
      </c>
      <c r="YD90" s="38"/>
      <c r="YE90" s="38"/>
      <c r="YF90" s="38"/>
      <c r="YG90" s="38">
        <v>1</v>
      </c>
      <c r="YH90" s="38"/>
      <c r="YI90" s="38"/>
      <c r="YJ90" s="38"/>
      <c r="YK90" s="38"/>
      <c r="YL90" s="38"/>
      <c r="YM90" s="38"/>
      <c r="YN90" s="38"/>
      <c r="YO90" s="38"/>
      <c r="YP90" s="38"/>
      <c r="YQ90" s="38"/>
      <c r="YR90" s="38"/>
      <c r="YS90" s="38"/>
      <c r="YT90" s="38"/>
      <c r="YU90" s="38"/>
      <c r="YV90" s="38"/>
      <c r="YW90" s="38"/>
      <c r="YX90" s="38"/>
      <c r="YY90" s="38"/>
      <c r="YZ90" s="38"/>
      <c r="ZA90" s="38"/>
      <c r="ZB90" s="38"/>
      <c r="ZC90" s="38"/>
      <c r="ZD90" s="38"/>
      <c r="ZE90" s="38"/>
      <c r="ZF90" s="38"/>
      <c r="ZG90" s="38"/>
      <c r="ZH90" s="38"/>
      <c r="ZI90" s="38"/>
      <c r="ZJ90" s="38"/>
      <c r="ZK90" s="38"/>
      <c r="ZL90" s="38"/>
      <c r="ZM90" s="38"/>
      <c r="ZN90" s="38"/>
      <c r="ZO90" s="38"/>
      <c r="ZP90" s="38"/>
      <c r="ZQ90" s="38">
        <v>10</v>
      </c>
      <c r="ZR90" s="38"/>
      <c r="ZS90" s="38"/>
      <c r="ZT90" s="38"/>
      <c r="ZU90" s="38"/>
      <c r="ZV90" s="38"/>
      <c r="ZW90" s="38"/>
      <c r="ZX90" s="38"/>
      <c r="ZY90" s="38"/>
      <c r="ZZ90" s="38"/>
      <c r="AAA90" s="38">
        <v>10</v>
      </c>
      <c r="AAB90" s="38"/>
      <c r="AAC90" s="38"/>
      <c r="AAD90" s="38"/>
      <c r="AAE90" s="38"/>
      <c r="AAF90" s="38"/>
      <c r="AAG90" s="38"/>
      <c r="AAH90" s="38"/>
      <c r="AAI90" s="38"/>
      <c r="AAJ90" s="31">
        <f t="shared" si="9"/>
        <v>0</v>
      </c>
      <c r="AAK90" s="5"/>
    </row>
    <row r="91" spans="1:713" s="36" customFormat="1" x14ac:dyDescent="0.25">
      <c r="A91" s="43" t="s">
        <v>719</v>
      </c>
      <c r="B91" s="77">
        <f t="shared" si="8"/>
        <v>0</v>
      </c>
      <c r="C91" s="69">
        <v>1</v>
      </c>
      <c r="D91" s="71">
        <v>43451</v>
      </c>
      <c r="E91" s="79">
        <v>27.03</v>
      </c>
      <c r="F91" s="79">
        <f t="shared" si="10"/>
        <v>0</v>
      </c>
      <c r="G91" s="77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L91" s="38"/>
      <c r="LM91" s="38"/>
      <c r="LN91" s="38"/>
      <c r="LO91" s="38"/>
      <c r="LP91" s="38"/>
      <c r="LQ91" s="38"/>
      <c r="LR91" s="38"/>
      <c r="LS91" s="38"/>
      <c r="LT91" s="38"/>
      <c r="LU91" s="38"/>
      <c r="LV91" s="38"/>
      <c r="LW91" s="38"/>
      <c r="LX91" s="38"/>
      <c r="LY91" s="38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8"/>
      <c r="NF91" s="38"/>
      <c r="NG91" s="38"/>
      <c r="NH91" s="38"/>
      <c r="NI91" s="38"/>
      <c r="NJ91" s="38"/>
      <c r="NK91" s="38"/>
      <c r="NL91" s="38"/>
      <c r="NM91" s="38"/>
      <c r="NN91" s="38"/>
      <c r="NO91" s="38"/>
      <c r="NP91" s="38"/>
      <c r="NQ91" s="38"/>
      <c r="NR91" s="38"/>
      <c r="NS91" s="38"/>
      <c r="NT91" s="38"/>
      <c r="NU91" s="38"/>
      <c r="NV91" s="38"/>
      <c r="NW91" s="38"/>
      <c r="NX91" s="38"/>
      <c r="NY91" s="38"/>
      <c r="NZ91" s="38"/>
      <c r="OA91" s="38"/>
      <c r="OB91" s="38"/>
      <c r="OC91" s="38"/>
      <c r="OD91" s="38"/>
      <c r="OE91" s="38"/>
      <c r="OF91" s="38"/>
      <c r="OG91" s="38"/>
      <c r="OH91" s="38"/>
      <c r="OI91" s="38"/>
      <c r="OJ91" s="38"/>
      <c r="OK91" s="38"/>
      <c r="OL91" s="38"/>
      <c r="OM91" s="38"/>
      <c r="ON91" s="38"/>
      <c r="OO91" s="38"/>
      <c r="OP91" s="38"/>
      <c r="OQ91" s="38"/>
      <c r="OR91" s="38"/>
      <c r="OS91" s="38"/>
      <c r="OT91" s="38"/>
      <c r="OU91" s="38"/>
      <c r="OV91" s="38"/>
      <c r="OW91" s="38"/>
      <c r="OX91" s="38"/>
      <c r="OY91" s="38"/>
      <c r="OZ91" s="38"/>
      <c r="PA91" s="38"/>
      <c r="PB91" s="38"/>
      <c r="PC91" s="38"/>
      <c r="PD91" s="38"/>
      <c r="PE91" s="38"/>
      <c r="PF91" s="38"/>
      <c r="PG91" s="38"/>
      <c r="PH91" s="38"/>
      <c r="PI91" s="38"/>
      <c r="PJ91" s="38"/>
      <c r="PK91" s="38"/>
      <c r="PL91" s="38"/>
      <c r="PM91" s="38"/>
      <c r="PN91" s="38"/>
      <c r="PO91" s="38"/>
      <c r="PP91" s="38"/>
      <c r="PQ91" s="38"/>
      <c r="PR91" s="38"/>
      <c r="PS91" s="38"/>
      <c r="PT91" s="38"/>
      <c r="PU91" s="38"/>
      <c r="PV91" s="38"/>
      <c r="PW91" s="38"/>
      <c r="PX91" s="38"/>
      <c r="PY91" s="38"/>
      <c r="PZ91" s="38"/>
      <c r="QA91" s="38"/>
      <c r="QB91" s="38"/>
      <c r="QC91" s="38"/>
      <c r="QD91" s="38"/>
      <c r="QE91" s="38"/>
      <c r="QF91" s="38"/>
      <c r="QG91" s="38"/>
      <c r="QH91" s="38"/>
      <c r="QI91" s="38"/>
      <c r="QJ91" s="38"/>
      <c r="QK91" s="38"/>
      <c r="QL91" s="38"/>
      <c r="QM91" s="38"/>
      <c r="QN91" s="38"/>
      <c r="QO91" s="38"/>
      <c r="QP91" s="38"/>
      <c r="QQ91" s="38"/>
      <c r="QR91" s="38"/>
      <c r="QS91" s="38"/>
      <c r="QT91" s="38"/>
      <c r="QU91" s="38"/>
      <c r="QV91" s="38"/>
      <c r="QW91" s="38"/>
      <c r="QX91" s="38"/>
      <c r="QY91" s="38"/>
      <c r="QZ91" s="38"/>
      <c r="RA91" s="38"/>
      <c r="RB91" s="38"/>
      <c r="RC91" s="38"/>
      <c r="RD91" s="38"/>
      <c r="RE91" s="38"/>
      <c r="RF91" s="38"/>
      <c r="RG91" s="38"/>
      <c r="RH91" s="38"/>
      <c r="RI91" s="38"/>
      <c r="RJ91" s="38"/>
      <c r="RK91" s="38"/>
      <c r="RL91" s="38"/>
      <c r="RM91" s="38"/>
      <c r="RN91" s="38"/>
      <c r="RO91" s="38"/>
      <c r="RP91" s="38"/>
      <c r="RQ91" s="38"/>
      <c r="RR91" s="38"/>
      <c r="RS91" s="38"/>
      <c r="RT91" s="38"/>
      <c r="RU91" s="38"/>
      <c r="RV91" s="38"/>
      <c r="RW91" s="38"/>
      <c r="RX91" s="38"/>
      <c r="RY91" s="38"/>
      <c r="RZ91" s="38"/>
      <c r="SA91" s="38"/>
      <c r="SB91" s="38"/>
      <c r="SC91" s="38"/>
      <c r="SD91" s="38"/>
      <c r="SE91" s="38"/>
      <c r="SF91" s="38"/>
      <c r="SG91" s="38"/>
      <c r="SH91" s="38"/>
      <c r="SI91" s="38"/>
      <c r="SJ91" s="38"/>
      <c r="SK91" s="38"/>
      <c r="SL91" s="38"/>
      <c r="SM91" s="38"/>
      <c r="SN91" s="38"/>
      <c r="SO91" s="38"/>
      <c r="SP91" s="38"/>
      <c r="SQ91" s="38"/>
      <c r="SR91" s="38"/>
      <c r="SS91" s="38"/>
      <c r="ST91" s="38"/>
      <c r="SU91" s="38"/>
      <c r="SV91" s="38"/>
      <c r="SW91" s="38"/>
      <c r="SX91" s="38"/>
      <c r="SY91" s="38"/>
      <c r="SZ91" s="38"/>
      <c r="TA91" s="38"/>
      <c r="TB91" s="38"/>
      <c r="TC91" s="38"/>
      <c r="TD91" s="38"/>
      <c r="TE91" s="38"/>
      <c r="TF91" s="38"/>
      <c r="TG91" s="38"/>
      <c r="TH91" s="38"/>
      <c r="TI91" s="38"/>
      <c r="TJ91" s="38"/>
      <c r="TK91" s="38"/>
      <c r="TL91" s="38"/>
      <c r="TM91" s="38"/>
      <c r="TN91" s="38"/>
      <c r="TO91" s="38"/>
      <c r="TP91" s="38"/>
      <c r="TQ91" s="38"/>
      <c r="TR91" s="38"/>
      <c r="TS91" s="38"/>
      <c r="TT91" s="38"/>
      <c r="TU91" s="38"/>
      <c r="TV91" s="38"/>
      <c r="TW91" s="38"/>
      <c r="TX91" s="38"/>
      <c r="TY91" s="38"/>
      <c r="TZ91" s="38"/>
      <c r="UA91" s="38"/>
      <c r="UB91" s="38"/>
      <c r="UC91" s="38"/>
      <c r="UD91" s="38"/>
      <c r="UE91" s="38"/>
      <c r="UF91" s="38"/>
      <c r="UG91" s="38"/>
      <c r="UH91" s="38"/>
      <c r="UI91" s="38"/>
      <c r="UJ91" s="38"/>
      <c r="UK91" s="38"/>
      <c r="UL91" s="38"/>
      <c r="UM91" s="38"/>
      <c r="UN91" s="38"/>
      <c r="UO91" s="38"/>
      <c r="UP91" s="38"/>
      <c r="UQ91" s="38"/>
      <c r="UR91" s="38"/>
      <c r="US91" s="38"/>
      <c r="UT91" s="38"/>
      <c r="UU91" s="38"/>
      <c r="UV91" s="38"/>
      <c r="UW91" s="38"/>
      <c r="UX91" s="38"/>
      <c r="UY91" s="38"/>
      <c r="UZ91" s="38"/>
      <c r="VA91" s="38"/>
      <c r="VB91" s="38"/>
      <c r="VC91" s="38"/>
      <c r="VD91" s="38"/>
      <c r="VE91" s="38"/>
      <c r="VF91" s="38"/>
      <c r="VG91" s="38"/>
      <c r="VH91" s="38"/>
      <c r="VI91" s="38"/>
      <c r="VJ91" s="38"/>
      <c r="VK91" s="38"/>
      <c r="VL91" s="38"/>
      <c r="VM91" s="38"/>
      <c r="VN91" s="38"/>
      <c r="VO91" s="38"/>
      <c r="VP91" s="38"/>
      <c r="VQ91" s="38"/>
      <c r="VR91" s="38"/>
      <c r="VS91" s="38"/>
      <c r="VT91" s="38"/>
      <c r="VU91" s="38"/>
      <c r="VV91" s="38"/>
      <c r="VW91" s="38"/>
      <c r="VX91" s="38"/>
      <c r="VY91" s="38"/>
      <c r="VZ91" s="38"/>
      <c r="WA91" s="38"/>
      <c r="WB91" s="38"/>
      <c r="WC91" s="38"/>
      <c r="WD91" s="38"/>
      <c r="WE91" s="38"/>
      <c r="WF91" s="38"/>
      <c r="WG91" s="38"/>
      <c r="WH91" s="38"/>
      <c r="WI91" s="38"/>
      <c r="WJ91" s="38"/>
      <c r="WK91" s="38"/>
      <c r="WL91" s="38"/>
      <c r="WM91" s="38"/>
      <c r="WN91" s="38"/>
      <c r="WO91" s="38"/>
      <c r="WP91" s="38"/>
      <c r="WQ91" s="38"/>
      <c r="WR91" s="38"/>
      <c r="WS91" s="38"/>
      <c r="WT91" s="38"/>
      <c r="WU91" s="38"/>
      <c r="WV91" s="38"/>
      <c r="WW91" s="38"/>
      <c r="WX91" s="38"/>
      <c r="WY91" s="38"/>
      <c r="WZ91" s="38"/>
      <c r="XA91" s="38"/>
      <c r="XB91" s="38"/>
      <c r="XC91" s="38"/>
      <c r="XD91" s="38"/>
      <c r="XE91" s="38"/>
      <c r="XF91" s="38"/>
      <c r="XG91" s="38"/>
      <c r="XH91" s="38"/>
      <c r="XI91" s="38"/>
      <c r="XJ91" s="38"/>
      <c r="XK91" s="38"/>
      <c r="XL91" s="38"/>
      <c r="XM91" s="38"/>
      <c r="XN91" s="38"/>
      <c r="XO91" s="38"/>
      <c r="XP91" s="38"/>
      <c r="XQ91" s="38"/>
      <c r="XR91" s="38"/>
      <c r="XS91" s="38"/>
      <c r="XT91" s="38"/>
      <c r="XU91" s="38"/>
      <c r="XV91" s="38"/>
      <c r="XW91" s="38"/>
      <c r="XX91" s="38"/>
      <c r="XY91" s="38"/>
      <c r="XZ91" s="38"/>
      <c r="YA91" s="38"/>
      <c r="YB91" s="38"/>
      <c r="YC91" s="38"/>
      <c r="YD91" s="38"/>
      <c r="YE91" s="38"/>
      <c r="YF91" s="38"/>
      <c r="YG91" s="38"/>
      <c r="YH91" s="38"/>
      <c r="YI91" s="38"/>
      <c r="YJ91" s="38"/>
      <c r="YK91" s="38"/>
      <c r="YL91" s="38"/>
      <c r="YM91" s="38"/>
      <c r="YN91" s="38"/>
      <c r="YO91" s="38"/>
      <c r="YP91" s="38"/>
      <c r="YQ91" s="38"/>
      <c r="YR91" s="38"/>
      <c r="YS91" s="38"/>
      <c r="YT91" s="38"/>
      <c r="YU91" s="38"/>
      <c r="YV91" s="38">
        <v>1</v>
      </c>
      <c r="YW91" s="38"/>
      <c r="YX91" s="38"/>
      <c r="YY91" s="38"/>
      <c r="YZ91" s="38">
        <v>1</v>
      </c>
      <c r="ZA91" s="38"/>
      <c r="ZB91" s="38"/>
      <c r="ZC91" s="38"/>
      <c r="ZD91" s="38"/>
      <c r="ZE91" s="38"/>
      <c r="ZF91" s="38"/>
      <c r="ZG91" s="38"/>
      <c r="ZH91" s="38"/>
      <c r="ZI91" s="38"/>
      <c r="ZJ91" s="38"/>
      <c r="ZK91" s="38"/>
      <c r="ZL91" s="38"/>
      <c r="ZM91" s="38"/>
      <c r="ZN91" s="38"/>
      <c r="ZO91" s="38"/>
      <c r="ZP91" s="38"/>
      <c r="ZQ91" s="38"/>
      <c r="ZR91" s="38"/>
      <c r="ZS91" s="38"/>
      <c r="ZT91" s="38"/>
      <c r="ZU91" s="38"/>
      <c r="ZV91" s="38"/>
      <c r="ZW91" s="38"/>
      <c r="ZX91" s="38"/>
      <c r="ZY91" s="38"/>
      <c r="ZZ91" s="38"/>
      <c r="AAA91" s="38"/>
      <c r="AAB91" s="38"/>
      <c r="AAC91" s="38"/>
      <c r="AAD91" s="38"/>
      <c r="AAE91" s="38"/>
      <c r="AAF91" s="38"/>
      <c r="AAG91" s="38"/>
      <c r="AAH91" s="38"/>
      <c r="AAI91" s="38"/>
      <c r="AAJ91" s="31">
        <f t="shared" si="9"/>
        <v>0</v>
      </c>
      <c r="AAK91" s="5"/>
    </row>
    <row r="92" spans="1:713" s="36" customFormat="1" x14ac:dyDescent="0.25">
      <c r="A92" s="43" t="s">
        <v>216</v>
      </c>
      <c r="B92" s="77">
        <f t="shared" si="8"/>
        <v>0</v>
      </c>
      <c r="C92" s="69">
        <v>10</v>
      </c>
      <c r="D92" s="71">
        <v>43293</v>
      </c>
      <c r="E92" s="79">
        <v>24.21</v>
      </c>
      <c r="F92" s="79">
        <f t="shared" si="10"/>
        <v>0</v>
      </c>
      <c r="G92" s="77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>
        <v>30</v>
      </c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>
        <v>30</v>
      </c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L92" s="38"/>
      <c r="LM92" s="38"/>
      <c r="LN92" s="38"/>
      <c r="LO92" s="38"/>
      <c r="LP92" s="38"/>
      <c r="LQ92" s="38"/>
      <c r="LR92" s="38"/>
      <c r="LS92" s="38"/>
      <c r="LT92" s="38"/>
      <c r="LU92" s="38"/>
      <c r="LV92" s="38"/>
      <c r="LW92" s="38"/>
      <c r="LX92" s="38"/>
      <c r="LY92" s="38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8"/>
      <c r="NF92" s="38"/>
      <c r="NG92" s="38"/>
      <c r="NH92" s="38"/>
      <c r="NI92" s="38"/>
      <c r="NJ92" s="38"/>
      <c r="NK92" s="38"/>
      <c r="NL92" s="38"/>
      <c r="NM92" s="38"/>
      <c r="NN92" s="38"/>
      <c r="NO92" s="38"/>
      <c r="NP92" s="38"/>
      <c r="NQ92" s="38">
        <v>10</v>
      </c>
      <c r="NR92" s="38"/>
      <c r="NS92" s="38"/>
      <c r="NT92" s="38"/>
      <c r="NU92" s="38"/>
      <c r="NV92" s="38"/>
      <c r="NW92" s="38"/>
      <c r="NX92" s="38"/>
      <c r="NY92" s="38"/>
      <c r="NZ92" s="38"/>
      <c r="OA92" s="38">
        <v>10</v>
      </c>
      <c r="OB92" s="38"/>
      <c r="OC92" s="38"/>
      <c r="OD92" s="38"/>
      <c r="OE92" s="38"/>
      <c r="OF92" s="38"/>
      <c r="OG92" s="38"/>
      <c r="OH92" s="38"/>
      <c r="OI92" s="38"/>
      <c r="OJ92" s="38"/>
      <c r="OK92" s="38"/>
      <c r="OL92" s="38"/>
      <c r="OM92" s="38"/>
      <c r="ON92" s="38"/>
      <c r="OO92" s="38"/>
      <c r="OP92" s="38"/>
      <c r="OQ92" s="38"/>
      <c r="OR92" s="38"/>
      <c r="OS92" s="38"/>
      <c r="OT92" s="38"/>
      <c r="OU92" s="38"/>
      <c r="OV92" s="38"/>
      <c r="OW92" s="38"/>
      <c r="OX92" s="38"/>
      <c r="OY92" s="38"/>
      <c r="OZ92" s="38"/>
      <c r="PA92" s="38"/>
      <c r="PB92" s="38"/>
      <c r="PC92" s="38"/>
      <c r="PD92" s="38"/>
      <c r="PE92" s="38"/>
      <c r="PF92" s="38"/>
      <c r="PG92" s="38"/>
      <c r="PH92" s="38"/>
      <c r="PI92" s="38"/>
      <c r="PJ92" s="38"/>
      <c r="PK92" s="38"/>
      <c r="PL92" s="38"/>
      <c r="PM92" s="38"/>
      <c r="PN92" s="38"/>
      <c r="PO92" s="38"/>
      <c r="PP92" s="38"/>
      <c r="PQ92" s="38"/>
      <c r="PR92" s="38"/>
      <c r="PS92" s="38"/>
      <c r="PT92" s="38"/>
      <c r="PU92" s="38"/>
      <c r="PV92" s="38"/>
      <c r="PW92" s="38"/>
      <c r="PX92" s="38"/>
      <c r="PY92" s="38"/>
      <c r="PZ92" s="38"/>
      <c r="QA92" s="38"/>
      <c r="QB92" s="38"/>
      <c r="QC92" s="38"/>
      <c r="QD92" s="38"/>
      <c r="QE92" s="38"/>
      <c r="QF92" s="38"/>
      <c r="QG92" s="38"/>
      <c r="QH92" s="38"/>
      <c r="QI92" s="38"/>
      <c r="QJ92" s="38"/>
      <c r="QK92" s="38"/>
      <c r="QL92" s="38"/>
      <c r="QM92" s="38"/>
      <c r="QN92" s="38"/>
      <c r="QO92" s="38"/>
      <c r="QP92" s="38"/>
      <c r="QQ92" s="38"/>
      <c r="QR92" s="38">
        <v>20</v>
      </c>
      <c r="QS92" s="38"/>
      <c r="QT92" s="38"/>
      <c r="QU92" s="38"/>
      <c r="QV92" s="38"/>
      <c r="QW92" s="38"/>
      <c r="QX92" s="38"/>
      <c r="QY92" s="38"/>
      <c r="QZ92" s="38"/>
      <c r="RA92" s="38"/>
      <c r="RB92" s="38"/>
      <c r="RC92" s="38"/>
      <c r="RD92" s="38"/>
      <c r="RE92" s="38"/>
      <c r="RF92" s="38"/>
      <c r="RG92" s="38"/>
      <c r="RH92" s="38"/>
      <c r="RI92" s="38"/>
      <c r="RJ92" s="38"/>
      <c r="RK92" s="38"/>
      <c r="RL92" s="38"/>
      <c r="RM92" s="38"/>
      <c r="RN92" s="38"/>
      <c r="RO92" s="38"/>
      <c r="RP92" s="38"/>
      <c r="RQ92" s="38"/>
      <c r="RR92" s="38"/>
      <c r="RS92" s="38"/>
      <c r="RT92" s="38"/>
      <c r="RU92" s="38"/>
      <c r="RV92" s="38"/>
      <c r="RW92" s="38"/>
      <c r="RX92" s="38"/>
      <c r="RY92" s="38"/>
      <c r="RZ92" s="38"/>
      <c r="SA92" s="38"/>
      <c r="SB92" s="38"/>
      <c r="SC92" s="38"/>
      <c r="SD92" s="38"/>
      <c r="SE92" s="38"/>
      <c r="SF92" s="38"/>
      <c r="SG92" s="38"/>
      <c r="SH92" s="38"/>
      <c r="SI92" s="38"/>
      <c r="SJ92" s="38"/>
      <c r="SK92" s="38"/>
      <c r="SL92" s="38"/>
      <c r="SM92" s="38"/>
      <c r="SN92" s="38"/>
      <c r="SO92" s="38"/>
      <c r="SP92" s="38"/>
      <c r="SQ92" s="38"/>
      <c r="SR92" s="38"/>
      <c r="SS92" s="38"/>
      <c r="ST92" s="38"/>
      <c r="SU92" s="38"/>
      <c r="SV92" s="38"/>
      <c r="SW92" s="38"/>
      <c r="SX92" s="38"/>
      <c r="SY92" s="38"/>
      <c r="SZ92" s="38"/>
      <c r="TA92" s="38"/>
      <c r="TB92" s="38"/>
      <c r="TC92" s="38"/>
      <c r="TD92" s="38"/>
      <c r="TE92" s="38"/>
      <c r="TF92" s="38"/>
      <c r="TG92" s="38"/>
      <c r="TH92" s="38"/>
      <c r="TI92" s="38"/>
      <c r="TJ92" s="38"/>
      <c r="TK92" s="38"/>
      <c r="TL92" s="38"/>
      <c r="TM92" s="38"/>
      <c r="TN92" s="38"/>
      <c r="TO92" s="38"/>
      <c r="TP92" s="38"/>
      <c r="TQ92" s="38"/>
      <c r="TR92" s="38"/>
      <c r="TS92" s="38"/>
      <c r="TT92" s="38"/>
      <c r="TU92" s="38"/>
      <c r="TV92" s="38"/>
      <c r="TW92" s="38"/>
      <c r="TX92" s="38"/>
      <c r="TY92" s="38"/>
      <c r="TZ92" s="38"/>
      <c r="UA92" s="38"/>
      <c r="UB92" s="38"/>
      <c r="UC92" s="38"/>
      <c r="UD92" s="38"/>
      <c r="UE92" s="38"/>
      <c r="UF92" s="38"/>
      <c r="UG92" s="38"/>
      <c r="UH92" s="38"/>
      <c r="UI92" s="38"/>
      <c r="UJ92" s="38"/>
      <c r="UK92" s="38"/>
      <c r="UL92" s="38"/>
      <c r="UM92" s="38"/>
      <c r="UN92" s="38"/>
      <c r="UO92" s="38"/>
      <c r="UP92" s="38"/>
      <c r="UQ92" s="38"/>
      <c r="UR92" s="38"/>
      <c r="US92" s="38"/>
      <c r="UT92" s="38"/>
      <c r="UU92" s="38"/>
      <c r="UV92" s="38"/>
      <c r="UW92" s="38"/>
      <c r="UX92" s="38"/>
      <c r="UY92" s="38"/>
      <c r="UZ92" s="38"/>
      <c r="VA92" s="38"/>
      <c r="VB92" s="38"/>
      <c r="VC92" s="38"/>
      <c r="VD92" s="38"/>
      <c r="VE92" s="38"/>
      <c r="VF92" s="38"/>
      <c r="VG92" s="38"/>
      <c r="VH92" s="38"/>
      <c r="VI92" s="38"/>
      <c r="VJ92" s="38"/>
      <c r="VK92" s="38"/>
      <c r="VL92" s="38"/>
      <c r="VM92" s="38"/>
      <c r="VN92" s="38"/>
      <c r="VO92" s="38"/>
      <c r="VP92" s="38"/>
      <c r="VQ92" s="38"/>
      <c r="VR92" s="38"/>
      <c r="VS92" s="38"/>
      <c r="VT92" s="38"/>
      <c r="VU92" s="38"/>
      <c r="VV92" s="38"/>
      <c r="VW92" s="38"/>
      <c r="VX92" s="38"/>
      <c r="VY92" s="38"/>
      <c r="VZ92" s="38"/>
      <c r="WA92" s="38"/>
      <c r="WB92" s="38"/>
      <c r="WC92" s="38"/>
      <c r="WD92" s="38"/>
      <c r="WE92" s="38"/>
      <c r="WF92" s="38"/>
      <c r="WG92" s="38"/>
      <c r="WH92" s="38"/>
      <c r="WI92" s="38"/>
      <c r="WJ92" s="38"/>
      <c r="WK92" s="38"/>
      <c r="WL92" s="38"/>
      <c r="WM92" s="38"/>
      <c r="WN92" s="38"/>
      <c r="WO92" s="38"/>
      <c r="WP92" s="38"/>
      <c r="WQ92" s="38"/>
      <c r="WR92" s="38"/>
      <c r="WS92" s="38"/>
      <c r="WT92" s="38"/>
      <c r="WU92" s="38"/>
      <c r="WV92" s="38"/>
      <c r="WW92" s="38"/>
      <c r="WX92" s="38"/>
      <c r="WY92" s="38"/>
      <c r="WZ92" s="38"/>
      <c r="XA92" s="38"/>
      <c r="XB92" s="38"/>
      <c r="XC92" s="38"/>
      <c r="XD92" s="38"/>
      <c r="XE92" s="38"/>
      <c r="XF92" s="38"/>
      <c r="XG92" s="38"/>
      <c r="XH92" s="38"/>
      <c r="XI92" s="38"/>
      <c r="XJ92" s="38"/>
      <c r="XK92" s="38"/>
      <c r="XL92" s="38"/>
      <c r="XM92" s="38"/>
      <c r="XN92" s="38"/>
      <c r="XO92" s="38"/>
      <c r="XP92" s="38"/>
      <c r="XQ92" s="38"/>
      <c r="XR92" s="38"/>
      <c r="XS92" s="38"/>
      <c r="XT92" s="38"/>
      <c r="XU92" s="38"/>
      <c r="XV92" s="38"/>
      <c r="XW92" s="38"/>
      <c r="XX92" s="38"/>
      <c r="XY92" s="38"/>
      <c r="XZ92" s="38"/>
      <c r="YA92" s="38"/>
      <c r="YB92" s="38"/>
      <c r="YC92" s="38"/>
      <c r="YD92" s="38"/>
      <c r="YE92" s="38"/>
      <c r="YF92" s="38"/>
      <c r="YG92" s="38"/>
      <c r="YH92" s="38"/>
      <c r="YI92" s="38"/>
      <c r="YJ92" s="38"/>
      <c r="YK92" s="38"/>
      <c r="YL92" s="38"/>
      <c r="YM92" s="38"/>
      <c r="YN92" s="38"/>
      <c r="YO92" s="38"/>
      <c r="YP92" s="38"/>
      <c r="YQ92" s="38"/>
      <c r="YR92" s="38"/>
      <c r="YS92" s="38"/>
      <c r="YT92" s="38"/>
      <c r="YU92" s="38"/>
      <c r="YV92" s="38"/>
      <c r="YW92" s="38"/>
      <c r="YX92" s="38"/>
      <c r="YY92" s="38"/>
      <c r="YZ92" s="38"/>
      <c r="ZA92" s="38"/>
      <c r="ZB92" s="38"/>
      <c r="ZC92" s="38"/>
      <c r="ZD92" s="38"/>
      <c r="ZE92" s="38"/>
      <c r="ZF92" s="38"/>
      <c r="ZG92" s="38"/>
      <c r="ZH92" s="38"/>
      <c r="ZI92" s="38"/>
      <c r="ZJ92" s="38"/>
      <c r="ZK92" s="38"/>
      <c r="ZL92" s="38"/>
      <c r="ZM92" s="38"/>
      <c r="ZN92" s="38"/>
      <c r="ZO92" s="38"/>
      <c r="ZP92" s="38"/>
      <c r="ZQ92" s="38"/>
      <c r="ZR92" s="38"/>
      <c r="ZS92" s="38"/>
      <c r="ZT92" s="38"/>
      <c r="ZU92" s="38"/>
      <c r="ZV92" s="38"/>
      <c r="ZW92" s="38"/>
      <c r="ZX92" s="38"/>
      <c r="ZY92" s="38"/>
      <c r="ZZ92" s="38"/>
      <c r="AAA92" s="38"/>
      <c r="AAB92" s="38"/>
      <c r="AAC92" s="38"/>
      <c r="AAD92" s="38"/>
      <c r="AAE92" s="38"/>
      <c r="AAF92" s="38"/>
      <c r="AAG92" s="38"/>
      <c r="AAH92" s="38"/>
      <c r="AAI92" s="38"/>
      <c r="AAJ92" s="31">
        <f t="shared" si="9"/>
        <v>0</v>
      </c>
      <c r="AAK92" s="5"/>
    </row>
    <row r="93" spans="1:713" s="36" customFormat="1" x14ac:dyDescent="0.25">
      <c r="A93" s="43" t="s">
        <v>181</v>
      </c>
      <c r="B93" s="77">
        <f t="shared" si="8"/>
        <v>0</v>
      </c>
      <c r="C93" s="69">
        <v>1</v>
      </c>
      <c r="D93" s="71">
        <v>43461</v>
      </c>
      <c r="E93" s="79">
        <v>34.71</v>
      </c>
      <c r="F93" s="79">
        <f t="shared" si="10"/>
        <v>0</v>
      </c>
      <c r="G93" s="77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LL93" s="38"/>
      <c r="LM93" s="38"/>
      <c r="LN93" s="38"/>
      <c r="LO93" s="38"/>
      <c r="LP93" s="38"/>
      <c r="LQ93" s="38"/>
      <c r="LR93" s="38"/>
      <c r="LS93" s="38"/>
      <c r="LT93" s="38"/>
      <c r="LU93" s="38"/>
      <c r="LV93" s="38"/>
      <c r="LW93" s="38"/>
      <c r="LX93" s="38"/>
      <c r="LY93" s="38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8"/>
      <c r="NF93" s="38"/>
      <c r="NG93" s="38"/>
      <c r="NH93" s="38"/>
      <c r="NI93" s="38"/>
      <c r="NJ93" s="38"/>
      <c r="NK93" s="38"/>
      <c r="NL93" s="38"/>
      <c r="NM93" s="38"/>
      <c r="NN93" s="38"/>
      <c r="NO93" s="38"/>
      <c r="NP93" s="38"/>
      <c r="NQ93" s="38"/>
      <c r="NR93" s="38"/>
      <c r="NS93" s="38"/>
      <c r="NT93" s="38"/>
      <c r="NU93" s="38"/>
      <c r="NV93" s="38"/>
      <c r="NW93" s="38"/>
      <c r="NX93" s="38"/>
      <c r="NY93" s="38"/>
      <c r="NZ93" s="38"/>
      <c r="OA93" s="38"/>
      <c r="OB93" s="38"/>
      <c r="OC93" s="38"/>
      <c r="OD93" s="38"/>
      <c r="OE93" s="38"/>
      <c r="OF93" s="38"/>
      <c r="OG93" s="38"/>
      <c r="OH93" s="38"/>
      <c r="OI93" s="38"/>
      <c r="OJ93" s="38"/>
      <c r="OK93" s="38"/>
      <c r="OL93" s="38"/>
      <c r="OM93" s="38"/>
      <c r="ON93" s="38"/>
      <c r="OO93" s="38"/>
      <c r="OP93" s="38"/>
      <c r="OQ93" s="38"/>
      <c r="OR93" s="38"/>
      <c r="OS93" s="38"/>
      <c r="OT93" s="38"/>
      <c r="OU93" s="38"/>
      <c r="OV93" s="38"/>
      <c r="OW93" s="38"/>
      <c r="OX93" s="38"/>
      <c r="OY93" s="38"/>
      <c r="OZ93" s="38"/>
      <c r="PA93" s="38"/>
      <c r="PB93" s="38"/>
      <c r="PC93" s="38"/>
      <c r="PD93" s="38"/>
      <c r="PE93" s="38"/>
      <c r="PF93" s="38"/>
      <c r="PG93" s="38"/>
      <c r="PH93" s="38"/>
      <c r="PI93" s="38"/>
      <c r="PJ93" s="38"/>
      <c r="PK93" s="38"/>
      <c r="PL93" s="38"/>
      <c r="PM93" s="38"/>
      <c r="PN93" s="38"/>
      <c r="PO93" s="38"/>
      <c r="PP93" s="38"/>
      <c r="PQ93" s="38"/>
      <c r="PR93" s="38"/>
      <c r="PS93" s="38"/>
      <c r="PT93" s="38"/>
      <c r="PU93" s="38"/>
      <c r="PV93" s="38"/>
      <c r="PW93" s="38"/>
      <c r="PX93" s="38"/>
      <c r="PY93" s="38"/>
      <c r="PZ93" s="38"/>
      <c r="QA93" s="38"/>
      <c r="QB93" s="38"/>
      <c r="QC93" s="38"/>
      <c r="QD93" s="38"/>
      <c r="QE93" s="38"/>
      <c r="QF93" s="38"/>
      <c r="QG93" s="38"/>
      <c r="QH93" s="38"/>
      <c r="QI93" s="38"/>
      <c r="QJ93" s="38"/>
      <c r="QK93" s="38"/>
      <c r="QL93" s="38"/>
      <c r="QM93" s="38"/>
      <c r="QN93" s="38"/>
      <c r="QO93" s="38"/>
      <c r="QP93" s="38"/>
      <c r="QQ93" s="38"/>
      <c r="QR93" s="38"/>
      <c r="QS93" s="38"/>
      <c r="QT93" s="38"/>
      <c r="QU93" s="38"/>
      <c r="QV93" s="38"/>
      <c r="QW93" s="38"/>
      <c r="QX93" s="38"/>
      <c r="QY93" s="38"/>
      <c r="QZ93" s="38"/>
      <c r="RA93" s="38"/>
      <c r="RB93" s="38"/>
      <c r="RC93" s="38"/>
      <c r="RD93" s="38"/>
      <c r="RE93" s="38"/>
      <c r="RF93" s="38"/>
      <c r="RG93" s="38"/>
      <c r="RH93" s="38"/>
      <c r="RI93" s="38"/>
      <c r="RJ93" s="38"/>
      <c r="RK93" s="38"/>
      <c r="RL93" s="38"/>
      <c r="RM93" s="38"/>
      <c r="RN93" s="38"/>
      <c r="RO93" s="38"/>
      <c r="RP93" s="38"/>
      <c r="RQ93" s="38"/>
      <c r="RR93" s="38"/>
      <c r="RS93" s="38"/>
      <c r="RT93" s="38"/>
      <c r="RU93" s="38"/>
      <c r="RV93" s="38"/>
      <c r="RW93" s="38"/>
      <c r="RX93" s="38"/>
      <c r="RY93" s="38"/>
      <c r="RZ93" s="38"/>
      <c r="SA93" s="38"/>
      <c r="SB93" s="38"/>
      <c r="SC93" s="38"/>
      <c r="SD93" s="38"/>
      <c r="SE93" s="38"/>
      <c r="SF93" s="38"/>
      <c r="SG93" s="38"/>
      <c r="SH93" s="38"/>
      <c r="SI93" s="38">
        <v>10</v>
      </c>
      <c r="SJ93" s="38"/>
      <c r="SK93" s="38"/>
      <c r="SL93" s="38"/>
      <c r="SM93" s="38">
        <v>10</v>
      </c>
      <c r="SN93" s="38"/>
      <c r="SO93" s="38"/>
      <c r="SP93" s="38"/>
      <c r="SQ93" s="38"/>
      <c r="SR93" s="38"/>
      <c r="SS93" s="38"/>
      <c r="ST93" s="38"/>
      <c r="SU93" s="38"/>
      <c r="SV93" s="38"/>
      <c r="SW93" s="38"/>
      <c r="SX93" s="38"/>
      <c r="SY93" s="38"/>
      <c r="SZ93" s="38"/>
      <c r="TA93" s="38"/>
      <c r="TB93" s="38"/>
      <c r="TC93" s="38"/>
      <c r="TD93" s="38"/>
      <c r="TE93" s="38"/>
      <c r="TF93" s="38"/>
      <c r="TG93" s="38"/>
      <c r="TH93" s="38"/>
      <c r="TI93" s="38"/>
      <c r="TJ93" s="38"/>
      <c r="TK93" s="38"/>
      <c r="TL93" s="38"/>
      <c r="TM93" s="38"/>
      <c r="TN93" s="38"/>
      <c r="TO93" s="38"/>
      <c r="TP93" s="38"/>
      <c r="TQ93" s="38"/>
      <c r="TR93" s="38"/>
      <c r="TS93" s="38"/>
      <c r="TT93" s="38"/>
      <c r="TU93" s="38"/>
      <c r="TV93" s="38"/>
      <c r="TW93" s="38"/>
      <c r="TX93" s="38"/>
      <c r="TY93" s="38"/>
      <c r="TZ93" s="38"/>
      <c r="UA93" s="38"/>
      <c r="UB93" s="38"/>
      <c r="UC93" s="38"/>
      <c r="UD93" s="38"/>
      <c r="UE93" s="38"/>
      <c r="UF93" s="38"/>
      <c r="UG93" s="38"/>
      <c r="UH93" s="38"/>
      <c r="UI93" s="38"/>
      <c r="UJ93" s="38"/>
      <c r="UK93" s="38"/>
      <c r="UL93" s="38"/>
      <c r="UM93" s="38"/>
      <c r="UN93" s="38"/>
      <c r="UO93" s="38"/>
      <c r="UP93" s="38"/>
      <c r="UQ93" s="38"/>
      <c r="UR93" s="38"/>
      <c r="US93" s="38"/>
      <c r="UT93" s="38"/>
      <c r="UU93" s="38"/>
      <c r="UV93" s="38"/>
      <c r="UW93" s="38"/>
      <c r="UX93" s="38"/>
      <c r="UY93" s="38"/>
      <c r="UZ93" s="38"/>
      <c r="VA93" s="38"/>
      <c r="VB93" s="38"/>
      <c r="VC93" s="38"/>
      <c r="VD93" s="38"/>
      <c r="VE93" s="38"/>
      <c r="VF93" s="38"/>
      <c r="VG93" s="38"/>
      <c r="VH93" s="38"/>
      <c r="VI93" s="38"/>
      <c r="VJ93" s="38"/>
      <c r="VK93" s="38"/>
      <c r="VL93" s="38"/>
      <c r="VM93" s="38"/>
      <c r="VN93" s="38"/>
      <c r="VO93" s="38"/>
      <c r="VP93" s="38"/>
      <c r="VQ93" s="38"/>
      <c r="VR93" s="38"/>
      <c r="VS93" s="38"/>
      <c r="VT93" s="38"/>
      <c r="VU93" s="38"/>
      <c r="VV93" s="38"/>
      <c r="VW93" s="38"/>
      <c r="VX93" s="38"/>
      <c r="VY93" s="38"/>
      <c r="VZ93" s="38"/>
      <c r="WA93" s="38"/>
      <c r="WB93" s="38"/>
      <c r="WC93" s="38"/>
      <c r="WD93" s="38"/>
      <c r="WE93" s="38"/>
      <c r="WF93" s="38"/>
      <c r="WG93" s="38"/>
      <c r="WH93" s="38"/>
      <c r="WI93" s="38"/>
      <c r="WJ93" s="38"/>
      <c r="WK93" s="38"/>
      <c r="WL93" s="38"/>
      <c r="WM93" s="38"/>
      <c r="WN93" s="38"/>
      <c r="WO93" s="38"/>
      <c r="WP93" s="38"/>
      <c r="WQ93" s="38"/>
      <c r="WR93" s="38"/>
      <c r="WS93" s="38"/>
      <c r="WT93" s="38"/>
      <c r="WU93" s="38"/>
      <c r="WV93" s="38"/>
      <c r="WW93" s="38"/>
      <c r="WX93" s="38"/>
      <c r="WY93" s="38"/>
      <c r="WZ93" s="38"/>
      <c r="XA93" s="38"/>
      <c r="XB93" s="38"/>
      <c r="XC93" s="38"/>
      <c r="XD93" s="38"/>
      <c r="XE93" s="38"/>
      <c r="XF93" s="38"/>
      <c r="XG93" s="38"/>
      <c r="XH93" s="38"/>
      <c r="XI93" s="38"/>
      <c r="XJ93" s="38"/>
      <c r="XK93" s="38"/>
      <c r="XL93" s="38"/>
      <c r="XM93" s="38"/>
      <c r="XN93" s="38"/>
      <c r="XO93" s="38"/>
      <c r="XP93" s="38"/>
      <c r="XQ93" s="38"/>
      <c r="XR93" s="38"/>
      <c r="XS93" s="38"/>
      <c r="XT93" s="38"/>
      <c r="XU93" s="38"/>
      <c r="XV93" s="38"/>
      <c r="XW93" s="38"/>
      <c r="XX93" s="38"/>
      <c r="XY93" s="38"/>
      <c r="XZ93" s="38"/>
      <c r="YA93" s="38"/>
      <c r="YB93" s="38"/>
      <c r="YC93" s="38"/>
      <c r="YD93" s="38"/>
      <c r="YE93" s="38"/>
      <c r="YF93" s="38"/>
      <c r="YG93" s="38"/>
      <c r="YH93" s="38"/>
      <c r="YI93" s="38"/>
      <c r="YJ93" s="38"/>
      <c r="YK93" s="38"/>
      <c r="YL93" s="38"/>
      <c r="YM93" s="38"/>
      <c r="YN93" s="38"/>
      <c r="YO93" s="38"/>
      <c r="YP93" s="38"/>
      <c r="YQ93" s="38"/>
      <c r="YR93" s="38"/>
      <c r="YS93" s="38"/>
      <c r="YT93" s="38"/>
      <c r="YU93" s="38"/>
      <c r="YV93" s="38"/>
      <c r="YW93" s="38"/>
      <c r="YX93" s="38"/>
      <c r="YY93" s="38"/>
      <c r="YZ93" s="38"/>
      <c r="ZA93" s="38"/>
      <c r="ZB93" s="38"/>
      <c r="ZC93" s="38"/>
      <c r="ZD93" s="38"/>
      <c r="ZE93" s="38"/>
      <c r="ZF93" s="38"/>
      <c r="ZG93" s="38"/>
      <c r="ZH93" s="38"/>
      <c r="ZI93" s="38"/>
      <c r="ZJ93" s="38"/>
      <c r="ZK93" s="38"/>
      <c r="ZL93" s="38"/>
      <c r="ZM93" s="38">
        <v>3</v>
      </c>
      <c r="ZN93" s="38"/>
      <c r="ZO93" s="38"/>
      <c r="ZP93" s="38"/>
      <c r="ZQ93" s="38">
        <v>3</v>
      </c>
      <c r="ZR93" s="38"/>
      <c r="ZS93" s="38"/>
      <c r="ZT93" s="38"/>
      <c r="ZU93" s="38"/>
      <c r="ZV93" s="38"/>
      <c r="ZW93" s="38"/>
      <c r="ZX93" s="38"/>
      <c r="ZY93" s="38"/>
      <c r="ZZ93" s="38"/>
      <c r="AAA93" s="38"/>
      <c r="AAB93" s="38"/>
      <c r="AAC93" s="38"/>
      <c r="AAD93" s="38"/>
      <c r="AAE93" s="38"/>
      <c r="AAF93" s="38"/>
      <c r="AAG93" s="38"/>
      <c r="AAH93" s="38"/>
      <c r="AAI93" s="38"/>
      <c r="AAJ93" s="31">
        <f t="shared" si="9"/>
        <v>0</v>
      </c>
      <c r="AAK93" s="5"/>
    </row>
    <row r="94" spans="1:713" s="36" customFormat="1" x14ac:dyDescent="0.25">
      <c r="A94" s="43" t="s">
        <v>586</v>
      </c>
      <c r="B94" s="77">
        <f t="shared" si="8"/>
        <v>0</v>
      </c>
      <c r="C94" s="69">
        <v>12</v>
      </c>
      <c r="D94" s="71">
        <v>43451</v>
      </c>
      <c r="E94" s="79">
        <v>8.2899999999999991</v>
      </c>
      <c r="F94" s="79">
        <f t="shared" si="10"/>
        <v>0</v>
      </c>
      <c r="G94" s="77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  <c r="EN94" s="38"/>
      <c r="EO94" s="38"/>
      <c r="EP94" s="38"/>
      <c r="EQ94" s="38"/>
      <c r="ER94" s="38"/>
      <c r="ES94" s="38"/>
      <c r="ET94" s="38"/>
      <c r="EU94" s="38"/>
      <c r="EV94" s="38"/>
      <c r="EW94" s="38"/>
      <c r="EX94" s="38"/>
      <c r="EY94" s="38"/>
      <c r="EZ94" s="38"/>
      <c r="FA94" s="38"/>
      <c r="FB94" s="38"/>
      <c r="FC94" s="38"/>
      <c r="FD94" s="38"/>
      <c r="FE94" s="38"/>
      <c r="FF94" s="38"/>
      <c r="FG94" s="38"/>
      <c r="FH94" s="38"/>
      <c r="FI94" s="38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K94" s="38"/>
      <c r="HL94" s="38"/>
      <c r="HM94" s="38"/>
      <c r="HN94" s="38"/>
      <c r="HO94" s="38"/>
      <c r="HP94" s="38"/>
      <c r="HQ94" s="38"/>
      <c r="HR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LL94" s="38"/>
      <c r="LM94" s="38"/>
      <c r="LN94" s="38"/>
      <c r="LO94" s="38"/>
      <c r="LP94" s="38"/>
      <c r="LQ94" s="38"/>
      <c r="LR94" s="38"/>
      <c r="LS94" s="38"/>
      <c r="LT94" s="38"/>
      <c r="LU94" s="38"/>
      <c r="LV94" s="38"/>
      <c r="LW94" s="38"/>
      <c r="LX94" s="38"/>
      <c r="LY94" s="38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8"/>
      <c r="NF94" s="38"/>
      <c r="NG94" s="38"/>
      <c r="NH94" s="38"/>
      <c r="NI94" s="38"/>
      <c r="NJ94" s="38"/>
      <c r="NK94" s="38"/>
      <c r="NL94" s="38"/>
      <c r="NM94" s="38"/>
      <c r="NN94" s="38"/>
      <c r="NO94" s="38"/>
      <c r="NP94" s="38"/>
      <c r="NQ94" s="38"/>
      <c r="NR94" s="38"/>
      <c r="NS94" s="38"/>
      <c r="NT94" s="38"/>
      <c r="NU94" s="38"/>
      <c r="NV94" s="38"/>
      <c r="NW94" s="38"/>
      <c r="NX94" s="38"/>
      <c r="NY94" s="38"/>
      <c r="NZ94" s="38"/>
      <c r="OA94" s="38"/>
      <c r="OB94" s="38"/>
      <c r="OC94" s="38"/>
      <c r="OD94" s="38"/>
      <c r="OE94" s="38"/>
      <c r="OF94" s="38"/>
      <c r="OG94" s="38"/>
      <c r="OH94" s="38"/>
      <c r="OI94" s="38"/>
      <c r="OJ94" s="38"/>
      <c r="OK94" s="38"/>
      <c r="OL94" s="38"/>
      <c r="OM94" s="38"/>
      <c r="ON94" s="38"/>
      <c r="OO94" s="38"/>
      <c r="OP94" s="38"/>
      <c r="OQ94" s="38"/>
      <c r="OR94" s="38"/>
      <c r="OS94" s="38"/>
      <c r="OT94" s="38"/>
      <c r="OU94" s="38"/>
      <c r="OV94" s="38"/>
      <c r="OW94" s="38"/>
      <c r="OX94" s="38"/>
      <c r="OY94" s="38"/>
      <c r="OZ94" s="38"/>
      <c r="PA94" s="38"/>
      <c r="PB94" s="38"/>
      <c r="PC94" s="38"/>
      <c r="PD94" s="38"/>
      <c r="PE94" s="38"/>
      <c r="PF94" s="38"/>
      <c r="PG94" s="38"/>
      <c r="PH94" s="38"/>
      <c r="PI94" s="38"/>
      <c r="PJ94" s="38"/>
      <c r="PK94" s="38"/>
      <c r="PL94" s="38"/>
      <c r="PM94" s="38"/>
      <c r="PN94" s="38"/>
      <c r="PO94" s="38"/>
      <c r="PP94" s="38"/>
      <c r="PQ94" s="38"/>
      <c r="PR94" s="38"/>
      <c r="PS94" s="38"/>
      <c r="PT94" s="38"/>
      <c r="PU94" s="38"/>
      <c r="PV94" s="38"/>
      <c r="PW94" s="38"/>
      <c r="PX94" s="38"/>
      <c r="PY94" s="38"/>
      <c r="PZ94" s="38"/>
      <c r="QA94" s="38"/>
      <c r="QB94" s="38"/>
      <c r="QC94" s="38"/>
      <c r="QD94" s="38"/>
      <c r="QE94" s="38"/>
      <c r="QF94" s="38"/>
      <c r="QG94" s="38"/>
      <c r="QH94" s="38"/>
      <c r="QI94" s="38"/>
      <c r="QJ94" s="38"/>
      <c r="QK94" s="38"/>
      <c r="QL94" s="38"/>
      <c r="QM94" s="38"/>
      <c r="QN94" s="38"/>
      <c r="QO94" s="38"/>
      <c r="QP94" s="38"/>
      <c r="QQ94" s="38"/>
      <c r="QR94" s="38"/>
      <c r="QS94" s="38"/>
      <c r="QT94" s="38"/>
      <c r="QU94" s="38"/>
      <c r="QV94" s="38"/>
      <c r="QW94" s="38"/>
      <c r="QX94" s="38"/>
      <c r="QY94" s="38"/>
      <c r="QZ94" s="38"/>
      <c r="RA94" s="38"/>
      <c r="RB94" s="38"/>
      <c r="RC94" s="38"/>
      <c r="RD94" s="38"/>
      <c r="RE94" s="38"/>
      <c r="RF94" s="38"/>
      <c r="RG94" s="38"/>
      <c r="RH94" s="38"/>
      <c r="RI94" s="38"/>
      <c r="RJ94" s="38"/>
      <c r="RK94" s="38"/>
      <c r="RL94" s="38"/>
      <c r="RM94" s="38"/>
      <c r="RN94" s="38"/>
      <c r="RO94" s="38"/>
      <c r="RP94" s="38"/>
      <c r="RQ94" s="38"/>
      <c r="RR94" s="38"/>
      <c r="RS94" s="38"/>
      <c r="RT94" s="38"/>
      <c r="RU94" s="38"/>
      <c r="RV94" s="38"/>
      <c r="RW94" s="38"/>
      <c r="RX94" s="38"/>
      <c r="RY94" s="38"/>
      <c r="RZ94" s="38"/>
      <c r="SA94" s="38"/>
      <c r="SB94" s="38"/>
      <c r="SC94" s="38"/>
      <c r="SD94" s="38"/>
      <c r="SE94" s="38"/>
      <c r="SF94" s="38"/>
      <c r="SG94" s="38"/>
      <c r="SH94" s="38"/>
      <c r="SI94" s="38">
        <v>48</v>
      </c>
      <c r="SJ94" s="38"/>
      <c r="SK94" s="38"/>
      <c r="SL94" s="38"/>
      <c r="SM94" s="38">
        <v>48</v>
      </c>
      <c r="SN94" s="38"/>
      <c r="SO94" s="38"/>
      <c r="SP94" s="38"/>
      <c r="SQ94" s="38"/>
      <c r="SR94" s="38"/>
      <c r="SS94" s="38"/>
      <c r="ST94" s="38"/>
      <c r="SU94" s="38"/>
      <c r="SV94" s="38"/>
      <c r="SW94" s="38"/>
      <c r="SX94" s="38"/>
      <c r="SY94" s="38"/>
      <c r="SZ94" s="38"/>
      <c r="TA94" s="38"/>
      <c r="TB94" s="38"/>
      <c r="TC94" s="38"/>
      <c r="TD94" s="38"/>
      <c r="TE94" s="38"/>
      <c r="TF94" s="38"/>
      <c r="TG94" s="38"/>
      <c r="TH94" s="38"/>
      <c r="TI94" s="38"/>
      <c r="TJ94" s="38"/>
      <c r="TK94" s="38"/>
      <c r="TL94" s="38"/>
      <c r="TM94" s="38"/>
      <c r="TN94" s="38"/>
      <c r="TO94" s="38"/>
      <c r="TP94" s="38"/>
      <c r="TQ94" s="38"/>
      <c r="TR94" s="38"/>
      <c r="TS94" s="38"/>
      <c r="TT94" s="38"/>
      <c r="TU94" s="38"/>
      <c r="TV94" s="38"/>
      <c r="TW94" s="38"/>
      <c r="TX94" s="38"/>
      <c r="TY94" s="38"/>
      <c r="TZ94" s="38"/>
      <c r="UA94" s="38"/>
      <c r="UB94" s="38"/>
      <c r="UC94" s="38"/>
      <c r="UD94" s="38"/>
      <c r="UE94" s="38"/>
      <c r="UF94" s="38"/>
      <c r="UG94" s="38"/>
      <c r="UH94" s="38"/>
      <c r="UI94" s="38"/>
      <c r="UJ94" s="38"/>
      <c r="UK94" s="38"/>
      <c r="UL94" s="38"/>
      <c r="UM94" s="38"/>
      <c r="UN94" s="38"/>
      <c r="UO94" s="38"/>
      <c r="UP94" s="38"/>
      <c r="UQ94" s="38"/>
      <c r="UR94" s="38"/>
      <c r="US94" s="38"/>
      <c r="UT94" s="38"/>
      <c r="UU94" s="38"/>
      <c r="UV94" s="38"/>
      <c r="UW94" s="38"/>
      <c r="UX94" s="38"/>
      <c r="UY94" s="38"/>
      <c r="UZ94" s="38"/>
      <c r="VA94" s="38"/>
      <c r="VB94" s="38"/>
      <c r="VC94" s="38"/>
      <c r="VD94" s="38"/>
      <c r="VE94" s="38"/>
      <c r="VF94" s="38"/>
      <c r="VG94" s="38"/>
      <c r="VH94" s="38"/>
      <c r="VI94" s="38"/>
      <c r="VJ94" s="38"/>
      <c r="VK94" s="38"/>
      <c r="VL94" s="38"/>
      <c r="VM94" s="38"/>
      <c r="VN94" s="38"/>
      <c r="VO94" s="38"/>
      <c r="VP94" s="38"/>
      <c r="VQ94" s="38"/>
      <c r="VR94" s="38"/>
      <c r="VS94" s="38"/>
      <c r="VT94" s="38"/>
      <c r="VU94" s="38"/>
      <c r="VV94" s="38"/>
      <c r="VW94" s="38"/>
      <c r="VX94" s="38"/>
      <c r="VY94" s="38"/>
      <c r="VZ94" s="38"/>
      <c r="WA94" s="38"/>
      <c r="WB94" s="38"/>
      <c r="WC94" s="38"/>
      <c r="WD94" s="38"/>
      <c r="WE94" s="38"/>
      <c r="WF94" s="38"/>
      <c r="WG94" s="38"/>
      <c r="WH94" s="38"/>
      <c r="WI94" s="38"/>
      <c r="WJ94" s="38"/>
      <c r="WK94" s="38"/>
      <c r="WL94" s="38"/>
      <c r="WM94" s="38"/>
      <c r="WN94" s="38"/>
      <c r="WO94" s="38"/>
      <c r="WP94" s="38"/>
      <c r="WQ94" s="38"/>
      <c r="WR94" s="38"/>
      <c r="WS94" s="38"/>
      <c r="WT94" s="38"/>
      <c r="WU94" s="38"/>
      <c r="WV94" s="38"/>
      <c r="WW94" s="38"/>
      <c r="WX94" s="38"/>
      <c r="WY94" s="38"/>
      <c r="WZ94" s="38"/>
      <c r="XA94" s="38"/>
      <c r="XB94" s="38"/>
      <c r="XC94" s="38"/>
      <c r="XD94" s="38"/>
      <c r="XE94" s="38"/>
      <c r="XF94" s="38"/>
      <c r="XG94" s="38"/>
      <c r="XH94" s="38"/>
      <c r="XI94" s="38"/>
      <c r="XJ94" s="38"/>
      <c r="XK94" s="38"/>
      <c r="XL94" s="38"/>
      <c r="XM94" s="38"/>
      <c r="XN94" s="38"/>
      <c r="XO94" s="38"/>
      <c r="XP94" s="38"/>
      <c r="XQ94" s="38"/>
      <c r="XR94" s="38"/>
      <c r="XS94" s="38"/>
      <c r="XT94" s="38"/>
      <c r="XU94" s="38"/>
      <c r="XV94" s="38"/>
      <c r="XW94" s="38"/>
      <c r="XX94" s="38"/>
      <c r="XY94" s="38"/>
      <c r="XZ94" s="38"/>
      <c r="YA94" s="38"/>
      <c r="YB94" s="38"/>
      <c r="YC94" s="38"/>
      <c r="YD94" s="38"/>
      <c r="YE94" s="38"/>
      <c r="YF94" s="38"/>
      <c r="YG94" s="38"/>
      <c r="YH94" s="38"/>
      <c r="YI94" s="38"/>
      <c r="YJ94" s="38"/>
      <c r="YK94" s="38"/>
      <c r="YL94" s="38"/>
      <c r="YM94" s="38"/>
      <c r="YN94" s="38"/>
      <c r="YO94" s="38"/>
      <c r="YP94" s="38"/>
      <c r="YQ94" s="38"/>
      <c r="YR94" s="38"/>
      <c r="YS94" s="38"/>
      <c r="YT94" s="38"/>
      <c r="YU94" s="38"/>
      <c r="YV94" s="38">
        <v>48</v>
      </c>
      <c r="YW94" s="38"/>
      <c r="YX94" s="38"/>
      <c r="YY94" s="38"/>
      <c r="YZ94" s="38"/>
      <c r="ZA94" s="38"/>
      <c r="ZB94" s="38"/>
      <c r="ZC94" s="38"/>
      <c r="ZD94" s="38"/>
      <c r="ZE94" s="38"/>
      <c r="ZF94" s="38"/>
      <c r="ZG94" s="38"/>
      <c r="ZH94" s="38"/>
      <c r="ZI94" s="38"/>
      <c r="ZJ94" s="38"/>
      <c r="ZK94" s="38"/>
      <c r="ZL94" s="38"/>
      <c r="ZM94" s="38">
        <v>48</v>
      </c>
      <c r="ZN94" s="38"/>
      <c r="ZO94" s="38"/>
      <c r="ZP94" s="38"/>
      <c r="ZQ94" s="38"/>
      <c r="ZR94" s="38"/>
      <c r="ZS94" s="38"/>
      <c r="ZT94" s="38"/>
      <c r="ZU94" s="38"/>
      <c r="ZV94" s="38"/>
      <c r="ZW94" s="38"/>
      <c r="ZX94" s="38"/>
      <c r="ZY94" s="38"/>
      <c r="ZZ94" s="38"/>
      <c r="AAA94" s="38"/>
      <c r="AAB94" s="38"/>
      <c r="AAC94" s="38"/>
      <c r="AAD94" s="38"/>
      <c r="AAE94" s="38"/>
      <c r="AAF94" s="38"/>
      <c r="AAG94" s="38"/>
      <c r="AAH94" s="38"/>
      <c r="AAI94" s="38"/>
      <c r="AAJ94" s="31">
        <f t="shared" si="9"/>
        <v>0</v>
      </c>
      <c r="AAK94" s="5"/>
    </row>
    <row r="95" spans="1:713" s="36" customFormat="1" x14ac:dyDescent="0.25">
      <c r="A95" s="26" t="s">
        <v>57</v>
      </c>
      <c r="B95" s="77">
        <f t="shared" si="8"/>
        <v>0</v>
      </c>
      <c r="C95" s="69">
        <v>1</v>
      </c>
      <c r="D95" s="71">
        <v>43227</v>
      </c>
      <c r="E95" s="79">
        <v>33.79</v>
      </c>
      <c r="F95" s="79">
        <f t="shared" si="10"/>
        <v>0</v>
      </c>
      <c r="G95" s="77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>
        <v>3</v>
      </c>
      <c r="BW95" s="38"/>
      <c r="BX95" s="38"/>
      <c r="BY95" s="38">
        <v>3</v>
      </c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>
        <v>2</v>
      </c>
      <c r="DU95" s="38">
        <v>3</v>
      </c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  <c r="EN95" s="38"/>
      <c r="EO95" s="38"/>
      <c r="EP95" s="38"/>
      <c r="EQ95" s="38"/>
      <c r="ER95" s="38"/>
      <c r="ES95" s="38"/>
      <c r="ET95" s="38"/>
      <c r="EU95" s="38"/>
      <c r="EV95" s="38">
        <v>1</v>
      </c>
      <c r="EW95" s="38"/>
      <c r="EX95" s="38"/>
      <c r="EY95" s="38"/>
      <c r="EZ95" s="38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K95" s="38"/>
      <c r="HL95" s="38"/>
      <c r="HM95" s="38"/>
      <c r="HN95" s="38"/>
      <c r="HO95" s="38"/>
      <c r="HP95" s="38"/>
      <c r="HQ95" s="38"/>
      <c r="HR95" s="38"/>
      <c r="HS95" s="38"/>
      <c r="HT95" s="38"/>
      <c r="HU95" s="38"/>
      <c r="HV95" s="38"/>
      <c r="HW95" s="38"/>
      <c r="HX95" s="38"/>
      <c r="HY95" s="38">
        <v>2</v>
      </c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>
        <v>2</v>
      </c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LL95" s="38"/>
      <c r="LM95" s="38"/>
      <c r="LN95" s="38"/>
      <c r="LO95" s="38"/>
      <c r="LP95" s="38"/>
      <c r="LQ95" s="38"/>
      <c r="LR95" s="38"/>
      <c r="LS95" s="38"/>
      <c r="LT95" s="38"/>
      <c r="LU95" s="38"/>
      <c r="LV95" s="38"/>
      <c r="LW95" s="38"/>
      <c r="LX95" s="38"/>
      <c r="LY95" s="38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8"/>
      <c r="NF95" s="38"/>
      <c r="NG95" s="38"/>
      <c r="NH95" s="38"/>
      <c r="NI95" s="38"/>
      <c r="NJ95" s="38"/>
      <c r="NK95" s="38"/>
      <c r="NL95" s="38"/>
      <c r="NM95" s="38"/>
      <c r="NN95" s="38"/>
      <c r="NO95" s="38"/>
      <c r="NP95" s="38"/>
      <c r="NQ95" s="38"/>
      <c r="NR95" s="38"/>
      <c r="NS95" s="38"/>
      <c r="NT95" s="38"/>
      <c r="NU95" s="38"/>
      <c r="NV95" s="38"/>
      <c r="NW95" s="38"/>
      <c r="NX95" s="38"/>
      <c r="NY95" s="38"/>
      <c r="NZ95" s="38"/>
      <c r="OA95" s="38"/>
      <c r="OB95" s="38"/>
      <c r="OC95" s="38"/>
      <c r="OD95" s="38"/>
      <c r="OE95" s="38"/>
      <c r="OF95" s="38"/>
      <c r="OG95" s="38"/>
      <c r="OH95" s="38"/>
      <c r="OI95" s="38"/>
      <c r="OJ95" s="38"/>
      <c r="OK95" s="38"/>
      <c r="OL95" s="38"/>
      <c r="OM95" s="38"/>
      <c r="ON95" s="38"/>
      <c r="OO95" s="38"/>
      <c r="OP95" s="38"/>
      <c r="OQ95" s="38"/>
      <c r="OR95" s="38"/>
      <c r="OS95" s="38"/>
      <c r="OT95" s="38"/>
      <c r="OU95" s="38"/>
      <c r="OV95" s="38"/>
      <c r="OW95" s="38"/>
      <c r="OX95" s="38"/>
      <c r="OY95" s="38"/>
      <c r="OZ95" s="38"/>
      <c r="PA95" s="38"/>
      <c r="PB95" s="38"/>
      <c r="PC95" s="38"/>
      <c r="PD95" s="38"/>
      <c r="PE95" s="38"/>
      <c r="PF95" s="38"/>
      <c r="PG95" s="38"/>
      <c r="PH95" s="38"/>
      <c r="PI95" s="38"/>
      <c r="PJ95" s="38"/>
      <c r="PK95" s="38"/>
      <c r="PL95" s="38"/>
      <c r="PM95" s="38"/>
      <c r="PN95" s="38"/>
      <c r="PO95" s="38"/>
      <c r="PP95" s="38"/>
      <c r="PQ95" s="38"/>
      <c r="PR95" s="38"/>
      <c r="PS95" s="38"/>
      <c r="PT95" s="38"/>
      <c r="PU95" s="38"/>
      <c r="PV95" s="38"/>
      <c r="PW95" s="38"/>
      <c r="PX95" s="38"/>
      <c r="PY95" s="38"/>
      <c r="PZ95" s="38"/>
      <c r="QA95" s="38"/>
      <c r="QB95" s="38"/>
      <c r="QC95" s="38"/>
      <c r="QD95" s="38"/>
      <c r="QE95" s="38"/>
      <c r="QF95" s="38"/>
      <c r="QG95" s="38"/>
      <c r="QH95" s="38"/>
      <c r="QI95" s="38"/>
      <c r="QJ95" s="38"/>
      <c r="QK95" s="38"/>
      <c r="QL95" s="38"/>
      <c r="QM95" s="38"/>
      <c r="QN95" s="38"/>
      <c r="QO95" s="38"/>
      <c r="QP95" s="38"/>
      <c r="QQ95" s="38"/>
      <c r="QR95" s="38"/>
      <c r="QS95" s="38"/>
      <c r="QT95" s="38"/>
      <c r="QU95" s="38"/>
      <c r="QV95" s="38"/>
      <c r="QW95" s="38"/>
      <c r="QX95" s="38"/>
      <c r="QY95" s="38"/>
      <c r="QZ95" s="38"/>
      <c r="RA95" s="38"/>
      <c r="RB95" s="38"/>
      <c r="RC95" s="38"/>
      <c r="RD95" s="38"/>
      <c r="RE95" s="38"/>
      <c r="RF95" s="38"/>
      <c r="RG95" s="38"/>
      <c r="RH95" s="38"/>
      <c r="RI95" s="38"/>
      <c r="RJ95" s="38"/>
      <c r="RK95" s="38"/>
      <c r="RL95" s="38"/>
      <c r="RM95" s="38"/>
      <c r="RN95" s="38"/>
      <c r="RO95" s="38"/>
      <c r="RP95" s="38"/>
      <c r="RQ95" s="38"/>
      <c r="RR95" s="38"/>
      <c r="RS95" s="38"/>
      <c r="RT95" s="38"/>
      <c r="RU95" s="38"/>
      <c r="RV95" s="38"/>
      <c r="RW95" s="38"/>
      <c r="RX95" s="38"/>
      <c r="RY95" s="38"/>
      <c r="RZ95" s="38"/>
      <c r="SA95" s="38"/>
      <c r="SB95" s="38"/>
      <c r="SC95" s="38"/>
      <c r="SD95" s="38"/>
      <c r="SE95" s="38"/>
      <c r="SF95" s="38"/>
      <c r="SG95" s="38"/>
      <c r="SH95" s="38"/>
      <c r="SI95" s="38"/>
      <c r="SJ95" s="38"/>
      <c r="SK95" s="38"/>
      <c r="SL95" s="38"/>
      <c r="SM95" s="38"/>
      <c r="SN95" s="38"/>
      <c r="SO95" s="38"/>
      <c r="SP95" s="38"/>
      <c r="SQ95" s="38"/>
      <c r="SR95" s="38"/>
      <c r="SS95" s="38"/>
      <c r="ST95" s="38"/>
      <c r="SU95" s="38"/>
      <c r="SV95" s="38"/>
      <c r="SW95" s="38"/>
      <c r="SX95" s="38"/>
      <c r="SY95" s="38"/>
      <c r="SZ95" s="38"/>
      <c r="TA95" s="38"/>
      <c r="TB95" s="38"/>
      <c r="TC95" s="38"/>
      <c r="TD95" s="38"/>
      <c r="TE95" s="38"/>
      <c r="TF95" s="38"/>
      <c r="TG95" s="38"/>
      <c r="TH95" s="38"/>
      <c r="TI95" s="38"/>
      <c r="TJ95" s="38"/>
      <c r="TK95" s="38"/>
      <c r="TL95" s="38"/>
      <c r="TM95" s="38"/>
      <c r="TN95" s="38"/>
      <c r="TO95" s="38"/>
      <c r="TP95" s="38"/>
      <c r="TQ95" s="38"/>
      <c r="TR95" s="38"/>
      <c r="TS95" s="38"/>
      <c r="TT95" s="38"/>
      <c r="TU95" s="38"/>
      <c r="TV95" s="38"/>
      <c r="TW95" s="38"/>
      <c r="TX95" s="38"/>
      <c r="TY95" s="38"/>
      <c r="TZ95" s="38"/>
      <c r="UA95" s="38"/>
      <c r="UB95" s="38"/>
      <c r="UC95" s="38"/>
      <c r="UD95" s="38"/>
      <c r="UE95" s="38"/>
      <c r="UF95" s="38"/>
      <c r="UG95" s="38"/>
      <c r="UH95" s="38"/>
      <c r="UI95" s="38"/>
      <c r="UJ95" s="38"/>
      <c r="UK95" s="38"/>
      <c r="UL95" s="38"/>
      <c r="UM95" s="38"/>
      <c r="UN95" s="38"/>
      <c r="UO95" s="38"/>
      <c r="UP95" s="38"/>
      <c r="UQ95" s="38"/>
      <c r="UR95" s="38"/>
      <c r="US95" s="38"/>
      <c r="UT95" s="38"/>
      <c r="UU95" s="38"/>
      <c r="UV95" s="38"/>
      <c r="UW95" s="38"/>
      <c r="UX95" s="38"/>
      <c r="UY95" s="38"/>
      <c r="UZ95" s="38"/>
      <c r="VA95" s="38"/>
      <c r="VB95" s="38"/>
      <c r="VC95" s="38"/>
      <c r="VD95" s="38"/>
      <c r="VE95" s="38"/>
      <c r="VF95" s="38"/>
      <c r="VG95" s="38"/>
      <c r="VH95" s="38"/>
      <c r="VI95" s="38"/>
      <c r="VJ95" s="38"/>
      <c r="VK95" s="38"/>
      <c r="VL95" s="38"/>
      <c r="VM95" s="38"/>
      <c r="VN95" s="38"/>
      <c r="VO95" s="38"/>
      <c r="VP95" s="38"/>
      <c r="VQ95" s="38"/>
      <c r="VR95" s="38"/>
      <c r="VS95" s="38"/>
      <c r="VT95" s="38"/>
      <c r="VU95" s="38"/>
      <c r="VV95" s="38"/>
      <c r="VW95" s="38"/>
      <c r="VX95" s="38"/>
      <c r="VY95" s="38"/>
      <c r="VZ95" s="38"/>
      <c r="WA95" s="38"/>
      <c r="WB95" s="38"/>
      <c r="WC95" s="38"/>
      <c r="WD95" s="38"/>
      <c r="WE95" s="38"/>
      <c r="WF95" s="38"/>
      <c r="WG95" s="38"/>
      <c r="WH95" s="38"/>
      <c r="WI95" s="38"/>
      <c r="WJ95" s="38"/>
      <c r="WK95" s="38"/>
      <c r="WL95" s="38"/>
      <c r="WM95" s="38"/>
      <c r="WN95" s="38"/>
      <c r="WO95" s="38"/>
      <c r="WP95" s="38"/>
      <c r="WQ95" s="38"/>
      <c r="WR95" s="38"/>
      <c r="WS95" s="38"/>
      <c r="WT95" s="38"/>
      <c r="WU95" s="38"/>
      <c r="WV95" s="38"/>
      <c r="WW95" s="38"/>
      <c r="WX95" s="38"/>
      <c r="WY95" s="38"/>
      <c r="WZ95" s="38"/>
      <c r="XA95" s="38"/>
      <c r="XB95" s="38"/>
      <c r="XC95" s="38"/>
      <c r="XD95" s="38"/>
      <c r="XE95" s="38"/>
      <c r="XF95" s="38"/>
      <c r="XG95" s="38"/>
      <c r="XH95" s="38"/>
      <c r="XI95" s="38"/>
      <c r="XJ95" s="38"/>
      <c r="XK95" s="38"/>
      <c r="XL95" s="38"/>
      <c r="XM95" s="38"/>
      <c r="XN95" s="38"/>
      <c r="XO95" s="38"/>
      <c r="XP95" s="38"/>
      <c r="XQ95" s="38"/>
      <c r="XR95" s="38"/>
      <c r="XS95" s="38"/>
      <c r="XT95" s="38"/>
      <c r="XU95" s="38"/>
      <c r="XV95" s="38"/>
      <c r="XW95" s="38"/>
      <c r="XX95" s="38"/>
      <c r="XY95" s="38"/>
      <c r="XZ95" s="38"/>
      <c r="YA95" s="38"/>
      <c r="YB95" s="38"/>
      <c r="YC95" s="38"/>
      <c r="YD95" s="38"/>
      <c r="YE95" s="38"/>
      <c r="YF95" s="38"/>
      <c r="YG95" s="38"/>
      <c r="YH95" s="38"/>
      <c r="YI95" s="38"/>
      <c r="YJ95" s="38"/>
      <c r="YK95" s="38"/>
      <c r="YL95" s="38"/>
      <c r="YM95" s="38"/>
      <c r="YN95" s="38"/>
      <c r="YO95" s="38"/>
      <c r="YP95" s="38"/>
      <c r="YQ95" s="38"/>
      <c r="YR95" s="38"/>
      <c r="YS95" s="38"/>
      <c r="YT95" s="38"/>
      <c r="YU95" s="38"/>
      <c r="YV95" s="38"/>
      <c r="YW95" s="38"/>
      <c r="YX95" s="38"/>
      <c r="YY95" s="38"/>
      <c r="YZ95" s="38"/>
      <c r="ZA95" s="38"/>
      <c r="ZB95" s="38"/>
      <c r="ZC95" s="38"/>
      <c r="ZD95" s="38"/>
      <c r="ZE95" s="38"/>
      <c r="ZF95" s="38"/>
      <c r="ZG95" s="38"/>
      <c r="ZH95" s="38"/>
      <c r="ZI95" s="38"/>
      <c r="ZJ95" s="38"/>
      <c r="ZK95" s="38"/>
      <c r="ZL95" s="38"/>
      <c r="ZM95" s="38"/>
      <c r="ZN95" s="38"/>
      <c r="ZO95" s="38"/>
      <c r="ZP95" s="38"/>
      <c r="ZQ95" s="38"/>
      <c r="ZR95" s="38"/>
      <c r="ZS95" s="38"/>
      <c r="ZT95" s="38"/>
      <c r="ZU95" s="38"/>
      <c r="ZV95" s="38"/>
      <c r="ZW95" s="38"/>
      <c r="ZX95" s="38"/>
      <c r="ZY95" s="38"/>
      <c r="ZZ95" s="38"/>
      <c r="AAA95" s="38"/>
      <c r="AAB95" s="38"/>
      <c r="AAC95" s="38"/>
      <c r="AAD95" s="38"/>
      <c r="AAE95" s="38"/>
      <c r="AAF95" s="38"/>
      <c r="AAG95" s="38"/>
      <c r="AAH95" s="38"/>
      <c r="AAI95" s="38"/>
      <c r="AAJ95" s="31">
        <f t="shared" si="9"/>
        <v>0</v>
      </c>
      <c r="AAK95" s="5"/>
    </row>
    <row r="96" spans="1:713" s="36" customFormat="1" x14ac:dyDescent="0.25">
      <c r="A96" s="62" t="s">
        <v>182</v>
      </c>
      <c r="B96" s="77">
        <f t="shared" si="8"/>
        <v>0</v>
      </c>
      <c r="C96" s="69">
        <v>1.2</v>
      </c>
      <c r="D96" s="71">
        <v>43003</v>
      </c>
      <c r="E96" s="79">
        <v>12.14</v>
      </c>
      <c r="F96" s="79">
        <f t="shared" si="10"/>
        <v>0</v>
      </c>
      <c r="G96" s="77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  <c r="EN96" s="38"/>
      <c r="EO96" s="38"/>
      <c r="EP96" s="38"/>
      <c r="EQ96" s="38"/>
      <c r="ER96" s="38"/>
      <c r="ES96" s="38"/>
      <c r="ET96" s="38"/>
      <c r="EU96" s="38"/>
      <c r="EV96" s="38"/>
      <c r="EW96" s="38"/>
      <c r="EX96" s="38"/>
      <c r="EY96" s="38"/>
      <c r="EZ96" s="38"/>
      <c r="FA96" s="38"/>
      <c r="FB96" s="38"/>
      <c r="FC96" s="38"/>
      <c r="FD96" s="38"/>
      <c r="FE96" s="38"/>
      <c r="FF96" s="38"/>
      <c r="FG96" s="38"/>
      <c r="FH96" s="38"/>
      <c r="FI96" s="38"/>
      <c r="FJ96" s="38"/>
      <c r="FK96" s="38"/>
      <c r="FL96" s="38"/>
      <c r="FM96" s="38"/>
      <c r="FN96" s="38"/>
      <c r="FO96" s="38"/>
      <c r="FP96" s="38"/>
      <c r="FQ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K96" s="38"/>
      <c r="HL96" s="38"/>
      <c r="HM96" s="38"/>
      <c r="HN96" s="38"/>
      <c r="HO96" s="38"/>
      <c r="HP96" s="38"/>
      <c r="HQ96" s="38"/>
      <c r="HR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LL96" s="38"/>
      <c r="LM96" s="38"/>
      <c r="LN96" s="38"/>
      <c r="LO96" s="38"/>
      <c r="LP96" s="38"/>
      <c r="LQ96" s="38"/>
      <c r="LR96" s="38"/>
      <c r="LS96" s="38"/>
      <c r="LT96" s="38"/>
      <c r="LU96" s="38"/>
      <c r="LV96" s="38"/>
      <c r="LW96" s="38"/>
      <c r="LX96" s="38"/>
      <c r="LY96" s="38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8"/>
      <c r="NF96" s="38"/>
      <c r="NG96" s="38"/>
      <c r="NH96" s="38"/>
      <c r="NI96" s="38"/>
      <c r="NJ96" s="38"/>
      <c r="NK96" s="38"/>
      <c r="NL96" s="38"/>
      <c r="NM96" s="38"/>
      <c r="NN96" s="38"/>
      <c r="NO96" s="38"/>
      <c r="NP96" s="38"/>
      <c r="NQ96" s="38"/>
      <c r="NR96" s="38"/>
      <c r="NS96" s="38"/>
      <c r="NT96" s="38"/>
      <c r="NU96" s="38"/>
      <c r="NV96" s="38"/>
      <c r="NW96" s="38"/>
      <c r="NX96" s="38"/>
      <c r="NY96" s="38"/>
      <c r="NZ96" s="38"/>
      <c r="OA96" s="38"/>
      <c r="OB96" s="38"/>
      <c r="OC96" s="38"/>
      <c r="OD96" s="38"/>
      <c r="OE96" s="38"/>
      <c r="OF96" s="38"/>
      <c r="OG96" s="38"/>
      <c r="OH96" s="38"/>
      <c r="OI96" s="38"/>
      <c r="OJ96" s="38"/>
      <c r="OK96" s="38"/>
      <c r="OL96" s="38"/>
      <c r="OM96" s="38"/>
      <c r="ON96" s="38"/>
      <c r="OO96" s="38"/>
      <c r="OP96" s="38"/>
      <c r="OQ96" s="38"/>
      <c r="OR96" s="38"/>
      <c r="OS96" s="38"/>
      <c r="OT96" s="38"/>
      <c r="OU96" s="38"/>
      <c r="OV96" s="38"/>
      <c r="OW96" s="38"/>
      <c r="OX96" s="38"/>
      <c r="OY96" s="38"/>
      <c r="OZ96" s="38"/>
      <c r="PA96" s="38"/>
      <c r="PB96" s="38"/>
      <c r="PC96" s="38"/>
      <c r="PD96" s="38"/>
      <c r="PE96" s="38"/>
      <c r="PF96" s="38"/>
      <c r="PG96" s="38"/>
      <c r="PH96" s="38"/>
      <c r="PI96" s="38"/>
      <c r="PJ96" s="38"/>
      <c r="PK96" s="38"/>
      <c r="PL96" s="38"/>
      <c r="PM96" s="38"/>
      <c r="PN96" s="38"/>
      <c r="PO96" s="38"/>
      <c r="PP96" s="38"/>
      <c r="PQ96" s="38"/>
      <c r="PR96" s="38"/>
      <c r="PS96" s="38"/>
      <c r="PT96" s="38"/>
      <c r="PU96" s="38"/>
      <c r="PV96" s="38"/>
      <c r="PW96" s="38"/>
      <c r="PX96" s="38"/>
      <c r="PY96" s="38"/>
      <c r="PZ96" s="38"/>
      <c r="QA96" s="38"/>
      <c r="QB96" s="38"/>
      <c r="QC96" s="38"/>
      <c r="QD96" s="38"/>
      <c r="QE96" s="38"/>
      <c r="QF96" s="38"/>
      <c r="QG96" s="38"/>
      <c r="QH96" s="38"/>
      <c r="QI96" s="38"/>
      <c r="QJ96" s="38"/>
      <c r="QK96" s="38"/>
      <c r="QL96" s="38"/>
      <c r="QM96" s="38"/>
      <c r="QN96" s="38"/>
      <c r="QO96" s="38"/>
      <c r="QP96" s="38"/>
      <c r="QQ96" s="38"/>
      <c r="QR96" s="38"/>
      <c r="QS96" s="38"/>
      <c r="QT96" s="38"/>
      <c r="QU96" s="38"/>
      <c r="QV96" s="38"/>
      <c r="QW96" s="38"/>
      <c r="QX96" s="38"/>
      <c r="QY96" s="38"/>
      <c r="QZ96" s="38"/>
      <c r="RA96" s="38"/>
      <c r="RB96" s="38"/>
      <c r="RC96" s="38"/>
      <c r="RD96" s="38"/>
      <c r="RE96" s="38"/>
      <c r="RF96" s="38"/>
      <c r="RG96" s="38"/>
      <c r="RH96" s="38"/>
      <c r="RI96" s="38"/>
      <c r="RJ96" s="38"/>
      <c r="RK96" s="38"/>
      <c r="RL96" s="38"/>
      <c r="RM96" s="38"/>
      <c r="RN96" s="38"/>
      <c r="RO96" s="38"/>
      <c r="RP96" s="38"/>
      <c r="RQ96" s="38"/>
      <c r="RR96" s="38"/>
      <c r="RS96" s="38"/>
      <c r="RT96" s="38"/>
      <c r="RU96" s="38"/>
      <c r="RV96" s="38"/>
      <c r="RW96" s="38"/>
      <c r="RX96" s="38"/>
      <c r="RY96" s="38"/>
      <c r="RZ96" s="38"/>
      <c r="SA96" s="38"/>
      <c r="SB96" s="38"/>
      <c r="SC96" s="38"/>
      <c r="SD96" s="38"/>
      <c r="SE96" s="38"/>
      <c r="SF96" s="38"/>
      <c r="SG96" s="38"/>
      <c r="SH96" s="38"/>
      <c r="SI96" s="38"/>
      <c r="SJ96" s="38"/>
      <c r="SK96" s="38"/>
      <c r="SL96" s="38"/>
      <c r="SM96" s="38"/>
      <c r="SN96" s="38"/>
      <c r="SO96" s="38"/>
      <c r="SP96" s="38"/>
      <c r="SQ96" s="38"/>
      <c r="SR96" s="38"/>
      <c r="SS96" s="38"/>
      <c r="ST96" s="38"/>
      <c r="SU96" s="38"/>
      <c r="SV96" s="38"/>
      <c r="SW96" s="38"/>
      <c r="SX96" s="38"/>
      <c r="SY96" s="38"/>
      <c r="SZ96" s="38"/>
      <c r="TA96" s="38"/>
      <c r="TB96" s="38"/>
      <c r="TC96" s="38"/>
      <c r="TD96" s="38"/>
      <c r="TE96" s="38"/>
      <c r="TF96" s="38"/>
      <c r="TG96" s="38"/>
      <c r="TH96" s="38"/>
      <c r="TI96" s="38"/>
      <c r="TJ96" s="38"/>
      <c r="TK96" s="38"/>
      <c r="TL96" s="38"/>
      <c r="TM96" s="38"/>
      <c r="TN96" s="38"/>
      <c r="TO96" s="38"/>
      <c r="TP96" s="38"/>
      <c r="TQ96" s="38"/>
      <c r="TR96" s="38"/>
      <c r="TS96" s="38"/>
      <c r="TT96" s="38"/>
      <c r="TU96" s="38"/>
      <c r="TV96" s="38"/>
      <c r="TW96" s="38"/>
      <c r="TX96" s="38"/>
      <c r="TY96" s="38"/>
      <c r="TZ96" s="38"/>
      <c r="UA96" s="38"/>
      <c r="UB96" s="38"/>
      <c r="UC96" s="38"/>
      <c r="UD96" s="38"/>
      <c r="UE96" s="38"/>
      <c r="UF96" s="38"/>
      <c r="UG96" s="38"/>
      <c r="UH96" s="38"/>
      <c r="UI96" s="38"/>
      <c r="UJ96" s="38"/>
      <c r="UK96" s="38"/>
      <c r="UL96" s="38"/>
      <c r="UM96" s="38"/>
      <c r="UN96" s="38"/>
      <c r="UO96" s="38"/>
      <c r="UP96" s="38"/>
      <c r="UQ96" s="38"/>
      <c r="UR96" s="38"/>
      <c r="US96" s="38"/>
      <c r="UT96" s="38"/>
      <c r="UU96" s="38"/>
      <c r="UV96" s="38"/>
      <c r="UW96" s="38"/>
      <c r="UX96" s="38"/>
      <c r="UY96" s="38"/>
      <c r="UZ96" s="38"/>
      <c r="VA96" s="38"/>
      <c r="VB96" s="38"/>
      <c r="VC96" s="38"/>
      <c r="VD96" s="38"/>
      <c r="VE96" s="38"/>
      <c r="VF96" s="38"/>
      <c r="VG96" s="38"/>
      <c r="VH96" s="38"/>
      <c r="VI96" s="38"/>
      <c r="VJ96" s="38"/>
      <c r="VK96" s="38"/>
      <c r="VL96" s="38"/>
      <c r="VM96" s="38"/>
      <c r="VN96" s="38"/>
      <c r="VO96" s="38"/>
      <c r="VP96" s="38"/>
      <c r="VQ96" s="38"/>
      <c r="VR96" s="38"/>
      <c r="VS96" s="38"/>
      <c r="VT96" s="38"/>
      <c r="VU96" s="38"/>
      <c r="VV96" s="38"/>
      <c r="VW96" s="38"/>
      <c r="VX96" s="38"/>
      <c r="VY96" s="38"/>
      <c r="VZ96" s="38"/>
      <c r="WA96" s="38"/>
      <c r="WB96" s="38"/>
      <c r="WC96" s="38"/>
      <c r="WD96" s="38"/>
      <c r="WE96" s="38"/>
      <c r="WF96" s="38"/>
      <c r="WG96" s="38"/>
      <c r="WH96" s="38"/>
      <c r="WI96" s="38"/>
      <c r="WJ96" s="38"/>
      <c r="WK96" s="38"/>
      <c r="WL96" s="38"/>
      <c r="WM96" s="38"/>
      <c r="WN96" s="38"/>
      <c r="WO96" s="38"/>
      <c r="WP96" s="38"/>
      <c r="WQ96" s="38"/>
      <c r="WR96" s="38"/>
      <c r="WS96" s="38"/>
      <c r="WT96" s="38"/>
      <c r="WU96" s="38"/>
      <c r="WV96" s="38"/>
      <c r="WW96" s="38"/>
      <c r="WX96" s="38"/>
      <c r="WY96" s="38"/>
      <c r="WZ96" s="38"/>
      <c r="XA96" s="38"/>
      <c r="XB96" s="38"/>
      <c r="XC96" s="38"/>
      <c r="XD96" s="38"/>
      <c r="XE96" s="38"/>
      <c r="XF96" s="38"/>
      <c r="XG96" s="38"/>
      <c r="XH96" s="38"/>
      <c r="XI96" s="38"/>
      <c r="XJ96" s="38"/>
      <c r="XK96" s="38"/>
      <c r="XL96" s="38"/>
      <c r="XM96" s="38"/>
      <c r="XN96" s="38"/>
      <c r="XO96" s="38"/>
      <c r="XP96" s="38"/>
      <c r="XQ96" s="38"/>
      <c r="XR96" s="38"/>
      <c r="XS96" s="38"/>
      <c r="XT96" s="38"/>
      <c r="XU96" s="38"/>
      <c r="XV96" s="38"/>
      <c r="XW96" s="38"/>
      <c r="XX96" s="38"/>
      <c r="XY96" s="38"/>
      <c r="XZ96" s="38"/>
      <c r="YA96" s="38"/>
      <c r="YB96" s="38"/>
      <c r="YC96" s="38"/>
      <c r="YD96" s="38"/>
      <c r="YE96" s="38"/>
      <c r="YF96" s="38"/>
      <c r="YG96" s="38"/>
      <c r="YH96" s="38"/>
      <c r="YI96" s="38"/>
      <c r="YJ96" s="38"/>
      <c r="YK96" s="38"/>
      <c r="YL96" s="38"/>
      <c r="YM96" s="38"/>
      <c r="YN96" s="38"/>
      <c r="YO96" s="38"/>
      <c r="YP96" s="38"/>
      <c r="YQ96" s="38"/>
      <c r="YR96" s="38"/>
      <c r="YS96" s="38"/>
      <c r="YT96" s="38"/>
      <c r="YU96" s="38"/>
      <c r="YV96" s="38"/>
      <c r="YW96" s="38"/>
      <c r="YX96" s="38"/>
      <c r="YY96" s="38"/>
      <c r="YZ96" s="38"/>
      <c r="ZA96" s="38"/>
      <c r="ZB96" s="38"/>
      <c r="ZC96" s="38"/>
      <c r="ZD96" s="38"/>
      <c r="ZE96" s="38"/>
      <c r="ZF96" s="38"/>
      <c r="ZG96" s="38"/>
      <c r="ZH96" s="38"/>
      <c r="ZI96" s="38"/>
      <c r="ZJ96" s="38"/>
      <c r="ZK96" s="38"/>
      <c r="ZL96" s="38"/>
      <c r="ZM96" s="38"/>
      <c r="ZN96" s="38"/>
      <c r="ZO96" s="38"/>
      <c r="ZP96" s="38"/>
      <c r="ZQ96" s="38"/>
      <c r="ZR96" s="38"/>
      <c r="ZS96" s="38"/>
      <c r="ZT96" s="38"/>
      <c r="ZU96" s="38"/>
      <c r="ZV96" s="38"/>
      <c r="ZW96" s="38"/>
      <c r="ZX96" s="38"/>
      <c r="ZY96" s="38"/>
      <c r="ZZ96" s="38"/>
      <c r="AAA96" s="38"/>
      <c r="AAB96" s="38"/>
      <c r="AAC96" s="38"/>
      <c r="AAD96" s="38"/>
      <c r="AAE96" s="38"/>
      <c r="AAF96" s="38"/>
      <c r="AAG96" s="38"/>
      <c r="AAH96" s="38"/>
      <c r="AAI96" s="38"/>
      <c r="AAJ96" s="31">
        <f t="shared" si="9"/>
        <v>0</v>
      </c>
      <c r="AAK96" s="5"/>
    </row>
    <row r="97" spans="1:713" s="36" customFormat="1" x14ac:dyDescent="0.25">
      <c r="A97" s="62" t="s">
        <v>14</v>
      </c>
      <c r="B97" s="77">
        <f t="shared" si="8"/>
        <v>0</v>
      </c>
      <c r="C97" s="69">
        <v>10</v>
      </c>
      <c r="D97" s="71">
        <v>43395</v>
      </c>
      <c r="E97" s="79">
        <v>18.13</v>
      </c>
      <c r="F97" s="79">
        <f t="shared" ref="F97:F106" si="11">E97*B97</f>
        <v>0</v>
      </c>
      <c r="G97" s="77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>
        <v>10</v>
      </c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>
        <v>10</v>
      </c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>
        <v>10</v>
      </c>
      <c r="BX97" s="38"/>
      <c r="BY97" s="38">
        <v>10</v>
      </c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  <c r="EN97" s="38"/>
      <c r="EO97" s="38"/>
      <c r="EP97" s="38"/>
      <c r="EQ97" s="38"/>
      <c r="ER97" s="38"/>
      <c r="ES97" s="38"/>
      <c r="ET97" s="38"/>
      <c r="EU97" s="38"/>
      <c r="EV97" s="38"/>
      <c r="EW97" s="38"/>
      <c r="EX97" s="38"/>
      <c r="EY97" s="38"/>
      <c r="EZ97" s="38"/>
      <c r="FA97" s="38"/>
      <c r="FB97" s="38"/>
      <c r="FC97" s="38"/>
      <c r="FD97" s="38"/>
      <c r="FE97" s="38"/>
      <c r="FF97" s="38"/>
      <c r="FG97" s="38"/>
      <c r="FH97" s="38"/>
      <c r="FI97" s="38"/>
      <c r="FJ97" s="38"/>
      <c r="FK97" s="38"/>
      <c r="FL97" s="38"/>
      <c r="FM97" s="38"/>
      <c r="FN97" s="38"/>
      <c r="FO97" s="38"/>
      <c r="FP97" s="38"/>
      <c r="FQ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K97" s="38"/>
      <c r="HL97" s="38"/>
      <c r="HM97" s="38"/>
      <c r="HN97" s="38"/>
      <c r="HO97" s="38"/>
      <c r="HP97" s="38"/>
      <c r="HQ97" s="38"/>
      <c r="HR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>
        <v>10</v>
      </c>
      <c r="JS97" s="38"/>
      <c r="JT97" s="38"/>
      <c r="JU97" s="38"/>
      <c r="JV97" s="38">
        <v>10</v>
      </c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LL97" s="38"/>
      <c r="LM97" s="38"/>
      <c r="LN97" s="38"/>
      <c r="LO97" s="38"/>
      <c r="LP97" s="38"/>
      <c r="LQ97" s="38"/>
      <c r="LR97" s="38"/>
      <c r="LS97" s="38"/>
      <c r="LT97" s="38"/>
      <c r="LU97" s="38"/>
      <c r="LV97" s="38"/>
      <c r="LW97" s="38"/>
      <c r="LX97" s="38"/>
      <c r="LY97" s="38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8"/>
      <c r="NF97" s="38"/>
      <c r="NG97" s="38"/>
      <c r="NH97" s="38"/>
      <c r="NI97" s="38"/>
      <c r="NJ97" s="38"/>
      <c r="NK97" s="38"/>
      <c r="NL97" s="38"/>
      <c r="NM97" s="38"/>
      <c r="NN97" s="38"/>
      <c r="NO97" s="38"/>
      <c r="NP97" s="38"/>
      <c r="NQ97" s="38">
        <v>10</v>
      </c>
      <c r="NR97" s="38"/>
      <c r="NS97" s="38">
        <v>10</v>
      </c>
      <c r="NT97" s="38"/>
      <c r="NU97" s="38"/>
      <c r="NV97" s="38"/>
      <c r="NW97" s="38"/>
      <c r="NX97" s="38"/>
      <c r="NY97" s="38"/>
      <c r="NZ97" s="38"/>
      <c r="OA97" s="38"/>
      <c r="OB97" s="38"/>
      <c r="OC97" s="38"/>
      <c r="OD97" s="38"/>
      <c r="OE97" s="38"/>
      <c r="OF97" s="38"/>
      <c r="OG97" s="38"/>
      <c r="OH97" s="38"/>
      <c r="OI97" s="38"/>
      <c r="OJ97" s="38"/>
      <c r="OK97" s="38"/>
      <c r="OL97" s="38">
        <v>20</v>
      </c>
      <c r="OM97" s="38"/>
      <c r="ON97" s="38"/>
      <c r="OO97" s="38"/>
      <c r="OP97" s="38"/>
      <c r="OQ97" s="38"/>
      <c r="OR97" s="38"/>
      <c r="OS97" s="38">
        <v>20</v>
      </c>
      <c r="OT97" s="38"/>
      <c r="OU97" s="38"/>
      <c r="OV97" s="38"/>
      <c r="OW97" s="38"/>
      <c r="OX97" s="38"/>
      <c r="OY97" s="38"/>
      <c r="OZ97" s="38"/>
      <c r="PA97" s="38"/>
      <c r="PB97" s="38"/>
      <c r="PC97" s="38"/>
      <c r="PD97" s="38"/>
      <c r="PE97" s="38"/>
      <c r="PF97" s="38"/>
      <c r="PG97" s="38"/>
      <c r="PH97" s="38"/>
      <c r="PI97" s="38"/>
      <c r="PJ97" s="38"/>
      <c r="PK97" s="38"/>
      <c r="PL97" s="38"/>
      <c r="PM97" s="38"/>
      <c r="PN97" s="38"/>
      <c r="PO97" s="38"/>
      <c r="PP97" s="38"/>
      <c r="PQ97" s="38"/>
      <c r="PR97" s="38"/>
      <c r="PS97" s="38"/>
      <c r="PT97" s="38"/>
      <c r="PU97" s="38"/>
      <c r="PV97" s="38"/>
      <c r="PW97" s="38"/>
      <c r="PX97" s="38"/>
      <c r="PY97" s="38"/>
      <c r="PZ97" s="38"/>
      <c r="QA97" s="38"/>
      <c r="QB97" s="38"/>
      <c r="QC97" s="38"/>
      <c r="QD97" s="38"/>
      <c r="QE97" s="38"/>
      <c r="QF97" s="38"/>
      <c r="QG97" s="38"/>
      <c r="QH97" s="38"/>
      <c r="QI97" s="38"/>
      <c r="QJ97" s="38"/>
      <c r="QK97" s="38"/>
      <c r="QL97" s="38"/>
      <c r="QM97" s="38"/>
      <c r="QN97" s="38"/>
      <c r="QO97" s="38"/>
      <c r="QP97" s="38"/>
      <c r="QQ97" s="38"/>
      <c r="QR97" s="38"/>
      <c r="QS97" s="38"/>
      <c r="QT97" s="38"/>
      <c r="QU97" s="38"/>
      <c r="QV97" s="38"/>
      <c r="QW97" s="38"/>
      <c r="QX97" s="38"/>
      <c r="QY97" s="38"/>
      <c r="QZ97" s="38"/>
      <c r="RA97" s="38"/>
      <c r="RB97" s="38"/>
      <c r="RC97" s="38"/>
      <c r="RD97" s="38"/>
      <c r="RE97" s="38"/>
      <c r="RF97" s="38"/>
      <c r="RG97" s="38"/>
      <c r="RH97" s="38"/>
      <c r="RI97" s="38"/>
      <c r="RJ97" s="38"/>
      <c r="RK97" s="38"/>
      <c r="RL97" s="38"/>
      <c r="RM97" s="38"/>
      <c r="RN97" s="38"/>
      <c r="RO97" s="38"/>
      <c r="RP97" s="38"/>
      <c r="RQ97" s="38"/>
      <c r="RR97" s="38"/>
      <c r="RS97" s="38"/>
      <c r="RT97" s="38"/>
      <c r="RU97" s="38"/>
      <c r="RV97" s="38"/>
      <c r="RW97" s="38"/>
      <c r="RX97" s="38"/>
      <c r="RY97" s="38"/>
      <c r="RZ97" s="38"/>
      <c r="SA97" s="38"/>
      <c r="SB97" s="38"/>
      <c r="SC97" s="38"/>
      <c r="SD97" s="38"/>
      <c r="SE97" s="38"/>
      <c r="SF97" s="38"/>
      <c r="SG97" s="38"/>
      <c r="SH97" s="38"/>
      <c r="SI97" s="38">
        <v>10</v>
      </c>
      <c r="SJ97" s="38"/>
      <c r="SK97" s="38"/>
      <c r="SL97" s="38">
        <v>10</v>
      </c>
      <c r="SM97" s="38"/>
      <c r="SN97" s="38"/>
      <c r="SO97" s="38"/>
      <c r="SP97" s="38"/>
      <c r="SQ97" s="38"/>
      <c r="SR97" s="38"/>
      <c r="SS97" s="38"/>
      <c r="ST97" s="38"/>
      <c r="SU97" s="38"/>
      <c r="SV97" s="38"/>
      <c r="SW97" s="38"/>
      <c r="SX97" s="38"/>
      <c r="SY97" s="38"/>
      <c r="SZ97" s="38"/>
      <c r="TA97" s="38"/>
      <c r="TB97" s="38"/>
      <c r="TC97" s="38"/>
      <c r="TD97" s="38"/>
      <c r="TE97" s="38"/>
      <c r="TF97" s="38"/>
      <c r="TG97" s="38"/>
      <c r="TH97" s="38"/>
      <c r="TI97" s="38">
        <v>70</v>
      </c>
      <c r="TJ97" s="38"/>
      <c r="TK97" s="38"/>
      <c r="TL97" s="38"/>
      <c r="TM97" s="38"/>
      <c r="TN97" s="38"/>
      <c r="TO97" s="38"/>
      <c r="TP97" s="38"/>
      <c r="TQ97" s="38"/>
      <c r="TR97" s="38"/>
      <c r="TS97" s="38"/>
      <c r="TT97" s="38"/>
      <c r="TU97" s="38"/>
      <c r="TV97" s="38"/>
      <c r="TW97" s="38"/>
      <c r="TX97" s="38"/>
      <c r="TY97" s="38"/>
      <c r="TZ97" s="38"/>
      <c r="UA97" s="38"/>
      <c r="UB97" s="38"/>
      <c r="UC97" s="38"/>
      <c r="UD97" s="38">
        <v>70</v>
      </c>
      <c r="UE97" s="38"/>
      <c r="UF97" s="38"/>
      <c r="UG97" s="38"/>
      <c r="UH97" s="38"/>
      <c r="UI97" s="38"/>
      <c r="UJ97" s="38"/>
      <c r="UK97" s="38"/>
      <c r="UL97" s="38"/>
      <c r="UM97" s="38"/>
      <c r="UN97" s="38"/>
      <c r="UO97" s="38"/>
      <c r="UP97" s="38"/>
      <c r="UQ97" s="38"/>
      <c r="UR97" s="38"/>
      <c r="US97" s="38"/>
      <c r="UT97" s="38"/>
      <c r="UU97" s="38"/>
      <c r="UV97" s="38"/>
      <c r="UW97" s="38"/>
      <c r="UX97" s="38"/>
      <c r="UY97" s="38"/>
      <c r="UZ97" s="38"/>
      <c r="VA97" s="38"/>
      <c r="VB97" s="38"/>
      <c r="VC97" s="38"/>
      <c r="VD97" s="38"/>
      <c r="VE97" s="38"/>
      <c r="VF97" s="38"/>
      <c r="VG97" s="38"/>
      <c r="VH97" s="38"/>
      <c r="VI97" s="38"/>
      <c r="VJ97" s="38"/>
      <c r="VK97" s="38"/>
      <c r="VL97" s="38"/>
      <c r="VM97" s="38"/>
      <c r="VN97" s="38"/>
      <c r="VO97" s="38"/>
      <c r="VP97" s="38"/>
      <c r="VQ97" s="38"/>
      <c r="VR97" s="38"/>
      <c r="VS97" s="38"/>
      <c r="VT97" s="38"/>
      <c r="VU97" s="38"/>
      <c r="VV97" s="38"/>
      <c r="VW97" s="38"/>
      <c r="VX97" s="38"/>
      <c r="VY97" s="38"/>
      <c r="VZ97" s="38"/>
      <c r="WA97" s="38"/>
      <c r="WB97" s="38"/>
      <c r="WC97" s="38"/>
      <c r="WD97" s="38"/>
      <c r="WE97" s="38"/>
      <c r="WF97" s="38"/>
      <c r="WG97" s="38"/>
      <c r="WH97" s="38"/>
      <c r="WI97" s="38"/>
      <c r="WJ97" s="38"/>
      <c r="WK97" s="38"/>
      <c r="WL97" s="38"/>
      <c r="WM97" s="38"/>
      <c r="WN97" s="38"/>
      <c r="WO97" s="38"/>
      <c r="WP97" s="38"/>
      <c r="WQ97" s="38"/>
      <c r="WR97" s="38"/>
      <c r="WS97" s="38"/>
      <c r="WT97" s="38"/>
      <c r="WU97" s="38"/>
      <c r="WV97" s="38"/>
      <c r="WW97" s="38"/>
      <c r="WX97" s="38"/>
      <c r="WY97" s="38"/>
      <c r="WZ97" s="38"/>
      <c r="XA97" s="38"/>
      <c r="XB97" s="38"/>
      <c r="XC97" s="38"/>
      <c r="XD97" s="38"/>
      <c r="XE97" s="38"/>
      <c r="XF97" s="38"/>
      <c r="XG97" s="38"/>
      <c r="XH97" s="38"/>
      <c r="XI97" s="38"/>
      <c r="XJ97" s="38"/>
      <c r="XK97" s="38"/>
      <c r="XL97" s="38"/>
      <c r="XM97" s="38"/>
      <c r="XN97" s="38"/>
      <c r="XO97" s="38"/>
      <c r="XP97" s="38"/>
      <c r="XQ97" s="38"/>
      <c r="XR97" s="38"/>
      <c r="XS97" s="38"/>
      <c r="XT97" s="38"/>
      <c r="XU97" s="38"/>
      <c r="XV97" s="38"/>
      <c r="XW97" s="38"/>
      <c r="XX97" s="38"/>
      <c r="XY97" s="38"/>
      <c r="XZ97" s="38"/>
      <c r="YA97" s="38"/>
      <c r="YB97" s="38"/>
      <c r="YC97" s="38"/>
      <c r="YD97" s="38"/>
      <c r="YE97" s="38"/>
      <c r="YF97" s="38"/>
      <c r="YG97" s="38"/>
      <c r="YH97" s="38"/>
      <c r="YI97" s="38"/>
      <c r="YJ97" s="38"/>
      <c r="YK97" s="38"/>
      <c r="YL97" s="38"/>
      <c r="YM97" s="38"/>
      <c r="YN97" s="38"/>
      <c r="YO97" s="38"/>
      <c r="YP97" s="38"/>
      <c r="YQ97" s="38"/>
      <c r="YR97" s="38"/>
      <c r="YS97" s="38"/>
      <c r="YT97" s="38"/>
      <c r="YU97" s="38"/>
      <c r="YV97" s="38"/>
      <c r="YW97" s="38"/>
      <c r="YX97" s="38"/>
      <c r="YY97" s="38"/>
      <c r="YZ97" s="38"/>
      <c r="ZA97" s="38"/>
      <c r="ZB97" s="38"/>
      <c r="ZC97" s="38"/>
      <c r="ZD97" s="38"/>
      <c r="ZE97" s="38"/>
      <c r="ZF97" s="38"/>
      <c r="ZG97" s="38"/>
      <c r="ZH97" s="38"/>
      <c r="ZI97" s="38"/>
      <c r="ZJ97" s="38"/>
      <c r="ZK97" s="38"/>
      <c r="ZL97" s="38"/>
      <c r="ZM97" s="38"/>
      <c r="ZN97" s="38"/>
      <c r="ZO97" s="38"/>
      <c r="ZP97" s="38"/>
      <c r="ZQ97" s="38"/>
      <c r="ZR97" s="38"/>
      <c r="ZS97" s="38"/>
      <c r="ZT97" s="38"/>
      <c r="ZU97" s="38"/>
      <c r="ZV97" s="38"/>
      <c r="ZW97" s="38"/>
      <c r="ZX97" s="38"/>
      <c r="ZY97" s="38"/>
      <c r="ZZ97" s="38"/>
      <c r="AAA97" s="38"/>
      <c r="AAB97" s="38"/>
      <c r="AAC97" s="38"/>
      <c r="AAD97" s="38"/>
      <c r="AAE97" s="38"/>
      <c r="AAF97" s="38"/>
      <c r="AAG97" s="38"/>
      <c r="AAH97" s="38"/>
      <c r="AAI97" s="38"/>
      <c r="AAJ97" s="31">
        <f t="shared" si="9"/>
        <v>0</v>
      </c>
      <c r="AAK97" s="5"/>
    </row>
    <row r="98" spans="1:713" s="36" customFormat="1" x14ac:dyDescent="0.25">
      <c r="A98" s="62" t="s">
        <v>14</v>
      </c>
      <c r="B98" s="77">
        <f t="shared" si="8"/>
        <v>0</v>
      </c>
      <c r="C98" s="69">
        <v>1</v>
      </c>
      <c r="D98" s="71">
        <v>43255</v>
      </c>
      <c r="E98" s="79">
        <v>22.46</v>
      </c>
      <c r="F98" s="79">
        <f t="shared" si="11"/>
        <v>0</v>
      </c>
      <c r="G98" s="77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  <c r="EN98" s="38"/>
      <c r="EO98" s="38"/>
      <c r="EP98" s="38"/>
      <c r="EQ98" s="38"/>
      <c r="ER98" s="38"/>
      <c r="ES98" s="38"/>
      <c r="ET98" s="38"/>
      <c r="EU98" s="38"/>
      <c r="EV98" s="38"/>
      <c r="EW98" s="38"/>
      <c r="EX98" s="38"/>
      <c r="EY98" s="38"/>
      <c r="EZ98" s="38"/>
      <c r="FA98" s="38"/>
      <c r="FB98" s="38"/>
      <c r="FC98" s="38"/>
      <c r="FD98" s="38"/>
      <c r="FE98" s="38"/>
      <c r="FF98" s="38"/>
      <c r="FG98" s="38"/>
      <c r="FH98" s="38"/>
      <c r="FI98" s="38"/>
      <c r="FJ98" s="38"/>
      <c r="FK98" s="38"/>
      <c r="FL98" s="38"/>
      <c r="FM98" s="38"/>
      <c r="FN98" s="38"/>
      <c r="FO98" s="38"/>
      <c r="FP98" s="38"/>
      <c r="FQ98" s="38"/>
      <c r="FR98" s="38"/>
      <c r="FS98" s="38"/>
      <c r="FT98" s="38"/>
      <c r="FU98" s="38"/>
      <c r="FV98" s="38"/>
      <c r="FW98" s="38"/>
      <c r="FX98" s="38"/>
      <c r="FY98" s="38"/>
      <c r="FZ98" s="38"/>
      <c r="GA98" s="38"/>
      <c r="GB98" s="38"/>
      <c r="GC98" s="38"/>
      <c r="GD98" s="38"/>
      <c r="GE98" s="38"/>
      <c r="GF98" s="38"/>
      <c r="GG98" s="38"/>
      <c r="GH98" s="38"/>
      <c r="GI98" s="38"/>
      <c r="GJ98" s="38"/>
      <c r="GK98" s="38"/>
      <c r="GL98" s="38"/>
      <c r="GM98" s="38"/>
      <c r="GN98" s="38"/>
      <c r="GO98" s="38"/>
      <c r="GP98" s="38"/>
      <c r="GQ98" s="38"/>
      <c r="GR98" s="38"/>
      <c r="GS98" s="38"/>
      <c r="GT98" s="38"/>
      <c r="GU98" s="38"/>
      <c r="GV98" s="38"/>
      <c r="GW98" s="38"/>
      <c r="GX98" s="38"/>
      <c r="GY98" s="38"/>
      <c r="GZ98" s="38"/>
      <c r="HA98" s="38"/>
      <c r="HB98" s="38"/>
      <c r="HC98" s="38"/>
      <c r="HD98" s="38"/>
      <c r="HE98" s="38"/>
      <c r="HF98" s="38"/>
      <c r="HG98" s="38"/>
      <c r="HH98" s="38"/>
      <c r="HI98" s="38"/>
      <c r="HJ98" s="38"/>
      <c r="HK98" s="38"/>
      <c r="HL98" s="38"/>
      <c r="HM98" s="38"/>
      <c r="HN98" s="38"/>
      <c r="HO98" s="38"/>
      <c r="HP98" s="38"/>
      <c r="HQ98" s="38"/>
      <c r="HR98" s="38"/>
      <c r="HS98" s="38"/>
      <c r="HT98" s="38"/>
      <c r="HU98" s="38"/>
      <c r="HV98" s="38"/>
      <c r="HW98" s="38"/>
      <c r="HX98" s="38"/>
      <c r="HY98" s="38"/>
      <c r="HZ98" s="38"/>
      <c r="IA98" s="38"/>
      <c r="IB98" s="38"/>
      <c r="IC98" s="38"/>
      <c r="ID98" s="38"/>
      <c r="IE98" s="38"/>
      <c r="IF98" s="38"/>
      <c r="IG98" s="38"/>
      <c r="IH98" s="38"/>
      <c r="II98" s="38"/>
      <c r="IJ98" s="38"/>
      <c r="IK98" s="38"/>
      <c r="IL98" s="38"/>
      <c r="IM98" s="38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>
        <v>1</v>
      </c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8">
        <v>1</v>
      </c>
      <c r="KY98" s="38"/>
      <c r="KZ98" s="38"/>
      <c r="LA98" s="38"/>
      <c r="LB98" s="38"/>
      <c r="LC98" s="38"/>
      <c r="LD98" s="38"/>
      <c r="LE98" s="38"/>
      <c r="LF98" s="38"/>
      <c r="LG98" s="38"/>
      <c r="LH98" s="38"/>
      <c r="LI98" s="38"/>
      <c r="LJ98" s="38"/>
      <c r="LK98" s="38"/>
      <c r="LL98" s="38"/>
      <c r="LM98" s="38"/>
      <c r="LN98" s="38"/>
      <c r="LO98" s="38"/>
      <c r="LP98" s="38"/>
      <c r="LQ98" s="38"/>
      <c r="LR98" s="38"/>
      <c r="LS98" s="38"/>
      <c r="LT98" s="38"/>
      <c r="LU98" s="38"/>
      <c r="LV98" s="38"/>
      <c r="LW98" s="38"/>
      <c r="LX98" s="38"/>
      <c r="LY98" s="38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8"/>
      <c r="NF98" s="38"/>
      <c r="NG98" s="38"/>
      <c r="NH98" s="38"/>
      <c r="NI98" s="38"/>
      <c r="NJ98" s="38"/>
      <c r="NK98" s="38"/>
      <c r="NL98" s="38"/>
      <c r="NM98" s="38"/>
      <c r="NN98" s="38"/>
      <c r="NO98" s="38"/>
      <c r="NP98" s="38"/>
      <c r="NQ98" s="38"/>
      <c r="NR98" s="38"/>
      <c r="NS98" s="38"/>
      <c r="NT98" s="38"/>
      <c r="NU98" s="38"/>
      <c r="NV98" s="38"/>
      <c r="NW98" s="38"/>
      <c r="NX98" s="38"/>
      <c r="NY98" s="38"/>
      <c r="NZ98" s="38"/>
      <c r="OA98" s="38"/>
      <c r="OB98" s="38"/>
      <c r="OC98" s="38"/>
      <c r="OD98" s="38"/>
      <c r="OE98" s="38"/>
      <c r="OF98" s="38"/>
      <c r="OG98" s="38"/>
      <c r="OH98" s="38"/>
      <c r="OI98" s="38"/>
      <c r="OJ98" s="38"/>
      <c r="OK98" s="38"/>
      <c r="OL98" s="38"/>
      <c r="OM98" s="38"/>
      <c r="ON98" s="38"/>
      <c r="OO98" s="38"/>
      <c r="OP98" s="38"/>
      <c r="OQ98" s="38"/>
      <c r="OR98" s="38"/>
      <c r="OS98" s="38"/>
      <c r="OT98" s="38"/>
      <c r="OU98" s="38"/>
      <c r="OV98" s="38"/>
      <c r="OW98" s="38"/>
      <c r="OX98" s="38"/>
      <c r="OY98" s="38"/>
      <c r="OZ98" s="38"/>
      <c r="PA98" s="38"/>
      <c r="PB98" s="38"/>
      <c r="PC98" s="38"/>
      <c r="PD98" s="38"/>
      <c r="PE98" s="38"/>
      <c r="PF98" s="38"/>
      <c r="PG98" s="38"/>
      <c r="PH98" s="38"/>
      <c r="PI98" s="38"/>
      <c r="PJ98" s="38"/>
      <c r="PK98" s="38"/>
      <c r="PL98" s="38"/>
      <c r="PM98" s="38"/>
      <c r="PN98" s="38"/>
      <c r="PO98" s="38"/>
      <c r="PP98" s="38"/>
      <c r="PQ98" s="38"/>
      <c r="PR98" s="38"/>
      <c r="PS98" s="38"/>
      <c r="PT98" s="38"/>
      <c r="PU98" s="38"/>
      <c r="PV98" s="38"/>
      <c r="PW98" s="38"/>
      <c r="PX98" s="38"/>
      <c r="PY98" s="38"/>
      <c r="PZ98" s="38"/>
      <c r="QA98" s="38"/>
      <c r="QB98" s="38"/>
      <c r="QC98" s="38"/>
      <c r="QD98" s="38"/>
      <c r="QE98" s="38"/>
      <c r="QF98" s="38"/>
      <c r="QG98" s="38"/>
      <c r="QH98" s="38"/>
      <c r="QI98" s="38"/>
      <c r="QJ98" s="38"/>
      <c r="QK98" s="38"/>
      <c r="QL98" s="38"/>
      <c r="QM98" s="38"/>
      <c r="QN98" s="38"/>
      <c r="QO98" s="38"/>
      <c r="QP98" s="38"/>
      <c r="QQ98" s="38"/>
      <c r="QR98" s="38"/>
      <c r="QS98" s="38"/>
      <c r="QT98" s="38"/>
      <c r="QU98" s="38"/>
      <c r="QV98" s="38"/>
      <c r="QW98" s="38"/>
      <c r="QX98" s="38"/>
      <c r="QY98" s="38"/>
      <c r="QZ98" s="38"/>
      <c r="RA98" s="38"/>
      <c r="RB98" s="38"/>
      <c r="RC98" s="38"/>
      <c r="RD98" s="38"/>
      <c r="RE98" s="38"/>
      <c r="RF98" s="38"/>
      <c r="RG98" s="38"/>
      <c r="RH98" s="38"/>
      <c r="RI98" s="38"/>
      <c r="RJ98" s="38"/>
      <c r="RK98" s="38"/>
      <c r="RL98" s="38"/>
      <c r="RM98" s="38"/>
      <c r="RN98" s="38"/>
      <c r="RO98" s="38"/>
      <c r="RP98" s="38"/>
      <c r="RQ98" s="38"/>
      <c r="RR98" s="38"/>
      <c r="RS98" s="38"/>
      <c r="RT98" s="38"/>
      <c r="RU98" s="38"/>
      <c r="RV98" s="38"/>
      <c r="RW98" s="38"/>
      <c r="RX98" s="38"/>
      <c r="RY98" s="38"/>
      <c r="RZ98" s="38"/>
      <c r="SA98" s="38"/>
      <c r="SB98" s="38"/>
      <c r="SC98" s="38"/>
      <c r="SD98" s="38"/>
      <c r="SE98" s="38"/>
      <c r="SF98" s="38"/>
      <c r="SG98" s="38"/>
      <c r="SH98" s="38"/>
      <c r="SI98" s="38"/>
      <c r="SJ98" s="38"/>
      <c r="SK98" s="38"/>
      <c r="SL98" s="38"/>
      <c r="SM98" s="38"/>
      <c r="SN98" s="38"/>
      <c r="SO98" s="38"/>
      <c r="SP98" s="38"/>
      <c r="SQ98" s="38"/>
      <c r="SR98" s="38"/>
      <c r="SS98" s="38"/>
      <c r="ST98" s="38"/>
      <c r="SU98" s="38"/>
      <c r="SV98" s="38"/>
      <c r="SW98" s="38"/>
      <c r="SX98" s="38"/>
      <c r="SY98" s="38"/>
      <c r="SZ98" s="38"/>
      <c r="TA98" s="38"/>
      <c r="TB98" s="38"/>
      <c r="TC98" s="38"/>
      <c r="TD98" s="38"/>
      <c r="TE98" s="38"/>
      <c r="TF98" s="38"/>
      <c r="TG98" s="38"/>
      <c r="TH98" s="38"/>
      <c r="TI98" s="38"/>
      <c r="TJ98" s="38"/>
      <c r="TK98" s="38"/>
      <c r="TL98" s="38"/>
      <c r="TM98" s="38"/>
      <c r="TN98" s="38"/>
      <c r="TO98" s="38"/>
      <c r="TP98" s="38"/>
      <c r="TQ98" s="38"/>
      <c r="TR98" s="38"/>
      <c r="TS98" s="38"/>
      <c r="TT98" s="38"/>
      <c r="TU98" s="38"/>
      <c r="TV98" s="38"/>
      <c r="TW98" s="38"/>
      <c r="TX98" s="38"/>
      <c r="TY98" s="38"/>
      <c r="TZ98" s="38"/>
      <c r="UA98" s="38"/>
      <c r="UB98" s="38"/>
      <c r="UC98" s="38"/>
      <c r="UD98" s="38"/>
      <c r="UE98" s="38"/>
      <c r="UF98" s="38"/>
      <c r="UG98" s="38"/>
      <c r="UH98" s="38"/>
      <c r="UI98" s="38"/>
      <c r="UJ98" s="38"/>
      <c r="UK98" s="38"/>
      <c r="UL98" s="38"/>
      <c r="UM98" s="38"/>
      <c r="UN98" s="38"/>
      <c r="UO98" s="38"/>
      <c r="UP98" s="38"/>
      <c r="UQ98" s="38"/>
      <c r="UR98" s="38"/>
      <c r="US98" s="38"/>
      <c r="UT98" s="38"/>
      <c r="UU98" s="38"/>
      <c r="UV98" s="38"/>
      <c r="UW98" s="38"/>
      <c r="UX98" s="38"/>
      <c r="UY98" s="38"/>
      <c r="UZ98" s="38"/>
      <c r="VA98" s="38"/>
      <c r="VB98" s="38"/>
      <c r="VC98" s="38"/>
      <c r="VD98" s="38"/>
      <c r="VE98" s="38"/>
      <c r="VF98" s="38"/>
      <c r="VG98" s="38"/>
      <c r="VH98" s="38"/>
      <c r="VI98" s="38"/>
      <c r="VJ98" s="38"/>
      <c r="VK98" s="38"/>
      <c r="VL98" s="38"/>
      <c r="VM98" s="38"/>
      <c r="VN98" s="38"/>
      <c r="VO98" s="38"/>
      <c r="VP98" s="38"/>
      <c r="VQ98" s="38"/>
      <c r="VR98" s="38"/>
      <c r="VS98" s="38"/>
      <c r="VT98" s="38"/>
      <c r="VU98" s="38"/>
      <c r="VV98" s="38"/>
      <c r="VW98" s="38"/>
      <c r="VX98" s="38"/>
      <c r="VY98" s="38"/>
      <c r="VZ98" s="38"/>
      <c r="WA98" s="38"/>
      <c r="WB98" s="38"/>
      <c r="WC98" s="38"/>
      <c r="WD98" s="38"/>
      <c r="WE98" s="38"/>
      <c r="WF98" s="38"/>
      <c r="WG98" s="38"/>
      <c r="WH98" s="38"/>
      <c r="WI98" s="38"/>
      <c r="WJ98" s="38"/>
      <c r="WK98" s="38"/>
      <c r="WL98" s="38"/>
      <c r="WM98" s="38"/>
      <c r="WN98" s="38"/>
      <c r="WO98" s="38"/>
      <c r="WP98" s="38"/>
      <c r="WQ98" s="38"/>
      <c r="WR98" s="38"/>
      <c r="WS98" s="38"/>
      <c r="WT98" s="38"/>
      <c r="WU98" s="38"/>
      <c r="WV98" s="38"/>
      <c r="WW98" s="38"/>
      <c r="WX98" s="38"/>
      <c r="WY98" s="38"/>
      <c r="WZ98" s="38"/>
      <c r="XA98" s="38"/>
      <c r="XB98" s="38"/>
      <c r="XC98" s="38"/>
      <c r="XD98" s="38"/>
      <c r="XE98" s="38"/>
      <c r="XF98" s="38"/>
      <c r="XG98" s="38"/>
      <c r="XH98" s="38"/>
      <c r="XI98" s="38"/>
      <c r="XJ98" s="38"/>
      <c r="XK98" s="38"/>
      <c r="XL98" s="38"/>
      <c r="XM98" s="38"/>
      <c r="XN98" s="38"/>
      <c r="XO98" s="38"/>
      <c r="XP98" s="38"/>
      <c r="XQ98" s="38"/>
      <c r="XR98" s="38"/>
      <c r="XS98" s="38"/>
      <c r="XT98" s="38"/>
      <c r="XU98" s="38"/>
      <c r="XV98" s="38"/>
      <c r="XW98" s="38"/>
      <c r="XX98" s="38"/>
      <c r="XY98" s="38"/>
      <c r="XZ98" s="38"/>
      <c r="YA98" s="38"/>
      <c r="YB98" s="38"/>
      <c r="YC98" s="38"/>
      <c r="YD98" s="38"/>
      <c r="YE98" s="38"/>
      <c r="YF98" s="38"/>
      <c r="YG98" s="38"/>
      <c r="YH98" s="38"/>
      <c r="YI98" s="38"/>
      <c r="YJ98" s="38"/>
      <c r="YK98" s="38"/>
      <c r="YL98" s="38"/>
      <c r="YM98" s="38"/>
      <c r="YN98" s="38"/>
      <c r="YO98" s="38"/>
      <c r="YP98" s="38"/>
      <c r="YQ98" s="38"/>
      <c r="YR98" s="38"/>
      <c r="YS98" s="38"/>
      <c r="YT98" s="38"/>
      <c r="YU98" s="38"/>
      <c r="YV98" s="38"/>
      <c r="YW98" s="38"/>
      <c r="YX98" s="38"/>
      <c r="YY98" s="38"/>
      <c r="YZ98" s="38"/>
      <c r="ZA98" s="38"/>
      <c r="ZB98" s="38"/>
      <c r="ZC98" s="38"/>
      <c r="ZD98" s="38"/>
      <c r="ZE98" s="38"/>
      <c r="ZF98" s="38"/>
      <c r="ZG98" s="38"/>
      <c r="ZH98" s="38"/>
      <c r="ZI98" s="38"/>
      <c r="ZJ98" s="38"/>
      <c r="ZK98" s="38"/>
      <c r="ZL98" s="38"/>
      <c r="ZM98" s="38"/>
      <c r="ZN98" s="38"/>
      <c r="ZO98" s="38"/>
      <c r="ZP98" s="38"/>
      <c r="ZQ98" s="38"/>
      <c r="ZR98" s="38"/>
      <c r="ZS98" s="38"/>
      <c r="ZT98" s="38"/>
      <c r="ZU98" s="38"/>
      <c r="ZV98" s="38"/>
      <c r="ZW98" s="38"/>
      <c r="ZX98" s="38"/>
      <c r="ZY98" s="38"/>
      <c r="ZZ98" s="38"/>
      <c r="AAA98" s="38"/>
      <c r="AAB98" s="38"/>
      <c r="AAC98" s="38"/>
      <c r="AAD98" s="38"/>
      <c r="AAE98" s="38"/>
      <c r="AAF98" s="38"/>
      <c r="AAG98" s="38"/>
      <c r="AAH98" s="38"/>
      <c r="AAI98" s="38"/>
      <c r="AAJ98" s="31">
        <f t="shared" si="9"/>
        <v>0</v>
      </c>
      <c r="AAK98" s="5"/>
    </row>
    <row r="99" spans="1:713" s="36" customFormat="1" x14ac:dyDescent="0.25">
      <c r="A99" s="43" t="s">
        <v>121</v>
      </c>
      <c r="B99" s="77">
        <f t="shared" si="8"/>
        <v>0</v>
      </c>
      <c r="C99" s="69">
        <v>10</v>
      </c>
      <c r="D99" s="71">
        <v>43419</v>
      </c>
      <c r="E99" s="79">
        <v>19.59</v>
      </c>
      <c r="F99" s="79">
        <f t="shared" si="11"/>
        <v>0</v>
      </c>
      <c r="G99" s="77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>
        <v>10</v>
      </c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>
        <v>10</v>
      </c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  <c r="EN99" s="38"/>
      <c r="EO99" s="38"/>
      <c r="EP99" s="38"/>
      <c r="EQ99" s="38"/>
      <c r="ER99" s="38"/>
      <c r="ES99" s="38"/>
      <c r="ET99" s="38"/>
      <c r="EU99" s="38"/>
      <c r="EV99" s="38"/>
      <c r="EW99" s="38"/>
      <c r="EX99" s="38"/>
      <c r="EY99" s="38"/>
      <c r="EZ99" s="38"/>
      <c r="FA99" s="38"/>
      <c r="FB99" s="38"/>
      <c r="FC99" s="38"/>
      <c r="FD99" s="38"/>
      <c r="FE99" s="38"/>
      <c r="FF99" s="38"/>
      <c r="FG99" s="38"/>
      <c r="FH99" s="38">
        <v>4</v>
      </c>
      <c r="FI99" s="38"/>
      <c r="FJ99" s="38"/>
      <c r="FK99" s="38"/>
      <c r="FL99" s="38"/>
      <c r="FM99" s="38"/>
      <c r="FN99" s="38"/>
      <c r="FO99" s="38"/>
      <c r="FP99" s="38"/>
      <c r="FQ99" s="38"/>
      <c r="FR99" s="38"/>
      <c r="FS99" s="38"/>
      <c r="FT99" s="38"/>
      <c r="FU99" s="38"/>
      <c r="FV99" s="38"/>
      <c r="FW99" s="38">
        <v>4</v>
      </c>
      <c r="FX99" s="38"/>
      <c r="FY99" s="38"/>
      <c r="FZ99" s="38"/>
      <c r="GA99" s="38"/>
      <c r="GB99" s="38"/>
      <c r="GC99" s="38"/>
      <c r="GD99" s="38"/>
      <c r="GE99" s="38"/>
      <c r="GF99" s="38"/>
      <c r="GG99" s="38"/>
      <c r="GH99" s="38"/>
      <c r="GI99" s="38">
        <v>20</v>
      </c>
      <c r="GJ99" s="38"/>
      <c r="GK99" s="38"/>
      <c r="GL99" s="38"/>
      <c r="GM99" s="38"/>
      <c r="GN99" s="38"/>
      <c r="GO99" s="38"/>
      <c r="GP99" s="38"/>
      <c r="GQ99" s="38"/>
      <c r="GR99" s="38"/>
      <c r="GS99" s="38"/>
      <c r="GT99" s="38"/>
      <c r="GU99" s="38"/>
      <c r="GV99" s="38">
        <v>20</v>
      </c>
      <c r="GW99" s="38"/>
      <c r="GX99" s="38"/>
      <c r="GY99" s="38"/>
      <c r="GZ99" s="38"/>
      <c r="HA99" s="38"/>
      <c r="HB99" s="38"/>
      <c r="HC99" s="38"/>
      <c r="HD99" s="38"/>
      <c r="HE99" s="38"/>
      <c r="HF99" s="38"/>
      <c r="HG99" s="38"/>
      <c r="HH99" s="38"/>
      <c r="HI99" s="38"/>
      <c r="HJ99" s="38"/>
      <c r="HK99" s="38"/>
      <c r="HL99" s="38"/>
      <c r="HM99" s="38"/>
      <c r="HN99" s="38"/>
      <c r="HO99" s="38"/>
      <c r="HP99" s="38"/>
      <c r="HQ99" s="38"/>
      <c r="HR99" s="38"/>
      <c r="HS99" s="38"/>
      <c r="HT99" s="38"/>
      <c r="HU99" s="38"/>
      <c r="HV99" s="38"/>
      <c r="HW99" s="38"/>
      <c r="HX99" s="38"/>
      <c r="HY99" s="38"/>
      <c r="HZ99" s="38"/>
      <c r="IA99" s="38"/>
      <c r="IB99" s="38"/>
      <c r="IC99" s="38"/>
      <c r="ID99" s="38"/>
      <c r="IE99" s="38"/>
      <c r="IF99" s="38"/>
      <c r="IG99" s="38"/>
      <c r="IH99" s="38"/>
      <c r="II99" s="38"/>
      <c r="IJ99" s="38"/>
      <c r="IK99" s="38"/>
      <c r="IL99" s="38"/>
      <c r="IM99" s="38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8"/>
      <c r="KY99" s="38"/>
      <c r="KZ99" s="38"/>
      <c r="LA99" s="38"/>
      <c r="LB99" s="38"/>
      <c r="LC99" s="38"/>
      <c r="LD99" s="38"/>
      <c r="LE99" s="38"/>
      <c r="LF99" s="38"/>
      <c r="LG99" s="38"/>
      <c r="LH99" s="38"/>
      <c r="LI99" s="38"/>
      <c r="LJ99" s="38"/>
      <c r="LK99" s="38"/>
      <c r="LL99" s="38"/>
      <c r="LM99" s="38"/>
      <c r="LN99" s="38"/>
      <c r="LO99" s="38"/>
      <c r="LP99" s="38"/>
      <c r="LQ99" s="38"/>
      <c r="LR99" s="38"/>
      <c r="LS99" s="38"/>
      <c r="LT99" s="38"/>
      <c r="LU99" s="38"/>
      <c r="LV99" s="38"/>
      <c r="LW99" s="38"/>
      <c r="LX99" s="38"/>
      <c r="LY99" s="38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8"/>
      <c r="NF99" s="38"/>
      <c r="NG99" s="38"/>
      <c r="NH99" s="38"/>
      <c r="NI99" s="38"/>
      <c r="NJ99" s="38"/>
      <c r="NK99" s="38"/>
      <c r="NL99" s="38"/>
      <c r="NM99" s="38"/>
      <c r="NN99" s="38"/>
      <c r="NO99" s="38"/>
      <c r="NP99" s="38"/>
      <c r="NQ99" s="38"/>
      <c r="NR99" s="38"/>
      <c r="NS99" s="38"/>
      <c r="NT99" s="38"/>
      <c r="NU99" s="38"/>
      <c r="NV99" s="38"/>
      <c r="NW99" s="38"/>
      <c r="NX99" s="38"/>
      <c r="NY99" s="38"/>
      <c r="NZ99" s="38"/>
      <c r="OA99" s="38"/>
      <c r="OB99" s="38"/>
      <c r="OC99" s="38"/>
      <c r="OD99" s="38"/>
      <c r="OE99" s="38"/>
      <c r="OF99" s="38"/>
      <c r="OG99" s="38"/>
      <c r="OH99" s="38"/>
      <c r="OI99" s="38"/>
      <c r="OJ99" s="38"/>
      <c r="OK99" s="38"/>
      <c r="OL99" s="38"/>
      <c r="OM99" s="38"/>
      <c r="ON99" s="38"/>
      <c r="OO99" s="38"/>
      <c r="OP99" s="38"/>
      <c r="OQ99" s="38"/>
      <c r="OR99" s="38"/>
      <c r="OS99" s="38"/>
      <c r="OT99" s="38"/>
      <c r="OU99" s="38"/>
      <c r="OV99" s="38"/>
      <c r="OW99" s="38"/>
      <c r="OX99" s="38"/>
      <c r="OY99" s="38"/>
      <c r="OZ99" s="38"/>
      <c r="PA99" s="38"/>
      <c r="PB99" s="38"/>
      <c r="PC99" s="38"/>
      <c r="PD99" s="38"/>
      <c r="PE99" s="38"/>
      <c r="PF99" s="38"/>
      <c r="PG99" s="38"/>
      <c r="PH99" s="38"/>
      <c r="PI99" s="38"/>
      <c r="PJ99" s="38"/>
      <c r="PK99" s="38"/>
      <c r="PL99" s="38"/>
      <c r="PM99" s="38">
        <v>10</v>
      </c>
      <c r="PN99" s="38"/>
      <c r="PO99" s="38"/>
      <c r="PP99" s="38">
        <v>10</v>
      </c>
      <c r="PQ99" s="38"/>
      <c r="PR99" s="38"/>
      <c r="PS99" s="38"/>
      <c r="PT99" s="38"/>
      <c r="PU99" s="38"/>
      <c r="PV99" s="38"/>
      <c r="PW99" s="38"/>
      <c r="PX99" s="38"/>
      <c r="PY99" s="38"/>
      <c r="PZ99" s="38"/>
      <c r="QA99" s="38"/>
      <c r="QB99" s="38"/>
      <c r="QC99" s="38"/>
      <c r="QD99" s="38"/>
      <c r="QE99" s="38"/>
      <c r="QF99" s="38"/>
      <c r="QG99" s="38"/>
      <c r="QH99" s="38"/>
      <c r="QI99" s="38"/>
      <c r="QJ99" s="38"/>
      <c r="QK99" s="38"/>
      <c r="QL99" s="38"/>
      <c r="QM99" s="38"/>
      <c r="QN99" s="38"/>
      <c r="QO99" s="38"/>
      <c r="QP99" s="38"/>
      <c r="QQ99" s="38"/>
      <c r="QR99" s="38"/>
      <c r="QS99" s="38"/>
      <c r="QT99" s="38"/>
      <c r="QU99" s="38"/>
      <c r="QV99" s="38"/>
      <c r="QW99" s="38"/>
      <c r="QX99" s="38"/>
      <c r="QY99" s="38"/>
      <c r="QZ99" s="38"/>
      <c r="RA99" s="38"/>
      <c r="RB99" s="38"/>
      <c r="RC99" s="38"/>
      <c r="RD99" s="38"/>
      <c r="RE99" s="38"/>
      <c r="RF99" s="38"/>
      <c r="RG99" s="38"/>
      <c r="RH99" s="38"/>
      <c r="RI99" s="38"/>
      <c r="RJ99" s="38"/>
      <c r="RK99" s="38"/>
      <c r="RL99" s="38"/>
      <c r="RM99" s="38"/>
      <c r="RN99" s="38"/>
      <c r="RO99" s="38"/>
      <c r="RP99" s="38"/>
      <c r="RQ99" s="38"/>
      <c r="RR99" s="38"/>
      <c r="RS99" s="38"/>
      <c r="RT99" s="38"/>
      <c r="RU99" s="38"/>
      <c r="RV99" s="38"/>
      <c r="RW99" s="38"/>
      <c r="RX99" s="38"/>
      <c r="RY99" s="38"/>
      <c r="RZ99" s="38"/>
      <c r="SA99" s="38"/>
      <c r="SB99" s="38"/>
      <c r="SC99" s="38"/>
      <c r="SD99" s="38"/>
      <c r="SE99" s="38"/>
      <c r="SF99" s="38"/>
      <c r="SG99" s="38"/>
      <c r="SH99" s="38"/>
      <c r="SI99" s="38">
        <v>10</v>
      </c>
      <c r="SJ99" s="38"/>
      <c r="SK99" s="38"/>
      <c r="SL99" s="38"/>
      <c r="SM99" s="38"/>
      <c r="SN99" s="38">
        <v>10</v>
      </c>
      <c r="SO99" s="38"/>
      <c r="SP99" s="38"/>
      <c r="SQ99" s="38"/>
      <c r="SR99" s="38"/>
      <c r="SS99" s="38"/>
      <c r="ST99" s="38"/>
      <c r="SU99" s="38"/>
      <c r="SV99" s="38"/>
      <c r="SW99" s="38"/>
      <c r="SX99" s="38"/>
      <c r="SY99" s="38"/>
      <c r="SZ99" s="38"/>
      <c r="TA99" s="38"/>
      <c r="TB99" s="38"/>
      <c r="TC99" s="38"/>
      <c r="TD99" s="38"/>
      <c r="TE99" s="38"/>
      <c r="TF99" s="38"/>
      <c r="TG99" s="38"/>
      <c r="TH99" s="38"/>
      <c r="TI99" s="38"/>
      <c r="TJ99" s="38"/>
      <c r="TK99" s="38"/>
      <c r="TL99" s="38"/>
      <c r="TM99" s="38"/>
      <c r="TN99" s="38"/>
      <c r="TO99" s="38"/>
      <c r="TP99" s="38"/>
      <c r="TQ99" s="38"/>
      <c r="TR99" s="38"/>
      <c r="TS99" s="38"/>
      <c r="TT99" s="38"/>
      <c r="TU99" s="38"/>
      <c r="TV99" s="38"/>
      <c r="TW99" s="38"/>
      <c r="TX99" s="38"/>
      <c r="TY99" s="38"/>
      <c r="TZ99" s="38"/>
      <c r="UA99" s="38"/>
      <c r="UB99" s="38"/>
      <c r="UC99" s="38"/>
      <c r="UD99" s="38"/>
      <c r="UE99" s="38"/>
      <c r="UF99" s="38"/>
      <c r="UG99" s="38"/>
      <c r="UH99" s="38"/>
      <c r="UI99" s="38"/>
      <c r="UJ99" s="38"/>
      <c r="UK99" s="38"/>
      <c r="UL99" s="38"/>
      <c r="UM99" s="38"/>
      <c r="UN99" s="38"/>
      <c r="UO99" s="38"/>
      <c r="UP99" s="38"/>
      <c r="UQ99" s="38"/>
      <c r="UR99" s="38"/>
      <c r="US99" s="38"/>
      <c r="UT99" s="38"/>
      <c r="UU99" s="38"/>
      <c r="UV99" s="38"/>
      <c r="UW99" s="38"/>
      <c r="UX99" s="38"/>
      <c r="UY99" s="38"/>
      <c r="UZ99" s="38"/>
      <c r="VA99" s="38"/>
      <c r="VB99" s="38"/>
      <c r="VC99" s="38"/>
      <c r="VD99" s="38"/>
      <c r="VE99" s="38"/>
      <c r="VF99" s="38"/>
      <c r="VG99" s="38"/>
      <c r="VH99" s="38"/>
      <c r="VI99" s="38"/>
      <c r="VJ99" s="38"/>
      <c r="VK99" s="38"/>
      <c r="VL99" s="38"/>
      <c r="VM99" s="38"/>
      <c r="VN99" s="38"/>
      <c r="VO99" s="38"/>
      <c r="VP99" s="38"/>
      <c r="VQ99" s="38"/>
      <c r="VR99" s="38"/>
      <c r="VS99" s="38"/>
      <c r="VT99" s="38"/>
      <c r="VU99" s="38"/>
      <c r="VV99" s="38"/>
      <c r="VW99" s="38"/>
      <c r="VX99" s="38"/>
      <c r="VY99" s="38"/>
      <c r="VZ99" s="38"/>
      <c r="WA99" s="38"/>
      <c r="WB99" s="38"/>
      <c r="WC99" s="38"/>
      <c r="WD99" s="38"/>
      <c r="WE99" s="38"/>
      <c r="WF99" s="38">
        <v>10</v>
      </c>
      <c r="WG99" s="38"/>
      <c r="WH99" s="38"/>
      <c r="WI99" s="38">
        <v>10</v>
      </c>
      <c r="WJ99" s="38"/>
      <c r="WK99" s="38"/>
      <c r="WL99" s="38"/>
      <c r="WM99" s="38"/>
      <c r="WN99" s="38"/>
      <c r="WO99" s="38"/>
      <c r="WP99" s="38"/>
      <c r="WQ99" s="38"/>
      <c r="WR99" s="38"/>
      <c r="WS99" s="38"/>
      <c r="WT99" s="38"/>
      <c r="WU99" s="38"/>
      <c r="WV99" s="38"/>
      <c r="WW99" s="38"/>
      <c r="WX99" s="38"/>
      <c r="WY99" s="38"/>
      <c r="WZ99" s="38"/>
      <c r="XA99" s="38"/>
      <c r="XB99" s="38"/>
      <c r="XC99" s="38"/>
      <c r="XD99" s="38"/>
      <c r="XE99" s="38"/>
      <c r="XF99" s="38"/>
      <c r="XG99" s="38"/>
      <c r="XH99" s="38"/>
      <c r="XI99" s="38"/>
      <c r="XJ99" s="38"/>
      <c r="XK99" s="38"/>
      <c r="XL99" s="38"/>
      <c r="XM99" s="38"/>
      <c r="XN99" s="38"/>
      <c r="XO99" s="38"/>
      <c r="XP99" s="38"/>
      <c r="XQ99" s="38"/>
      <c r="XR99" s="38"/>
      <c r="XS99" s="38"/>
      <c r="XT99" s="38"/>
      <c r="XU99" s="38"/>
      <c r="XV99" s="38"/>
      <c r="XW99" s="38"/>
      <c r="XX99" s="38"/>
      <c r="XY99" s="38"/>
      <c r="XZ99" s="38"/>
      <c r="YA99" s="38"/>
      <c r="YB99" s="38"/>
      <c r="YC99" s="38"/>
      <c r="YD99" s="38"/>
      <c r="YE99" s="38"/>
      <c r="YF99" s="38"/>
      <c r="YG99" s="38"/>
      <c r="YH99" s="38"/>
      <c r="YI99" s="38"/>
      <c r="YJ99" s="38"/>
      <c r="YK99" s="38"/>
      <c r="YL99" s="38"/>
      <c r="YM99" s="38"/>
      <c r="YN99" s="38"/>
      <c r="YO99" s="38"/>
      <c r="YP99" s="38"/>
      <c r="YQ99" s="38"/>
      <c r="YR99" s="38"/>
      <c r="YS99" s="38"/>
      <c r="YT99" s="38"/>
      <c r="YU99" s="38"/>
      <c r="YV99" s="38"/>
      <c r="YW99" s="38"/>
      <c r="YX99" s="38"/>
      <c r="YY99" s="38"/>
      <c r="YZ99" s="38"/>
      <c r="ZA99" s="38"/>
      <c r="ZB99" s="38"/>
      <c r="ZC99" s="38"/>
      <c r="ZD99" s="38"/>
      <c r="ZE99" s="38"/>
      <c r="ZF99" s="38"/>
      <c r="ZG99" s="38"/>
      <c r="ZH99" s="38"/>
      <c r="ZI99" s="38"/>
      <c r="ZJ99" s="38"/>
      <c r="ZK99" s="38"/>
      <c r="ZL99" s="38"/>
      <c r="ZM99" s="38"/>
      <c r="ZN99" s="38"/>
      <c r="ZO99" s="38"/>
      <c r="ZP99" s="38"/>
      <c r="ZQ99" s="38"/>
      <c r="ZR99" s="38"/>
      <c r="ZS99" s="38"/>
      <c r="ZT99" s="38"/>
      <c r="ZU99" s="38"/>
      <c r="ZV99" s="38"/>
      <c r="ZW99" s="38"/>
      <c r="ZX99" s="38"/>
      <c r="ZY99" s="38"/>
      <c r="ZZ99" s="38"/>
      <c r="AAA99" s="38"/>
      <c r="AAB99" s="38"/>
      <c r="AAC99" s="38"/>
      <c r="AAD99" s="38"/>
      <c r="AAE99" s="38"/>
      <c r="AAF99" s="38"/>
      <c r="AAG99" s="38"/>
      <c r="AAH99" s="38"/>
      <c r="AAI99" s="38"/>
      <c r="AAJ99" s="31">
        <f t="shared" si="9"/>
        <v>0</v>
      </c>
      <c r="AAK99" s="5"/>
    </row>
    <row r="100" spans="1:713" s="36" customFormat="1" x14ac:dyDescent="0.25">
      <c r="A100" s="43" t="s">
        <v>106</v>
      </c>
      <c r="B100" s="77">
        <f t="shared" si="8"/>
        <v>0</v>
      </c>
      <c r="C100" s="69">
        <v>1</v>
      </c>
      <c r="D100" s="71">
        <v>43437</v>
      </c>
      <c r="E100" s="79">
        <v>25.5</v>
      </c>
      <c r="F100" s="79">
        <f t="shared" ref="F100:F105" si="12">E100*B100</f>
        <v>0</v>
      </c>
      <c r="G100" s="77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  <c r="EN100" s="38"/>
      <c r="EO100" s="38"/>
      <c r="EP100" s="38"/>
      <c r="EQ100" s="38"/>
      <c r="ER100" s="38"/>
      <c r="ES100" s="38"/>
      <c r="ET100" s="38"/>
      <c r="EU100" s="38"/>
      <c r="EV100" s="38"/>
      <c r="EW100" s="38"/>
      <c r="EX100" s="38"/>
      <c r="EY100" s="38"/>
      <c r="EZ100" s="38"/>
      <c r="FA100" s="38"/>
      <c r="FB100" s="38"/>
      <c r="FC100" s="38"/>
      <c r="FD100" s="38"/>
      <c r="FE100" s="38"/>
      <c r="FF100" s="38"/>
      <c r="FG100" s="38"/>
      <c r="FH100" s="38"/>
      <c r="FI100" s="38"/>
      <c r="FJ100" s="38"/>
      <c r="FK100" s="38"/>
      <c r="FL100" s="38"/>
      <c r="FM100" s="38"/>
      <c r="FN100" s="38"/>
      <c r="FO100" s="38"/>
      <c r="FP100" s="38"/>
      <c r="FQ100" s="38"/>
      <c r="FR100" s="38"/>
      <c r="FS100" s="38"/>
      <c r="FT100" s="38"/>
      <c r="FU100" s="38"/>
      <c r="FV100" s="38"/>
      <c r="FW100" s="38"/>
      <c r="FX100" s="38"/>
      <c r="FY100" s="38"/>
      <c r="FZ100" s="38"/>
      <c r="GA100" s="38"/>
      <c r="GB100" s="38"/>
      <c r="GC100" s="38"/>
      <c r="GD100" s="38"/>
      <c r="GE100" s="38"/>
      <c r="GF100" s="38"/>
      <c r="GG100" s="38"/>
      <c r="GH100" s="38"/>
      <c r="GI100" s="38"/>
      <c r="GJ100" s="38"/>
      <c r="GK100" s="38"/>
      <c r="GL100" s="38"/>
      <c r="GM100" s="38"/>
      <c r="GN100" s="38"/>
      <c r="GO100" s="38"/>
      <c r="GP100" s="38"/>
      <c r="GQ100" s="38"/>
      <c r="GR100" s="38"/>
      <c r="GS100" s="38"/>
      <c r="GT100" s="38"/>
      <c r="GU100" s="38"/>
      <c r="GV100" s="38"/>
      <c r="GW100" s="38"/>
      <c r="GX100" s="38"/>
      <c r="GY100" s="38"/>
      <c r="GZ100" s="38"/>
      <c r="HA100" s="38"/>
      <c r="HB100" s="38"/>
      <c r="HC100" s="38"/>
      <c r="HD100" s="38"/>
      <c r="HE100" s="38"/>
      <c r="HF100" s="38"/>
      <c r="HG100" s="38"/>
      <c r="HH100" s="38"/>
      <c r="HI100" s="38"/>
      <c r="HJ100" s="38"/>
      <c r="HK100" s="38"/>
      <c r="HL100" s="38"/>
      <c r="HM100" s="38"/>
      <c r="HN100" s="38"/>
      <c r="HO100" s="38"/>
      <c r="HP100" s="38"/>
      <c r="HQ100" s="38"/>
      <c r="HR100" s="38"/>
      <c r="HS100" s="38"/>
      <c r="HT100" s="38"/>
      <c r="HU100" s="38"/>
      <c r="HV100" s="38"/>
      <c r="HW100" s="38"/>
      <c r="HX100" s="38"/>
      <c r="HY100" s="38"/>
      <c r="HZ100" s="38"/>
      <c r="IA100" s="38"/>
      <c r="IB100" s="38"/>
      <c r="IC100" s="38"/>
      <c r="ID100" s="38"/>
      <c r="IE100" s="38"/>
      <c r="IF100" s="38"/>
      <c r="IG100" s="38"/>
      <c r="IH100" s="38"/>
      <c r="II100" s="38"/>
      <c r="IJ100" s="38"/>
      <c r="IK100" s="38"/>
      <c r="IL100" s="38"/>
      <c r="IM100" s="38"/>
      <c r="IN100" s="38"/>
      <c r="IO100" s="38"/>
      <c r="IP100" s="38"/>
      <c r="IQ100" s="38"/>
      <c r="IR100" s="38"/>
      <c r="IS100" s="38"/>
      <c r="IT100" s="38"/>
      <c r="IU100" s="38"/>
      <c r="IV100" s="38"/>
      <c r="IW100" s="38"/>
      <c r="IX100" s="38"/>
      <c r="IY100" s="38"/>
      <c r="IZ100" s="38"/>
      <c r="JA100" s="38"/>
      <c r="JB100" s="38"/>
      <c r="JC100" s="38"/>
      <c r="JD100" s="38"/>
      <c r="JE100" s="38"/>
      <c r="JF100" s="38"/>
      <c r="JG100" s="38"/>
      <c r="JH100" s="38"/>
      <c r="JI100" s="38"/>
      <c r="JJ100" s="38"/>
      <c r="JK100" s="38"/>
      <c r="JL100" s="38"/>
      <c r="JM100" s="38"/>
      <c r="JN100" s="38"/>
      <c r="JO100" s="38"/>
      <c r="JP100" s="38"/>
      <c r="JQ100" s="38"/>
      <c r="JR100" s="38"/>
      <c r="JS100" s="38"/>
      <c r="JT100" s="38"/>
      <c r="JU100" s="38"/>
      <c r="JV100" s="38"/>
      <c r="JW100" s="38"/>
      <c r="JX100" s="38"/>
      <c r="JY100" s="38"/>
      <c r="JZ100" s="38"/>
      <c r="KA100" s="38"/>
      <c r="KB100" s="38"/>
      <c r="KC100" s="38"/>
      <c r="KD100" s="38"/>
      <c r="KE100" s="38"/>
      <c r="KF100" s="38"/>
      <c r="KG100" s="38"/>
      <c r="KH100" s="38"/>
      <c r="KI100" s="38"/>
      <c r="KJ100" s="38"/>
      <c r="KK100" s="38"/>
      <c r="KL100" s="38"/>
      <c r="KM100" s="38"/>
      <c r="KN100" s="38"/>
      <c r="KO100" s="38"/>
      <c r="KP100" s="38"/>
      <c r="KQ100" s="38"/>
      <c r="KR100" s="38"/>
      <c r="KS100" s="38"/>
      <c r="KT100" s="38"/>
      <c r="KU100" s="38"/>
      <c r="KV100" s="38"/>
      <c r="KW100" s="38"/>
      <c r="KX100" s="38"/>
      <c r="KY100" s="38"/>
      <c r="KZ100" s="38"/>
      <c r="LA100" s="38"/>
      <c r="LB100" s="38"/>
      <c r="LC100" s="38"/>
      <c r="LD100" s="38"/>
      <c r="LE100" s="38"/>
      <c r="LF100" s="38"/>
      <c r="LG100" s="38"/>
      <c r="LH100" s="38"/>
      <c r="LI100" s="38"/>
      <c r="LJ100" s="38"/>
      <c r="LK100" s="38"/>
      <c r="LL100" s="38"/>
      <c r="LM100" s="38"/>
      <c r="LN100" s="38"/>
      <c r="LO100" s="38"/>
      <c r="LP100" s="38"/>
      <c r="LQ100" s="38"/>
      <c r="LR100" s="38"/>
      <c r="LS100" s="38"/>
      <c r="LT100" s="38"/>
      <c r="LU100" s="38"/>
      <c r="LV100" s="38"/>
      <c r="LW100" s="38"/>
      <c r="LX100" s="38"/>
      <c r="LY100" s="38"/>
      <c r="LZ100" s="38"/>
      <c r="MA100" s="38"/>
      <c r="MB100" s="38"/>
      <c r="MC100" s="38"/>
      <c r="MD100" s="38"/>
      <c r="ME100" s="38"/>
      <c r="MF100" s="38"/>
      <c r="MG100" s="38"/>
      <c r="MH100" s="38"/>
      <c r="MI100" s="38"/>
      <c r="MJ100" s="38"/>
      <c r="MK100" s="38"/>
      <c r="ML100" s="38"/>
      <c r="MM100" s="38"/>
      <c r="MN100" s="38"/>
      <c r="MO100" s="38"/>
      <c r="MP100" s="38"/>
      <c r="MQ100" s="38"/>
      <c r="MR100" s="38"/>
      <c r="MS100" s="38"/>
      <c r="MT100" s="38"/>
      <c r="MU100" s="38"/>
      <c r="MV100" s="38"/>
      <c r="MW100" s="38"/>
      <c r="MX100" s="38"/>
      <c r="MY100" s="38"/>
      <c r="MZ100" s="38"/>
      <c r="NA100" s="38"/>
      <c r="NB100" s="38"/>
      <c r="NC100" s="38"/>
      <c r="ND100" s="38"/>
      <c r="NE100" s="38"/>
      <c r="NF100" s="38"/>
      <c r="NG100" s="38"/>
      <c r="NH100" s="38"/>
      <c r="NI100" s="38"/>
      <c r="NJ100" s="38"/>
      <c r="NK100" s="38"/>
      <c r="NL100" s="38"/>
      <c r="NM100" s="38"/>
      <c r="NN100" s="38"/>
      <c r="NO100" s="38"/>
      <c r="NP100" s="38"/>
      <c r="NQ100" s="38"/>
      <c r="NR100" s="38"/>
      <c r="NS100" s="38"/>
      <c r="NT100" s="38"/>
      <c r="NU100" s="38"/>
      <c r="NV100" s="38"/>
      <c r="NW100" s="38"/>
      <c r="NX100" s="38"/>
      <c r="NY100" s="38"/>
      <c r="NZ100" s="38"/>
      <c r="OA100" s="38"/>
      <c r="OB100" s="38"/>
      <c r="OC100" s="38"/>
      <c r="OD100" s="38"/>
      <c r="OE100" s="38"/>
      <c r="OF100" s="38"/>
      <c r="OG100" s="38"/>
      <c r="OH100" s="38"/>
      <c r="OI100" s="38"/>
      <c r="OJ100" s="38"/>
      <c r="OK100" s="38"/>
      <c r="OL100" s="38"/>
      <c r="OM100" s="38"/>
      <c r="ON100" s="38"/>
      <c r="OO100" s="38"/>
      <c r="OP100" s="38"/>
      <c r="OQ100" s="38"/>
      <c r="OR100" s="38"/>
      <c r="OS100" s="38"/>
      <c r="OT100" s="38"/>
      <c r="OU100" s="38"/>
      <c r="OV100" s="38"/>
      <c r="OW100" s="38"/>
      <c r="OX100" s="38"/>
      <c r="OY100" s="38"/>
      <c r="OZ100" s="38"/>
      <c r="PA100" s="38"/>
      <c r="PB100" s="38"/>
      <c r="PC100" s="38"/>
      <c r="PD100" s="38"/>
      <c r="PE100" s="38"/>
      <c r="PF100" s="38"/>
      <c r="PG100" s="38"/>
      <c r="PH100" s="38"/>
      <c r="PI100" s="38"/>
      <c r="PJ100" s="38"/>
      <c r="PK100" s="38"/>
      <c r="PL100" s="38"/>
      <c r="PM100" s="38"/>
      <c r="PN100" s="38"/>
      <c r="PO100" s="38"/>
      <c r="PP100" s="38"/>
      <c r="PQ100" s="38"/>
      <c r="PR100" s="38"/>
      <c r="PS100" s="38"/>
      <c r="PT100" s="38"/>
      <c r="PU100" s="38"/>
      <c r="PV100" s="38"/>
      <c r="PW100" s="38"/>
      <c r="PX100" s="38"/>
      <c r="PY100" s="38"/>
      <c r="PZ100" s="38"/>
      <c r="QA100" s="38"/>
      <c r="QB100" s="38"/>
      <c r="QC100" s="38"/>
      <c r="QD100" s="38"/>
      <c r="QE100" s="38"/>
      <c r="QF100" s="38"/>
      <c r="QG100" s="38"/>
      <c r="QH100" s="38"/>
      <c r="QI100" s="38"/>
      <c r="QJ100" s="38"/>
      <c r="QK100" s="38"/>
      <c r="QL100" s="38"/>
      <c r="QM100" s="38"/>
      <c r="QN100" s="38"/>
      <c r="QO100" s="38"/>
      <c r="QP100" s="38"/>
      <c r="QQ100" s="38"/>
      <c r="QR100" s="38"/>
      <c r="QS100" s="38"/>
      <c r="QT100" s="38"/>
      <c r="QU100" s="38"/>
      <c r="QV100" s="38"/>
      <c r="QW100" s="38"/>
      <c r="QX100" s="38"/>
      <c r="QY100" s="38"/>
      <c r="QZ100" s="38"/>
      <c r="RA100" s="38"/>
      <c r="RB100" s="38"/>
      <c r="RC100" s="38"/>
      <c r="RD100" s="38"/>
      <c r="RE100" s="38"/>
      <c r="RF100" s="38"/>
      <c r="RG100" s="38"/>
      <c r="RH100" s="38"/>
      <c r="RI100" s="38"/>
      <c r="RJ100" s="38"/>
      <c r="RK100" s="38"/>
      <c r="RL100" s="38"/>
      <c r="RM100" s="38"/>
      <c r="RN100" s="38"/>
      <c r="RO100" s="38"/>
      <c r="RP100" s="38"/>
      <c r="RQ100" s="38"/>
      <c r="RR100" s="38"/>
      <c r="RS100" s="38"/>
      <c r="RT100" s="38"/>
      <c r="RU100" s="38"/>
      <c r="RV100" s="38"/>
      <c r="RW100" s="38"/>
      <c r="RX100" s="38"/>
      <c r="RY100" s="38"/>
      <c r="RZ100" s="38"/>
      <c r="SA100" s="38"/>
      <c r="SB100" s="38"/>
      <c r="SC100" s="38"/>
      <c r="SD100" s="38"/>
      <c r="SE100" s="38"/>
      <c r="SF100" s="38"/>
      <c r="SG100" s="38"/>
      <c r="SH100" s="38"/>
      <c r="SI100" s="38"/>
      <c r="SJ100" s="38"/>
      <c r="SK100" s="38"/>
      <c r="SL100" s="38"/>
      <c r="SM100" s="38"/>
      <c r="SN100" s="38"/>
      <c r="SO100" s="38"/>
      <c r="SP100" s="38"/>
      <c r="SQ100" s="38"/>
      <c r="SR100" s="38"/>
      <c r="SS100" s="38"/>
      <c r="ST100" s="38"/>
      <c r="SU100" s="38"/>
      <c r="SV100" s="38"/>
      <c r="SW100" s="38"/>
      <c r="SX100" s="38"/>
      <c r="SY100" s="38"/>
      <c r="SZ100" s="38"/>
      <c r="TA100" s="38"/>
      <c r="TB100" s="38"/>
      <c r="TC100" s="38"/>
      <c r="TD100" s="38"/>
      <c r="TE100" s="38"/>
      <c r="TF100" s="38"/>
      <c r="TG100" s="38"/>
      <c r="TH100" s="38"/>
      <c r="TI100" s="38"/>
      <c r="TJ100" s="38"/>
      <c r="TK100" s="38"/>
      <c r="TL100" s="38"/>
      <c r="TM100" s="38"/>
      <c r="TN100" s="38"/>
      <c r="TO100" s="38"/>
      <c r="TP100" s="38"/>
      <c r="TQ100" s="38"/>
      <c r="TR100" s="38"/>
      <c r="TS100" s="38"/>
      <c r="TT100" s="38"/>
      <c r="TU100" s="38"/>
      <c r="TV100" s="38"/>
      <c r="TW100" s="38"/>
      <c r="TX100" s="38"/>
      <c r="TY100" s="38"/>
      <c r="TZ100" s="38"/>
      <c r="UA100" s="38"/>
      <c r="UB100" s="38"/>
      <c r="UC100" s="38"/>
      <c r="UD100" s="38"/>
      <c r="UE100" s="38"/>
      <c r="UF100" s="38"/>
      <c r="UG100" s="38"/>
      <c r="UH100" s="38"/>
      <c r="UI100" s="38"/>
      <c r="UJ100" s="38"/>
      <c r="UK100" s="38"/>
      <c r="UL100" s="38"/>
      <c r="UM100" s="38"/>
      <c r="UN100" s="38"/>
      <c r="UO100" s="38"/>
      <c r="UP100" s="38"/>
      <c r="UQ100" s="38"/>
      <c r="UR100" s="38"/>
      <c r="US100" s="38"/>
      <c r="UT100" s="38"/>
      <c r="UU100" s="38"/>
      <c r="UV100" s="38"/>
      <c r="UW100" s="38"/>
      <c r="UX100" s="38"/>
      <c r="UY100" s="38"/>
      <c r="UZ100" s="38"/>
      <c r="VA100" s="38"/>
      <c r="VB100" s="38"/>
      <c r="VC100" s="38"/>
      <c r="VD100" s="38"/>
      <c r="VE100" s="38"/>
      <c r="VF100" s="38"/>
      <c r="VG100" s="38"/>
      <c r="VH100" s="38"/>
      <c r="VI100" s="38"/>
      <c r="VJ100" s="38"/>
      <c r="VK100" s="38"/>
      <c r="VL100" s="38"/>
      <c r="VM100" s="38"/>
      <c r="VN100" s="38"/>
      <c r="VO100" s="38"/>
      <c r="VP100" s="38"/>
      <c r="VQ100" s="38"/>
      <c r="VR100" s="38"/>
      <c r="VS100" s="38"/>
      <c r="VT100" s="38"/>
      <c r="VU100" s="38"/>
      <c r="VV100" s="38"/>
      <c r="VW100" s="38"/>
      <c r="VX100" s="38"/>
      <c r="VY100" s="38"/>
      <c r="VZ100" s="38"/>
      <c r="WA100" s="38"/>
      <c r="WB100" s="38"/>
      <c r="WC100" s="38"/>
      <c r="WD100" s="38"/>
      <c r="WE100" s="38"/>
      <c r="WF100" s="38"/>
      <c r="WG100" s="38"/>
      <c r="WH100" s="38"/>
      <c r="WI100" s="38"/>
      <c r="WJ100" s="38"/>
      <c r="WK100" s="38"/>
      <c r="WL100" s="38"/>
      <c r="WM100" s="38"/>
      <c r="WN100" s="38"/>
      <c r="WO100" s="38"/>
      <c r="WP100" s="38"/>
      <c r="WQ100" s="38"/>
      <c r="WR100" s="38"/>
      <c r="WS100" s="38"/>
      <c r="WT100" s="38"/>
      <c r="WU100" s="38"/>
      <c r="WV100" s="38"/>
      <c r="WW100" s="38"/>
      <c r="WX100" s="38"/>
      <c r="WY100" s="38"/>
      <c r="WZ100" s="38"/>
      <c r="XA100" s="38"/>
      <c r="XB100" s="38"/>
      <c r="XC100" s="38"/>
      <c r="XD100" s="38"/>
      <c r="XE100" s="38"/>
      <c r="XF100" s="38"/>
      <c r="XG100" s="38"/>
      <c r="XH100" s="38">
        <v>1</v>
      </c>
      <c r="XI100" s="38"/>
      <c r="XJ100" s="38"/>
      <c r="XK100" s="38"/>
      <c r="XL100" s="38"/>
      <c r="XM100" s="38"/>
      <c r="XN100" s="38">
        <v>1</v>
      </c>
      <c r="XO100" s="38"/>
      <c r="XP100" s="38"/>
      <c r="XQ100" s="38"/>
      <c r="XR100" s="38"/>
      <c r="XS100" s="38"/>
      <c r="XT100" s="38"/>
      <c r="XU100" s="38"/>
      <c r="XV100" s="38"/>
      <c r="XW100" s="38"/>
      <c r="XX100" s="38"/>
      <c r="XY100" s="38"/>
      <c r="XZ100" s="38"/>
      <c r="YA100" s="38"/>
      <c r="YB100" s="38"/>
      <c r="YC100" s="38"/>
      <c r="YD100" s="38"/>
      <c r="YE100" s="38"/>
      <c r="YF100" s="38"/>
      <c r="YG100" s="38"/>
      <c r="YH100" s="38"/>
      <c r="YI100" s="38"/>
      <c r="YJ100" s="38"/>
      <c r="YK100" s="38"/>
      <c r="YL100" s="38"/>
      <c r="YM100" s="38"/>
      <c r="YN100" s="38"/>
      <c r="YO100" s="38"/>
      <c r="YP100" s="38"/>
      <c r="YQ100" s="38"/>
      <c r="YR100" s="38"/>
      <c r="YS100" s="38"/>
      <c r="YT100" s="38"/>
      <c r="YU100" s="38"/>
      <c r="YV100" s="38"/>
      <c r="YW100" s="38"/>
      <c r="YX100" s="38"/>
      <c r="YY100" s="38"/>
      <c r="YZ100" s="38"/>
      <c r="ZA100" s="38"/>
      <c r="ZB100" s="38"/>
      <c r="ZC100" s="38"/>
      <c r="ZD100" s="38"/>
      <c r="ZE100" s="38"/>
      <c r="ZF100" s="38"/>
      <c r="ZG100" s="38"/>
      <c r="ZH100" s="38"/>
      <c r="ZI100" s="38"/>
      <c r="ZJ100" s="38"/>
      <c r="ZK100" s="38"/>
      <c r="ZL100" s="38"/>
      <c r="ZM100" s="38"/>
      <c r="ZN100" s="38"/>
      <c r="ZO100" s="38"/>
      <c r="ZP100" s="38"/>
      <c r="ZQ100" s="38"/>
      <c r="ZR100" s="38"/>
      <c r="ZS100" s="38"/>
      <c r="ZT100" s="38"/>
      <c r="ZU100" s="38"/>
      <c r="ZV100" s="38"/>
      <c r="ZW100" s="38"/>
      <c r="ZX100" s="38"/>
      <c r="ZY100" s="38"/>
      <c r="ZZ100" s="38"/>
      <c r="AAA100" s="38"/>
      <c r="AAB100" s="38"/>
      <c r="AAC100" s="38"/>
      <c r="AAD100" s="38"/>
      <c r="AAE100" s="38"/>
      <c r="AAF100" s="38"/>
      <c r="AAG100" s="38"/>
      <c r="AAH100" s="38"/>
      <c r="AAI100" s="38"/>
      <c r="AAJ100" s="31">
        <f t="shared" si="9"/>
        <v>0</v>
      </c>
      <c r="AAK100" s="5"/>
    </row>
    <row r="101" spans="1:713" s="36" customFormat="1" x14ac:dyDescent="0.25">
      <c r="A101" s="26" t="s">
        <v>73</v>
      </c>
      <c r="B101" s="77">
        <f t="shared" si="8"/>
        <v>10</v>
      </c>
      <c r="C101" s="69">
        <v>10</v>
      </c>
      <c r="D101" s="71">
        <v>43444</v>
      </c>
      <c r="E101" s="79">
        <v>26.59</v>
      </c>
      <c r="F101" s="79">
        <f t="shared" si="12"/>
        <v>265.89999999999998</v>
      </c>
      <c r="G101" s="77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>
        <v>10</v>
      </c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  <c r="EN101" s="38"/>
      <c r="EO101" s="38"/>
      <c r="EP101" s="38"/>
      <c r="EQ101" s="38"/>
      <c r="ER101" s="38"/>
      <c r="ES101" s="38"/>
      <c r="ET101" s="38"/>
      <c r="EU101" s="38"/>
      <c r="EV101" s="38">
        <v>10</v>
      </c>
      <c r="EW101" s="38"/>
      <c r="EX101" s="38"/>
      <c r="EY101" s="38"/>
      <c r="EZ101" s="38"/>
      <c r="FA101" s="38"/>
      <c r="FB101" s="38"/>
      <c r="FC101" s="38"/>
      <c r="FD101" s="38"/>
      <c r="FE101" s="38"/>
      <c r="FF101" s="38"/>
      <c r="FG101" s="38"/>
      <c r="FH101" s="38"/>
      <c r="FI101" s="38"/>
      <c r="FJ101" s="38"/>
      <c r="FK101" s="38"/>
      <c r="FL101" s="38"/>
      <c r="FM101" s="38"/>
      <c r="FN101" s="38"/>
      <c r="FO101" s="38"/>
      <c r="FP101" s="38"/>
      <c r="FQ101" s="38"/>
      <c r="FR101" s="38"/>
      <c r="FS101" s="38"/>
      <c r="FT101" s="38"/>
      <c r="FU101" s="38"/>
      <c r="FV101" s="38"/>
      <c r="FW101" s="38"/>
      <c r="FX101" s="38"/>
      <c r="FY101" s="38"/>
      <c r="FZ101" s="38"/>
      <c r="GA101" s="38"/>
      <c r="GB101" s="38"/>
      <c r="GC101" s="38"/>
      <c r="GD101" s="38"/>
      <c r="GE101" s="38"/>
      <c r="GF101" s="38"/>
      <c r="GG101" s="38"/>
      <c r="GH101" s="38"/>
      <c r="GI101" s="38"/>
      <c r="GJ101" s="38"/>
      <c r="GK101" s="38"/>
      <c r="GL101" s="38"/>
      <c r="GM101" s="38"/>
      <c r="GN101" s="38"/>
      <c r="GO101" s="38"/>
      <c r="GP101" s="38"/>
      <c r="GQ101" s="38"/>
      <c r="GR101" s="38"/>
      <c r="GS101" s="38"/>
      <c r="GT101" s="38"/>
      <c r="GU101" s="38"/>
      <c r="GV101" s="38"/>
      <c r="GW101" s="38"/>
      <c r="GX101" s="38"/>
      <c r="GY101" s="38"/>
      <c r="GZ101" s="38"/>
      <c r="HA101" s="38"/>
      <c r="HB101" s="38"/>
      <c r="HC101" s="38"/>
      <c r="HD101" s="38"/>
      <c r="HE101" s="38"/>
      <c r="HF101" s="38"/>
      <c r="HG101" s="38"/>
      <c r="HH101" s="38"/>
      <c r="HI101" s="38"/>
      <c r="HJ101" s="38"/>
      <c r="HK101" s="38"/>
      <c r="HL101" s="38"/>
      <c r="HM101" s="38"/>
      <c r="HN101" s="38"/>
      <c r="HO101" s="38"/>
      <c r="HP101" s="38"/>
      <c r="HQ101" s="38"/>
      <c r="HR101" s="38"/>
      <c r="HS101" s="38"/>
      <c r="HT101" s="38"/>
      <c r="HU101" s="38"/>
      <c r="HV101" s="38"/>
      <c r="HW101" s="38"/>
      <c r="HX101" s="38"/>
      <c r="HY101" s="38"/>
      <c r="HZ101" s="38"/>
      <c r="IA101" s="38"/>
      <c r="IB101" s="38"/>
      <c r="IC101" s="38"/>
      <c r="ID101" s="38"/>
      <c r="IE101" s="38"/>
      <c r="IF101" s="38"/>
      <c r="IG101" s="38"/>
      <c r="IH101" s="38"/>
      <c r="II101" s="38"/>
      <c r="IJ101" s="38"/>
      <c r="IK101" s="38"/>
      <c r="IL101" s="38"/>
      <c r="IM101" s="38"/>
      <c r="IN101" s="38"/>
      <c r="IO101" s="38"/>
      <c r="IP101" s="38"/>
      <c r="IQ101" s="38"/>
      <c r="IR101" s="38"/>
      <c r="IS101" s="38"/>
      <c r="IT101" s="38"/>
      <c r="IU101" s="38"/>
      <c r="IV101" s="38"/>
      <c r="IW101" s="38"/>
      <c r="IX101" s="38"/>
      <c r="IY101" s="38"/>
      <c r="IZ101" s="38"/>
      <c r="JA101" s="38"/>
      <c r="JB101" s="38"/>
      <c r="JC101" s="38"/>
      <c r="JD101" s="38"/>
      <c r="JE101" s="38"/>
      <c r="JF101" s="38"/>
      <c r="JG101" s="38"/>
      <c r="JH101" s="38"/>
      <c r="JI101" s="38"/>
      <c r="JJ101" s="38"/>
      <c r="JK101" s="38"/>
      <c r="JL101" s="38"/>
      <c r="JM101" s="38"/>
      <c r="JN101" s="38"/>
      <c r="JO101" s="38"/>
      <c r="JP101" s="38"/>
      <c r="JQ101" s="38"/>
      <c r="JR101" s="38"/>
      <c r="JS101" s="38"/>
      <c r="JT101" s="38"/>
      <c r="JU101" s="38"/>
      <c r="JV101" s="38"/>
      <c r="JW101" s="38"/>
      <c r="JX101" s="38"/>
      <c r="JY101" s="38"/>
      <c r="JZ101" s="38"/>
      <c r="KA101" s="38"/>
      <c r="KB101" s="38"/>
      <c r="KC101" s="38"/>
      <c r="KD101" s="38"/>
      <c r="KE101" s="38"/>
      <c r="KF101" s="38"/>
      <c r="KG101" s="38"/>
      <c r="KH101" s="38"/>
      <c r="KI101" s="38"/>
      <c r="KJ101" s="38"/>
      <c r="KK101" s="38"/>
      <c r="KL101" s="38"/>
      <c r="KM101" s="38"/>
      <c r="KN101" s="38"/>
      <c r="KO101" s="38"/>
      <c r="KP101" s="38"/>
      <c r="KQ101" s="38"/>
      <c r="KR101" s="38"/>
      <c r="KS101" s="38"/>
      <c r="KT101" s="38"/>
      <c r="KU101" s="38"/>
      <c r="KV101" s="38"/>
      <c r="KW101" s="38"/>
      <c r="KX101" s="38"/>
      <c r="KY101" s="38"/>
      <c r="KZ101" s="38"/>
      <c r="LA101" s="38"/>
      <c r="LB101" s="38"/>
      <c r="LC101" s="38"/>
      <c r="LD101" s="38"/>
      <c r="LE101" s="38"/>
      <c r="LF101" s="38"/>
      <c r="LG101" s="38"/>
      <c r="LH101" s="38"/>
      <c r="LI101" s="38"/>
      <c r="LJ101" s="38"/>
      <c r="LK101" s="38"/>
      <c r="LL101" s="38"/>
      <c r="LM101" s="38"/>
      <c r="LN101" s="38"/>
      <c r="LO101" s="38"/>
      <c r="LP101" s="38"/>
      <c r="LQ101" s="38"/>
      <c r="LR101" s="38"/>
      <c r="LS101" s="38"/>
      <c r="LT101" s="38"/>
      <c r="LU101" s="38"/>
      <c r="LV101" s="38"/>
      <c r="LW101" s="38"/>
      <c r="LX101" s="38"/>
      <c r="LY101" s="38"/>
      <c r="LZ101" s="38"/>
      <c r="MA101" s="38"/>
      <c r="MB101" s="38"/>
      <c r="MC101" s="38"/>
      <c r="MD101" s="38"/>
      <c r="ME101" s="38"/>
      <c r="MF101" s="38"/>
      <c r="MG101" s="38"/>
      <c r="MH101" s="38"/>
      <c r="MI101" s="38"/>
      <c r="MJ101" s="38"/>
      <c r="MK101" s="38"/>
      <c r="ML101" s="38"/>
      <c r="MM101" s="38"/>
      <c r="MN101" s="38"/>
      <c r="MO101" s="38"/>
      <c r="MP101" s="38"/>
      <c r="MQ101" s="38"/>
      <c r="MR101" s="38"/>
      <c r="MS101" s="38"/>
      <c r="MT101" s="38"/>
      <c r="MU101" s="38"/>
      <c r="MV101" s="38"/>
      <c r="MW101" s="38"/>
      <c r="MX101" s="38"/>
      <c r="MY101" s="38"/>
      <c r="MZ101" s="38"/>
      <c r="NA101" s="38"/>
      <c r="NB101" s="38"/>
      <c r="NC101" s="38"/>
      <c r="ND101" s="38"/>
      <c r="NE101" s="38"/>
      <c r="NF101" s="38"/>
      <c r="NG101" s="38"/>
      <c r="NH101" s="38"/>
      <c r="NI101" s="38"/>
      <c r="NJ101" s="38"/>
      <c r="NK101" s="38"/>
      <c r="NL101" s="38"/>
      <c r="NM101" s="38"/>
      <c r="NN101" s="38"/>
      <c r="NO101" s="38"/>
      <c r="NP101" s="38"/>
      <c r="NQ101" s="38"/>
      <c r="NR101" s="38"/>
      <c r="NS101" s="38"/>
      <c r="NT101" s="38"/>
      <c r="NU101" s="38"/>
      <c r="NV101" s="38"/>
      <c r="NW101" s="38"/>
      <c r="NX101" s="38"/>
      <c r="NY101" s="38"/>
      <c r="NZ101" s="38"/>
      <c r="OA101" s="38"/>
      <c r="OB101" s="38"/>
      <c r="OC101" s="38"/>
      <c r="OD101" s="38"/>
      <c r="OE101" s="38"/>
      <c r="OF101" s="38"/>
      <c r="OG101" s="38"/>
      <c r="OH101" s="38"/>
      <c r="OI101" s="38"/>
      <c r="OJ101" s="38"/>
      <c r="OK101" s="38"/>
      <c r="OL101" s="38"/>
      <c r="OM101" s="38"/>
      <c r="ON101" s="38"/>
      <c r="OO101" s="38"/>
      <c r="OP101" s="38"/>
      <c r="OQ101" s="38"/>
      <c r="OR101" s="38"/>
      <c r="OS101" s="38"/>
      <c r="OT101" s="38"/>
      <c r="OU101" s="38"/>
      <c r="OV101" s="38"/>
      <c r="OW101" s="38"/>
      <c r="OX101" s="38"/>
      <c r="OY101" s="38"/>
      <c r="OZ101" s="38"/>
      <c r="PA101" s="38"/>
      <c r="PB101" s="38"/>
      <c r="PC101" s="38"/>
      <c r="PD101" s="38"/>
      <c r="PE101" s="38"/>
      <c r="PF101" s="38"/>
      <c r="PG101" s="38"/>
      <c r="PH101" s="38"/>
      <c r="PI101" s="38"/>
      <c r="PJ101" s="38"/>
      <c r="PK101" s="38"/>
      <c r="PL101" s="38"/>
      <c r="PM101" s="38"/>
      <c r="PN101" s="38"/>
      <c r="PO101" s="38"/>
      <c r="PP101" s="38"/>
      <c r="PQ101" s="38"/>
      <c r="PR101" s="38"/>
      <c r="PS101" s="38"/>
      <c r="PT101" s="38"/>
      <c r="PU101" s="38"/>
      <c r="PV101" s="38"/>
      <c r="PW101" s="38"/>
      <c r="PX101" s="38"/>
      <c r="PY101" s="38"/>
      <c r="PZ101" s="38"/>
      <c r="QA101" s="38"/>
      <c r="QB101" s="38"/>
      <c r="QC101" s="38"/>
      <c r="QD101" s="38"/>
      <c r="QE101" s="38"/>
      <c r="QF101" s="38"/>
      <c r="QG101" s="38"/>
      <c r="QH101" s="38"/>
      <c r="QI101" s="38"/>
      <c r="QJ101" s="38"/>
      <c r="QK101" s="38"/>
      <c r="QL101" s="38"/>
      <c r="QM101" s="38"/>
      <c r="QN101" s="38"/>
      <c r="QO101" s="38"/>
      <c r="QP101" s="38"/>
      <c r="QQ101" s="38"/>
      <c r="QR101" s="38"/>
      <c r="QS101" s="38"/>
      <c r="QT101" s="38"/>
      <c r="QU101" s="38"/>
      <c r="QV101" s="38"/>
      <c r="QW101" s="38"/>
      <c r="QX101" s="38"/>
      <c r="QY101" s="38"/>
      <c r="QZ101" s="38"/>
      <c r="RA101" s="38"/>
      <c r="RB101" s="38"/>
      <c r="RC101" s="38"/>
      <c r="RD101" s="38"/>
      <c r="RE101" s="38"/>
      <c r="RF101" s="38"/>
      <c r="RG101" s="38"/>
      <c r="RH101" s="38"/>
      <c r="RI101" s="38"/>
      <c r="RJ101" s="38"/>
      <c r="RK101" s="38"/>
      <c r="RL101" s="38"/>
      <c r="RM101" s="38"/>
      <c r="RN101" s="38"/>
      <c r="RO101" s="38"/>
      <c r="RP101" s="38"/>
      <c r="RQ101" s="38"/>
      <c r="RR101" s="38"/>
      <c r="RS101" s="38"/>
      <c r="RT101" s="38"/>
      <c r="RU101" s="38"/>
      <c r="RV101" s="38"/>
      <c r="RW101" s="38"/>
      <c r="RX101" s="38"/>
      <c r="RY101" s="38"/>
      <c r="RZ101" s="38"/>
      <c r="SA101" s="38"/>
      <c r="SB101" s="38"/>
      <c r="SC101" s="38"/>
      <c r="SD101" s="38"/>
      <c r="SE101" s="38"/>
      <c r="SF101" s="38"/>
      <c r="SG101" s="38"/>
      <c r="SH101" s="38"/>
      <c r="SI101" s="38"/>
      <c r="SJ101" s="38"/>
      <c r="SK101" s="38"/>
      <c r="SL101" s="38"/>
      <c r="SM101" s="38"/>
      <c r="SN101" s="38"/>
      <c r="SO101" s="38"/>
      <c r="SP101" s="38"/>
      <c r="SQ101" s="38"/>
      <c r="SR101" s="38"/>
      <c r="SS101" s="38"/>
      <c r="ST101" s="38"/>
      <c r="SU101" s="38"/>
      <c r="SV101" s="38"/>
      <c r="SW101" s="38"/>
      <c r="SX101" s="38"/>
      <c r="SY101" s="38"/>
      <c r="SZ101" s="38"/>
      <c r="TA101" s="38"/>
      <c r="TB101" s="38"/>
      <c r="TC101" s="38"/>
      <c r="TD101" s="38"/>
      <c r="TE101" s="38"/>
      <c r="TF101" s="38"/>
      <c r="TG101" s="38"/>
      <c r="TH101" s="38"/>
      <c r="TI101" s="38"/>
      <c r="TJ101" s="38"/>
      <c r="TK101" s="38"/>
      <c r="TL101" s="38"/>
      <c r="TM101" s="38"/>
      <c r="TN101" s="38"/>
      <c r="TO101" s="38"/>
      <c r="TP101" s="38"/>
      <c r="TQ101" s="38"/>
      <c r="TR101" s="38"/>
      <c r="TS101" s="38"/>
      <c r="TT101" s="38"/>
      <c r="TU101" s="38"/>
      <c r="TV101" s="38"/>
      <c r="TW101" s="38"/>
      <c r="TX101" s="38"/>
      <c r="TY101" s="38"/>
      <c r="TZ101" s="38"/>
      <c r="UA101" s="38"/>
      <c r="UB101" s="38"/>
      <c r="UC101" s="38"/>
      <c r="UD101" s="38"/>
      <c r="UE101" s="38"/>
      <c r="UF101" s="38"/>
      <c r="UG101" s="38"/>
      <c r="UH101" s="38"/>
      <c r="UI101" s="38"/>
      <c r="UJ101" s="38"/>
      <c r="UK101" s="38"/>
      <c r="UL101" s="38"/>
      <c r="UM101" s="38"/>
      <c r="UN101" s="38"/>
      <c r="UO101" s="38"/>
      <c r="UP101" s="38"/>
      <c r="UQ101" s="38"/>
      <c r="UR101" s="38"/>
      <c r="US101" s="38"/>
      <c r="UT101" s="38"/>
      <c r="UU101" s="38"/>
      <c r="UV101" s="38"/>
      <c r="UW101" s="38"/>
      <c r="UX101" s="38"/>
      <c r="UY101" s="38"/>
      <c r="UZ101" s="38"/>
      <c r="VA101" s="38"/>
      <c r="VB101" s="38"/>
      <c r="VC101" s="38"/>
      <c r="VD101" s="38"/>
      <c r="VE101" s="38"/>
      <c r="VF101" s="38"/>
      <c r="VG101" s="38"/>
      <c r="VH101" s="38"/>
      <c r="VI101" s="38"/>
      <c r="VJ101" s="38"/>
      <c r="VK101" s="38"/>
      <c r="VL101" s="38"/>
      <c r="VM101" s="38"/>
      <c r="VN101" s="38"/>
      <c r="VO101" s="38"/>
      <c r="VP101" s="38"/>
      <c r="VQ101" s="38"/>
      <c r="VR101" s="38"/>
      <c r="VS101" s="38"/>
      <c r="VT101" s="38"/>
      <c r="VU101" s="38"/>
      <c r="VV101" s="38"/>
      <c r="VW101" s="38"/>
      <c r="VX101" s="38"/>
      <c r="VY101" s="38"/>
      <c r="VZ101" s="38"/>
      <c r="WA101" s="38"/>
      <c r="WB101" s="38"/>
      <c r="WC101" s="38"/>
      <c r="WD101" s="38"/>
      <c r="WE101" s="38"/>
      <c r="WF101" s="38"/>
      <c r="WG101" s="38"/>
      <c r="WH101" s="38"/>
      <c r="WI101" s="38"/>
      <c r="WJ101" s="38"/>
      <c r="WK101" s="38"/>
      <c r="WL101" s="38"/>
      <c r="WM101" s="38"/>
      <c r="WN101" s="38"/>
      <c r="WO101" s="38"/>
      <c r="WP101" s="38"/>
      <c r="WQ101" s="38"/>
      <c r="WR101" s="38"/>
      <c r="WS101" s="38"/>
      <c r="WT101" s="38"/>
      <c r="WU101" s="38"/>
      <c r="WV101" s="38"/>
      <c r="WW101" s="38"/>
      <c r="WX101" s="38"/>
      <c r="WY101" s="38"/>
      <c r="WZ101" s="38"/>
      <c r="XA101" s="38"/>
      <c r="XB101" s="38"/>
      <c r="XC101" s="38"/>
      <c r="XD101" s="38"/>
      <c r="XE101" s="38"/>
      <c r="XF101" s="38"/>
      <c r="XG101" s="38"/>
      <c r="XH101" s="38"/>
      <c r="XI101" s="38"/>
      <c r="XJ101" s="38"/>
      <c r="XK101" s="38"/>
      <c r="XL101" s="38"/>
      <c r="XM101" s="38"/>
      <c r="XN101" s="38"/>
      <c r="XO101" s="38"/>
      <c r="XP101" s="38"/>
      <c r="XQ101" s="38"/>
      <c r="XR101" s="38"/>
      <c r="XS101" s="38"/>
      <c r="XT101" s="38"/>
      <c r="XU101" s="38"/>
      <c r="XV101" s="38"/>
      <c r="XW101" s="38"/>
      <c r="XX101" s="38"/>
      <c r="XY101" s="38"/>
      <c r="XZ101" s="38"/>
      <c r="YA101" s="38"/>
      <c r="YB101" s="38"/>
      <c r="YC101" s="38">
        <v>10</v>
      </c>
      <c r="YD101" s="38"/>
      <c r="YE101" s="38"/>
      <c r="YF101" s="38"/>
      <c r="YG101" s="38"/>
      <c r="YH101" s="38"/>
      <c r="YI101" s="38"/>
      <c r="YJ101" s="38">
        <v>10</v>
      </c>
      <c r="YK101" s="38"/>
      <c r="YL101" s="38"/>
      <c r="YM101" s="38"/>
      <c r="YN101" s="38"/>
      <c r="YO101" s="38"/>
      <c r="YP101" s="38"/>
      <c r="YQ101" s="38"/>
      <c r="YR101" s="38"/>
      <c r="YS101" s="38"/>
      <c r="YT101" s="38"/>
      <c r="YU101" s="38"/>
      <c r="YV101" s="38"/>
      <c r="YW101" s="38"/>
      <c r="YX101" s="38"/>
      <c r="YY101" s="38"/>
      <c r="YZ101" s="38"/>
      <c r="ZA101" s="38"/>
      <c r="ZB101" s="38"/>
      <c r="ZC101" s="38"/>
      <c r="ZD101" s="38"/>
      <c r="ZE101" s="38"/>
      <c r="ZF101" s="38"/>
      <c r="ZG101" s="38"/>
      <c r="ZH101" s="38"/>
      <c r="ZI101" s="38"/>
      <c r="ZJ101" s="38"/>
      <c r="ZK101" s="38"/>
      <c r="ZL101" s="38"/>
      <c r="ZM101" s="38"/>
      <c r="ZN101" s="38"/>
      <c r="ZO101" s="38"/>
      <c r="ZP101" s="38"/>
      <c r="ZQ101" s="38"/>
      <c r="ZR101" s="38"/>
      <c r="ZS101" s="38"/>
      <c r="ZT101" s="38"/>
      <c r="ZU101" s="38"/>
      <c r="ZV101" s="38"/>
      <c r="ZW101" s="38"/>
      <c r="ZX101" s="38"/>
      <c r="ZY101" s="38"/>
      <c r="ZZ101" s="38"/>
      <c r="AAA101" s="38"/>
      <c r="AAB101" s="38"/>
      <c r="AAC101" s="38"/>
      <c r="AAD101" s="38"/>
      <c r="AAE101" s="38"/>
      <c r="AAF101" s="38"/>
      <c r="AAG101" s="38"/>
      <c r="AAH101" s="38"/>
      <c r="AAI101" s="38"/>
      <c r="AAJ101" s="31">
        <f t="shared" si="9"/>
        <v>0</v>
      </c>
      <c r="AAK101" s="5"/>
    </row>
    <row r="102" spans="1:713" s="36" customFormat="1" x14ac:dyDescent="0.25">
      <c r="A102" s="62" t="s">
        <v>73</v>
      </c>
      <c r="B102" s="77">
        <f t="shared" si="8"/>
        <v>0</v>
      </c>
      <c r="C102" s="69">
        <v>10</v>
      </c>
      <c r="D102" s="71">
        <v>43451</v>
      </c>
      <c r="E102" s="79">
        <v>19.79</v>
      </c>
      <c r="F102" s="79">
        <f t="shared" si="12"/>
        <v>0</v>
      </c>
      <c r="G102" s="77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  <c r="EN102" s="38"/>
      <c r="EO102" s="38"/>
      <c r="EP102" s="38"/>
      <c r="EQ102" s="38"/>
      <c r="ER102" s="38"/>
      <c r="ES102" s="38"/>
      <c r="ET102" s="38"/>
      <c r="EU102" s="38"/>
      <c r="EV102" s="38"/>
      <c r="EW102" s="38"/>
      <c r="EX102" s="38"/>
      <c r="EY102" s="38"/>
      <c r="EZ102" s="38"/>
      <c r="FA102" s="38"/>
      <c r="FB102" s="38"/>
      <c r="FC102" s="38"/>
      <c r="FD102" s="38"/>
      <c r="FE102" s="38"/>
      <c r="FF102" s="38"/>
      <c r="FG102" s="38"/>
      <c r="FH102" s="38"/>
      <c r="FI102" s="38"/>
      <c r="FJ102" s="38"/>
      <c r="FK102" s="38"/>
      <c r="FL102" s="38"/>
      <c r="FM102" s="38"/>
      <c r="FN102" s="38"/>
      <c r="FO102" s="38"/>
      <c r="FP102" s="38"/>
      <c r="FQ102" s="38"/>
      <c r="FR102" s="38"/>
      <c r="FS102" s="38"/>
      <c r="FT102" s="38"/>
      <c r="FU102" s="38"/>
      <c r="FV102" s="38"/>
      <c r="FW102" s="38"/>
      <c r="FX102" s="38"/>
      <c r="FY102" s="38"/>
      <c r="FZ102" s="38"/>
      <c r="GA102" s="38"/>
      <c r="GB102" s="38"/>
      <c r="GC102" s="38"/>
      <c r="GD102" s="38"/>
      <c r="GE102" s="38"/>
      <c r="GF102" s="38"/>
      <c r="GG102" s="38"/>
      <c r="GH102" s="38"/>
      <c r="GI102" s="38"/>
      <c r="GJ102" s="38"/>
      <c r="GK102" s="38"/>
      <c r="GL102" s="38"/>
      <c r="GM102" s="38"/>
      <c r="GN102" s="38"/>
      <c r="GO102" s="38"/>
      <c r="GP102" s="38"/>
      <c r="GQ102" s="38"/>
      <c r="GR102" s="38"/>
      <c r="GS102" s="38"/>
      <c r="GT102" s="38"/>
      <c r="GU102" s="38"/>
      <c r="GV102" s="38"/>
      <c r="GW102" s="38"/>
      <c r="GX102" s="38"/>
      <c r="GY102" s="38"/>
      <c r="GZ102" s="38"/>
      <c r="HA102" s="38"/>
      <c r="HB102" s="38"/>
      <c r="HC102" s="38"/>
      <c r="HD102" s="38"/>
      <c r="HE102" s="38"/>
      <c r="HF102" s="38"/>
      <c r="HG102" s="38"/>
      <c r="HH102" s="38"/>
      <c r="HI102" s="38"/>
      <c r="HJ102" s="38"/>
      <c r="HK102" s="38"/>
      <c r="HL102" s="38"/>
      <c r="HM102" s="38"/>
      <c r="HN102" s="38"/>
      <c r="HO102" s="38"/>
      <c r="HP102" s="38"/>
      <c r="HQ102" s="38"/>
      <c r="HR102" s="38"/>
      <c r="HS102" s="38"/>
      <c r="HT102" s="38"/>
      <c r="HU102" s="38"/>
      <c r="HV102" s="38"/>
      <c r="HW102" s="38"/>
      <c r="HX102" s="38"/>
      <c r="HY102" s="38"/>
      <c r="HZ102" s="38"/>
      <c r="IA102" s="38"/>
      <c r="IB102" s="38"/>
      <c r="IC102" s="38"/>
      <c r="ID102" s="38"/>
      <c r="IE102" s="38"/>
      <c r="IF102" s="38"/>
      <c r="IG102" s="38"/>
      <c r="IH102" s="38"/>
      <c r="II102" s="38"/>
      <c r="IJ102" s="38"/>
      <c r="IK102" s="38"/>
      <c r="IL102" s="38"/>
      <c r="IM102" s="38"/>
      <c r="IN102" s="38"/>
      <c r="IO102" s="38"/>
      <c r="IP102" s="38"/>
      <c r="IQ102" s="38"/>
      <c r="IR102" s="38"/>
      <c r="IS102" s="38"/>
      <c r="IT102" s="38"/>
      <c r="IU102" s="38"/>
      <c r="IV102" s="38"/>
      <c r="IW102" s="38"/>
      <c r="IX102" s="38"/>
      <c r="IY102" s="38"/>
      <c r="IZ102" s="38"/>
      <c r="JA102" s="38"/>
      <c r="JB102" s="38"/>
      <c r="JC102" s="38"/>
      <c r="JD102" s="38"/>
      <c r="JE102" s="38"/>
      <c r="JF102" s="38"/>
      <c r="JG102" s="38"/>
      <c r="JH102" s="38"/>
      <c r="JI102" s="38"/>
      <c r="JJ102" s="38"/>
      <c r="JK102" s="38"/>
      <c r="JL102" s="38"/>
      <c r="JM102" s="38"/>
      <c r="JN102" s="38"/>
      <c r="JO102" s="38"/>
      <c r="JP102" s="38"/>
      <c r="JQ102" s="38"/>
      <c r="JR102" s="38"/>
      <c r="JS102" s="38"/>
      <c r="JT102" s="38"/>
      <c r="JU102" s="38"/>
      <c r="JV102" s="38"/>
      <c r="JW102" s="38"/>
      <c r="JX102" s="38"/>
      <c r="JY102" s="38"/>
      <c r="JZ102" s="38"/>
      <c r="KA102" s="38"/>
      <c r="KB102" s="38"/>
      <c r="KC102" s="38"/>
      <c r="KD102" s="38"/>
      <c r="KE102" s="38"/>
      <c r="KF102" s="38"/>
      <c r="KG102" s="38"/>
      <c r="KH102" s="38"/>
      <c r="KI102" s="38"/>
      <c r="KJ102" s="38"/>
      <c r="KK102" s="38"/>
      <c r="KL102" s="38"/>
      <c r="KM102" s="38"/>
      <c r="KN102" s="38"/>
      <c r="KO102" s="38"/>
      <c r="KP102" s="38"/>
      <c r="KQ102" s="38"/>
      <c r="KR102" s="38"/>
      <c r="KS102" s="38"/>
      <c r="KT102" s="38"/>
      <c r="KU102" s="38"/>
      <c r="KV102" s="38"/>
      <c r="KW102" s="38"/>
      <c r="KX102" s="38"/>
      <c r="KY102" s="38"/>
      <c r="KZ102" s="38"/>
      <c r="LA102" s="38"/>
      <c r="LB102" s="38"/>
      <c r="LC102" s="38"/>
      <c r="LD102" s="38"/>
      <c r="LE102" s="38"/>
      <c r="LF102" s="38"/>
      <c r="LG102" s="38"/>
      <c r="LH102" s="38"/>
      <c r="LI102" s="38"/>
      <c r="LJ102" s="38"/>
      <c r="LK102" s="38"/>
      <c r="LL102" s="38"/>
      <c r="LM102" s="38"/>
      <c r="LN102" s="38"/>
      <c r="LO102" s="38"/>
      <c r="LP102" s="38"/>
      <c r="LQ102" s="38"/>
      <c r="LR102" s="38"/>
      <c r="LS102" s="38"/>
      <c r="LT102" s="38"/>
      <c r="LU102" s="38"/>
      <c r="LV102" s="38"/>
      <c r="LW102" s="38"/>
      <c r="LX102" s="38"/>
      <c r="LY102" s="38"/>
      <c r="LZ102" s="38"/>
      <c r="MA102" s="38"/>
      <c r="MB102" s="38"/>
      <c r="MC102" s="38"/>
      <c r="MD102" s="38"/>
      <c r="ME102" s="38"/>
      <c r="MF102" s="38"/>
      <c r="MG102" s="38"/>
      <c r="MH102" s="38"/>
      <c r="MI102" s="38"/>
      <c r="MJ102" s="38"/>
      <c r="MK102" s="38"/>
      <c r="ML102" s="38"/>
      <c r="MM102" s="38"/>
      <c r="MN102" s="38"/>
      <c r="MO102" s="38"/>
      <c r="MP102" s="38"/>
      <c r="MQ102" s="38"/>
      <c r="MR102" s="38"/>
      <c r="MS102" s="38"/>
      <c r="MT102" s="38"/>
      <c r="MU102" s="38"/>
      <c r="MV102" s="38"/>
      <c r="MW102" s="38"/>
      <c r="MX102" s="38"/>
      <c r="MY102" s="38"/>
      <c r="MZ102" s="38"/>
      <c r="NA102" s="38"/>
      <c r="NB102" s="38"/>
      <c r="NC102" s="38"/>
      <c r="ND102" s="38"/>
      <c r="NE102" s="38"/>
      <c r="NF102" s="38"/>
      <c r="NG102" s="38"/>
      <c r="NH102" s="38"/>
      <c r="NI102" s="38"/>
      <c r="NJ102" s="38"/>
      <c r="NK102" s="38"/>
      <c r="NL102" s="38"/>
      <c r="NM102" s="38"/>
      <c r="NN102" s="38"/>
      <c r="NO102" s="38"/>
      <c r="NP102" s="38"/>
      <c r="NQ102" s="38"/>
      <c r="NR102" s="38"/>
      <c r="NS102" s="38"/>
      <c r="NT102" s="38"/>
      <c r="NU102" s="38"/>
      <c r="NV102" s="38"/>
      <c r="NW102" s="38"/>
      <c r="NX102" s="38"/>
      <c r="NY102" s="38"/>
      <c r="NZ102" s="38"/>
      <c r="OA102" s="38"/>
      <c r="OB102" s="38"/>
      <c r="OC102" s="38"/>
      <c r="OD102" s="38"/>
      <c r="OE102" s="38"/>
      <c r="OF102" s="38"/>
      <c r="OG102" s="38"/>
      <c r="OH102" s="38"/>
      <c r="OI102" s="38"/>
      <c r="OJ102" s="38"/>
      <c r="OK102" s="38"/>
      <c r="OL102" s="38"/>
      <c r="OM102" s="38"/>
      <c r="ON102" s="38"/>
      <c r="OO102" s="38"/>
      <c r="OP102" s="38"/>
      <c r="OQ102" s="38"/>
      <c r="OR102" s="38"/>
      <c r="OS102" s="38"/>
      <c r="OT102" s="38"/>
      <c r="OU102" s="38"/>
      <c r="OV102" s="38"/>
      <c r="OW102" s="38"/>
      <c r="OX102" s="38"/>
      <c r="OY102" s="38"/>
      <c r="OZ102" s="38"/>
      <c r="PA102" s="38"/>
      <c r="PB102" s="38"/>
      <c r="PC102" s="38"/>
      <c r="PD102" s="38"/>
      <c r="PE102" s="38"/>
      <c r="PF102" s="38"/>
      <c r="PG102" s="38"/>
      <c r="PH102" s="38"/>
      <c r="PI102" s="38"/>
      <c r="PJ102" s="38"/>
      <c r="PK102" s="38"/>
      <c r="PL102" s="38"/>
      <c r="PM102" s="38"/>
      <c r="PN102" s="38"/>
      <c r="PO102" s="38"/>
      <c r="PP102" s="38"/>
      <c r="PQ102" s="38"/>
      <c r="PR102" s="38"/>
      <c r="PS102" s="38"/>
      <c r="PT102" s="38"/>
      <c r="PU102" s="38"/>
      <c r="PV102" s="38"/>
      <c r="PW102" s="38"/>
      <c r="PX102" s="38"/>
      <c r="PY102" s="38"/>
      <c r="PZ102" s="38"/>
      <c r="QA102" s="38"/>
      <c r="QB102" s="38"/>
      <c r="QC102" s="38"/>
      <c r="QD102" s="38"/>
      <c r="QE102" s="38"/>
      <c r="QF102" s="38"/>
      <c r="QG102" s="38"/>
      <c r="QH102" s="38"/>
      <c r="QI102" s="38"/>
      <c r="QJ102" s="38"/>
      <c r="QK102" s="38"/>
      <c r="QL102" s="38"/>
      <c r="QM102" s="38"/>
      <c r="QN102" s="38"/>
      <c r="QO102" s="38"/>
      <c r="QP102" s="38"/>
      <c r="QQ102" s="38"/>
      <c r="QR102" s="38"/>
      <c r="QS102" s="38"/>
      <c r="QT102" s="38"/>
      <c r="QU102" s="38"/>
      <c r="QV102" s="38"/>
      <c r="QW102" s="38"/>
      <c r="QX102" s="38"/>
      <c r="QY102" s="38"/>
      <c r="QZ102" s="38"/>
      <c r="RA102" s="38"/>
      <c r="RB102" s="38"/>
      <c r="RC102" s="38"/>
      <c r="RD102" s="38"/>
      <c r="RE102" s="38"/>
      <c r="RF102" s="38"/>
      <c r="RG102" s="38"/>
      <c r="RH102" s="38"/>
      <c r="RI102" s="38"/>
      <c r="RJ102" s="38"/>
      <c r="RK102" s="38"/>
      <c r="RL102" s="38"/>
      <c r="RM102" s="38"/>
      <c r="RN102" s="38"/>
      <c r="RO102" s="38"/>
      <c r="RP102" s="38"/>
      <c r="RQ102" s="38"/>
      <c r="RR102" s="38"/>
      <c r="RS102" s="38"/>
      <c r="RT102" s="38"/>
      <c r="RU102" s="38"/>
      <c r="RV102" s="38"/>
      <c r="RW102" s="38"/>
      <c r="RX102" s="38"/>
      <c r="RY102" s="38"/>
      <c r="RZ102" s="38"/>
      <c r="SA102" s="38"/>
      <c r="SB102" s="38"/>
      <c r="SC102" s="38"/>
      <c r="SD102" s="38"/>
      <c r="SE102" s="38"/>
      <c r="SF102" s="38"/>
      <c r="SG102" s="38"/>
      <c r="SH102" s="38"/>
      <c r="SI102" s="38"/>
      <c r="SJ102" s="38"/>
      <c r="SK102" s="38"/>
      <c r="SL102" s="38"/>
      <c r="SM102" s="38"/>
      <c r="SN102" s="38"/>
      <c r="SO102" s="38"/>
      <c r="SP102" s="38"/>
      <c r="SQ102" s="38"/>
      <c r="SR102" s="38"/>
      <c r="SS102" s="38"/>
      <c r="ST102" s="38"/>
      <c r="SU102" s="38"/>
      <c r="SV102" s="38"/>
      <c r="SW102" s="38"/>
      <c r="SX102" s="38"/>
      <c r="SY102" s="38"/>
      <c r="SZ102" s="38"/>
      <c r="TA102" s="38"/>
      <c r="TB102" s="38"/>
      <c r="TC102" s="38"/>
      <c r="TD102" s="38"/>
      <c r="TE102" s="38"/>
      <c r="TF102" s="38"/>
      <c r="TG102" s="38"/>
      <c r="TH102" s="38"/>
      <c r="TI102" s="38"/>
      <c r="TJ102" s="38"/>
      <c r="TK102" s="38"/>
      <c r="TL102" s="38"/>
      <c r="TM102" s="38"/>
      <c r="TN102" s="38"/>
      <c r="TO102" s="38"/>
      <c r="TP102" s="38"/>
      <c r="TQ102" s="38"/>
      <c r="TR102" s="38"/>
      <c r="TS102" s="38"/>
      <c r="TT102" s="38"/>
      <c r="TU102" s="38"/>
      <c r="TV102" s="38"/>
      <c r="TW102" s="38"/>
      <c r="TX102" s="38"/>
      <c r="TY102" s="38"/>
      <c r="TZ102" s="38"/>
      <c r="UA102" s="38"/>
      <c r="UB102" s="38"/>
      <c r="UC102" s="38"/>
      <c r="UD102" s="38"/>
      <c r="UE102" s="38"/>
      <c r="UF102" s="38"/>
      <c r="UG102" s="38"/>
      <c r="UH102" s="38"/>
      <c r="UI102" s="38"/>
      <c r="UJ102" s="38"/>
      <c r="UK102" s="38"/>
      <c r="UL102" s="38"/>
      <c r="UM102" s="38"/>
      <c r="UN102" s="38"/>
      <c r="UO102" s="38"/>
      <c r="UP102" s="38"/>
      <c r="UQ102" s="38"/>
      <c r="UR102" s="38"/>
      <c r="US102" s="38"/>
      <c r="UT102" s="38"/>
      <c r="UU102" s="38"/>
      <c r="UV102" s="38"/>
      <c r="UW102" s="38"/>
      <c r="UX102" s="38"/>
      <c r="UY102" s="38"/>
      <c r="UZ102" s="38"/>
      <c r="VA102" s="38"/>
      <c r="VB102" s="38"/>
      <c r="VC102" s="38"/>
      <c r="VD102" s="38"/>
      <c r="VE102" s="38"/>
      <c r="VF102" s="38"/>
      <c r="VG102" s="38"/>
      <c r="VH102" s="38"/>
      <c r="VI102" s="38"/>
      <c r="VJ102" s="38"/>
      <c r="VK102" s="38"/>
      <c r="VL102" s="38"/>
      <c r="VM102" s="38"/>
      <c r="VN102" s="38"/>
      <c r="VO102" s="38"/>
      <c r="VP102" s="38"/>
      <c r="VQ102" s="38"/>
      <c r="VR102" s="38"/>
      <c r="VS102" s="38"/>
      <c r="VT102" s="38"/>
      <c r="VU102" s="38"/>
      <c r="VV102" s="38"/>
      <c r="VW102" s="38"/>
      <c r="VX102" s="38"/>
      <c r="VY102" s="38"/>
      <c r="VZ102" s="38"/>
      <c r="WA102" s="38"/>
      <c r="WB102" s="38"/>
      <c r="WC102" s="38"/>
      <c r="WD102" s="38"/>
      <c r="WE102" s="38"/>
      <c r="WF102" s="38"/>
      <c r="WG102" s="38"/>
      <c r="WH102" s="38"/>
      <c r="WI102" s="38"/>
      <c r="WJ102" s="38"/>
      <c r="WK102" s="38"/>
      <c r="WL102" s="38"/>
      <c r="WM102" s="38"/>
      <c r="WN102" s="38"/>
      <c r="WO102" s="38"/>
      <c r="WP102" s="38"/>
      <c r="WQ102" s="38"/>
      <c r="WR102" s="38"/>
      <c r="WS102" s="38"/>
      <c r="WT102" s="38"/>
      <c r="WU102" s="38"/>
      <c r="WV102" s="38"/>
      <c r="WW102" s="38"/>
      <c r="WX102" s="38"/>
      <c r="WY102" s="38"/>
      <c r="WZ102" s="38"/>
      <c r="XA102" s="38"/>
      <c r="XB102" s="38"/>
      <c r="XC102" s="38"/>
      <c r="XD102" s="38"/>
      <c r="XE102" s="38"/>
      <c r="XF102" s="38"/>
      <c r="XG102" s="38"/>
      <c r="XH102" s="38"/>
      <c r="XI102" s="38"/>
      <c r="XJ102" s="38"/>
      <c r="XK102" s="38"/>
      <c r="XL102" s="38"/>
      <c r="XM102" s="38"/>
      <c r="XN102" s="38"/>
      <c r="XO102" s="38"/>
      <c r="XP102" s="38"/>
      <c r="XQ102" s="38"/>
      <c r="XR102" s="38"/>
      <c r="XS102" s="38"/>
      <c r="XT102" s="38"/>
      <c r="XU102" s="38"/>
      <c r="XV102" s="38"/>
      <c r="XW102" s="38"/>
      <c r="XX102" s="38"/>
      <c r="XY102" s="38"/>
      <c r="XZ102" s="38"/>
      <c r="YA102" s="38"/>
      <c r="YB102" s="38"/>
      <c r="YC102" s="38"/>
      <c r="YD102" s="38"/>
      <c r="YE102" s="38"/>
      <c r="YF102" s="38"/>
      <c r="YG102" s="38"/>
      <c r="YH102" s="38"/>
      <c r="YI102" s="38"/>
      <c r="YJ102" s="38"/>
      <c r="YK102" s="38"/>
      <c r="YL102" s="38"/>
      <c r="YM102" s="38"/>
      <c r="YN102" s="38"/>
      <c r="YO102" s="38"/>
      <c r="YP102" s="38"/>
      <c r="YQ102" s="38"/>
      <c r="YR102" s="38"/>
      <c r="YS102" s="38"/>
      <c r="YT102" s="38"/>
      <c r="YU102" s="38"/>
      <c r="YV102" s="38">
        <v>10</v>
      </c>
      <c r="YW102" s="38"/>
      <c r="YX102" s="38"/>
      <c r="YY102" s="38"/>
      <c r="YZ102" s="38"/>
      <c r="ZA102" s="38">
        <v>10</v>
      </c>
      <c r="ZB102" s="38"/>
      <c r="ZC102" s="38"/>
      <c r="ZD102" s="38"/>
      <c r="ZE102" s="38"/>
      <c r="ZF102" s="38"/>
      <c r="ZG102" s="38"/>
      <c r="ZH102" s="38"/>
      <c r="ZI102" s="38"/>
      <c r="ZJ102" s="38"/>
      <c r="ZK102" s="38"/>
      <c r="ZL102" s="38"/>
      <c r="ZM102" s="38"/>
      <c r="ZN102" s="38"/>
      <c r="ZO102" s="38"/>
      <c r="ZP102" s="38"/>
      <c r="ZQ102" s="38"/>
      <c r="ZR102" s="38"/>
      <c r="ZS102" s="38"/>
      <c r="ZT102" s="38"/>
      <c r="ZU102" s="38"/>
      <c r="ZV102" s="38"/>
      <c r="ZW102" s="38"/>
      <c r="ZX102" s="38"/>
      <c r="ZY102" s="38"/>
      <c r="ZZ102" s="38"/>
      <c r="AAA102" s="38"/>
      <c r="AAB102" s="38"/>
      <c r="AAC102" s="38"/>
      <c r="AAD102" s="38"/>
      <c r="AAE102" s="38"/>
      <c r="AAF102" s="38"/>
      <c r="AAG102" s="38"/>
      <c r="AAH102" s="38"/>
      <c r="AAI102" s="38"/>
      <c r="AAJ102" s="31">
        <f t="shared" si="9"/>
        <v>0</v>
      </c>
      <c r="AAK102" s="5"/>
    </row>
    <row r="103" spans="1:713" s="36" customFormat="1" x14ac:dyDescent="0.25">
      <c r="A103" s="43" t="s">
        <v>253</v>
      </c>
      <c r="B103" s="77">
        <f t="shared" si="8"/>
        <v>0</v>
      </c>
      <c r="C103" s="69">
        <v>10</v>
      </c>
      <c r="D103" s="71">
        <v>43461</v>
      </c>
      <c r="E103" s="79">
        <v>45.69</v>
      </c>
      <c r="F103" s="79">
        <f t="shared" si="12"/>
        <v>0</v>
      </c>
      <c r="G103" s="77"/>
      <c r="H103" s="38"/>
      <c r="I103" s="38"/>
      <c r="J103" s="38"/>
      <c r="K103" s="38"/>
      <c r="L103" s="38"/>
      <c r="M103" s="38"/>
      <c r="N103" s="38"/>
      <c r="O103" s="38"/>
      <c r="P103" s="38">
        <v>10</v>
      </c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>
        <v>10</v>
      </c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>
        <v>10</v>
      </c>
      <c r="BR103" s="38"/>
      <c r="BS103" s="38"/>
      <c r="BT103" s="38"/>
      <c r="BU103" s="38"/>
      <c r="BV103" s="38"/>
      <c r="BW103" s="38"/>
      <c r="BX103" s="38"/>
      <c r="BY103" s="38">
        <v>10</v>
      </c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  <c r="EN103" s="38"/>
      <c r="EO103" s="38"/>
      <c r="EP103" s="38"/>
      <c r="EQ103" s="38"/>
      <c r="ER103" s="38"/>
      <c r="ES103" s="38"/>
      <c r="ET103" s="38"/>
      <c r="EU103" s="38"/>
      <c r="EV103" s="38"/>
      <c r="EW103" s="38"/>
      <c r="EX103" s="38"/>
      <c r="EY103" s="38"/>
      <c r="EZ103" s="38"/>
      <c r="FA103" s="38"/>
      <c r="FB103" s="38"/>
      <c r="FC103" s="38"/>
      <c r="FD103" s="38"/>
      <c r="FE103" s="38"/>
      <c r="FF103" s="38"/>
      <c r="FG103" s="38"/>
      <c r="FH103" s="38">
        <v>10</v>
      </c>
      <c r="FI103" s="38"/>
      <c r="FJ103" s="38">
        <v>10</v>
      </c>
      <c r="FK103" s="38"/>
      <c r="FL103" s="38"/>
      <c r="FM103" s="38"/>
      <c r="FN103" s="38"/>
      <c r="FO103" s="38"/>
      <c r="FP103" s="38"/>
      <c r="FQ103" s="38"/>
      <c r="FR103" s="38"/>
      <c r="FS103" s="38"/>
      <c r="FT103" s="38"/>
      <c r="FU103" s="38"/>
      <c r="FV103" s="38"/>
      <c r="FW103" s="38"/>
      <c r="FX103" s="38"/>
      <c r="FY103" s="38"/>
      <c r="FZ103" s="38"/>
      <c r="GA103" s="38"/>
      <c r="GB103" s="38"/>
      <c r="GC103" s="38"/>
      <c r="GD103" s="38"/>
      <c r="GE103" s="38"/>
      <c r="GF103" s="38"/>
      <c r="GG103" s="38"/>
      <c r="GH103" s="38"/>
      <c r="GI103" s="38"/>
      <c r="GJ103" s="38"/>
      <c r="GK103" s="38"/>
      <c r="GL103" s="38"/>
      <c r="GM103" s="38"/>
      <c r="GN103" s="38"/>
      <c r="GO103" s="38"/>
      <c r="GP103" s="38"/>
      <c r="GQ103" s="38"/>
      <c r="GR103" s="38"/>
      <c r="GS103" s="38"/>
      <c r="GT103" s="38"/>
      <c r="GU103" s="38"/>
      <c r="GV103" s="38"/>
      <c r="GW103" s="38"/>
      <c r="GX103" s="38"/>
      <c r="GY103" s="38"/>
      <c r="GZ103" s="38"/>
      <c r="HA103" s="38"/>
      <c r="HB103" s="38"/>
      <c r="HC103" s="38"/>
      <c r="HD103" s="38"/>
      <c r="HE103" s="38"/>
      <c r="HF103" s="38"/>
      <c r="HG103" s="38"/>
      <c r="HH103" s="38"/>
      <c r="HI103" s="38"/>
      <c r="HJ103" s="38"/>
      <c r="HK103" s="38"/>
      <c r="HL103" s="38"/>
      <c r="HM103" s="38"/>
      <c r="HN103" s="38"/>
      <c r="HO103" s="38"/>
      <c r="HP103" s="38"/>
      <c r="HQ103" s="38"/>
      <c r="HR103" s="38"/>
      <c r="HS103" s="38"/>
      <c r="HT103" s="38"/>
      <c r="HU103" s="38"/>
      <c r="HV103" s="38"/>
      <c r="HW103" s="38"/>
      <c r="HX103" s="38"/>
      <c r="HY103" s="38"/>
      <c r="HZ103" s="38"/>
      <c r="IA103" s="38"/>
      <c r="IB103" s="38"/>
      <c r="IC103" s="38"/>
      <c r="ID103" s="38"/>
      <c r="IE103" s="38"/>
      <c r="IF103" s="38"/>
      <c r="IG103" s="38"/>
      <c r="IH103" s="38"/>
      <c r="II103" s="38"/>
      <c r="IJ103" s="38"/>
      <c r="IK103" s="38"/>
      <c r="IL103" s="38"/>
      <c r="IM103" s="38"/>
      <c r="IN103" s="38"/>
      <c r="IO103" s="38"/>
      <c r="IP103" s="38"/>
      <c r="IQ103" s="38"/>
      <c r="IR103" s="38"/>
      <c r="IS103" s="38"/>
      <c r="IT103" s="38"/>
      <c r="IU103" s="38"/>
      <c r="IV103" s="38"/>
      <c r="IW103" s="38"/>
      <c r="IX103" s="38"/>
      <c r="IY103" s="38"/>
      <c r="IZ103" s="38"/>
      <c r="JA103" s="38"/>
      <c r="JB103" s="38"/>
      <c r="JC103" s="38"/>
      <c r="JD103" s="38"/>
      <c r="JE103" s="38"/>
      <c r="JF103" s="38"/>
      <c r="JG103" s="38"/>
      <c r="JH103" s="38"/>
      <c r="JI103" s="38"/>
      <c r="JJ103" s="38"/>
      <c r="JK103" s="38"/>
      <c r="JL103" s="38"/>
      <c r="JM103" s="38"/>
      <c r="JN103" s="38"/>
      <c r="JO103" s="38"/>
      <c r="JP103" s="38"/>
      <c r="JQ103" s="38"/>
      <c r="JR103" s="38"/>
      <c r="JS103" s="38"/>
      <c r="JT103" s="38"/>
      <c r="JU103" s="38"/>
      <c r="JV103" s="38"/>
      <c r="JW103" s="38"/>
      <c r="JX103" s="38"/>
      <c r="JY103" s="38"/>
      <c r="JZ103" s="38"/>
      <c r="KA103" s="38"/>
      <c r="KB103" s="38"/>
      <c r="KC103" s="38"/>
      <c r="KD103" s="38"/>
      <c r="KE103" s="38"/>
      <c r="KF103" s="38"/>
      <c r="KG103" s="38"/>
      <c r="KH103" s="38"/>
      <c r="KI103" s="38"/>
      <c r="KJ103" s="38"/>
      <c r="KK103" s="38"/>
      <c r="KL103" s="38"/>
      <c r="KM103" s="38"/>
      <c r="KN103" s="38"/>
      <c r="KO103" s="38"/>
      <c r="KP103" s="38"/>
      <c r="KQ103" s="38"/>
      <c r="KR103" s="38"/>
      <c r="KS103" s="38"/>
      <c r="KT103" s="38"/>
      <c r="KU103" s="38"/>
      <c r="KV103" s="38"/>
      <c r="KW103" s="38"/>
      <c r="KX103" s="38"/>
      <c r="KY103" s="38"/>
      <c r="KZ103" s="38"/>
      <c r="LA103" s="38"/>
      <c r="LB103" s="38"/>
      <c r="LC103" s="38"/>
      <c r="LD103" s="38"/>
      <c r="LE103" s="38"/>
      <c r="LF103" s="38"/>
      <c r="LG103" s="38"/>
      <c r="LH103" s="38"/>
      <c r="LI103" s="38"/>
      <c r="LJ103" s="38"/>
      <c r="LK103" s="38"/>
      <c r="LL103" s="38"/>
      <c r="LM103" s="38"/>
      <c r="LN103" s="38"/>
      <c r="LO103" s="38"/>
      <c r="LP103" s="38"/>
      <c r="LQ103" s="38"/>
      <c r="LR103" s="38"/>
      <c r="LS103" s="38"/>
      <c r="LT103" s="38"/>
      <c r="LU103" s="38"/>
      <c r="LV103" s="38"/>
      <c r="LW103" s="38"/>
      <c r="LX103" s="38"/>
      <c r="LY103" s="38"/>
      <c r="LZ103" s="38"/>
      <c r="MA103" s="38"/>
      <c r="MB103" s="38"/>
      <c r="MC103" s="38"/>
      <c r="MD103" s="38"/>
      <c r="ME103" s="38"/>
      <c r="MF103" s="38"/>
      <c r="MG103" s="38"/>
      <c r="MH103" s="38"/>
      <c r="MI103" s="38"/>
      <c r="MJ103" s="38"/>
      <c r="MK103" s="38"/>
      <c r="ML103" s="38"/>
      <c r="MM103" s="38"/>
      <c r="MN103" s="38"/>
      <c r="MO103" s="38"/>
      <c r="MP103" s="38"/>
      <c r="MQ103" s="38"/>
      <c r="MR103" s="38"/>
      <c r="MS103" s="38"/>
      <c r="MT103" s="38"/>
      <c r="MU103" s="38"/>
      <c r="MV103" s="38"/>
      <c r="MW103" s="38"/>
      <c r="MX103" s="38"/>
      <c r="MY103" s="38"/>
      <c r="MZ103" s="38"/>
      <c r="NA103" s="38"/>
      <c r="NB103" s="38"/>
      <c r="NC103" s="38"/>
      <c r="ND103" s="38"/>
      <c r="NE103" s="38"/>
      <c r="NF103" s="38"/>
      <c r="NG103" s="38"/>
      <c r="NH103" s="38"/>
      <c r="NI103" s="38"/>
      <c r="NJ103" s="38"/>
      <c r="NK103" s="38"/>
      <c r="NL103" s="38"/>
      <c r="NM103" s="38"/>
      <c r="NN103" s="38"/>
      <c r="NO103" s="38"/>
      <c r="NP103" s="38"/>
      <c r="NQ103" s="38"/>
      <c r="NR103" s="38"/>
      <c r="NS103" s="38"/>
      <c r="NT103" s="38"/>
      <c r="NU103" s="38"/>
      <c r="NV103" s="38"/>
      <c r="NW103" s="38"/>
      <c r="NX103" s="38"/>
      <c r="NY103" s="38"/>
      <c r="NZ103" s="38"/>
      <c r="OA103" s="38"/>
      <c r="OB103" s="38"/>
      <c r="OC103" s="38"/>
      <c r="OD103" s="38"/>
      <c r="OE103" s="38"/>
      <c r="OF103" s="38"/>
      <c r="OG103" s="38"/>
      <c r="OH103" s="38"/>
      <c r="OI103" s="38"/>
      <c r="OJ103" s="38"/>
      <c r="OK103" s="38"/>
      <c r="OL103" s="38"/>
      <c r="OM103" s="38"/>
      <c r="ON103" s="38"/>
      <c r="OO103" s="38"/>
      <c r="OP103" s="38"/>
      <c r="OQ103" s="38"/>
      <c r="OR103" s="38"/>
      <c r="OS103" s="38"/>
      <c r="OT103" s="38"/>
      <c r="OU103" s="38"/>
      <c r="OV103" s="38"/>
      <c r="OW103" s="38"/>
      <c r="OX103" s="38"/>
      <c r="OY103" s="38"/>
      <c r="OZ103" s="38"/>
      <c r="PA103" s="38"/>
      <c r="PB103" s="38"/>
      <c r="PC103" s="38"/>
      <c r="PD103" s="38"/>
      <c r="PE103" s="38"/>
      <c r="PF103" s="38"/>
      <c r="PG103" s="38"/>
      <c r="PH103" s="38"/>
      <c r="PI103" s="38"/>
      <c r="PJ103" s="38"/>
      <c r="PK103" s="38"/>
      <c r="PL103" s="38"/>
      <c r="PM103" s="38">
        <v>20</v>
      </c>
      <c r="PN103" s="38"/>
      <c r="PO103" s="38"/>
      <c r="PP103" s="38"/>
      <c r="PQ103" s="38"/>
      <c r="PR103" s="38"/>
      <c r="PS103" s="38"/>
      <c r="PT103" s="38"/>
      <c r="PU103" s="38"/>
      <c r="PV103" s="38"/>
      <c r="PW103" s="38"/>
      <c r="PX103" s="38"/>
      <c r="PY103" s="38"/>
      <c r="PZ103" s="38"/>
      <c r="QA103" s="38"/>
      <c r="QB103" s="38"/>
      <c r="QC103" s="38"/>
      <c r="QD103" s="38"/>
      <c r="QE103" s="38"/>
      <c r="QF103" s="38"/>
      <c r="QG103" s="38"/>
      <c r="QH103" s="38"/>
      <c r="QI103" s="38"/>
      <c r="QJ103" s="38"/>
      <c r="QK103" s="38"/>
      <c r="QL103" s="38"/>
      <c r="QM103" s="38"/>
      <c r="QN103" s="38"/>
      <c r="QO103" s="38"/>
      <c r="QP103" s="38"/>
      <c r="QQ103" s="38"/>
      <c r="QR103" s="38"/>
      <c r="QS103" s="38"/>
      <c r="QT103" s="38"/>
      <c r="QU103" s="38"/>
      <c r="QV103" s="38">
        <v>10</v>
      </c>
      <c r="QW103" s="38"/>
      <c r="QX103" s="38"/>
      <c r="QY103" s="38"/>
      <c r="QZ103" s="38"/>
      <c r="RA103" s="38"/>
      <c r="RB103" s="38"/>
      <c r="RC103" s="38"/>
      <c r="RD103" s="38"/>
      <c r="RE103" s="38"/>
      <c r="RF103" s="38"/>
      <c r="RG103" s="38"/>
      <c r="RH103" s="38"/>
      <c r="RI103" s="38"/>
      <c r="RJ103" s="38"/>
      <c r="RK103" s="38"/>
      <c r="RL103" s="38"/>
      <c r="RM103" s="38"/>
      <c r="RN103" s="38"/>
      <c r="RO103" s="38"/>
      <c r="RP103" s="38"/>
      <c r="RQ103" s="38"/>
      <c r="RR103" s="38"/>
      <c r="RS103" s="38"/>
      <c r="RT103" s="38"/>
      <c r="RU103" s="38"/>
      <c r="RV103" s="38"/>
      <c r="RW103" s="38"/>
      <c r="RX103" s="38"/>
      <c r="RY103" s="38"/>
      <c r="RZ103" s="38"/>
      <c r="SA103" s="38"/>
      <c r="SB103" s="38"/>
      <c r="SC103" s="38">
        <v>10</v>
      </c>
      <c r="SD103" s="38"/>
      <c r="SE103" s="38"/>
      <c r="SF103" s="38"/>
      <c r="SG103" s="38"/>
      <c r="SH103" s="38"/>
      <c r="SI103" s="38"/>
      <c r="SJ103" s="38"/>
      <c r="SK103" s="38"/>
      <c r="SL103" s="38"/>
      <c r="SM103" s="38"/>
      <c r="SN103" s="38"/>
      <c r="SO103" s="38"/>
      <c r="SP103" s="38"/>
      <c r="SQ103" s="38"/>
      <c r="SR103" s="38"/>
      <c r="SS103" s="38"/>
      <c r="ST103" s="38"/>
      <c r="SU103" s="38"/>
      <c r="SV103" s="38"/>
      <c r="SW103" s="38"/>
      <c r="SX103" s="38"/>
      <c r="SY103" s="38"/>
      <c r="SZ103" s="38"/>
      <c r="TA103" s="38"/>
      <c r="TB103" s="38"/>
      <c r="TC103" s="38"/>
      <c r="TD103" s="38"/>
      <c r="TE103" s="38"/>
      <c r="TF103" s="38"/>
      <c r="TG103" s="38"/>
      <c r="TH103" s="38"/>
      <c r="TI103" s="38"/>
      <c r="TJ103" s="38"/>
      <c r="TK103" s="38"/>
      <c r="TL103" s="38"/>
      <c r="TM103" s="38"/>
      <c r="TN103" s="38"/>
      <c r="TO103" s="38"/>
      <c r="TP103" s="38"/>
      <c r="TQ103" s="38"/>
      <c r="TR103" s="38"/>
      <c r="TS103" s="38"/>
      <c r="TT103" s="38"/>
      <c r="TU103" s="38"/>
      <c r="TV103" s="38"/>
      <c r="TW103" s="38"/>
      <c r="TX103" s="38"/>
      <c r="TY103" s="38"/>
      <c r="TZ103" s="38"/>
      <c r="UA103" s="38"/>
      <c r="UB103" s="38"/>
      <c r="UC103" s="38"/>
      <c r="UD103" s="38"/>
      <c r="UE103" s="38"/>
      <c r="UF103" s="38">
        <v>10</v>
      </c>
      <c r="UG103" s="38"/>
      <c r="UH103" s="38"/>
      <c r="UI103" s="38"/>
      <c r="UJ103" s="38"/>
      <c r="UK103" s="38"/>
      <c r="UL103" s="38"/>
      <c r="UM103" s="38"/>
      <c r="UN103" s="38"/>
      <c r="UO103" s="38"/>
      <c r="UP103" s="38"/>
      <c r="UQ103" s="38"/>
      <c r="UR103" s="38"/>
      <c r="US103" s="38"/>
      <c r="UT103" s="38"/>
      <c r="UU103" s="38"/>
      <c r="UV103" s="38"/>
      <c r="UW103" s="38"/>
      <c r="UX103" s="38"/>
      <c r="UY103" s="38"/>
      <c r="UZ103" s="38"/>
      <c r="VA103" s="38">
        <v>10</v>
      </c>
      <c r="VB103" s="38"/>
      <c r="VC103" s="38"/>
      <c r="VD103" s="38"/>
      <c r="VE103" s="38"/>
      <c r="VF103" s="38"/>
      <c r="VG103" s="38"/>
      <c r="VH103" s="38"/>
      <c r="VI103" s="38"/>
      <c r="VJ103" s="38"/>
      <c r="VK103" s="38"/>
      <c r="VL103" s="38"/>
      <c r="VM103" s="38"/>
      <c r="VN103" s="38"/>
      <c r="VO103" s="38"/>
      <c r="VP103" s="38"/>
      <c r="VQ103" s="38"/>
      <c r="VR103" s="38"/>
      <c r="VS103" s="38"/>
      <c r="VT103" s="38"/>
      <c r="VU103" s="38"/>
      <c r="VV103" s="38"/>
      <c r="VW103" s="38"/>
      <c r="VX103" s="38"/>
      <c r="VY103" s="38"/>
      <c r="VZ103" s="38"/>
      <c r="WA103" s="38"/>
      <c r="WB103" s="38"/>
      <c r="WC103" s="38"/>
      <c r="WD103" s="38"/>
      <c r="WE103" s="38"/>
      <c r="WF103" s="38">
        <v>10</v>
      </c>
      <c r="WG103" s="38"/>
      <c r="WH103" s="38"/>
      <c r="WI103" s="38"/>
      <c r="WJ103" s="38">
        <v>10</v>
      </c>
      <c r="WK103" s="38"/>
      <c r="WL103" s="38"/>
      <c r="WM103" s="38"/>
      <c r="WN103" s="38"/>
      <c r="WO103" s="38"/>
      <c r="WP103" s="38"/>
      <c r="WQ103" s="38">
        <v>1</v>
      </c>
      <c r="WR103" s="38"/>
      <c r="WS103" s="38"/>
      <c r="WT103" s="38">
        <v>1</v>
      </c>
      <c r="WU103" s="38"/>
      <c r="WV103" s="38"/>
      <c r="WW103" s="38"/>
      <c r="WX103" s="38"/>
      <c r="WY103" s="38"/>
      <c r="WZ103" s="38"/>
      <c r="XA103" s="38"/>
      <c r="XB103" s="38"/>
      <c r="XC103" s="38"/>
      <c r="XD103" s="38"/>
      <c r="XE103" s="38"/>
      <c r="XF103" s="38"/>
      <c r="XG103" s="38"/>
      <c r="XH103" s="38"/>
      <c r="XI103" s="38"/>
      <c r="XJ103" s="38"/>
      <c r="XK103" s="38"/>
      <c r="XL103" s="38"/>
      <c r="XM103" s="38"/>
      <c r="XN103" s="38"/>
      <c r="XO103" s="38"/>
      <c r="XP103" s="38"/>
      <c r="XQ103" s="38"/>
      <c r="XR103" s="38"/>
      <c r="XS103" s="38"/>
      <c r="XT103" s="38"/>
      <c r="XU103" s="38"/>
      <c r="XV103" s="38"/>
      <c r="XW103" s="38"/>
      <c r="XX103" s="38"/>
      <c r="XY103" s="38"/>
      <c r="XZ103" s="38"/>
      <c r="YA103" s="38"/>
      <c r="YB103" s="38"/>
      <c r="YC103" s="38">
        <v>10</v>
      </c>
      <c r="YD103" s="38"/>
      <c r="YE103" s="38"/>
      <c r="YF103" s="38">
        <v>10</v>
      </c>
      <c r="YG103" s="38"/>
      <c r="YH103" s="38"/>
      <c r="YI103" s="38"/>
      <c r="YJ103" s="38"/>
      <c r="YK103" s="38"/>
      <c r="YL103" s="38"/>
      <c r="YM103" s="38"/>
      <c r="YN103" s="38"/>
      <c r="YO103" s="38"/>
      <c r="YP103" s="38"/>
      <c r="YQ103" s="38"/>
      <c r="YR103" s="38"/>
      <c r="YS103" s="38"/>
      <c r="YT103" s="38"/>
      <c r="YU103" s="38"/>
      <c r="YV103" s="38"/>
      <c r="YW103" s="38"/>
      <c r="YX103" s="38"/>
      <c r="YY103" s="38"/>
      <c r="YZ103" s="38"/>
      <c r="ZA103" s="38"/>
      <c r="ZB103" s="38"/>
      <c r="ZC103" s="38"/>
      <c r="ZD103" s="38"/>
      <c r="ZE103" s="38"/>
      <c r="ZF103" s="38"/>
      <c r="ZG103" s="38"/>
      <c r="ZH103" s="38"/>
      <c r="ZI103" s="38"/>
      <c r="ZJ103" s="38"/>
      <c r="ZK103" s="38"/>
      <c r="ZL103" s="38"/>
      <c r="ZM103" s="38"/>
      <c r="ZN103" s="38"/>
      <c r="ZO103" s="38"/>
      <c r="ZP103" s="38"/>
      <c r="ZQ103" s="38">
        <v>30</v>
      </c>
      <c r="ZR103" s="38"/>
      <c r="ZS103" s="38"/>
      <c r="ZT103" s="38"/>
      <c r="ZU103" s="38"/>
      <c r="ZV103" s="38"/>
      <c r="ZW103" s="38"/>
      <c r="ZX103" s="38"/>
      <c r="ZY103" s="38"/>
      <c r="ZZ103" s="38"/>
      <c r="AAA103" s="38">
        <v>30</v>
      </c>
      <c r="AAB103" s="38"/>
      <c r="AAC103" s="38"/>
      <c r="AAD103" s="38"/>
      <c r="AAE103" s="38"/>
      <c r="AAF103" s="38"/>
      <c r="AAG103" s="38"/>
      <c r="AAH103" s="38"/>
      <c r="AAI103" s="38"/>
      <c r="AAJ103" s="31">
        <f t="shared" si="9"/>
        <v>0</v>
      </c>
      <c r="AAK103" s="5"/>
    </row>
    <row r="104" spans="1:713" s="36" customFormat="1" x14ac:dyDescent="0.25">
      <c r="A104" s="43" t="s">
        <v>125</v>
      </c>
      <c r="B104" s="77">
        <f t="shared" si="8"/>
        <v>0</v>
      </c>
      <c r="C104" s="69">
        <v>1</v>
      </c>
      <c r="D104" s="71">
        <v>43269</v>
      </c>
      <c r="E104" s="79">
        <v>24.66</v>
      </c>
      <c r="F104" s="79">
        <f t="shared" si="12"/>
        <v>0</v>
      </c>
      <c r="G104" s="77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>
        <v>5</v>
      </c>
      <c r="LM104" s="38"/>
      <c r="LN104" s="38"/>
      <c r="LO104" s="38"/>
      <c r="LP104" s="38"/>
      <c r="LQ104" s="38"/>
      <c r="LR104" s="38"/>
      <c r="LS104" s="38"/>
      <c r="LT104" s="38"/>
      <c r="LU104" s="38">
        <v>5</v>
      </c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8"/>
      <c r="NH104" s="38"/>
      <c r="NI104" s="38"/>
      <c r="NJ104" s="38"/>
      <c r="NK104" s="38"/>
      <c r="NL104" s="38"/>
      <c r="NM104" s="38"/>
      <c r="NN104" s="38"/>
      <c r="NO104" s="38"/>
      <c r="NP104" s="38"/>
      <c r="NQ104" s="38"/>
      <c r="NR104" s="38"/>
      <c r="NS104" s="38"/>
      <c r="NT104" s="38"/>
      <c r="NU104" s="38"/>
      <c r="NV104" s="38"/>
      <c r="NW104" s="38"/>
      <c r="NX104" s="38"/>
      <c r="NY104" s="38"/>
      <c r="NZ104" s="38"/>
      <c r="OA104" s="38"/>
      <c r="OB104" s="38"/>
      <c r="OC104" s="38"/>
      <c r="OD104" s="38"/>
      <c r="OE104" s="38"/>
      <c r="OF104" s="38"/>
      <c r="OG104" s="38"/>
      <c r="OH104" s="38"/>
      <c r="OI104" s="38"/>
      <c r="OJ104" s="38"/>
      <c r="OK104" s="38"/>
      <c r="OL104" s="38"/>
      <c r="OM104" s="38"/>
      <c r="ON104" s="38"/>
      <c r="OO104" s="38"/>
      <c r="OP104" s="38"/>
      <c r="OQ104" s="38"/>
      <c r="OR104" s="38"/>
      <c r="OS104" s="38"/>
      <c r="OT104" s="38"/>
      <c r="OU104" s="38"/>
      <c r="OV104" s="38"/>
      <c r="OW104" s="38"/>
      <c r="OX104" s="38"/>
      <c r="OY104" s="38"/>
      <c r="OZ104" s="38"/>
      <c r="PA104" s="38"/>
      <c r="PB104" s="38"/>
      <c r="PC104" s="38"/>
      <c r="PD104" s="38"/>
      <c r="PE104" s="38"/>
      <c r="PF104" s="38"/>
      <c r="PG104" s="38"/>
      <c r="PH104" s="38"/>
      <c r="PI104" s="38"/>
      <c r="PJ104" s="38"/>
      <c r="PK104" s="38"/>
      <c r="PL104" s="38"/>
      <c r="PM104" s="38"/>
      <c r="PN104" s="38"/>
      <c r="PO104" s="38"/>
      <c r="PP104" s="38"/>
      <c r="PQ104" s="38"/>
      <c r="PR104" s="38"/>
      <c r="PS104" s="38"/>
      <c r="PT104" s="38"/>
      <c r="PU104" s="38"/>
      <c r="PV104" s="38"/>
      <c r="PW104" s="38"/>
      <c r="PX104" s="38"/>
      <c r="PY104" s="38"/>
      <c r="PZ104" s="38"/>
      <c r="QA104" s="38"/>
      <c r="QB104" s="38"/>
      <c r="QC104" s="38"/>
      <c r="QD104" s="38"/>
      <c r="QE104" s="38"/>
      <c r="QF104" s="38"/>
      <c r="QG104" s="38"/>
      <c r="QH104" s="38"/>
      <c r="QI104" s="38"/>
      <c r="QJ104" s="38"/>
      <c r="QK104" s="38"/>
      <c r="QL104" s="38"/>
      <c r="QM104" s="38"/>
      <c r="QN104" s="38"/>
      <c r="QO104" s="38"/>
      <c r="QP104" s="38"/>
      <c r="QQ104" s="38"/>
      <c r="QR104" s="38"/>
      <c r="QS104" s="38"/>
      <c r="QT104" s="38"/>
      <c r="QU104" s="38"/>
      <c r="QV104" s="38"/>
      <c r="QW104" s="38"/>
      <c r="QX104" s="38"/>
      <c r="QY104" s="38"/>
      <c r="QZ104" s="38"/>
      <c r="RA104" s="38"/>
      <c r="RB104" s="38"/>
      <c r="RC104" s="38"/>
      <c r="RD104" s="38"/>
      <c r="RE104" s="38"/>
      <c r="RF104" s="38"/>
      <c r="RG104" s="38"/>
      <c r="RH104" s="38"/>
      <c r="RI104" s="38"/>
      <c r="RJ104" s="38"/>
      <c r="RK104" s="38"/>
      <c r="RL104" s="38"/>
      <c r="RM104" s="38"/>
      <c r="RN104" s="38"/>
      <c r="RO104" s="38"/>
      <c r="RP104" s="38"/>
      <c r="RQ104" s="38"/>
      <c r="RR104" s="38"/>
      <c r="RS104" s="38"/>
      <c r="RT104" s="38"/>
      <c r="RU104" s="38"/>
      <c r="RV104" s="38"/>
      <c r="RW104" s="38"/>
      <c r="RX104" s="38"/>
      <c r="RY104" s="38"/>
      <c r="RZ104" s="38"/>
      <c r="SA104" s="38"/>
      <c r="SB104" s="38"/>
      <c r="SC104" s="38"/>
      <c r="SD104" s="38"/>
      <c r="SE104" s="38"/>
      <c r="SF104" s="38"/>
      <c r="SG104" s="38"/>
      <c r="SH104" s="38"/>
      <c r="SI104" s="38"/>
      <c r="SJ104" s="38"/>
      <c r="SK104" s="38"/>
      <c r="SL104" s="38"/>
      <c r="SM104" s="38"/>
      <c r="SN104" s="38"/>
      <c r="SO104" s="38"/>
      <c r="SP104" s="38"/>
      <c r="SQ104" s="38"/>
      <c r="SR104" s="38"/>
      <c r="SS104" s="38"/>
      <c r="ST104" s="38"/>
      <c r="SU104" s="38"/>
      <c r="SV104" s="38"/>
      <c r="SW104" s="38"/>
      <c r="SX104" s="38"/>
      <c r="SY104" s="38"/>
      <c r="SZ104" s="38"/>
      <c r="TA104" s="38"/>
      <c r="TB104" s="38"/>
      <c r="TC104" s="38"/>
      <c r="TD104" s="38"/>
      <c r="TE104" s="38"/>
      <c r="TF104" s="38"/>
      <c r="TG104" s="38"/>
      <c r="TH104" s="38"/>
      <c r="TI104" s="38"/>
      <c r="TJ104" s="38"/>
      <c r="TK104" s="38"/>
      <c r="TL104" s="38"/>
      <c r="TM104" s="38"/>
      <c r="TN104" s="38"/>
      <c r="TO104" s="38"/>
      <c r="TP104" s="38"/>
      <c r="TQ104" s="38"/>
      <c r="TR104" s="38"/>
      <c r="TS104" s="38"/>
      <c r="TT104" s="38"/>
      <c r="TU104" s="38"/>
      <c r="TV104" s="38"/>
      <c r="TW104" s="38"/>
      <c r="TX104" s="38"/>
      <c r="TY104" s="38"/>
      <c r="TZ104" s="38"/>
      <c r="UA104" s="38"/>
      <c r="UB104" s="38"/>
      <c r="UC104" s="38"/>
      <c r="UD104" s="38"/>
      <c r="UE104" s="38"/>
      <c r="UF104" s="38"/>
      <c r="UG104" s="38"/>
      <c r="UH104" s="38"/>
      <c r="UI104" s="38"/>
      <c r="UJ104" s="38"/>
      <c r="UK104" s="38"/>
      <c r="UL104" s="38"/>
      <c r="UM104" s="38"/>
      <c r="UN104" s="38"/>
      <c r="UO104" s="38"/>
      <c r="UP104" s="38"/>
      <c r="UQ104" s="38"/>
      <c r="UR104" s="38"/>
      <c r="US104" s="38"/>
      <c r="UT104" s="38"/>
      <c r="UU104" s="38"/>
      <c r="UV104" s="38"/>
      <c r="UW104" s="38"/>
      <c r="UX104" s="38"/>
      <c r="UY104" s="38"/>
      <c r="UZ104" s="38"/>
      <c r="VA104" s="38"/>
      <c r="VB104" s="38"/>
      <c r="VC104" s="38"/>
      <c r="VD104" s="38"/>
      <c r="VE104" s="38"/>
      <c r="VF104" s="38"/>
      <c r="VG104" s="38"/>
      <c r="VH104" s="38"/>
      <c r="VI104" s="38"/>
      <c r="VJ104" s="38"/>
      <c r="VK104" s="38"/>
      <c r="VL104" s="38"/>
      <c r="VM104" s="38"/>
      <c r="VN104" s="38"/>
      <c r="VO104" s="38"/>
      <c r="VP104" s="38"/>
      <c r="VQ104" s="38"/>
      <c r="VR104" s="38"/>
      <c r="VS104" s="38"/>
      <c r="VT104" s="38"/>
      <c r="VU104" s="38"/>
      <c r="VV104" s="38"/>
      <c r="VW104" s="38"/>
      <c r="VX104" s="38"/>
      <c r="VY104" s="38"/>
      <c r="VZ104" s="38"/>
      <c r="WA104" s="38"/>
      <c r="WB104" s="38"/>
      <c r="WC104" s="38"/>
      <c r="WD104" s="38"/>
      <c r="WE104" s="38"/>
      <c r="WF104" s="38"/>
      <c r="WG104" s="38"/>
      <c r="WH104" s="38"/>
      <c r="WI104" s="38"/>
      <c r="WJ104" s="38"/>
      <c r="WK104" s="38"/>
      <c r="WL104" s="38"/>
      <c r="WM104" s="38"/>
      <c r="WN104" s="38"/>
      <c r="WO104" s="38"/>
      <c r="WP104" s="38"/>
      <c r="WQ104" s="38"/>
      <c r="WR104" s="38"/>
      <c r="WS104" s="38"/>
      <c r="WT104" s="38"/>
      <c r="WU104" s="38"/>
      <c r="WV104" s="38"/>
      <c r="WW104" s="38"/>
      <c r="WX104" s="38"/>
      <c r="WY104" s="38"/>
      <c r="WZ104" s="38"/>
      <c r="XA104" s="38"/>
      <c r="XB104" s="38"/>
      <c r="XC104" s="38"/>
      <c r="XD104" s="38"/>
      <c r="XE104" s="38"/>
      <c r="XF104" s="38"/>
      <c r="XG104" s="38"/>
      <c r="XH104" s="38"/>
      <c r="XI104" s="38"/>
      <c r="XJ104" s="38"/>
      <c r="XK104" s="38"/>
      <c r="XL104" s="38"/>
      <c r="XM104" s="38"/>
      <c r="XN104" s="38"/>
      <c r="XO104" s="38"/>
      <c r="XP104" s="38"/>
      <c r="XQ104" s="38"/>
      <c r="XR104" s="38"/>
      <c r="XS104" s="38"/>
      <c r="XT104" s="38"/>
      <c r="XU104" s="38"/>
      <c r="XV104" s="38"/>
      <c r="XW104" s="38"/>
      <c r="XX104" s="38"/>
      <c r="XY104" s="38"/>
      <c r="XZ104" s="38"/>
      <c r="YA104" s="38"/>
      <c r="YB104" s="38"/>
      <c r="YC104" s="38"/>
      <c r="YD104" s="38"/>
      <c r="YE104" s="38"/>
      <c r="YF104" s="38"/>
      <c r="YG104" s="38"/>
      <c r="YH104" s="38"/>
      <c r="YI104" s="38"/>
      <c r="YJ104" s="38"/>
      <c r="YK104" s="38"/>
      <c r="YL104" s="38"/>
      <c r="YM104" s="38"/>
      <c r="YN104" s="38"/>
      <c r="YO104" s="38"/>
      <c r="YP104" s="38"/>
      <c r="YQ104" s="38"/>
      <c r="YR104" s="38"/>
      <c r="YS104" s="38"/>
      <c r="YT104" s="38"/>
      <c r="YU104" s="38"/>
      <c r="YV104" s="38"/>
      <c r="YW104" s="38"/>
      <c r="YX104" s="38"/>
      <c r="YY104" s="38"/>
      <c r="YZ104" s="38"/>
      <c r="ZA104" s="38"/>
      <c r="ZB104" s="38"/>
      <c r="ZC104" s="38"/>
      <c r="ZD104" s="38"/>
      <c r="ZE104" s="38"/>
      <c r="ZF104" s="38"/>
      <c r="ZG104" s="38"/>
      <c r="ZH104" s="38"/>
      <c r="ZI104" s="38"/>
      <c r="ZJ104" s="38"/>
      <c r="ZK104" s="38"/>
      <c r="ZL104" s="38"/>
      <c r="ZM104" s="38"/>
      <c r="ZN104" s="38"/>
      <c r="ZO104" s="38"/>
      <c r="ZP104" s="38"/>
      <c r="ZQ104" s="38"/>
      <c r="ZR104" s="38"/>
      <c r="ZS104" s="38"/>
      <c r="ZT104" s="38"/>
      <c r="ZU104" s="38"/>
      <c r="ZV104" s="38"/>
      <c r="ZW104" s="38"/>
      <c r="ZX104" s="38"/>
      <c r="ZY104" s="38"/>
      <c r="ZZ104" s="38"/>
      <c r="AAA104" s="38"/>
      <c r="AAB104" s="38"/>
      <c r="AAC104" s="38"/>
      <c r="AAD104" s="38"/>
      <c r="AAE104" s="38"/>
      <c r="AAF104" s="38"/>
      <c r="AAG104" s="38"/>
      <c r="AAH104" s="38"/>
      <c r="AAI104" s="38"/>
      <c r="AAJ104" s="31">
        <f t="shared" si="9"/>
        <v>0</v>
      </c>
      <c r="AAK104" s="5"/>
    </row>
    <row r="105" spans="1:713" s="36" customFormat="1" x14ac:dyDescent="0.25">
      <c r="A105" s="43" t="s">
        <v>235</v>
      </c>
      <c r="B105" s="77">
        <f t="shared" si="8"/>
        <v>0</v>
      </c>
      <c r="C105" s="69">
        <v>10</v>
      </c>
      <c r="D105" s="71">
        <v>43461</v>
      </c>
      <c r="E105" s="79">
        <v>13.22</v>
      </c>
      <c r="F105" s="79">
        <f t="shared" si="12"/>
        <v>0</v>
      </c>
      <c r="G105" s="77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38"/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/>
      <c r="NH105" s="38"/>
      <c r="NI105" s="38"/>
      <c r="NJ105" s="38"/>
      <c r="NK105" s="38"/>
      <c r="NL105" s="38"/>
      <c r="NM105" s="38"/>
      <c r="NN105" s="38"/>
      <c r="NO105" s="38"/>
      <c r="NP105" s="38"/>
      <c r="NQ105" s="38"/>
      <c r="NR105" s="38"/>
      <c r="NS105" s="38"/>
      <c r="NT105" s="38"/>
      <c r="NU105" s="38"/>
      <c r="NV105" s="38"/>
      <c r="NW105" s="38"/>
      <c r="NX105" s="38"/>
      <c r="NY105" s="38"/>
      <c r="NZ105" s="38"/>
      <c r="OA105" s="38"/>
      <c r="OB105" s="38"/>
      <c r="OC105" s="38"/>
      <c r="OD105" s="38"/>
      <c r="OE105" s="38"/>
      <c r="OF105" s="38"/>
      <c r="OG105" s="38"/>
      <c r="OH105" s="38"/>
      <c r="OI105" s="38"/>
      <c r="OJ105" s="38"/>
      <c r="OK105" s="38"/>
      <c r="OL105" s="38"/>
      <c r="OM105" s="38"/>
      <c r="ON105" s="38"/>
      <c r="OO105" s="38"/>
      <c r="OP105" s="38"/>
      <c r="OQ105" s="38"/>
      <c r="OR105" s="38"/>
      <c r="OS105" s="38"/>
      <c r="OT105" s="38"/>
      <c r="OU105" s="38"/>
      <c r="OV105" s="38"/>
      <c r="OW105" s="38"/>
      <c r="OX105" s="38"/>
      <c r="OY105" s="38"/>
      <c r="OZ105" s="38"/>
      <c r="PA105" s="38"/>
      <c r="PB105" s="38"/>
      <c r="PC105" s="38"/>
      <c r="PD105" s="38"/>
      <c r="PE105" s="38"/>
      <c r="PF105" s="38"/>
      <c r="PG105" s="38"/>
      <c r="PH105" s="38"/>
      <c r="PI105" s="38"/>
      <c r="PJ105" s="38"/>
      <c r="PK105" s="38"/>
      <c r="PL105" s="38"/>
      <c r="PM105" s="38"/>
      <c r="PN105" s="38"/>
      <c r="PO105" s="38"/>
      <c r="PP105" s="38"/>
      <c r="PQ105" s="38"/>
      <c r="PR105" s="38"/>
      <c r="PS105" s="38"/>
      <c r="PT105" s="38"/>
      <c r="PU105" s="38"/>
      <c r="PV105" s="38"/>
      <c r="PW105" s="38"/>
      <c r="PX105" s="38"/>
      <c r="PY105" s="38"/>
      <c r="PZ105" s="38"/>
      <c r="QA105" s="38"/>
      <c r="QB105" s="38"/>
      <c r="QC105" s="38"/>
      <c r="QD105" s="38"/>
      <c r="QE105" s="38"/>
      <c r="QF105" s="38"/>
      <c r="QG105" s="38"/>
      <c r="QH105" s="38"/>
      <c r="QI105" s="38"/>
      <c r="QJ105" s="38"/>
      <c r="QK105" s="38"/>
      <c r="QL105" s="38"/>
      <c r="QM105" s="38"/>
      <c r="QN105" s="38"/>
      <c r="QO105" s="38"/>
      <c r="QP105" s="38"/>
      <c r="QQ105" s="38"/>
      <c r="QR105" s="38"/>
      <c r="QS105" s="38"/>
      <c r="QT105" s="38"/>
      <c r="QU105" s="38"/>
      <c r="QV105" s="38"/>
      <c r="QW105" s="38"/>
      <c r="QX105" s="38"/>
      <c r="QY105" s="38"/>
      <c r="QZ105" s="38"/>
      <c r="RA105" s="38"/>
      <c r="RB105" s="38"/>
      <c r="RC105" s="38"/>
      <c r="RD105" s="38"/>
      <c r="RE105" s="38"/>
      <c r="RF105" s="38"/>
      <c r="RG105" s="38"/>
      <c r="RH105" s="38"/>
      <c r="RI105" s="38"/>
      <c r="RJ105" s="38"/>
      <c r="RK105" s="38"/>
      <c r="RL105" s="38"/>
      <c r="RM105" s="38"/>
      <c r="RN105" s="38"/>
      <c r="RO105" s="38"/>
      <c r="RP105" s="38"/>
      <c r="RQ105" s="38"/>
      <c r="RR105" s="38"/>
      <c r="RS105" s="38"/>
      <c r="RT105" s="38"/>
      <c r="RU105" s="38"/>
      <c r="RV105" s="38"/>
      <c r="RW105" s="38"/>
      <c r="RX105" s="38"/>
      <c r="RY105" s="38"/>
      <c r="RZ105" s="38"/>
      <c r="SA105" s="38"/>
      <c r="SB105" s="38"/>
      <c r="SC105" s="38"/>
      <c r="SD105" s="38"/>
      <c r="SE105" s="38"/>
      <c r="SF105" s="38"/>
      <c r="SG105" s="38"/>
      <c r="SH105" s="38"/>
      <c r="SI105" s="38"/>
      <c r="SJ105" s="38"/>
      <c r="SK105" s="38"/>
      <c r="SL105" s="38"/>
      <c r="SM105" s="38"/>
      <c r="SN105" s="38"/>
      <c r="SO105" s="38"/>
      <c r="SP105" s="38"/>
      <c r="SQ105" s="38"/>
      <c r="SR105" s="38"/>
      <c r="SS105" s="38"/>
      <c r="ST105" s="38"/>
      <c r="SU105" s="38"/>
      <c r="SV105" s="38"/>
      <c r="SW105" s="38"/>
      <c r="SX105" s="38"/>
      <c r="SY105" s="38"/>
      <c r="SZ105" s="38"/>
      <c r="TA105" s="38"/>
      <c r="TB105" s="38"/>
      <c r="TC105" s="38"/>
      <c r="TD105" s="38"/>
      <c r="TE105" s="38"/>
      <c r="TF105" s="38"/>
      <c r="TG105" s="38"/>
      <c r="TH105" s="38"/>
      <c r="TI105" s="38"/>
      <c r="TJ105" s="38"/>
      <c r="TK105" s="38"/>
      <c r="TL105" s="38"/>
      <c r="TM105" s="38"/>
      <c r="TN105" s="38"/>
      <c r="TO105" s="38"/>
      <c r="TP105" s="38"/>
      <c r="TQ105" s="38"/>
      <c r="TR105" s="38"/>
      <c r="TS105" s="38"/>
      <c r="TT105" s="38"/>
      <c r="TU105" s="38"/>
      <c r="TV105" s="38"/>
      <c r="TW105" s="38"/>
      <c r="TX105" s="38"/>
      <c r="TY105" s="38"/>
      <c r="TZ105" s="38"/>
      <c r="UA105" s="38"/>
      <c r="UB105" s="38"/>
      <c r="UC105" s="38"/>
      <c r="UD105" s="38"/>
      <c r="UE105" s="38"/>
      <c r="UF105" s="38"/>
      <c r="UG105" s="38"/>
      <c r="UH105" s="38"/>
      <c r="UI105" s="38"/>
      <c r="UJ105" s="38"/>
      <c r="UK105" s="38"/>
      <c r="UL105" s="38"/>
      <c r="UM105" s="38"/>
      <c r="UN105" s="38"/>
      <c r="UO105" s="38"/>
      <c r="UP105" s="38"/>
      <c r="UQ105" s="38"/>
      <c r="UR105" s="38"/>
      <c r="US105" s="38"/>
      <c r="UT105" s="38"/>
      <c r="UU105" s="38"/>
      <c r="UV105" s="38"/>
      <c r="UW105" s="38"/>
      <c r="UX105" s="38"/>
      <c r="UY105" s="38"/>
      <c r="UZ105" s="38"/>
      <c r="VA105" s="38"/>
      <c r="VB105" s="38"/>
      <c r="VC105" s="38"/>
      <c r="VD105" s="38"/>
      <c r="VE105" s="38"/>
      <c r="VF105" s="38"/>
      <c r="VG105" s="38"/>
      <c r="VH105" s="38"/>
      <c r="VI105" s="38"/>
      <c r="VJ105" s="38"/>
      <c r="VK105" s="38"/>
      <c r="VL105" s="38"/>
      <c r="VM105" s="38"/>
      <c r="VN105" s="38"/>
      <c r="VO105" s="38"/>
      <c r="VP105" s="38"/>
      <c r="VQ105" s="38"/>
      <c r="VR105" s="38"/>
      <c r="VS105" s="38"/>
      <c r="VT105" s="38"/>
      <c r="VU105" s="38"/>
      <c r="VV105" s="38"/>
      <c r="VW105" s="38"/>
      <c r="VX105" s="38"/>
      <c r="VY105" s="38"/>
      <c r="VZ105" s="38"/>
      <c r="WA105" s="38"/>
      <c r="WB105" s="38"/>
      <c r="WC105" s="38"/>
      <c r="WD105" s="38"/>
      <c r="WE105" s="38"/>
      <c r="WF105" s="38"/>
      <c r="WG105" s="38"/>
      <c r="WH105" s="38"/>
      <c r="WI105" s="38"/>
      <c r="WJ105" s="38"/>
      <c r="WK105" s="38"/>
      <c r="WL105" s="38"/>
      <c r="WM105" s="38"/>
      <c r="WN105" s="38"/>
      <c r="WO105" s="38"/>
      <c r="WP105" s="38"/>
      <c r="WQ105" s="38"/>
      <c r="WR105" s="38"/>
      <c r="WS105" s="38"/>
      <c r="WT105" s="38"/>
      <c r="WU105" s="38"/>
      <c r="WV105" s="38"/>
      <c r="WW105" s="38"/>
      <c r="WX105" s="38"/>
      <c r="WY105" s="38"/>
      <c r="WZ105" s="38"/>
      <c r="XA105" s="38"/>
      <c r="XB105" s="38"/>
      <c r="XC105" s="38"/>
      <c r="XD105" s="38"/>
      <c r="XE105" s="38"/>
      <c r="XF105" s="38"/>
      <c r="XG105" s="38"/>
      <c r="XH105" s="38"/>
      <c r="XI105" s="38"/>
      <c r="XJ105" s="38"/>
      <c r="XK105" s="38"/>
      <c r="XL105" s="38"/>
      <c r="XM105" s="38"/>
      <c r="XN105" s="38"/>
      <c r="XO105" s="38"/>
      <c r="XP105" s="38"/>
      <c r="XQ105" s="38"/>
      <c r="XR105" s="38"/>
      <c r="XS105" s="38"/>
      <c r="XT105" s="38"/>
      <c r="XU105" s="38"/>
      <c r="XV105" s="38"/>
      <c r="XW105" s="38"/>
      <c r="XX105" s="38"/>
      <c r="XY105" s="38"/>
      <c r="XZ105" s="38"/>
      <c r="YA105" s="38"/>
      <c r="YB105" s="38"/>
      <c r="YC105" s="38"/>
      <c r="YD105" s="38"/>
      <c r="YE105" s="38"/>
      <c r="YF105" s="38"/>
      <c r="YG105" s="38"/>
      <c r="YH105" s="38"/>
      <c r="YI105" s="38"/>
      <c r="YJ105" s="38"/>
      <c r="YK105" s="38"/>
      <c r="YL105" s="38"/>
      <c r="YM105" s="38"/>
      <c r="YN105" s="38"/>
      <c r="YO105" s="38"/>
      <c r="YP105" s="38"/>
      <c r="YQ105" s="38"/>
      <c r="YR105" s="38"/>
      <c r="YS105" s="38"/>
      <c r="YT105" s="38"/>
      <c r="YU105" s="38"/>
      <c r="YV105" s="38">
        <v>20</v>
      </c>
      <c r="YW105" s="38"/>
      <c r="YX105" s="38">
        <v>20</v>
      </c>
      <c r="YY105" s="38"/>
      <c r="YZ105" s="38"/>
      <c r="ZA105" s="38"/>
      <c r="ZB105" s="38"/>
      <c r="ZC105" s="38"/>
      <c r="ZD105" s="38"/>
      <c r="ZE105" s="38"/>
      <c r="ZF105" s="38"/>
      <c r="ZG105" s="38"/>
      <c r="ZH105" s="38"/>
      <c r="ZI105" s="38"/>
      <c r="ZJ105" s="38"/>
      <c r="ZK105" s="38"/>
      <c r="ZL105" s="38"/>
      <c r="ZM105" s="38"/>
      <c r="ZN105" s="38"/>
      <c r="ZO105" s="38"/>
      <c r="ZP105" s="38"/>
      <c r="ZQ105" s="38">
        <v>50</v>
      </c>
      <c r="ZR105" s="38"/>
      <c r="ZS105" s="38"/>
      <c r="ZT105" s="38"/>
      <c r="ZU105" s="38"/>
      <c r="ZV105" s="38"/>
      <c r="ZW105" s="38"/>
      <c r="ZX105" s="38"/>
      <c r="ZY105" s="38"/>
      <c r="ZZ105" s="38"/>
      <c r="AAA105" s="38">
        <v>50</v>
      </c>
      <c r="AAB105" s="38"/>
      <c r="AAC105" s="38"/>
      <c r="AAD105" s="38"/>
      <c r="AAE105" s="38"/>
      <c r="AAF105" s="38"/>
      <c r="AAG105" s="38"/>
      <c r="AAH105" s="38"/>
      <c r="AAI105" s="38"/>
      <c r="AAJ105" s="31">
        <f t="shared" si="9"/>
        <v>0</v>
      </c>
      <c r="AAK105" s="5"/>
    </row>
    <row r="106" spans="1:713" s="36" customFormat="1" x14ac:dyDescent="0.25">
      <c r="A106" s="43" t="s">
        <v>174</v>
      </c>
      <c r="B106" s="77">
        <f t="shared" si="8"/>
        <v>0</v>
      </c>
      <c r="C106" s="69">
        <v>9</v>
      </c>
      <c r="D106" s="71">
        <v>43461</v>
      </c>
      <c r="E106" s="79">
        <v>16.97</v>
      </c>
      <c r="F106" s="79">
        <f t="shared" si="11"/>
        <v>0</v>
      </c>
      <c r="G106" s="77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>
        <v>9</v>
      </c>
      <c r="AF106" s="38"/>
      <c r="AG106" s="38"/>
      <c r="AH106" s="38"/>
      <c r="AI106" s="38"/>
      <c r="AJ106" s="38"/>
      <c r="AK106" s="38"/>
      <c r="AL106" s="38"/>
      <c r="AM106" s="38">
        <v>9</v>
      </c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  <c r="EN106" s="38"/>
      <c r="EO106" s="38"/>
      <c r="EP106" s="38"/>
      <c r="EQ106" s="38"/>
      <c r="ER106" s="38"/>
      <c r="ES106" s="38"/>
      <c r="ET106" s="38"/>
      <c r="EU106" s="38"/>
      <c r="EV106" s="38"/>
      <c r="EW106" s="38"/>
      <c r="EX106" s="38"/>
      <c r="EY106" s="38"/>
      <c r="EZ106" s="38"/>
      <c r="FA106" s="38"/>
      <c r="FB106" s="38"/>
      <c r="FC106" s="38"/>
      <c r="FD106" s="38"/>
      <c r="FE106" s="38"/>
      <c r="FF106" s="38"/>
      <c r="FG106" s="38"/>
      <c r="FH106" s="38"/>
      <c r="FI106" s="38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  <c r="HI106" s="38"/>
      <c r="HJ106" s="38"/>
      <c r="HK106" s="38"/>
      <c r="HL106" s="38"/>
      <c r="HM106" s="38"/>
      <c r="HN106" s="38"/>
      <c r="HO106" s="38"/>
      <c r="HP106" s="38"/>
      <c r="HQ106" s="38"/>
      <c r="HR106" s="38"/>
      <c r="HS106" s="38"/>
      <c r="HT106" s="38"/>
      <c r="HU106" s="38"/>
      <c r="HV106" s="38"/>
      <c r="HW106" s="38"/>
      <c r="HX106" s="38"/>
      <c r="HY106" s="38"/>
      <c r="HZ106" s="38"/>
      <c r="IA106" s="38"/>
      <c r="IB106" s="38"/>
      <c r="IC106" s="38"/>
      <c r="ID106" s="38"/>
      <c r="IE106" s="38"/>
      <c r="IF106" s="38"/>
      <c r="IG106" s="38"/>
      <c r="IH106" s="38"/>
      <c r="II106" s="38"/>
      <c r="IJ106" s="38"/>
      <c r="IK106" s="38"/>
      <c r="IL106" s="38"/>
      <c r="IM106" s="38"/>
      <c r="IN106" s="38"/>
      <c r="IO106" s="38"/>
      <c r="IP106" s="38"/>
      <c r="IQ106" s="38"/>
      <c r="IR106" s="38"/>
      <c r="IS106" s="38"/>
      <c r="IT106" s="38"/>
      <c r="IU106" s="38"/>
      <c r="IV106" s="38"/>
      <c r="IW106" s="38"/>
      <c r="IX106" s="38"/>
      <c r="IY106" s="38"/>
      <c r="IZ106" s="38"/>
      <c r="JA106" s="38"/>
      <c r="JB106" s="38"/>
      <c r="JC106" s="38"/>
      <c r="JD106" s="38"/>
      <c r="JE106" s="38"/>
      <c r="JF106" s="38"/>
      <c r="JG106" s="38"/>
      <c r="JH106" s="38"/>
      <c r="JI106" s="38"/>
      <c r="JJ106" s="38"/>
      <c r="JK106" s="38"/>
      <c r="JL106" s="38"/>
      <c r="JM106" s="38"/>
      <c r="JN106" s="38"/>
      <c r="JO106" s="38"/>
      <c r="JP106" s="38"/>
      <c r="JQ106" s="38"/>
      <c r="JR106" s="38"/>
      <c r="JS106" s="38"/>
      <c r="JT106" s="38"/>
      <c r="JU106" s="38"/>
      <c r="JV106" s="38"/>
      <c r="JW106" s="38"/>
      <c r="JX106" s="38"/>
      <c r="JY106" s="38"/>
      <c r="JZ106" s="38"/>
      <c r="KA106" s="38"/>
      <c r="KB106" s="38"/>
      <c r="KC106" s="38"/>
      <c r="KD106" s="38"/>
      <c r="KE106" s="38"/>
      <c r="KF106" s="38"/>
      <c r="KG106" s="38"/>
      <c r="KH106" s="38"/>
      <c r="KI106" s="38"/>
      <c r="KJ106" s="38"/>
      <c r="KK106" s="38"/>
      <c r="KL106" s="38"/>
      <c r="KM106" s="38"/>
      <c r="KN106" s="38"/>
      <c r="KO106" s="38"/>
      <c r="KP106" s="38"/>
      <c r="KQ106" s="38"/>
      <c r="KR106" s="38"/>
      <c r="KS106" s="38"/>
      <c r="KT106" s="38"/>
      <c r="KU106" s="38"/>
      <c r="KV106" s="38"/>
      <c r="KW106" s="38"/>
      <c r="KX106" s="38"/>
      <c r="KY106" s="38"/>
      <c r="KZ106" s="38"/>
      <c r="LA106" s="38"/>
      <c r="LB106" s="38"/>
      <c r="LC106" s="38"/>
      <c r="LD106" s="38"/>
      <c r="LE106" s="38"/>
      <c r="LF106" s="38"/>
      <c r="LG106" s="38"/>
      <c r="LH106" s="38"/>
      <c r="LI106" s="38"/>
      <c r="LJ106" s="38"/>
      <c r="LK106" s="38"/>
      <c r="LL106" s="38"/>
      <c r="LM106" s="38"/>
      <c r="LN106" s="38"/>
      <c r="LO106" s="38"/>
      <c r="LP106" s="38"/>
      <c r="LQ106" s="38"/>
      <c r="LR106" s="38"/>
      <c r="LS106" s="38"/>
      <c r="LT106" s="38"/>
      <c r="LU106" s="38"/>
      <c r="LV106" s="38"/>
      <c r="LW106" s="38"/>
      <c r="LX106" s="38"/>
      <c r="LY106" s="38"/>
      <c r="LZ106" s="38"/>
      <c r="MA106" s="38"/>
      <c r="MB106" s="38"/>
      <c r="MC106" s="38"/>
      <c r="MD106" s="38"/>
      <c r="ME106" s="38"/>
      <c r="MF106" s="38"/>
      <c r="MG106" s="38"/>
      <c r="MH106" s="38"/>
      <c r="MI106" s="38"/>
      <c r="MJ106" s="38"/>
      <c r="MK106" s="38"/>
      <c r="ML106" s="38"/>
      <c r="MM106" s="38"/>
      <c r="MN106" s="38"/>
      <c r="MO106" s="38"/>
      <c r="MP106" s="38"/>
      <c r="MQ106" s="38"/>
      <c r="MR106" s="38"/>
      <c r="MS106" s="38"/>
      <c r="MT106" s="38"/>
      <c r="MU106" s="38"/>
      <c r="MV106" s="38"/>
      <c r="MW106" s="38"/>
      <c r="MX106" s="38"/>
      <c r="MY106" s="38"/>
      <c r="MZ106" s="38"/>
      <c r="NA106" s="38"/>
      <c r="NB106" s="38"/>
      <c r="NC106" s="38"/>
      <c r="ND106" s="38"/>
      <c r="NE106" s="38"/>
      <c r="NF106" s="38"/>
      <c r="NG106" s="38"/>
      <c r="NH106" s="38"/>
      <c r="NI106" s="38"/>
      <c r="NJ106" s="38"/>
      <c r="NK106" s="38"/>
      <c r="NL106" s="38"/>
      <c r="NM106" s="38"/>
      <c r="NN106" s="38"/>
      <c r="NO106" s="38"/>
      <c r="NP106" s="38"/>
      <c r="NQ106" s="38"/>
      <c r="NR106" s="38"/>
      <c r="NS106" s="38"/>
      <c r="NT106" s="38"/>
      <c r="NU106" s="38"/>
      <c r="NV106" s="38"/>
      <c r="NW106" s="38"/>
      <c r="NX106" s="38"/>
      <c r="NY106" s="38"/>
      <c r="NZ106" s="38"/>
      <c r="OA106" s="38"/>
      <c r="OB106" s="38"/>
      <c r="OC106" s="38"/>
      <c r="OD106" s="38"/>
      <c r="OE106" s="38"/>
      <c r="OF106" s="38"/>
      <c r="OG106" s="38"/>
      <c r="OH106" s="38"/>
      <c r="OI106" s="38"/>
      <c r="OJ106" s="38"/>
      <c r="OK106" s="38"/>
      <c r="OL106" s="38"/>
      <c r="OM106" s="38"/>
      <c r="ON106" s="38"/>
      <c r="OO106" s="38"/>
      <c r="OP106" s="38"/>
      <c r="OQ106" s="38"/>
      <c r="OR106" s="38"/>
      <c r="OS106" s="38"/>
      <c r="OT106" s="38"/>
      <c r="OU106" s="38"/>
      <c r="OV106" s="38"/>
      <c r="OW106" s="38"/>
      <c r="OX106" s="38"/>
      <c r="OY106" s="38"/>
      <c r="OZ106" s="38"/>
      <c r="PA106" s="38"/>
      <c r="PB106" s="38"/>
      <c r="PC106" s="38"/>
      <c r="PD106" s="38"/>
      <c r="PE106" s="38"/>
      <c r="PF106" s="38"/>
      <c r="PG106" s="38"/>
      <c r="PH106" s="38"/>
      <c r="PI106" s="38"/>
      <c r="PJ106" s="38"/>
      <c r="PK106" s="38"/>
      <c r="PL106" s="38"/>
      <c r="PM106" s="38"/>
      <c r="PN106" s="38"/>
      <c r="PO106" s="38"/>
      <c r="PP106" s="38"/>
      <c r="PQ106" s="38"/>
      <c r="PR106" s="38"/>
      <c r="PS106" s="38"/>
      <c r="PT106" s="38"/>
      <c r="PU106" s="38"/>
      <c r="PV106" s="38"/>
      <c r="PW106" s="38"/>
      <c r="PX106" s="38"/>
      <c r="PY106" s="38"/>
      <c r="PZ106" s="38"/>
      <c r="QA106" s="38"/>
      <c r="QB106" s="38"/>
      <c r="QC106" s="38"/>
      <c r="QD106" s="38"/>
      <c r="QE106" s="38"/>
      <c r="QF106" s="38"/>
      <c r="QG106" s="38"/>
      <c r="QH106" s="38"/>
      <c r="QI106" s="38"/>
      <c r="QJ106" s="38"/>
      <c r="QK106" s="38"/>
      <c r="QL106" s="38"/>
      <c r="QM106" s="38"/>
      <c r="QN106" s="38"/>
      <c r="QO106" s="38"/>
      <c r="QP106" s="38"/>
      <c r="QQ106" s="38"/>
      <c r="QR106" s="38"/>
      <c r="QS106" s="38"/>
      <c r="QT106" s="38"/>
      <c r="QU106" s="38"/>
      <c r="QV106" s="38"/>
      <c r="QW106" s="38"/>
      <c r="QX106" s="38"/>
      <c r="QY106" s="38"/>
      <c r="QZ106" s="38"/>
      <c r="RA106" s="38"/>
      <c r="RB106" s="38"/>
      <c r="RC106" s="38"/>
      <c r="RD106" s="38"/>
      <c r="RE106" s="38"/>
      <c r="RF106" s="38"/>
      <c r="RG106" s="38"/>
      <c r="RH106" s="38"/>
      <c r="RI106" s="38"/>
      <c r="RJ106" s="38"/>
      <c r="RK106" s="38"/>
      <c r="RL106" s="38"/>
      <c r="RM106" s="38"/>
      <c r="RN106" s="38"/>
      <c r="RO106" s="38"/>
      <c r="RP106" s="38"/>
      <c r="RQ106" s="38"/>
      <c r="RR106" s="38"/>
      <c r="RS106" s="38"/>
      <c r="RT106" s="38"/>
      <c r="RU106" s="38"/>
      <c r="RV106" s="38"/>
      <c r="RW106" s="38"/>
      <c r="RX106" s="38"/>
      <c r="RY106" s="38"/>
      <c r="RZ106" s="38"/>
      <c r="SA106" s="38"/>
      <c r="SB106" s="38"/>
      <c r="SC106" s="38"/>
      <c r="SD106" s="38"/>
      <c r="SE106" s="38"/>
      <c r="SF106" s="38"/>
      <c r="SG106" s="38"/>
      <c r="SH106" s="38"/>
      <c r="SI106" s="38"/>
      <c r="SJ106" s="38"/>
      <c r="SK106" s="38"/>
      <c r="SL106" s="38"/>
      <c r="SM106" s="38"/>
      <c r="SN106" s="38"/>
      <c r="SO106" s="38"/>
      <c r="SP106" s="38"/>
      <c r="SQ106" s="38"/>
      <c r="SR106" s="38"/>
      <c r="SS106" s="38"/>
      <c r="ST106" s="38"/>
      <c r="SU106" s="38"/>
      <c r="SV106" s="38"/>
      <c r="SW106" s="38"/>
      <c r="SX106" s="38"/>
      <c r="SY106" s="38"/>
      <c r="SZ106" s="38"/>
      <c r="TA106" s="38"/>
      <c r="TB106" s="38"/>
      <c r="TC106" s="38"/>
      <c r="TD106" s="38"/>
      <c r="TE106" s="38"/>
      <c r="TF106" s="38"/>
      <c r="TG106" s="38"/>
      <c r="TH106" s="38"/>
      <c r="TI106" s="38"/>
      <c r="TJ106" s="38"/>
      <c r="TK106" s="38"/>
      <c r="TL106" s="38"/>
      <c r="TM106" s="38"/>
      <c r="TN106" s="38"/>
      <c r="TO106" s="38"/>
      <c r="TP106" s="38"/>
      <c r="TQ106" s="38"/>
      <c r="TR106" s="38"/>
      <c r="TS106" s="38"/>
      <c r="TT106" s="38"/>
      <c r="TU106" s="38"/>
      <c r="TV106" s="38"/>
      <c r="TW106" s="38"/>
      <c r="TX106" s="38"/>
      <c r="TY106" s="38"/>
      <c r="TZ106" s="38"/>
      <c r="UA106" s="38"/>
      <c r="UB106" s="38"/>
      <c r="UC106" s="38"/>
      <c r="UD106" s="38"/>
      <c r="UE106" s="38"/>
      <c r="UF106" s="38"/>
      <c r="UG106" s="38"/>
      <c r="UH106" s="38"/>
      <c r="UI106" s="38"/>
      <c r="UJ106" s="38"/>
      <c r="UK106" s="38"/>
      <c r="UL106" s="38"/>
      <c r="UM106" s="38"/>
      <c r="UN106" s="38"/>
      <c r="UO106" s="38"/>
      <c r="UP106" s="38"/>
      <c r="UQ106" s="38"/>
      <c r="UR106" s="38"/>
      <c r="US106" s="38"/>
      <c r="UT106" s="38"/>
      <c r="UU106" s="38"/>
      <c r="UV106" s="38"/>
      <c r="UW106" s="38"/>
      <c r="UX106" s="38"/>
      <c r="UY106" s="38"/>
      <c r="UZ106" s="38"/>
      <c r="VA106" s="38"/>
      <c r="VB106" s="38"/>
      <c r="VC106" s="38"/>
      <c r="VD106" s="38"/>
      <c r="VE106" s="38"/>
      <c r="VF106" s="38"/>
      <c r="VG106" s="38">
        <v>9</v>
      </c>
      <c r="VH106" s="38"/>
      <c r="VI106" s="38"/>
      <c r="VJ106" s="38"/>
      <c r="VK106" s="38"/>
      <c r="VL106" s="38"/>
      <c r="VM106" s="38"/>
      <c r="VN106" s="38"/>
      <c r="VO106" s="38"/>
      <c r="VP106" s="38"/>
      <c r="VQ106" s="38">
        <v>9</v>
      </c>
      <c r="VR106" s="38"/>
      <c r="VS106" s="38"/>
      <c r="VT106" s="38"/>
      <c r="VU106" s="38"/>
      <c r="VV106" s="38"/>
      <c r="VW106" s="38"/>
      <c r="VX106" s="38"/>
      <c r="VY106" s="38"/>
      <c r="VZ106" s="38"/>
      <c r="WA106" s="38"/>
      <c r="WB106" s="38"/>
      <c r="WC106" s="38"/>
      <c r="WD106" s="38"/>
      <c r="WE106" s="38"/>
      <c r="WF106" s="38"/>
      <c r="WG106" s="38"/>
      <c r="WH106" s="38"/>
      <c r="WI106" s="38"/>
      <c r="WJ106" s="38"/>
      <c r="WK106" s="38"/>
      <c r="WL106" s="38"/>
      <c r="WM106" s="38"/>
      <c r="WN106" s="38"/>
      <c r="WO106" s="38"/>
      <c r="WP106" s="38"/>
      <c r="WQ106" s="38"/>
      <c r="WR106" s="38"/>
      <c r="WS106" s="38"/>
      <c r="WT106" s="38"/>
      <c r="WU106" s="38"/>
      <c r="WV106" s="38"/>
      <c r="WW106" s="38"/>
      <c r="WX106" s="38"/>
      <c r="WY106" s="38"/>
      <c r="WZ106" s="38"/>
      <c r="XA106" s="38"/>
      <c r="XB106" s="38"/>
      <c r="XC106" s="38"/>
      <c r="XD106" s="38"/>
      <c r="XE106" s="38"/>
      <c r="XF106" s="38"/>
      <c r="XG106" s="38"/>
      <c r="XH106" s="38"/>
      <c r="XI106" s="38"/>
      <c r="XJ106" s="38"/>
      <c r="XK106" s="38"/>
      <c r="XL106" s="38"/>
      <c r="XM106" s="38"/>
      <c r="XN106" s="38"/>
      <c r="XO106" s="38"/>
      <c r="XP106" s="38"/>
      <c r="XQ106" s="38"/>
      <c r="XR106" s="38"/>
      <c r="XS106" s="38"/>
      <c r="XT106" s="38"/>
      <c r="XU106" s="38"/>
      <c r="XV106" s="38"/>
      <c r="XW106" s="38"/>
      <c r="XX106" s="38"/>
      <c r="XY106" s="38"/>
      <c r="XZ106" s="38"/>
      <c r="YA106" s="38"/>
      <c r="YB106" s="38"/>
      <c r="YC106" s="38"/>
      <c r="YD106" s="38"/>
      <c r="YE106" s="38"/>
      <c r="YF106" s="38"/>
      <c r="YG106" s="38"/>
      <c r="YH106" s="38"/>
      <c r="YI106" s="38"/>
      <c r="YJ106" s="38"/>
      <c r="YK106" s="38"/>
      <c r="YL106" s="38"/>
      <c r="YM106" s="38"/>
      <c r="YN106" s="38"/>
      <c r="YO106" s="38"/>
      <c r="YP106" s="38"/>
      <c r="YQ106" s="38"/>
      <c r="YR106" s="38"/>
      <c r="YS106" s="38"/>
      <c r="YT106" s="38"/>
      <c r="YU106" s="38"/>
      <c r="YV106" s="38"/>
      <c r="YW106" s="38"/>
      <c r="YX106" s="38"/>
      <c r="YY106" s="38"/>
      <c r="YZ106" s="38"/>
      <c r="ZA106" s="38"/>
      <c r="ZB106" s="38"/>
      <c r="ZC106" s="38"/>
      <c r="ZD106" s="38"/>
      <c r="ZE106" s="38"/>
      <c r="ZF106" s="38"/>
      <c r="ZG106" s="38"/>
      <c r="ZH106" s="38"/>
      <c r="ZI106" s="38"/>
      <c r="ZJ106" s="38"/>
      <c r="ZK106" s="38"/>
      <c r="ZL106" s="38"/>
      <c r="ZM106" s="38"/>
      <c r="ZN106" s="38"/>
      <c r="ZO106" s="38"/>
      <c r="ZP106" s="38"/>
      <c r="ZQ106" s="38">
        <v>9</v>
      </c>
      <c r="ZR106" s="38"/>
      <c r="ZS106" s="38"/>
      <c r="ZT106" s="38"/>
      <c r="ZU106" s="38"/>
      <c r="ZV106" s="38"/>
      <c r="ZW106" s="38"/>
      <c r="ZX106" s="38"/>
      <c r="ZY106" s="38"/>
      <c r="ZZ106" s="38"/>
      <c r="AAA106" s="38"/>
      <c r="AAB106" s="38"/>
      <c r="AAC106" s="38">
        <v>9</v>
      </c>
      <c r="AAD106" s="38"/>
      <c r="AAE106" s="38"/>
      <c r="AAF106" s="38"/>
      <c r="AAG106" s="38"/>
      <c r="AAH106" s="38"/>
      <c r="AAI106" s="38"/>
      <c r="AAJ106" s="31">
        <f t="shared" si="9"/>
        <v>0</v>
      </c>
      <c r="AAK106" s="5"/>
    </row>
    <row r="107" spans="1:713" s="36" customFormat="1" x14ac:dyDescent="0.25">
      <c r="A107" s="43" t="s">
        <v>173</v>
      </c>
      <c r="B107" s="77">
        <f t="shared" si="8"/>
        <v>0</v>
      </c>
      <c r="C107" s="69">
        <v>10</v>
      </c>
      <c r="D107" s="72">
        <v>43461</v>
      </c>
      <c r="E107" s="79">
        <v>18.48</v>
      </c>
      <c r="F107" s="79">
        <f t="shared" ref="F107:F134" si="13">E107*B107</f>
        <v>0</v>
      </c>
      <c r="G107" s="77"/>
      <c r="H107" s="38"/>
      <c r="I107" s="38"/>
      <c r="J107" s="38"/>
      <c r="K107" s="38"/>
      <c r="L107" s="38"/>
      <c r="M107" s="38"/>
      <c r="N107" s="38"/>
      <c r="O107" s="38"/>
      <c r="P107" s="38">
        <v>10</v>
      </c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>
        <v>90</v>
      </c>
      <c r="AF107" s="38"/>
      <c r="AG107" s="38"/>
      <c r="AH107" s="38"/>
      <c r="AI107" s="38"/>
      <c r="AJ107" s="38">
        <v>90</v>
      </c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>
        <v>10</v>
      </c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  <c r="EN107" s="38"/>
      <c r="EO107" s="38"/>
      <c r="EP107" s="38"/>
      <c r="EQ107" s="38"/>
      <c r="ER107" s="38"/>
      <c r="ES107" s="38"/>
      <c r="ET107" s="38"/>
      <c r="EU107" s="38"/>
      <c r="EV107" s="38"/>
      <c r="EW107" s="38"/>
      <c r="EX107" s="38"/>
      <c r="EY107" s="38"/>
      <c r="EZ107" s="38"/>
      <c r="FA107" s="38"/>
      <c r="FB107" s="38"/>
      <c r="FC107" s="38"/>
      <c r="FD107" s="38"/>
      <c r="FE107" s="38"/>
      <c r="FF107" s="38"/>
      <c r="FG107" s="38"/>
      <c r="FH107" s="38">
        <v>10</v>
      </c>
      <c r="FI107" s="38"/>
      <c r="FJ107" s="38">
        <v>10</v>
      </c>
      <c r="FK107" s="38"/>
      <c r="FL107" s="38"/>
      <c r="FM107" s="38"/>
      <c r="FN107" s="38"/>
      <c r="FO107" s="38"/>
      <c r="FP107" s="38"/>
      <c r="FQ107" s="38"/>
      <c r="FR107" s="38"/>
      <c r="FS107" s="38"/>
      <c r="FT107" s="38"/>
      <c r="FU107" s="38"/>
      <c r="FV107" s="38"/>
      <c r="FW107" s="38"/>
      <c r="FX107" s="38"/>
      <c r="FY107" s="38"/>
      <c r="FZ107" s="38"/>
      <c r="GA107" s="38"/>
      <c r="GB107" s="38"/>
      <c r="GC107" s="38"/>
      <c r="GD107" s="38"/>
      <c r="GE107" s="38"/>
      <c r="GF107" s="38"/>
      <c r="GG107" s="38"/>
      <c r="GH107" s="38"/>
      <c r="GI107" s="38"/>
      <c r="GJ107" s="38"/>
      <c r="GK107" s="38"/>
      <c r="GL107" s="38"/>
      <c r="GM107" s="38"/>
      <c r="GN107" s="38"/>
      <c r="GO107" s="38"/>
      <c r="GP107" s="38"/>
      <c r="GQ107" s="38"/>
      <c r="GR107" s="38"/>
      <c r="GS107" s="38"/>
      <c r="GT107" s="38"/>
      <c r="GU107" s="38"/>
      <c r="GV107" s="38"/>
      <c r="GW107" s="38"/>
      <c r="GX107" s="38"/>
      <c r="GY107" s="38"/>
      <c r="GZ107" s="38"/>
      <c r="HA107" s="38"/>
      <c r="HB107" s="38"/>
      <c r="HC107" s="38"/>
      <c r="HD107" s="38"/>
      <c r="HE107" s="38"/>
      <c r="HF107" s="38"/>
      <c r="HG107" s="38"/>
      <c r="HH107" s="38"/>
      <c r="HI107" s="38"/>
      <c r="HJ107" s="38"/>
      <c r="HK107" s="38"/>
      <c r="HL107" s="38"/>
      <c r="HM107" s="38"/>
      <c r="HN107" s="38"/>
      <c r="HO107" s="38"/>
      <c r="HP107" s="38"/>
      <c r="HQ107" s="38"/>
      <c r="HR107" s="38"/>
      <c r="HS107" s="38"/>
      <c r="HT107" s="38"/>
      <c r="HU107" s="38"/>
      <c r="HV107" s="38"/>
      <c r="HW107" s="38"/>
      <c r="HX107" s="38"/>
      <c r="HY107" s="38"/>
      <c r="HZ107" s="38"/>
      <c r="IA107" s="38"/>
      <c r="IB107" s="38"/>
      <c r="IC107" s="38"/>
      <c r="ID107" s="38"/>
      <c r="IE107" s="38"/>
      <c r="IF107" s="38"/>
      <c r="IG107" s="38"/>
      <c r="IH107" s="38"/>
      <c r="II107" s="38"/>
      <c r="IJ107" s="38"/>
      <c r="IK107" s="38"/>
      <c r="IL107" s="38"/>
      <c r="IM107" s="38"/>
      <c r="IN107" s="38"/>
      <c r="IO107" s="38"/>
      <c r="IP107" s="38"/>
      <c r="IQ107" s="38"/>
      <c r="IR107" s="38"/>
      <c r="IS107" s="38"/>
      <c r="IT107" s="38"/>
      <c r="IU107" s="38"/>
      <c r="IV107" s="38"/>
      <c r="IW107" s="38"/>
      <c r="IX107" s="38"/>
      <c r="IY107" s="38"/>
      <c r="IZ107" s="38"/>
      <c r="JA107" s="38"/>
      <c r="JB107" s="38"/>
      <c r="JC107" s="38">
        <v>10</v>
      </c>
      <c r="JD107" s="38"/>
      <c r="JE107" s="38"/>
      <c r="JF107" s="38"/>
      <c r="JG107" s="38"/>
      <c r="JH107" s="38"/>
      <c r="JI107" s="38"/>
      <c r="JJ107" s="38">
        <v>100</v>
      </c>
      <c r="JK107" s="38"/>
      <c r="JL107" s="38"/>
      <c r="JM107" s="38"/>
      <c r="JN107" s="38"/>
      <c r="JO107" s="38"/>
      <c r="JP107" s="38"/>
      <c r="JQ107" s="38"/>
      <c r="JR107" s="38">
        <v>20</v>
      </c>
      <c r="JS107" s="38"/>
      <c r="JT107" s="38"/>
      <c r="JU107" s="38"/>
      <c r="JV107" s="38"/>
      <c r="JW107" s="38"/>
      <c r="JX107" s="38"/>
      <c r="JY107" s="38"/>
      <c r="JZ107" s="38"/>
      <c r="KA107" s="38"/>
      <c r="KB107" s="38"/>
      <c r="KC107" s="38"/>
      <c r="KD107" s="38">
        <v>50</v>
      </c>
      <c r="KE107" s="38"/>
      <c r="KF107" s="38"/>
      <c r="KG107" s="38"/>
      <c r="KH107" s="38"/>
      <c r="KI107" s="38"/>
      <c r="KJ107" s="38"/>
      <c r="KK107" s="38"/>
      <c r="KL107" s="38"/>
      <c r="KM107" s="38"/>
      <c r="KN107" s="38"/>
      <c r="KO107" s="38"/>
      <c r="KP107" s="38"/>
      <c r="KQ107" s="38"/>
      <c r="KR107" s="38"/>
      <c r="KS107" s="38"/>
      <c r="KT107" s="38"/>
      <c r="KU107" s="38"/>
      <c r="KV107" s="38"/>
      <c r="KW107" s="38"/>
      <c r="KX107" s="38"/>
      <c r="KY107" s="38"/>
      <c r="KZ107" s="38"/>
      <c r="LA107" s="38"/>
      <c r="LB107" s="38"/>
      <c r="LC107" s="38"/>
      <c r="LD107" s="38"/>
      <c r="LE107" s="38"/>
      <c r="LF107" s="38"/>
      <c r="LG107" s="38"/>
      <c r="LH107" s="38"/>
      <c r="LI107" s="38"/>
      <c r="LJ107" s="38"/>
      <c r="LK107" s="38"/>
      <c r="LL107" s="38"/>
      <c r="LM107" s="38"/>
      <c r="LN107" s="38"/>
      <c r="LO107" s="38"/>
      <c r="LP107" s="38"/>
      <c r="LQ107" s="38"/>
      <c r="LR107" s="38"/>
      <c r="LS107" s="38"/>
      <c r="LT107" s="38"/>
      <c r="LU107" s="38"/>
      <c r="LV107" s="38"/>
      <c r="LW107" s="38"/>
      <c r="LX107" s="38"/>
      <c r="LY107" s="38"/>
      <c r="LZ107" s="38"/>
      <c r="MA107" s="38"/>
      <c r="MB107" s="38"/>
      <c r="MC107" s="38"/>
      <c r="MD107" s="38"/>
      <c r="ME107" s="38"/>
      <c r="MF107" s="38"/>
      <c r="MG107" s="38"/>
      <c r="MH107" s="38"/>
      <c r="MI107" s="38">
        <v>10</v>
      </c>
      <c r="MJ107" s="38"/>
      <c r="MK107" s="38"/>
      <c r="ML107" s="38"/>
      <c r="MM107" s="38"/>
      <c r="MN107" s="38"/>
      <c r="MO107" s="38"/>
      <c r="MP107" s="38"/>
      <c r="MQ107" s="38"/>
      <c r="MR107" s="38"/>
      <c r="MS107" s="38"/>
      <c r="MT107" s="38"/>
      <c r="MU107" s="38"/>
      <c r="MV107" s="38"/>
      <c r="MW107" s="38"/>
      <c r="MX107" s="38"/>
      <c r="MY107" s="38"/>
      <c r="MZ107" s="38"/>
      <c r="NA107" s="38"/>
      <c r="NB107" s="38"/>
      <c r="NC107" s="38"/>
      <c r="ND107" s="38"/>
      <c r="NE107" s="38">
        <v>20</v>
      </c>
      <c r="NF107" s="38"/>
      <c r="NG107" s="38"/>
      <c r="NH107" s="38"/>
      <c r="NI107" s="38"/>
      <c r="NJ107" s="38"/>
      <c r="NK107" s="38"/>
      <c r="NL107" s="38"/>
      <c r="NM107" s="38"/>
      <c r="NN107" s="38"/>
      <c r="NO107" s="38"/>
      <c r="NP107" s="38"/>
      <c r="NQ107" s="38"/>
      <c r="NR107" s="38"/>
      <c r="NS107" s="38"/>
      <c r="NT107" s="38"/>
      <c r="NU107" s="38"/>
      <c r="NV107" s="38"/>
      <c r="NW107" s="38"/>
      <c r="NX107" s="38"/>
      <c r="NY107" s="38"/>
      <c r="NZ107" s="38"/>
      <c r="OA107" s="38"/>
      <c r="OB107" s="38"/>
      <c r="OC107" s="38"/>
      <c r="OD107" s="38"/>
      <c r="OE107" s="38"/>
      <c r="OF107" s="38"/>
      <c r="OG107" s="38"/>
      <c r="OH107" s="38"/>
      <c r="OI107" s="38"/>
      <c r="OJ107" s="38"/>
      <c r="OK107" s="38"/>
      <c r="OL107" s="38"/>
      <c r="OM107" s="38"/>
      <c r="ON107" s="38"/>
      <c r="OO107" s="38"/>
      <c r="OP107" s="38"/>
      <c r="OQ107" s="38"/>
      <c r="OR107" s="38"/>
      <c r="OS107" s="38"/>
      <c r="OT107" s="38"/>
      <c r="OU107" s="38"/>
      <c r="OV107" s="38"/>
      <c r="OW107" s="38"/>
      <c r="OX107" s="38"/>
      <c r="OY107" s="38"/>
      <c r="OZ107" s="38"/>
      <c r="PA107" s="38"/>
      <c r="PB107" s="38"/>
      <c r="PC107" s="38"/>
      <c r="PD107" s="38"/>
      <c r="PE107" s="38"/>
      <c r="PF107" s="38"/>
      <c r="PG107" s="38"/>
      <c r="PH107" s="38"/>
      <c r="PI107" s="38"/>
      <c r="PJ107" s="38"/>
      <c r="PK107" s="38"/>
      <c r="PL107" s="38"/>
      <c r="PM107" s="38"/>
      <c r="PN107" s="38"/>
      <c r="PO107" s="38"/>
      <c r="PP107" s="38"/>
      <c r="PQ107" s="38"/>
      <c r="PR107" s="38"/>
      <c r="PS107" s="38"/>
      <c r="PT107" s="38"/>
      <c r="PU107" s="38"/>
      <c r="PV107" s="38"/>
      <c r="PW107" s="38"/>
      <c r="PX107" s="38"/>
      <c r="PY107" s="38"/>
      <c r="PZ107" s="38"/>
      <c r="QA107" s="38"/>
      <c r="QB107" s="38"/>
      <c r="QC107" s="38"/>
      <c r="QD107" s="38"/>
      <c r="QE107" s="38"/>
      <c r="QF107" s="38"/>
      <c r="QG107" s="38"/>
      <c r="QH107" s="38"/>
      <c r="QI107" s="38"/>
      <c r="QJ107" s="38"/>
      <c r="QK107" s="38"/>
      <c r="QL107" s="38"/>
      <c r="QM107" s="38"/>
      <c r="QN107" s="38"/>
      <c r="QO107" s="38"/>
      <c r="QP107" s="38"/>
      <c r="QQ107" s="38"/>
      <c r="QR107" s="38"/>
      <c r="QS107" s="38"/>
      <c r="QT107" s="38"/>
      <c r="QU107" s="38"/>
      <c r="QV107" s="38"/>
      <c r="QW107" s="38"/>
      <c r="QX107" s="38"/>
      <c r="QY107" s="38"/>
      <c r="QZ107" s="38"/>
      <c r="RA107" s="38"/>
      <c r="RB107" s="38"/>
      <c r="RC107" s="38"/>
      <c r="RD107" s="38"/>
      <c r="RE107" s="38"/>
      <c r="RF107" s="38"/>
      <c r="RG107" s="38"/>
      <c r="RH107" s="38"/>
      <c r="RI107" s="38"/>
      <c r="RJ107" s="38"/>
      <c r="RK107" s="38"/>
      <c r="RL107" s="38"/>
      <c r="RM107" s="38"/>
      <c r="RN107" s="38"/>
      <c r="RO107" s="38"/>
      <c r="RP107" s="38"/>
      <c r="RQ107" s="38"/>
      <c r="RR107" s="38"/>
      <c r="RS107" s="38"/>
      <c r="RT107" s="38"/>
      <c r="RU107" s="38"/>
      <c r="RV107" s="38"/>
      <c r="RW107" s="38"/>
      <c r="RX107" s="38"/>
      <c r="RY107" s="38"/>
      <c r="RZ107" s="38"/>
      <c r="SA107" s="38"/>
      <c r="SB107" s="38"/>
      <c r="SC107" s="38"/>
      <c r="SD107" s="38"/>
      <c r="SE107" s="38"/>
      <c r="SF107" s="38"/>
      <c r="SG107" s="38"/>
      <c r="SH107" s="38"/>
      <c r="SI107" s="38"/>
      <c r="SJ107" s="38"/>
      <c r="SK107" s="38"/>
      <c r="SL107" s="38"/>
      <c r="SM107" s="38"/>
      <c r="SN107" s="38"/>
      <c r="SO107" s="38"/>
      <c r="SP107" s="38"/>
      <c r="SQ107" s="38"/>
      <c r="SR107" s="38"/>
      <c r="SS107" s="38"/>
      <c r="ST107" s="38"/>
      <c r="SU107" s="38"/>
      <c r="SV107" s="38"/>
      <c r="SW107" s="38"/>
      <c r="SX107" s="38"/>
      <c r="SY107" s="38"/>
      <c r="SZ107" s="38"/>
      <c r="TA107" s="38"/>
      <c r="TB107" s="38"/>
      <c r="TC107" s="38"/>
      <c r="TD107" s="38"/>
      <c r="TE107" s="38"/>
      <c r="TF107" s="38"/>
      <c r="TG107" s="38"/>
      <c r="TH107" s="38"/>
      <c r="TI107" s="38"/>
      <c r="TJ107" s="38"/>
      <c r="TK107" s="38"/>
      <c r="TL107" s="38"/>
      <c r="TM107" s="38"/>
      <c r="TN107" s="38"/>
      <c r="TO107" s="38"/>
      <c r="TP107" s="38"/>
      <c r="TQ107" s="38"/>
      <c r="TR107" s="38"/>
      <c r="TS107" s="38"/>
      <c r="TT107" s="38"/>
      <c r="TU107" s="38"/>
      <c r="TV107" s="38"/>
      <c r="TW107" s="38"/>
      <c r="TX107" s="38"/>
      <c r="TY107" s="38"/>
      <c r="TZ107" s="38"/>
      <c r="UA107" s="38"/>
      <c r="UB107" s="38"/>
      <c r="UC107" s="38"/>
      <c r="UD107" s="38"/>
      <c r="UE107" s="38"/>
      <c r="UF107" s="38"/>
      <c r="UG107" s="38"/>
      <c r="UH107" s="38"/>
      <c r="UI107" s="38"/>
      <c r="UJ107" s="38"/>
      <c r="UK107" s="38"/>
      <c r="UL107" s="38"/>
      <c r="UM107" s="38"/>
      <c r="UN107" s="38"/>
      <c r="UO107" s="38"/>
      <c r="UP107" s="38"/>
      <c r="UQ107" s="38"/>
      <c r="UR107" s="38"/>
      <c r="US107" s="38"/>
      <c r="UT107" s="38"/>
      <c r="UU107" s="38"/>
      <c r="UV107" s="38"/>
      <c r="UW107" s="38"/>
      <c r="UX107" s="38"/>
      <c r="UY107" s="38"/>
      <c r="UZ107" s="38"/>
      <c r="VA107" s="38"/>
      <c r="VB107" s="38"/>
      <c r="VC107" s="38"/>
      <c r="VD107" s="38"/>
      <c r="VE107" s="38"/>
      <c r="VF107" s="38">
        <v>10</v>
      </c>
      <c r="VG107" s="38"/>
      <c r="VH107" s="38"/>
      <c r="VI107" s="38"/>
      <c r="VJ107" s="38"/>
      <c r="VK107" s="38"/>
      <c r="VL107" s="38"/>
      <c r="VM107" s="38"/>
      <c r="VN107" s="38"/>
      <c r="VO107" s="38"/>
      <c r="VP107" s="38"/>
      <c r="VQ107" s="38"/>
      <c r="VR107" s="38"/>
      <c r="VS107" s="38"/>
      <c r="VT107" s="38"/>
      <c r="VU107" s="38"/>
      <c r="VV107" s="38"/>
      <c r="VW107" s="38"/>
      <c r="VX107" s="38"/>
      <c r="VY107" s="38"/>
      <c r="VZ107" s="38"/>
      <c r="WA107" s="38"/>
      <c r="WB107" s="38"/>
      <c r="WC107" s="38"/>
      <c r="WD107" s="38"/>
      <c r="WE107" s="38"/>
      <c r="WF107" s="38"/>
      <c r="WG107" s="38"/>
      <c r="WH107" s="38"/>
      <c r="WI107" s="38"/>
      <c r="WJ107" s="38"/>
      <c r="WK107" s="38"/>
      <c r="WL107" s="38"/>
      <c r="WM107" s="38"/>
      <c r="WN107" s="38"/>
      <c r="WO107" s="38"/>
      <c r="WP107" s="38"/>
      <c r="WQ107" s="38"/>
      <c r="WR107" s="38"/>
      <c r="WS107" s="38"/>
      <c r="WT107" s="38"/>
      <c r="WU107" s="38"/>
      <c r="WV107" s="38"/>
      <c r="WW107" s="38"/>
      <c r="WX107" s="38"/>
      <c r="WY107" s="38"/>
      <c r="WZ107" s="38"/>
      <c r="XA107" s="38"/>
      <c r="XB107" s="38"/>
      <c r="XC107" s="38"/>
      <c r="XD107" s="38"/>
      <c r="XE107" s="38"/>
      <c r="XF107" s="38"/>
      <c r="XG107" s="38"/>
      <c r="XH107" s="38"/>
      <c r="XI107" s="38"/>
      <c r="XJ107" s="38">
        <v>20</v>
      </c>
      <c r="XK107" s="38"/>
      <c r="XL107" s="38"/>
      <c r="XM107" s="38"/>
      <c r="XN107" s="38"/>
      <c r="XO107" s="38"/>
      <c r="XP107" s="38"/>
      <c r="XQ107" s="38"/>
      <c r="XR107" s="38"/>
      <c r="XS107" s="38"/>
      <c r="XT107" s="38"/>
      <c r="XU107" s="38"/>
      <c r="XV107" s="38"/>
      <c r="XW107" s="38"/>
      <c r="XX107" s="38"/>
      <c r="XY107" s="38"/>
      <c r="XZ107" s="38"/>
      <c r="YA107" s="38"/>
      <c r="YB107" s="38"/>
      <c r="YC107" s="38"/>
      <c r="YD107" s="38"/>
      <c r="YE107" s="38"/>
      <c r="YF107" s="38"/>
      <c r="YG107" s="38"/>
      <c r="YH107" s="38"/>
      <c r="YI107" s="38"/>
      <c r="YJ107" s="38"/>
      <c r="YK107" s="38"/>
      <c r="YL107" s="38"/>
      <c r="YM107" s="38"/>
      <c r="YN107" s="38"/>
      <c r="YO107" s="38"/>
      <c r="YP107" s="38"/>
      <c r="YQ107" s="38"/>
      <c r="YR107" s="38"/>
      <c r="YS107" s="38"/>
      <c r="YT107" s="38"/>
      <c r="YU107" s="38"/>
      <c r="YV107" s="38"/>
      <c r="YW107" s="38"/>
      <c r="YX107" s="38"/>
      <c r="YY107" s="38"/>
      <c r="YZ107" s="38"/>
      <c r="ZA107" s="38"/>
      <c r="ZB107" s="38"/>
      <c r="ZC107" s="38"/>
      <c r="ZD107" s="38"/>
      <c r="ZE107" s="38"/>
      <c r="ZF107" s="38"/>
      <c r="ZG107" s="38"/>
      <c r="ZH107" s="38"/>
      <c r="ZI107" s="38"/>
      <c r="ZJ107" s="38"/>
      <c r="ZK107" s="38"/>
      <c r="ZL107" s="38"/>
      <c r="ZM107" s="38"/>
      <c r="ZN107" s="38"/>
      <c r="ZO107" s="38"/>
      <c r="ZP107" s="38"/>
      <c r="ZQ107" s="38">
        <v>10</v>
      </c>
      <c r="ZR107" s="38"/>
      <c r="ZS107" s="38"/>
      <c r="ZT107" s="38"/>
      <c r="ZU107" s="38"/>
      <c r="ZV107" s="38"/>
      <c r="ZW107" s="38"/>
      <c r="ZX107" s="38"/>
      <c r="ZY107" s="38"/>
      <c r="ZZ107" s="38"/>
      <c r="AAA107" s="38">
        <v>10</v>
      </c>
      <c r="AAB107" s="38"/>
      <c r="AAC107" s="38"/>
      <c r="AAD107" s="38"/>
      <c r="AAE107" s="38"/>
      <c r="AAF107" s="38"/>
      <c r="AAG107" s="38"/>
      <c r="AAH107" s="38"/>
      <c r="AAI107" s="38"/>
      <c r="AAJ107" s="31">
        <f t="shared" si="9"/>
        <v>0</v>
      </c>
      <c r="AAK107" s="5"/>
    </row>
    <row r="108" spans="1:713" s="36" customFormat="1" x14ac:dyDescent="0.25">
      <c r="A108" s="43" t="s">
        <v>173</v>
      </c>
      <c r="B108" s="77">
        <f t="shared" si="8"/>
        <v>10</v>
      </c>
      <c r="C108" s="69">
        <v>10</v>
      </c>
      <c r="D108" s="72">
        <v>43318</v>
      </c>
      <c r="E108" s="79">
        <v>18.670000000000002</v>
      </c>
      <c r="F108" s="79">
        <f t="shared" si="13"/>
        <v>186.70000000000002</v>
      </c>
      <c r="G108" s="77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  <c r="EN108" s="38"/>
      <c r="EO108" s="38"/>
      <c r="EP108" s="38"/>
      <c r="EQ108" s="38"/>
      <c r="ER108" s="38"/>
      <c r="ES108" s="38"/>
      <c r="ET108" s="38"/>
      <c r="EU108" s="38"/>
      <c r="EV108" s="38"/>
      <c r="EW108" s="38"/>
      <c r="EX108" s="38"/>
      <c r="EY108" s="38"/>
      <c r="EZ108" s="38"/>
      <c r="FA108" s="38"/>
      <c r="FB108" s="38"/>
      <c r="FC108" s="38"/>
      <c r="FD108" s="38"/>
      <c r="FE108" s="38"/>
      <c r="FF108" s="38"/>
      <c r="FG108" s="38"/>
      <c r="FH108" s="38"/>
      <c r="FI108" s="38"/>
      <c r="FJ108" s="38"/>
      <c r="FK108" s="38"/>
      <c r="FL108" s="38"/>
      <c r="FM108" s="38"/>
      <c r="FN108" s="38"/>
      <c r="FO108" s="38"/>
      <c r="FP108" s="38"/>
      <c r="FQ108" s="38"/>
      <c r="FR108" s="38"/>
      <c r="FS108" s="38"/>
      <c r="FT108" s="38"/>
      <c r="FU108" s="38"/>
      <c r="FV108" s="38"/>
      <c r="FW108" s="38"/>
      <c r="FX108" s="38"/>
      <c r="FY108" s="38"/>
      <c r="FZ108" s="38"/>
      <c r="GA108" s="38"/>
      <c r="GB108" s="38"/>
      <c r="GC108" s="38"/>
      <c r="GD108" s="38"/>
      <c r="GE108" s="38"/>
      <c r="GF108" s="38"/>
      <c r="GG108" s="38"/>
      <c r="GH108" s="38"/>
      <c r="GI108" s="38"/>
      <c r="GJ108" s="38"/>
      <c r="GK108" s="38"/>
      <c r="GL108" s="38"/>
      <c r="GM108" s="38"/>
      <c r="GN108" s="38"/>
      <c r="GO108" s="38"/>
      <c r="GP108" s="38"/>
      <c r="GQ108" s="38"/>
      <c r="GR108" s="38"/>
      <c r="GS108" s="38"/>
      <c r="GT108" s="38"/>
      <c r="GU108" s="38"/>
      <c r="GV108" s="38"/>
      <c r="GW108" s="38"/>
      <c r="GX108" s="38"/>
      <c r="GY108" s="38"/>
      <c r="GZ108" s="38"/>
      <c r="HA108" s="38"/>
      <c r="HB108" s="38"/>
      <c r="HC108" s="38"/>
      <c r="HD108" s="38"/>
      <c r="HE108" s="38"/>
      <c r="HF108" s="38"/>
      <c r="HG108" s="38"/>
      <c r="HH108" s="38"/>
      <c r="HI108" s="38"/>
      <c r="HJ108" s="38"/>
      <c r="HK108" s="38"/>
      <c r="HL108" s="38"/>
      <c r="HM108" s="38"/>
      <c r="HN108" s="38"/>
      <c r="HO108" s="38"/>
      <c r="HP108" s="38"/>
      <c r="HQ108" s="38"/>
      <c r="HR108" s="38"/>
      <c r="HS108" s="38"/>
      <c r="HT108" s="38"/>
      <c r="HU108" s="38"/>
      <c r="HV108" s="38"/>
      <c r="HW108" s="38"/>
      <c r="HX108" s="38"/>
      <c r="HY108" s="38"/>
      <c r="HZ108" s="38"/>
      <c r="IA108" s="38"/>
      <c r="IB108" s="38"/>
      <c r="IC108" s="38"/>
      <c r="ID108" s="38"/>
      <c r="IE108" s="38"/>
      <c r="IF108" s="38"/>
      <c r="IG108" s="38"/>
      <c r="IH108" s="38"/>
      <c r="II108" s="38"/>
      <c r="IJ108" s="38"/>
      <c r="IK108" s="38"/>
      <c r="IL108" s="38"/>
      <c r="IM108" s="38"/>
      <c r="IN108" s="38"/>
      <c r="IO108" s="38"/>
      <c r="IP108" s="38"/>
      <c r="IQ108" s="38"/>
      <c r="IR108" s="38"/>
      <c r="IS108" s="38"/>
      <c r="IT108" s="38"/>
      <c r="IU108" s="38"/>
      <c r="IV108" s="38"/>
      <c r="IW108" s="38"/>
      <c r="IX108" s="38"/>
      <c r="IY108" s="38"/>
      <c r="IZ108" s="38"/>
      <c r="JA108" s="38"/>
      <c r="JB108" s="38"/>
      <c r="JC108" s="38"/>
      <c r="JD108" s="38"/>
      <c r="JE108" s="38"/>
      <c r="JF108" s="38"/>
      <c r="JG108" s="38"/>
      <c r="JH108" s="38"/>
      <c r="JI108" s="38"/>
      <c r="JJ108" s="38"/>
      <c r="JK108" s="38"/>
      <c r="JL108" s="38"/>
      <c r="JM108" s="38"/>
      <c r="JN108" s="38"/>
      <c r="JO108" s="38"/>
      <c r="JP108" s="38"/>
      <c r="JQ108" s="38"/>
      <c r="JR108" s="38"/>
      <c r="JS108" s="38"/>
      <c r="JT108" s="38"/>
      <c r="JU108" s="38"/>
      <c r="JV108" s="38"/>
      <c r="JW108" s="38"/>
      <c r="JX108" s="38"/>
      <c r="JY108" s="38"/>
      <c r="JZ108" s="38"/>
      <c r="KA108" s="38"/>
      <c r="KB108" s="38"/>
      <c r="KC108" s="38"/>
      <c r="KD108" s="38"/>
      <c r="KE108" s="38"/>
      <c r="KF108" s="38"/>
      <c r="KG108" s="38"/>
      <c r="KH108" s="38"/>
      <c r="KI108" s="38"/>
      <c r="KJ108" s="38"/>
      <c r="KK108" s="38"/>
      <c r="KL108" s="38"/>
      <c r="KM108" s="38"/>
      <c r="KN108" s="38"/>
      <c r="KO108" s="38"/>
      <c r="KP108" s="38"/>
      <c r="KQ108" s="38"/>
      <c r="KR108" s="38"/>
      <c r="KS108" s="38"/>
      <c r="KT108" s="38"/>
      <c r="KU108" s="38"/>
      <c r="KV108" s="38"/>
      <c r="KW108" s="38"/>
      <c r="KX108" s="38"/>
      <c r="KY108" s="38"/>
      <c r="KZ108" s="38"/>
      <c r="LA108" s="38"/>
      <c r="LB108" s="38"/>
      <c r="LC108" s="38"/>
      <c r="LD108" s="38"/>
      <c r="LE108" s="38"/>
      <c r="LF108" s="38"/>
      <c r="LG108" s="38"/>
      <c r="LH108" s="38"/>
      <c r="LI108" s="38"/>
      <c r="LJ108" s="38"/>
      <c r="LK108" s="38"/>
      <c r="LL108" s="38"/>
      <c r="LM108" s="38"/>
      <c r="LN108" s="38"/>
      <c r="LO108" s="38"/>
      <c r="LP108" s="38"/>
      <c r="LQ108" s="38"/>
      <c r="LR108" s="38"/>
      <c r="LS108" s="38"/>
      <c r="LT108" s="38"/>
      <c r="LU108" s="38"/>
      <c r="LV108" s="38"/>
      <c r="LW108" s="38"/>
      <c r="LX108" s="38"/>
      <c r="LY108" s="38"/>
      <c r="LZ108" s="38"/>
      <c r="MA108" s="38"/>
      <c r="MB108" s="38"/>
      <c r="MC108" s="38"/>
      <c r="MD108" s="38"/>
      <c r="ME108" s="38"/>
      <c r="MF108" s="38"/>
      <c r="MG108" s="38"/>
      <c r="MH108" s="38"/>
      <c r="MI108" s="38"/>
      <c r="MJ108" s="38"/>
      <c r="MK108" s="38"/>
      <c r="ML108" s="38"/>
      <c r="MM108" s="38"/>
      <c r="MN108" s="38"/>
      <c r="MO108" s="38"/>
      <c r="MP108" s="38"/>
      <c r="MQ108" s="38"/>
      <c r="MR108" s="38"/>
      <c r="MS108" s="38"/>
      <c r="MT108" s="38"/>
      <c r="MU108" s="38"/>
      <c r="MV108" s="38"/>
      <c r="MW108" s="38"/>
      <c r="MX108" s="38"/>
      <c r="MY108" s="38"/>
      <c r="MZ108" s="38"/>
      <c r="NA108" s="38"/>
      <c r="NB108" s="38"/>
      <c r="NC108" s="38"/>
      <c r="ND108" s="38"/>
      <c r="NE108" s="38"/>
      <c r="NF108" s="38"/>
      <c r="NG108" s="38"/>
      <c r="NH108" s="38"/>
      <c r="NI108" s="38"/>
      <c r="NJ108" s="38"/>
      <c r="NK108" s="38"/>
      <c r="NL108" s="38"/>
      <c r="NM108" s="38"/>
      <c r="NN108" s="38"/>
      <c r="NO108" s="38"/>
      <c r="NP108" s="38"/>
      <c r="NQ108" s="38"/>
      <c r="NR108" s="38"/>
      <c r="NS108" s="38"/>
      <c r="NT108" s="38"/>
      <c r="NU108" s="38"/>
      <c r="NV108" s="38"/>
      <c r="NW108" s="38"/>
      <c r="NX108" s="38"/>
      <c r="NY108" s="38"/>
      <c r="NZ108" s="38"/>
      <c r="OA108" s="38"/>
      <c r="OB108" s="38"/>
      <c r="OC108" s="38"/>
      <c r="OD108" s="38"/>
      <c r="OE108" s="38"/>
      <c r="OF108" s="38"/>
      <c r="OG108" s="38"/>
      <c r="OH108" s="38"/>
      <c r="OI108" s="38"/>
      <c r="OJ108" s="38"/>
      <c r="OK108" s="38"/>
      <c r="OL108" s="38"/>
      <c r="OM108" s="38"/>
      <c r="ON108" s="38"/>
      <c r="OO108" s="38"/>
      <c r="OP108" s="38"/>
      <c r="OQ108" s="38"/>
      <c r="OR108" s="38"/>
      <c r="OS108" s="38"/>
      <c r="OT108" s="38"/>
      <c r="OU108" s="38"/>
      <c r="OV108" s="38"/>
      <c r="OW108" s="38"/>
      <c r="OX108" s="38"/>
      <c r="OY108" s="38"/>
      <c r="OZ108" s="38"/>
      <c r="PA108" s="38"/>
      <c r="PB108" s="38"/>
      <c r="PC108" s="38"/>
      <c r="PD108" s="38"/>
      <c r="PE108" s="38"/>
      <c r="PF108" s="38"/>
      <c r="PG108" s="38"/>
      <c r="PH108" s="38"/>
      <c r="PI108" s="38"/>
      <c r="PJ108" s="38"/>
      <c r="PK108" s="38"/>
      <c r="PL108" s="38"/>
      <c r="PM108" s="38">
        <v>50</v>
      </c>
      <c r="PN108" s="38"/>
      <c r="PO108" s="38"/>
      <c r="PP108" s="38"/>
      <c r="PQ108" s="38"/>
      <c r="PR108" s="38"/>
      <c r="PS108" s="38"/>
      <c r="PT108" s="38"/>
      <c r="PU108" s="38"/>
      <c r="PV108" s="38"/>
      <c r="PW108" s="38"/>
      <c r="PX108" s="38"/>
      <c r="PY108" s="38"/>
      <c r="PZ108" s="38"/>
      <c r="QA108" s="38"/>
      <c r="QB108" s="38"/>
      <c r="QC108" s="38"/>
      <c r="QD108" s="38"/>
      <c r="QE108" s="38"/>
      <c r="QF108" s="38"/>
      <c r="QG108" s="38"/>
      <c r="QH108" s="38"/>
      <c r="QI108" s="38"/>
      <c r="QJ108" s="38"/>
      <c r="QK108" s="38"/>
      <c r="QL108" s="38"/>
      <c r="QM108" s="38"/>
      <c r="QN108" s="38"/>
      <c r="QO108" s="38"/>
      <c r="QP108" s="38"/>
      <c r="QQ108" s="38"/>
      <c r="QR108" s="38"/>
      <c r="QS108" s="38"/>
      <c r="QT108" s="38"/>
      <c r="QU108" s="38"/>
      <c r="QV108" s="38"/>
      <c r="QW108" s="38"/>
      <c r="QX108" s="38"/>
      <c r="QY108" s="38"/>
      <c r="QZ108" s="38"/>
      <c r="RA108" s="38"/>
      <c r="RB108" s="38"/>
      <c r="RC108" s="38"/>
      <c r="RD108" s="38"/>
      <c r="RE108" s="38"/>
      <c r="RF108" s="38"/>
      <c r="RG108" s="38"/>
      <c r="RH108" s="38"/>
      <c r="RI108" s="38"/>
      <c r="RJ108" s="38"/>
      <c r="RK108" s="38"/>
      <c r="RL108" s="38"/>
      <c r="RM108" s="38"/>
      <c r="RN108" s="38"/>
      <c r="RO108" s="38"/>
      <c r="RP108" s="38"/>
      <c r="RQ108" s="38"/>
      <c r="RR108" s="38"/>
      <c r="RS108" s="38"/>
      <c r="RT108" s="38"/>
      <c r="RU108" s="38"/>
      <c r="RV108" s="38"/>
      <c r="RW108" s="38"/>
      <c r="RX108" s="38"/>
      <c r="RY108" s="38"/>
      <c r="RZ108" s="38"/>
      <c r="SA108" s="38"/>
      <c r="SB108" s="38"/>
      <c r="SC108" s="38"/>
      <c r="SD108" s="38"/>
      <c r="SE108" s="38"/>
      <c r="SF108" s="38"/>
      <c r="SG108" s="38"/>
      <c r="SH108" s="38"/>
      <c r="SI108" s="38"/>
      <c r="SJ108" s="38"/>
      <c r="SK108" s="38"/>
      <c r="SL108" s="38"/>
      <c r="SM108" s="38"/>
      <c r="SN108" s="38"/>
      <c r="SO108" s="38"/>
      <c r="SP108" s="38"/>
      <c r="SQ108" s="38"/>
      <c r="SR108" s="38"/>
      <c r="SS108" s="38"/>
      <c r="ST108" s="38"/>
      <c r="SU108" s="38">
        <v>10</v>
      </c>
      <c r="SV108" s="38"/>
      <c r="SW108" s="38"/>
      <c r="SX108" s="38"/>
      <c r="SY108" s="38"/>
      <c r="SZ108" s="38"/>
      <c r="TA108" s="38"/>
      <c r="TB108" s="38"/>
      <c r="TC108" s="38"/>
      <c r="TD108" s="38"/>
      <c r="TE108" s="38"/>
      <c r="TF108" s="38"/>
      <c r="TG108" s="38"/>
      <c r="TH108" s="38"/>
      <c r="TI108" s="38"/>
      <c r="TJ108" s="38"/>
      <c r="TK108" s="38"/>
      <c r="TL108" s="38"/>
      <c r="TM108" s="38"/>
      <c r="TN108" s="38"/>
      <c r="TO108" s="38"/>
      <c r="TP108" s="38"/>
      <c r="TQ108" s="38"/>
      <c r="TR108" s="38">
        <v>20</v>
      </c>
      <c r="TS108" s="38"/>
      <c r="TT108" s="38"/>
      <c r="TU108" s="38"/>
      <c r="TV108" s="38"/>
      <c r="TW108" s="38"/>
      <c r="TX108" s="38"/>
      <c r="TY108" s="38"/>
      <c r="TZ108" s="38"/>
      <c r="UA108" s="38"/>
      <c r="UB108" s="38"/>
      <c r="UC108" s="38"/>
      <c r="UD108" s="38"/>
      <c r="UE108" s="38"/>
      <c r="UF108" s="38"/>
      <c r="UG108" s="38"/>
      <c r="UH108" s="38"/>
      <c r="UI108" s="38"/>
      <c r="UJ108" s="38"/>
      <c r="UK108" s="38"/>
      <c r="UL108" s="38"/>
      <c r="UM108" s="38"/>
      <c r="UN108" s="38"/>
      <c r="UO108" s="38"/>
      <c r="UP108" s="38"/>
      <c r="UQ108" s="38"/>
      <c r="UR108" s="38"/>
      <c r="US108" s="38"/>
      <c r="UT108" s="38"/>
      <c r="UU108" s="38"/>
      <c r="UV108" s="38"/>
      <c r="UW108" s="38"/>
      <c r="UX108" s="38"/>
      <c r="UY108" s="38"/>
      <c r="UZ108" s="38"/>
      <c r="VA108" s="38"/>
      <c r="VB108" s="38"/>
      <c r="VC108" s="38"/>
      <c r="VD108" s="38"/>
      <c r="VE108" s="38"/>
      <c r="VF108" s="38"/>
      <c r="VG108" s="38"/>
      <c r="VH108" s="38"/>
      <c r="VI108" s="38"/>
      <c r="VJ108" s="38"/>
      <c r="VK108" s="38"/>
      <c r="VL108" s="38"/>
      <c r="VM108" s="38"/>
      <c r="VN108" s="38"/>
      <c r="VO108" s="38"/>
      <c r="VP108" s="38"/>
      <c r="VQ108" s="38"/>
      <c r="VR108" s="38"/>
      <c r="VS108" s="38"/>
      <c r="VT108" s="38"/>
      <c r="VU108" s="38"/>
      <c r="VV108" s="38"/>
      <c r="VW108" s="38"/>
      <c r="VX108" s="38"/>
      <c r="VY108" s="38"/>
      <c r="VZ108" s="38"/>
      <c r="WA108" s="38"/>
      <c r="WB108" s="38"/>
      <c r="WC108" s="38"/>
      <c r="WD108" s="38"/>
      <c r="WE108" s="38"/>
      <c r="WF108" s="38"/>
      <c r="WG108" s="38"/>
      <c r="WH108" s="38"/>
      <c r="WI108" s="38"/>
      <c r="WJ108" s="38"/>
      <c r="WK108" s="38"/>
      <c r="WL108" s="38"/>
      <c r="WM108" s="38"/>
      <c r="WN108" s="38"/>
      <c r="WO108" s="38"/>
      <c r="WP108" s="38"/>
      <c r="WQ108" s="38"/>
      <c r="WR108" s="38"/>
      <c r="WS108" s="38"/>
      <c r="WT108" s="38"/>
      <c r="WU108" s="38"/>
      <c r="WV108" s="38"/>
      <c r="WW108" s="38"/>
      <c r="WX108" s="38"/>
      <c r="WY108" s="38"/>
      <c r="WZ108" s="38"/>
      <c r="XA108" s="38"/>
      <c r="XB108" s="38"/>
      <c r="XC108" s="38"/>
      <c r="XD108" s="38"/>
      <c r="XE108" s="38"/>
      <c r="XF108" s="38"/>
      <c r="XG108" s="38"/>
      <c r="XH108" s="38"/>
      <c r="XI108" s="38"/>
      <c r="XJ108" s="38"/>
      <c r="XK108" s="38"/>
      <c r="XL108" s="38"/>
      <c r="XM108" s="38"/>
      <c r="XN108" s="38"/>
      <c r="XO108" s="38"/>
      <c r="XP108" s="38"/>
      <c r="XQ108" s="38"/>
      <c r="XR108" s="38"/>
      <c r="XS108" s="38"/>
      <c r="XT108" s="38"/>
      <c r="XU108" s="38"/>
      <c r="XV108" s="38"/>
      <c r="XW108" s="38"/>
      <c r="XX108" s="38"/>
      <c r="XY108" s="38"/>
      <c r="XZ108" s="38"/>
      <c r="YA108" s="38"/>
      <c r="YB108" s="38"/>
      <c r="YC108" s="38"/>
      <c r="YD108" s="38"/>
      <c r="YE108" s="38"/>
      <c r="YF108" s="38"/>
      <c r="YG108" s="38"/>
      <c r="YH108" s="38"/>
      <c r="YI108" s="38"/>
      <c r="YJ108" s="38"/>
      <c r="YK108" s="38"/>
      <c r="YL108" s="38"/>
      <c r="YM108" s="38"/>
      <c r="YN108" s="38"/>
      <c r="YO108" s="38"/>
      <c r="YP108" s="38"/>
      <c r="YQ108" s="38"/>
      <c r="YR108" s="38"/>
      <c r="YS108" s="38"/>
      <c r="YT108" s="38"/>
      <c r="YU108" s="38"/>
      <c r="YV108" s="38"/>
      <c r="YW108" s="38"/>
      <c r="YX108" s="38">
        <v>10</v>
      </c>
      <c r="YY108" s="38"/>
      <c r="YZ108" s="38"/>
      <c r="ZA108" s="38"/>
      <c r="ZB108" s="38"/>
      <c r="ZC108" s="38"/>
      <c r="ZD108" s="38"/>
      <c r="ZE108" s="38"/>
      <c r="ZF108" s="38"/>
      <c r="ZG108" s="38"/>
      <c r="ZH108" s="38"/>
      <c r="ZI108" s="38"/>
      <c r="ZJ108" s="38"/>
      <c r="ZK108" s="38"/>
      <c r="ZL108" s="38"/>
      <c r="ZM108" s="38"/>
      <c r="ZN108" s="38"/>
      <c r="ZO108" s="38"/>
      <c r="ZP108" s="38"/>
      <c r="ZQ108" s="38"/>
      <c r="ZR108" s="38"/>
      <c r="ZS108" s="38"/>
      <c r="ZT108" s="38"/>
      <c r="ZU108" s="38"/>
      <c r="ZV108" s="38"/>
      <c r="ZW108" s="38"/>
      <c r="ZX108" s="38"/>
      <c r="ZY108" s="38"/>
      <c r="ZZ108" s="38"/>
      <c r="AAA108" s="38"/>
      <c r="AAB108" s="38"/>
      <c r="AAC108" s="38"/>
      <c r="AAD108" s="38"/>
      <c r="AAE108" s="38"/>
      <c r="AAF108" s="38"/>
      <c r="AAG108" s="38"/>
      <c r="AAH108" s="38"/>
      <c r="AAI108" s="38">
        <v>10</v>
      </c>
      <c r="AAJ108" s="31">
        <f t="shared" si="9"/>
        <v>0</v>
      </c>
      <c r="AAK108" s="5"/>
    </row>
    <row r="109" spans="1:713" s="36" customFormat="1" x14ac:dyDescent="0.25">
      <c r="A109" s="43" t="s">
        <v>51</v>
      </c>
      <c r="B109" s="77">
        <f t="shared" si="8"/>
        <v>0</v>
      </c>
      <c r="C109" s="69">
        <v>10</v>
      </c>
      <c r="D109" s="71">
        <v>43318</v>
      </c>
      <c r="E109" s="79">
        <v>18.670000000000002</v>
      </c>
      <c r="F109" s="79">
        <f>E109*B109</f>
        <v>0</v>
      </c>
      <c r="G109" s="77">
        <v>70</v>
      </c>
      <c r="H109" s="38"/>
      <c r="I109" s="38"/>
      <c r="J109" s="38"/>
      <c r="K109" s="38"/>
      <c r="L109" s="38"/>
      <c r="M109" s="38"/>
      <c r="N109" s="38">
        <v>40</v>
      </c>
      <c r="O109" s="38">
        <v>50</v>
      </c>
      <c r="P109" s="38"/>
      <c r="Q109" s="38">
        <v>10</v>
      </c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>
        <v>20</v>
      </c>
      <c r="BA109" s="38"/>
      <c r="BB109" s="38">
        <v>150</v>
      </c>
      <c r="BC109" s="38"/>
      <c r="BD109" s="38"/>
      <c r="BE109" s="38"/>
      <c r="BF109" s="38"/>
      <c r="BG109" s="38"/>
      <c r="BH109" s="38"/>
      <c r="BI109" s="38"/>
      <c r="BJ109" s="38"/>
      <c r="BK109" s="38">
        <v>40</v>
      </c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>
        <v>10</v>
      </c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>
        <v>30</v>
      </c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>
        <v>20</v>
      </c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  <c r="EN109" s="38"/>
      <c r="EO109" s="38"/>
      <c r="EP109" s="38"/>
      <c r="EQ109" s="38"/>
      <c r="ER109" s="38"/>
      <c r="ES109" s="38"/>
      <c r="ET109" s="38"/>
      <c r="EU109" s="38"/>
      <c r="EV109" s="38"/>
      <c r="EW109" s="38"/>
      <c r="EX109" s="38"/>
      <c r="EY109" s="38"/>
      <c r="EZ109" s="38"/>
      <c r="FA109" s="38"/>
      <c r="FB109" s="38"/>
      <c r="FC109" s="38"/>
      <c r="FD109" s="38"/>
      <c r="FE109" s="38"/>
      <c r="FF109" s="38"/>
      <c r="FG109" s="38"/>
      <c r="FH109" s="38"/>
      <c r="FI109" s="38"/>
      <c r="FJ109" s="38"/>
      <c r="FK109" s="38"/>
      <c r="FL109" s="38"/>
      <c r="FM109" s="38"/>
      <c r="FN109" s="38"/>
      <c r="FO109" s="38"/>
      <c r="FP109" s="38"/>
      <c r="FQ109" s="38"/>
      <c r="FR109" s="38"/>
      <c r="FS109" s="38"/>
      <c r="FT109" s="38"/>
      <c r="FU109" s="38"/>
      <c r="FV109" s="38"/>
      <c r="FW109" s="38"/>
      <c r="FX109" s="38"/>
      <c r="FY109" s="38"/>
      <c r="FZ109" s="38"/>
      <c r="GA109" s="38"/>
      <c r="GB109" s="38"/>
      <c r="GC109" s="38"/>
      <c r="GD109" s="38"/>
      <c r="GE109" s="38"/>
      <c r="GF109" s="38"/>
      <c r="GG109" s="38"/>
      <c r="GH109" s="38"/>
      <c r="GI109" s="38">
        <v>50</v>
      </c>
      <c r="GJ109" s="38"/>
      <c r="GK109" s="38"/>
      <c r="GL109" s="38"/>
      <c r="GM109" s="38"/>
      <c r="GN109" s="38"/>
      <c r="GO109" s="38"/>
      <c r="GP109" s="38"/>
      <c r="GQ109" s="38"/>
      <c r="GR109" s="38"/>
      <c r="GS109" s="38"/>
      <c r="GT109" s="38"/>
      <c r="GU109" s="38"/>
      <c r="GV109" s="38"/>
      <c r="GW109" s="38"/>
      <c r="GX109" s="38"/>
      <c r="GY109" s="38"/>
      <c r="GZ109" s="38"/>
      <c r="HA109" s="38"/>
      <c r="HB109" s="38"/>
      <c r="HC109" s="38"/>
      <c r="HD109" s="38"/>
      <c r="HE109" s="38"/>
      <c r="HF109" s="38"/>
      <c r="HG109" s="38"/>
      <c r="HH109" s="38"/>
      <c r="HI109" s="38"/>
      <c r="HJ109" s="38"/>
      <c r="HK109" s="38"/>
      <c r="HL109" s="38"/>
      <c r="HM109" s="38">
        <v>50</v>
      </c>
      <c r="HN109" s="38"/>
      <c r="HO109" s="38"/>
      <c r="HP109" s="38"/>
      <c r="HQ109" s="38"/>
      <c r="HR109" s="38"/>
      <c r="HS109" s="38"/>
      <c r="HT109" s="38"/>
      <c r="HU109" s="38"/>
      <c r="HV109" s="38"/>
      <c r="HW109" s="38"/>
      <c r="HX109" s="38"/>
      <c r="HY109" s="38">
        <v>20</v>
      </c>
      <c r="HZ109" s="38"/>
      <c r="IA109" s="38"/>
      <c r="IB109" s="38"/>
      <c r="IC109" s="38"/>
      <c r="ID109" s="38"/>
      <c r="IE109" s="38"/>
      <c r="IF109" s="38"/>
      <c r="IG109" s="38"/>
      <c r="IH109" s="38"/>
      <c r="II109" s="38"/>
      <c r="IJ109" s="38"/>
      <c r="IK109" s="38"/>
      <c r="IL109" s="38"/>
      <c r="IM109" s="38"/>
      <c r="IN109" s="38"/>
      <c r="IO109" s="38"/>
      <c r="IP109" s="38"/>
      <c r="IQ109" s="38"/>
      <c r="IR109" s="38"/>
      <c r="IS109" s="38"/>
      <c r="IT109" s="38"/>
      <c r="IU109" s="38"/>
      <c r="IV109" s="38"/>
      <c r="IW109" s="38"/>
      <c r="IX109" s="38"/>
      <c r="IY109" s="38"/>
      <c r="IZ109" s="38"/>
      <c r="JA109" s="38"/>
      <c r="JB109" s="38"/>
      <c r="JC109" s="38"/>
      <c r="JD109" s="38"/>
      <c r="JE109" s="38"/>
      <c r="JF109" s="38"/>
      <c r="JG109" s="38"/>
      <c r="JH109" s="38"/>
      <c r="JI109" s="38"/>
      <c r="JJ109" s="38"/>
      <c r="JK109" s="38">
        <v>20</v>
      </c>
      <c r="JL109" s="38"/>
      <c r="JM109" s="38"/>
      <c r="JN109" s="38"/>
      <c r="JO109" s="38"/>
      <c r="JP109" s="38"/>
      <c r="JQ109" s="38"/>
      <c r="JR109" s="38"/>
      <c r="JS109" s="38"/>
      <c r="JT109" s="38"/>
      <c r="JU109" s="38"/>
      <c r="JV109" s="38"/>
      <c r="JW109" s="38"/>
      <c r="JX109" s="38"/>
      <c r="JY109" s="38"/>
      <c r="JZ109" s="38"/>
      <c r="KA109" s="38"/>
      <c r="KB109" s="38"/>
      <c r="KC109" s="38"/>
      <c r="KD109" s="38"/>
      <c r="KE109" s="38"/>
      <c r="KF109" s="38"/>
      <c r="KG109" s="38"/>
      <c r="KH109" s="38"/>
      <c r="KI109" s="38"/>
      <c r="KJ109" s="38"/>
      <c r="KK109" s="38"/>
      <c r="KL109" s="38"/>
      <c r="KM109" s="38">
        <v>100</v>
      </c>
      <c r="KN109" s="38"/>
      <c r="KO109" s="38"/>
      <c r="KP109" s="38"/>
      <c r="KQ109" s="38"/>
      <c r="KR109" s="38"/>
      <c r="KS109" s="38"/>
      <c r="KT109" s="38"/>
      <c r="KU109" s="38"/>
      <c r="KV109" s="38"/>
      <c r="KW109" s="38"/>
      <c r="KX109" s="38"/>
      <c r="KY109" s="38"/>
      <c r="KZ109" s="38"/>
      <c r="LA109" s="38"/>
      <c r="LB109" s="38"/>
      <c r="LC109" s="38"/>
      <c r="LD109" s="38"/>
      <c r="LE109" s="38"/>
      <c r="LF109" s="38"/>
      <c r="LG109" s="38"/>
      <c r="LH109" s="38"/>
      <c r="LI109" s="38"/>
      <c r="LJ109" s="38"/>
      <c r="LK109" s="38"/>
      <c r="LL109" s="38"/>
      <c r="LM109" s="38"/>
      <c r="LN109" s="38"/>
      <c r="LO109" s="38"/>
      <c r="LP109" s="38"/>
      <c r="LQ109" s="38"/>
      <c r="LR109" s="38"/>
      <c r="LS109" s="38"/>
      <c r="LT109" s="38"/>
      <c r="LU109" s="38"/>
      <c r="LV109" s="38"/>
      <c r="LW109" s="38"/>
      <c r="LX109" s="38"/>
      <c r="LY109" s="38"/>
      <c r="LZ109" s="38"/>
      <c r="MA109" s="38"/>
      <c r="MB109" s="38"/>
      <c r="MC109" s="38"/>
      <c r="MD109" s="38"/>
      <c r="ME109" s="38"/>
      <c r="MF109" s="38"/>
      <c r="MG109" s="38"/>
      <c r="MH109" s="38"/>
      <c r="MI109" s="38"/>
      <c r="MJ109" s="38"/>
      <c r="MK109" s="38"/>
      <c r="ML109" s="38"/>
      <c r="MM109" s="38"/>
      <c r="MN109" s="38"/>
      <c r="MO109" s="38"/>
      <c r="MP109" s="38"/>
      <c r="MQ109" s="38"/>
      <c r="MR109" s="38"/>
      <c r="MS109" s="38"/>
      <c r="MT109" s="38"/>
      <c r="MU109" s="38"/>
      <c r="MV109" s="38"/>
      <c r="MW109" s="38"/>
      <c r="MX109" s="38"/>
      <c r="MY109" s="38"/>
      <c r="MZ109" s="38"/>
      <c r="NA109" s="38"/>
      <c r="NB109" s="38"/>
      <c r="NC109" s="38"/>
      <c r="ND109" s="38"/>
      <c r="NE109" s="38"/>
      <c r="NF109" s="38"/>
      <c r="NG109" s="38"/>
      <c r="NH109" s="38"/>
      <c r="NI109" s="38"/>
      <c r="NJ109" s="38"/>
      <c r="NK109" s="38"/>
      <c r="NL109" s="38"/>
      <c r="NM109" s="38"/>
      <c r="NN109" s="38"/>
      <c r="NO109" s="38"/>
      <c r="NP109" s="38">
        <v>100</v>
      </c>
      <c r="NQ109" s="38"/>
      <c r="NR109" s="38"/>
      <c r="NS109" s="38"/>
      <c r="NT109" s="38"/>
      <c r="NU109" s="38"/>
      <c r="NV109" s="38"/>
      <c r="NW109" s="38"/>
      <c r="NX109" s="38"/>
      <c r="NY109" s="38"/>
      <c r="NZ109" s="38"/>
      <c r="OA109" s="38"/>
      <c r="OB109" s="38"/>
      <c r="OC109" s="38"/>
      <c r="OD109" s="38"/>
      <c r="OE109" s="38"/>
      <c r="OF109" s="38"/>
      <c r="OG109" s="38"/>
      <c r="OH109" s="38"/>
      <c r="OI109" s="38"/>
      <c r="OJ109" s="38"/>
      <c r="OK109" s="38"/>
      <c r="OL109" s="38"/>
      <c r="OM109" s="38"/>
      <c r="ON109" s="38"/>
      <c r="OO109" s="38"/>
      <c r="OP109" s="38"/>
      <c r="OQ109" s="38"/>
      <c r="OR109" s="38"/>
      <c r="OS109" s="38"/>
      <c r="OT109" s="38"/>
      <c r="OU109" s="38"/>
      <c r="OV109" s="38"/>
      <c r="OW109" s="38"/>
      <c r="OX109" s="38"/>
      <c r="OY109" s="38"/>
      <c r="OZ109" s="38"/>
      <c r="PA109" s="38"/>
      <c r="PB109" s="38"/>
      <c r="PC109" s="38"/>
      <c r="PD109" s="38"/>
      <c r="PE109" s="38"/>
      <c r="PF109" s="38"/>
      <c r="PG109" s="38"/>
      <c r="PH109" s="38"/>
      <c r="PI109" s="38"/>
      <c r="PJ109" s="38"/>
      <c r="PK109" s="38"/>
      <c r="PL109" s="38"/>
      <c r="PM109" s="38">
        <v>150</v>
      </c>
      <c r="PN109" s="38"/>
      <c r="PO109" s="38"/>
      <c r="PP109" s="38"/>
      <c r="PQ109" s="38"/>
      <c r="PR109" s="38"/>
      <c r="PS109" s="38"/>
      <c r="PT109" s="38"/>
      <c r="PU109" s="38"/>
      <c r="PV109" s="38"/>
      <c r="PW109" s="38"/>
      <c r="PX109" s="38"/>
      <c r="PY109" s="38"/>
      <c r="PZ109" s="38"/>
      <c r="QA109" s="38"/>
      <c r="QB109" s="38"/>
      <c r="QC109" s="38"/>
      <c r="QD109" s="38">
        <v>50</v>
      </c>
      <c r="QE109" s="38"/>
      <c r="QF109" s="38"/>
      <c r="QG109" s="38"/>
      <c r="QH109" s="38"/>
      <c r="QI109" s="38"/>
      <c r="QJ109" s="38"/>
      <c r="QK109" s="38"/>
      <c r="QL109" s="38"/>
      <c r="QM109" s="38"/>
      <c r="QN109" s="38"/>
      <c r="QO109" s="38"/>
      <c r="QP109" s="38"/>
      <c r="QQ109" s="38"/>
      <c r="QR109" s="38"/>
      <c r="QS109" s="38"/>
      <c r="QT109" s="38"/>
      <c r="QU109" s="38"/>
      <c r="QV109" s="38"/>
      <c r="QW109" s="38"/>
      <c r="QX109" s="38"/>
      <c r="QY109" s="38"/>
      <c r="QZ109" s="38"/>
      <c r="RA109" s="38"/>
      <c r="RB109" s="38"/>
      <c r="RC109" s="38">
        <v>50</v>
      </c>
      <c r="RD109" s="38"/>
      <c r="RE109" s="38"/>
      <c r="RF109" s="38"/>
      <c r="RG109" s="38"/>
      <c r="RH109" s="38"/>
      <c r="RI109" s="38"/>
      <c r="RJ109" s="38"/>
      <c r="RK109" s="38"/>
      <c r="RL109" s="38"/>
      <c r="RM109" s="38"/>
      <c r="RN109" s="38"/>
      <c r="RO109" s="38"/>
      <c r="RP109" s="38"/>
      <c r="RQ109" s="38"/>
      <c r="RR109" s="38"/>
      <c r="RS109" s="38"/>
      <c r="RT109" s="38"/>
      <c r="RU109" s="38"/>
      <c r="RV109" s="38"/>
      <c r="RW109" s="38"/>
      <c r="RX109" s="38"/>
      <c r="RY109" s="38"/>
      <c r="RZ109" s="38"/>
      <c r="SA109" s="38"/>
      <c r="SB109" s="38"/>
      <c r="SC109" s="38"/>
      <c r="SD109" s="38"/>
      <c r="SE109" s="38"/>
      <c r="SF109" s="38"/>
      <c r="SG109" s="38"/>
      <c r="SH109" s="38">
        <v>30</v>
      </c>
      <c r="SI109" s="38"/>
      <c r="SJ109" s="38"/>
      <c r="SK109" s="38"/>
      <c r="SL109" s="38"/>
      <c r="SM109" s="38"/>
      <c r="SN109" s="38"/>
      <c r="SO109" s="38"/>
      <c r="SP109" s="38"/>
      <c r="SQ109" s="38"/>
      <c r="SR109" s="38"/>
      <c r="SS109" s="38"/>
      <c r="ST109" s="38"/>
      <c r="SU109" s="38"/>
      <c r="SV109" s="38"/>
      <c r="SW109" s="38"/>
      <c r="SX109" s="38"/>
      <c r="SY109" s="38"/>
      <c r="SZ109" s="38"/>
      <c r="TA109" s="38"/>
      <c r="TB109" s="38"/>
      <c r="TC109" s="38"/>
      <c r="TD109" s="38"/>
      <c r="TE109" s="38"/>
      <c r="TF109" s="38"/>
      <c r="TG109" s="38"/>
      <c r="TH109" s="38">
        <v>10</v>
      </c>
      <c r="TI109" s="38"/>
      <c r="TJ109" s="38"/>
      <c r="TK109" s="38"/>
      <c r="TL109" s="38"/>
      <c r="TM109" s="38"/>
      <c r="TN109" s="38"/>
      <c r="TO109" s="38"/>
      <c r="TP109" s="38"/>
      <c r="TQ109" s="38"/>
      <c r="TR109" s="38"/>
      <c r="TS109" s="38"/>
      <c r="TT109" s="38"/>
      <c r="TU109" s="38"/>
      <c r="TV109" s="38"/>
      <c r="TW109" s="38"/>
      <c r="TX109" s="38"/>
      <c r="TY109" s="38"/>
      <c r="TZ109" s="38"/>
      <c r="UA109" s="38"/>
      <c r="UB109" s="38"/>
      <c r="UC109" s="38"/>
      <c r="UD109" s="38"/>
      <c r="UE109" s="38"/>
      <c r="UF109" s="38"/>
      <c r="UG109" s="38"/>
      <c r="UH109" s="38"/>
      <c r="UI109" s="38"/>
      <c r="UJ109" s="38"/>
      <c r="UK109" s="38"/>
      <c r="UL109" s="38"/>
      <c r="UM109" s="38"/>
      <c r="UN109" s="38"/>
      <c r="UO109" s="38"/>
      <c r="UP109" s="38"/>
      <c r="UQ109" s="38"/>
      <c r="UR109" s="38"/>
      <c r="US109" s="38"/>
      <c r="UT109" s="38"/>
      <c r="UU109" s="38"/>
      <c r="UV109" s="38"/>
      <c r="UW109" s="38"/>
      <c r="UX109" s="38"/>
      <c r="UY109" s="38"/>
      <c r="UZ109" s="38"/>
      <c r="VA109" s="38"/>
      <c r="VB109" s="38"/>
      <c r="VC109" s="38"/>
      <c r="VD109" s="38"/>
      <c r="VE109" s="38"/>
      <c r="VF109" s="38"/>
      <c r="VG109" s="38"/>
      <c r="VH109" s="38"/>
      <c r="VI109" s="38"/>
      <c r="VJ109" s="38"/>
      <c r="VK109" s="38"/>
      <c r="VL109" s="38"/>
      <c r="VM109" s="38"/>
      <c r="VN109" s="38"/>
      <c r="VO109" s="38"/>
      <c r="VP109" s="38">
        <v>10</v>
      </c>
      <c r="VQ109" s="38"/>
      <c r="VR109" s="38"/>
      <c r="VS109" s="38"/>
      <c r="VT109" s="38"/>
      <c r="VU109" s="38"/>
      <c r="VV109" s="38"/>
      <c r="VW109" s="38"/>
      <c r="VX109" s="38"/>
      <c r="VY109" s="38"/>
      <c r="VZ109" s="38"/>
      <c r="WA109" s="38"/>
      <c r="WB109" s="38"/>
      <c r="WC109" s="38"/>
      <c r="WD109" s="38"/>
      <c r="WE109" s="38"/>
      <c r="WF109" s="38"/>
      <c r="WG109" s="38"/>
      <c r="WH109" s="38"/>
      <c r="WI109" s="38"/>
      <c r="WJ109" s="38"/>
      <c r="WK109" s="38"/>
      <c r="WL109" s="38"/>
      <c r="WM109" s="38"/>
      <c r="WN109" s="38"/>
      <c r="WO109" s="38"/>
      <c r="WP109" s="38"/>
      <c r="WQ109" s="38"/>
      <c r="WR109" s="38"/>
      <c r="WS109" s="38"/>
      <c r="WT109" s="38"/>
      <c r="WU109" s="38"/>
      <c r="WV109" s="38"/>
      <c r="WW109" s="38"/>
      <c r="WX109" s="38"/>
      <c r="WY109" s="38"/>
      <c r="WZ109" s="38"/>
      <c r="XA109" s="38"/>
      <c r="XB109" s="38"/>
      <c r="XC109" s="38"/>
      <c r="XD109" s="38"/>
      <c r="XE109" s="38"/>
      <c r="XF109" s="38"/>
      <c r="XG109" s="38"/>
      <c r="XH109" s="38"/>
      <c r="XI109" s="38"/>
      <c r="XJ109" s="38"/>
      <c r="XK109" s="38"/>
      <c r="XL109" s="38"/>
      <c r="XM109" s="38"/>
      <c r="XN109" s="38"/>
      <c r="XO109" s="38"/>
      <c r="XP109" s="38"/>
      <c r="XQ109" s="38"/>
      <c r="XR109" s="38"/>
      <c r="XS109" s="38"/>
      <c r="XT109" s="38"/>
      <c r="XU109" s="38"/>
      <c r="XV109" s="38"/>
      <c r="XW109" s="38"/>
      <c r="XX109" s="38"/>
      <c r="XY109" s="38"/>
      <c r="XZ109" s="38"/>
      <c r="YA109" s="38"/>
      <c r="YB109" s="38"/>
      <c r="YC109" s="38"/>
      <c r="YD109" s="38"/>
      <c r="YE109" s="38"/>
      <c r="YF109" s="38"/>
      <c r="YG109" s="38"/>
      <c r="YH109" s="38"/>
      <c r="YI109" s="38"/>
      <c r="YJ109" s="38"/>
      <c r="YK109" s="38"/>
      <c r="YL109" s="38"/>
      <c r="YM109" s="38"/>
      <c r="YN109" s="38"/>
      <c r="YO109" s="38"/>
      <c r="YP109" s="38"/>
      <c r="YQ109" s="38"/>
      <c r="YR109" s="38"/>
      <c r="YS109" s="38"/>
      <c r="YT109" s="38"/>
      <c r="YU109" s="38"/>
      <c r="YV109" s="38"/>
      <c r="YW109" s="38"/>
      <c r="YX109" s="38"/>
      <c r="YY109" s="38"/>
      <c r="YZ109" s="38"/>
      <c r="ZA109" s="38"/>
      <c r="ZB109" s="38"/>
      <c r="ZC109" s="38"/>
      <c r="ZD109" s="38"/>
      <c r="ZE109" s="38"/>
      <c r="ZF109" s="38"/>
      <c r="ZG109" s="38"/>
      <c r="ZH109" s="38"/>
      <c r="ZI109" s="38"/>
      <c r="ZJ109" s="38"/>
      <c r="ZK109" s="38"/>
      <c r="ZL109" s="38"/>
      <c r="ZM109" s="38"/>
      <c r="ZN109" s="38"/>
      <c r="ZO109" s="38"/>
      <c r="ZP109" s="38"/>
      <c r="ZQ109" s="38"/>
      <c r="ZR109" s="38"/>
      <c r="ZS109" s="38"/>
      <c r="ZT109" s="38"/>
      <c r="ZU109" s="38"/>
      <c r="ZV109" s="38"/>
      <c r="ZW109" s="38"/>
      <c r="ZX109" s="38"/>
      <c r="ZY109" s="38"/>
      <c r="ZZ109" s="38"/>
      <c r="AAA109" s="38"/>
      <c r="AAB109" s="38"/>
      <c r="AAC109" s="38"/>
      <c r="AAD109" s="38"/>
      <c r="AAE109" s="38"/>
      <c r="AAF109" s="38"/>
      <c r="AAG109" s="38"/>
      <c r="AAH109" s="38"/>
      <c r="AAI109" s="38"/>
      <c r="AAJ109" s="31">
        <f t="shared" si="9"/>
        <v>0</v>
      </c>
      <c r="AAK109" s="5"/>
    </row>
    <row r="110" spans="1:713" s="36" customFormat="1" x14ac:dyDescent="0.25">
      <c r="A110" s="43" t="s">
        <v>51</v>
      </c>
      <c r="B110" s="77">
        <f t="shared" si="8"/>
        <v>140</v>
      </c>
      <c r="C110" s="69">
        <v>10</v>
      </c>
      <c r="D110" s="71">
        <v>43444</v>
      </c>
      <c r="E110" s="79">
        <v>19.79</v>
      </c>
      <c r="F110" s="79">
        <f t="shared" si="13"/>
        <v>2770.6</v>
      </c>
      <c r="G110" s="77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>
        <v>300</v>
      </c>
      <c r="DV110" s="38"/>
      <c r="DW110" s="38"/>
      <c r="DX110" s="38"/>
      <c r="DY110" s="38">
        <v>50</v>
      </c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>
        <v>30</v>
      </c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>
        <v>50</v>
      </c>
      <c r="GG110" s="38"/>
      <c r="GH110" s="38"/>
      <c r="GI110" s="38"/>
      <c r="GJ110" s="38"/>
      <c r="GK110" s="38"/>
      <c r="GL110" s="38">
        <v>30</v>
      </c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>
        <v>60</v>
      </c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>
        <v>50</v>
      </c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>
        <v>30</v>
      </c>
      <c r="JL110" s="38"/>
      <c r="JM110" s="38"/>
      <c r="JN110" s="38"/>
      <c r="JO110" s="38"/>
      <c r="JP110" s="38"/>
      <c r="JQ110" s="38"/>
      <c r="JR110" s="38">
        <v>100</v>
      </c>
      <c r="JS110" s="38"/>
      <c r="JT110" s="38"/>
      <c r="JU110" s="38"/>
      <c r="JV110" s="38"/>
      <c r="JW110" s="38"/>
      <c r="JX110" s="38"/>
      <c r="JY110" s="38"/>
      <c r="JZ110" s="38">
        <v>50</v>
      </c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>
        <v>50</v>
      </c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>
        <v>50</v>
      </c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>
        <v>30</v>
      </c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>
        <v>20</v>
      </c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>
        <v>150</v>
      </c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>
        <v>140</v>
      </c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>
        <v>10</v>
      </c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1">
        <f t="shared" si="9"/>
        <v>0</v>
      </c>
      <c r="AAK110" s="5"/>
    </row>
    <row r="111" spans="1:713" s="36" customFormat="1" x14ac:dyDescent="0.25">
      <c r="A111" s="43" t="s">
        <v>51</v>
      </c>
      <c r="B111" s="77">
        <f t="shared" si="8"/>
        <v>0</v>
      </c>
      <c r="C111" s="69">
        <v>10</v>
      </c>
      <c r="D111" s="72" t="s">
        <v>609</v>
      </c>
      <c r="E111" s="79">
        <v>19.87</v>
      </c>
      <c r="F111" s="79">
        <f t="shared" si="13"/>
        <v>0</v>
      </c>
      <c r="G111" s="77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>
        <v>50</v>
      </c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>
        <v>50</v>
      </c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>
        <v>10</v>
      </c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>
        <v>40</v>
      </c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>
        <v>40</v>
      </c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>
        <v>10</v>
      </c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1">
        <f t="shared" si="9"/>
        <v>0</v>
      </c>
      <c r="AAK111" s="5"/>
    </row>
    <row r="112" spans="1:713" s="36" customFormat="1" x14ac:dyDescent="0.25">
      <c r="A112" s="43" t="s">
        <v>108</v>
      </c>
      <c r="B112" s="77">
        <f t="shared" si="8"/>
        <v>2</v>
      </c>
      <c r="C112" s="69">
        <v>1</v>
      </c>
      <c r="D112" s="71">
        <v>43461</v>
      </c>
      <c r="E112" s="79">
        <v>46.64</v>
      </c>
      <c r="F112" s="79">
        <f t="shared" si="13"/>
        <v>93.28</v>
      </c>
      <c r="G112" s="77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>
        <v>2</v>
      </c>
      <c r="VR112" s="38"/>
      <c r="VS112" s="38"/>
      <c r="VT112" s="38"/>
      <c r="VU112" s="38"/>
      <c r="VV112" s="38"/>
      <c r="VW112" s="38"/>
      <c r="VX112" s="38"/>
      <c r="VY112" s="38">
        <v>2</v>
      </c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>
        <v>2</v>
      </c>
      <c r="ZR112" s="38"/>
      <c r="ZS112" s="38"/>
      <c r="ZT112" s="38"/>
      <c r="ZU112" s="38"/>
      <c r="ZV112" s="38"/>
      <c r="ZW112" s="38">
        <v>2</v>
      </c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1">
        <f t="shared" si="9"/>
        <v>0</v>
      </c>
      <c r="AAK112" s="5"/>
    </row>
    <row r="113" spans="1:713" s="36" customFormat="1" x14ac:dyDescent="0.25">
      <c r="A113" s="43" t="s">
        <v>194</v>
      </c>
      <c r="B113" s="77">
        <f t="shared" si="8"/>
        <v>0</v>
      </c>
      <c r="C113" s="69">
        <v>1</v>
      </c>
      <c r="D113" s="71">
        <v>43227</v>
      </c>
      <c r="E113" s="79">
        <v>18.02</v>
      </c>
      <c r="F113" s="79">
        <f t="shared" si="13"/>
        <v>0</v>
      </c>
      <c r="G113" s="77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  <c r="EN113" s="38"/>
      <c r="EO113" s="38"/>
      <c r="EP113" s="38"/>
      <c r="EQ113" s="38"/>
      <c r="ER113" s="38"/>
      <c r="ES113" s="38"/>
      <c r="ET113" s="38"/>
      <c r="EU113" s="38"/>
      <c r="EV113" s="38"/>
      <c r="EW113" s="38"/>
      <c r="EX113" s="38"/>
      <c r="EY113" s="38"/>
      <c r="EZ113" s="38"/>
      <c r="FA113" s="38"/>
      <c r="FB113" s="38"/>
      <c r="FC113" s="38"/>
      <c r="FD113" s="38"/>
      <c r="FE113" s="38"/>
      <c r="FF113" s="38"/>
      <c r="FG113" s="38"/>
      <c r="FH113" s="38"/>
      <c r="FI113" s="38"/>
      <c r="FJ113" s="38"/>
      <c r="FK113" s="38"/>
      <c r="FL113" s="38"/>
      <c r="FM113" s="38"/>
      <c r="FN113" s="38"/>
      <c r="FO113" s="38"/>
      <c r="FP113" s="38"/>
      <c r="FQ113" s="38"/>
      <c r="FR113" s="38"/>
      <c r="FS113" s="38"/>
      <c r="FT113" s="38"/>
      <c r="FU113" s="38"/>
      <c r="FV113" s="38"/>
      <c r="FW113" s="38"/>
      <c r="FX113" s="38"/>
      <c r="FY113" s="38"/>
      <c r="FZ113" s="38"/>
      <c r="GA113" s="38"/>
      <c r="GB113" s="38"/>
      <c r="GC113" s="38"/>
      <c r="GD113" s="38"/>
      <c r="GE113" s="38"/>
      <c r="GF113" s="38"/>
      <c r="GG113" s="38"/>
      <c r="GH113" s="38"/>
      <c r="GI113" s="38"/>
      <c r="GJ113" s="38"/>
      <c r="GK113" s="38"/>
      <c r="GL113" s="38"/>
      <c r="GM113" s="38"/>
      <c r="GN113" s="38"/>
      <c r="GO113" s="38"/>
      <c r="GP113" s="38"/>
      <c r="GQ113" s="38"/>
      <c r="GR113" s="38"/>
      <c r="GS113" s="38"/>
      <c r="GT113" s="38"/>
      <c r="GU113" s="38"/>
      <c r="GV113" s="38"/>
      <c r="GW113" s="38"/>
      <c r="GX113" s="38"/>
      <c r="GY113" s="38"/>
      <c r="GZ113" s="38"/>
      <c r="HA113" s="38"/>
      <c r="HB113" s="38"/>
      <c r="HC113" s="38"/>
      <c r="HD113" s="38"/>
      <c r="HE113" s="38"/>
      <c r="HF113" s="38"/>
      <c r="HG113" s="38"/>
      <c r="HH113" s="38"/>
      <c r="HI113" s="38"/>
      <c r="HJ113" s="38"/>
      <c r="HK113" s="38"/>
      <c r="HL113" s="38"/>
      <c r="HM113" s="38"/>
      <c r="HN113" s="38"/>
      <c r="HO113" s="38"/>
      <c r="HP113" s="38"/>
      <c r="HQ113" s="38"/>
      <c r="HR113" s="38"/>
      <c r="HS113" s="38"/>
      <c r="HT113" s="38"/>
      <c r="HU113" s="38"/>
      <c r="HV113" s="38"/>
      <c r="HW113" s="38"/>
      <c r="HX113" s="38"/>
      <c r="HY113" s="38">
        <v>2</v>
      </c>
      <c r="HZ113" s="38"/>
      <c r="IA113" s="38"/>
      <c r="IB113" s="38"/>
      <c r="IC113" s="38"/>
      <c r="ID113" s="38"/>
      <c r="IE113" s="38"/>
      <c r="IF113" s="38"/>
      <c r="IG113" s="38"/>
      <c r="IH113" s="38"/>
      <c r="II113" s="38">
        <v>2</v>
      </c>
      <c r="IJ113" s="38"/>
      <c r="IK113" s="38"/>
      <c r="IL113" s="38"/>
      <c r="IM113" s="38"/>
      <c r="IN113" s="38"/>
      <c r="IO113" s="38"/>
      <c r="IP113" s="38"/>
      <c r="IQ113" s="38"/>
      <c r="IR113" s="38"/>
      <c r="IS113" s="38"/>
      <c r="IT113" s="38"/>
      <c r="IU113" s="38"/>
      <c r="IV113" s="38"/>
      <c r="IW113" s="38"/>
      <c r="IX113" s="38"/>
      <c r="IY113" s="38"/>
      <c r="IZ113" s="38"/>
      <c r="JA113" s="38"/>
      <c r="JB113" s="38"/>
      <c r="JC113" s="38"/>
      <c r="JD113" s="38"/>
      <c r="JE113" s="38"/>
      <c r="JF113" s="38"/>
      <c r="JG113" s="38"/>
      <c r="JH113" s="38"/>
      <c r="JI113" s="38"/>
      <c r="JJ113" s="38"/>
      <c r="JK113" s="38"/>
      <c r="JL113" s="38"/>
      <c r="JM113" s="38"/>
      <c r="JN113" s="38"/>
      <c r="JO113" s="38"/>
      <c r="JP113" s="38"/>
      <c r="JQ113" s="38"/>
      <c r="JR113" s="38"/>
      <c r="JS113" s="38"/>
      <c r="JT113" s="38"/>
      <c r="JU113" s="38"/>
      <c r="JV113" s="38"/>
      <c r="JW113" s="38"/>
      <c r="JX113" s="38"/>
      <c r="JY113" s="38"/>
      <c r="JZ113" s="38"/>
      <c r="KA113" s="38"/>
      <c r="KB113" s="38"/>
      <c r="KC113" s="38"/>
      <c r="KD113" s="38"/>
      <c r="KE113" s="38"/>
      <c r="KF113" s="38"/>
      <c r="KG113" s="38"/>
      <c r="KH113" s="38"/>
      <c r="KI113" s="38"/>
      <c r="KJ113" s="38"/>
      <c r="KK113" s="38"/>
      <c r="KL113" s="38"/>
      <c r="KM113" s="38"/>
      <c r="KN113" s="38"/>
      <c r="KO113" s="38"/>
      <c r="KP113" s="38"/>
      <c r="KQ113" s="38"/>
      <c r="KR113" s="38"/>
      <c r="KS113" s="38"/>
      <c r="KT113" s="38"/>
      <c r="KU113" s="38"/>
      <c r="KV113" s="38"/>
      <c r="KW113" s="38"/>
      <c r="KX113" s="38"/>
      <c r="KY113" s="38"/>
      <c r="KZ113" s="38"/>
      <c r="LA113" s="38"/>
      <c r="LB113" s="38"/>
      <c r="LC113" s="38"/>
      <c r="LD113" s="38"/>
      <c r="LE113" s="38"/>
      <c r="LF113" s="38"/>
      <c r="LG113" s="38"/>
      <c r="LH113" s="38"/>
      <c r="LI113" s="38"/>
      <c r="LJ113" s="38"/>
      <c r="LK113" s="38"/>
      <c r="LL113" s="38"/>
      <c r="LM113" s="38"/>
      <c r="LN113" s="38"/>
      <c r="LO113" s="38"/>
      <c r="LP113" s="38"/>
      <c r="LQ113" s="38"/>
      <c r="LR113" s="38"/>
      <c r="LS113" s="38"/>
      <c r="LT113" s="38"/>
      <c r="LU113" s="38"/>
      <c r="LV113" s="38"/>
      <c r="LW113" s="38"/>
      <c r="LX113" s="38"/>
      <c r="LY113" s="38"/>
      <c r="LZ113" s="38"/>
      <c r="MA113" s="38"/>
      <c r="MB113" s="38"/>
      <c r="MC113" s="38"/>
      <c r="MD113" s="38"/>
      <c r="ME113" s="38"/>
      <c r="MF113" s="38"/>
      <c r="MG113" s="38"/>
      <c r="MH113" s="38"/>
      <c r="MI113" s="38"/>
      <c r="MJ113" s="38"/>
      <c r="MK113" s="38"/>
      <c r="ML113" s="38"/>
      <c r="MM113" s="38"/>
      <c r="MN113" s="38"/>
      <c r="MO113" s="38"/>
      <c r="MP113" s="38"/>
      <c r="MQ113" s="38"/>
      <c r="MR113" s="38"/>
      <c r="MS113" s="38"/>
      <c r="MT113" s="38"/>
      <c r="MU113" s="38"/>
      <c r="MV113" s="38"/>
      <c r="MW113" s="38"/>
      <c r="MX113" s="38"/>
      <c r="MY113" s="38"/>
      <c r="MZ113" s="38"/>
      <c r="NA113" s="38"/>
      <c r="NB113" s="38"/>
      <c r="NC113" s="38"/>
      <c r="ND113" s="38"/>
      <c r="NE113" s="38"/>
      <c r="NF113" s="38"/>
      <c r="NG113" s="38"/>
      <c r="NH113" s="38"/>
      <c r="NI113" s="38"/>
      <c r="NJ113" s="38"/>
      <c r="NK113" s="38"/>
      <c r="NL113" s="38"/>
      <c r="NM113" s="38"/>
      <c r="NN113" s="38"/>
      <c r="NO113" s="38"/>
      <c r="NP113" s="38"/>
      <c r="NQ113" s="38"/>
      <c r="NR113" s="38"/>
      <c r="NS113" s="38"/>
      <c r="NT113" s="38"/>
      <c r="NU113" s="38"/>
      <c r="NV113" s="38"/>
      <c r="NW113" s="38"/>
      <c r="NX113" s="38"/>
      <c r="NY113" s="38"/>
      <c r="NZ113" s="38"/>
      <c r="OA113" s="38"/>
      <c r="OB113" s="38"/>
      <c r="OC113" s="38"/>
      <c r="OD113" s="38"/>
      <c r="OE113" s="38"/>
      <c r="OF113" s="38"/>
      <c r="OG113" s="38"/>
      <c r="OH113" s="38"/>
      <c r="OI113" s="38"/>
      <c r="OJ113" s="38"/>
      <c r="OK113" s="38"/>
      <c r="OL113" s="38"/>
      <c r="OM113" s="38"/>
      <c r="ON113" s="38"/>
      <c r="OO113" s="38"/>
      <c r="OP113" s="38"/>
      <c r="OQ113" s="38"/>
      <c r="OR113" s="38"/>
      <c r="OS113" s="38"/>
      <c r="OT113" s="38"/>
      <c r="OU113" s="38"/>
      <c r="OV113" s="38"/>
      <c r="OW113" s="38"/>
      <c r="OX113" s="38"/>
      <c r="OY113" s="38"/>
      <c r="OZ113" s="38"/>
      <c r="PA113" s="38"/>
      <c r="PB113" s="38"/>
      <c r="PC113" s="38"/>
      <c r="PD113" s="38"/>
      <c r="PE113" s="38"/>
      <c r="PF113" s="38"/>
      <c r="PG113" s="38"/>
      <c r="PH113" s="38"/>
      <c r="PI113" s="38"/>
      <c r="PJ113" s="38"/>
      <c r="PK113" s="38"/>
      <c r="PL113" s="38"/>
      <c r="PM113" s="38"/>
      <c r="PN113" s="38"/>
      <c r="PO113" s="38"/>
      <c r="PP113" s="38"/>
      <c r="PQ113" s="38"/>
      <c r="PR113" s="38"/>
      <c r="PS113" s="38"/>
      <c r="PT113" s="38"/>
      <c r="PU113" s="38"/>
      <c r="PV113" s="38"/>
      <c r="PW113" s="38"/>
      <c r="PX113" s="38"/>
      <c r="PY113" s="38"/>
      <c r="PZ113" s="38"/>
      <c r="QA113" s="38"/>
      <c r="QB113" s="38"/>
      <c r="QC113" s="38"/>
      <c r="QD113" s="38"/>
      <c r="QE113" s="38"/>
      <c r="QF113" s="38"/>
      <c r="QG113" s="38"/>
      <c r="QH113" s="38"/>
      <c r="QI113" s="38"/>
      <c r="QJ113" s="38"/>
      <c r="QK113" s="38"/>
      <c r="QL113" s="38"/>
      <c r="QM113" s="38"/>
      <c r="QN113" s="38"/>
      <c r="QO113" s="38"/>
      <c r="QP113" s="38"/>
      <c r="QQ113" s="38"/>
      <c r="QR113" s="38"/>
      <c r="QS113" s="38"/>
      <c r="QT113" s="38"/>
      <c r="QU113" s="38"/>
      <c r="QV113" s="38"/>
      <c r="QW113" s="38"/>
      <c r="QX113" s="38"/>
      <c r="QY113" s="38"/>
      <c r="QZ113" s="38"/>
      <c r="RA113" s="38"/>
      <c r="RB113" s="38"/>
      <c r="RC113" s="38"/>
      <c r="RD113" s="38"/>
      <c r="RE113" s="38"/>
      <c r="RF113" s="38"/>
      <c r="RG113" s="38"/>
      <c r="RH113" s="38"/>
      <c r="RI113" s="38"/>
      <c r="RJ113" s="38"/>
      <c r="RK113" s="38"/>
      <c r="RL113" s="38"/>
      <c r="RM113" s="38"/>
      <c r="RN113" s="38"/>
      <c r="RO113" s="38"/>
      <c r="RP113" s="38"/>
      <c r="RQ113" s="38"/>
      <c r="RR113" s="38"/>
      <c r="RS113" s="38"/>
      <c r="RT113" s="38"/>
      <c r="RU113" s="38"/>
      <c r="RV113" s="38"/>
      <c r="RW113" s="38"/>
      <c r="RX113" s="38"/>
      <c r="RY113" s="38"/>
      <c r="RZ113" s="38"/>
      <c r="SA113" s="38"/>
      <c r="SB113" s="38"/>
      <c r="SC113" s="38"/>
      <c r="SD113" s="38"/>
      <c r="SE113" s="38"/>
      <c r="SF113" s="38"/>
      <c r="SG113" s="38"/>
      <c r="SH113" s="38"/>
      <c r="SI113" s="38"/>
      <c r="SJ113" s="38"/>
      <c r="SK113" s="38"/>
      <c r="SL113" s="38"/>
      <c r="SM113" s="38"/>
      <c r="SN113" s="38"/>
      <c r="SO113" s="38"/>
      <c r="SP113" s="38"/>
      <c r="SQ113" s="38"/>
      <c r="SR113" s="38"/>
      <c r="SS113" s="38"/>
      <c r="ST113" s="38"/>
      <c r="SU113" s="38"/>
      <c r="SV113" s="38"/>
      <c r="SW113" s="38"/>
      <c r="SX113" s="38"/>
      <c r="SY113" s="38"/>
      <c r="SZ113" s="38"/>
      <c r="TA113" s="38"/>
      <c r="TB113" s="38"/>
      <c r="TC113" s="38"/>
      <c r="TD113" s="38"/>
      <c r="TE113" s="38"/>
      <c r="TF113" s="38"/>
      <c r="TG113" s="38"/>
      <c r="TH113" s="38"/>
      <c r="TI113" s="38"/>
      <c r="TJ113" s="38"/>
      <c r="TK113" s="38"/>
      <c r="TL113" s="38"/>
      <c r="TM113" s="38"/>
      <c r="TN113" s="38"/>
      <c r="TO113" s="38"/>
      <c r="TP113" s="38"/>
      <c r="TQ113" s="38"/>
      <c r="TR113" s="38"/>
      <c r="TS113" s="38"/>
      <c r="TT113" s="38"/>
      <c r="TU113" s="38"/>
      <c r="TV113" s="38"/>
      <c r="TW113" s="38"/>
      <c r="TX113" s="38"/>
      <c r="TY113" s="38"/>
      <c r="TZ113" s="38"/>
      <c r="UA113" s="38"/>
      <c r="UB113" s="38"/>
      <c r="UC113" s="38"/>
      <c r="UD113" s="38"/>
      <c r="UE113" s="38"/>
      <c r="UF113" s="38"/>
      <c r="UG113" s="38"/>
      <c r="UH113" s="38"/>
      <c r="UI113" s="38"/>
      <c r="UJ113" s="38"/>
      <c r="UK113" s="38"/>
      <c r="UL113" s="38"/>
      <c r="UM113" s="38"/>
      <c r="UN113" s="38"/>
      <c r="UO113" s="38"/>
      <c r="UP113" s="38"/>
      <c r="UQ113" s="38"/>
      <c r="UR113" s="38"/>
      <c r="US113" s="38"/>
      <c r="UT113" s="38"/>
      <c r="UU113" s="38"/>
      <c r="UV113" s="38"/>
      <c r="UW113" s="38"/>
      <c r="UX113" s="38"/>
      <c r="UY113" s="38"/>
      <c r="UZ113" s="38"/>
      <c r="VA113" s="38"/>
      <c r="VB113" s="38"/>
      <c r="VC113" s="38"/>
      <c r="VD113" s="38"/>
      <c r="VE113" s="38"/>
      <c r="VF113" s="38"/>
      <c r="VG113" s="38"/>
      <c r="VH113" s="38"/>
      <c r="VI113" s="38"/>
      <c r="VJ113" s="38"/>
      <c r="VK113" s="38"/>
      <c r="VL113" s="38"/>
      <c r="VM113" s="38"/>
      <c r="VN113" s="38"/>
      <c r="VO113" s="38"/>
      <c r="VP113" s="38"/>
      <c r="VQ113" s="38"/>
      <c r="VR113" s="38"/>
      <c r="VS113" s="38"/>
      <c r="VT113" s="38"/>
      <c r="VU113" s="38"/>
      <c r="VV113" s="38"/>
      <c r="VW113" s="38"/>
      <c r="VX113" s="38"/>
      <c r="VY113" s="38"/>
      <c r="VZ113" s="38"/>
      <c r="WA113" s="38"/>
      <c r="WB113" s="38"/>
      <c r="WC113" s="38"/>
      <c r="WD113" s="38"/>
      <c r="WE113" s="38"/>
      <c r="WF113" s="38"/>
      <c r="WG113" s="38"/>
      <c r="WH113" s="38"/>
      <c r="WI113" s="38"/>
      <c r="WJ113" s="38"/>
      <c r="WK113" s="38"/>
      <c r="WL113" s="38"/>
      <c r="WM113" s="38"/>
      <c r="WN113" s="38"/>
      <c r="WO113" s="38"/>
      <c r="WP113" s="38"/>
      <c r="WQ113" s="38"/>
      <c r="WR113" s="38"/>
      <c r="WS113" s="38"/>
      <c r="WT113" s="38"/>
      <c r="WU113" s="38"/>
      <c r="WV113" s="38"/>
      <c r="WW113" s="38"/>
      <c r="WX113" s="38"/>
      <c r="WY113" s="38"/>
      <c r="WZ113" s="38"/>
      <c r="XA113" s="38"/>
      <c r="XB113" s="38"/>
      <c r="XC113" s="38"/>
      <c r="XD113" s="38"/>
      <c r="XE113" s="38"/>
      <c r="XF113" s="38"/>
      <c r="XG113" s="38"/>
      <c r="XH113" s="38"/>
      <c r="XI113" s="38"/>
      <c r="XJ113" s="38"/>
      <c r="XK113" s="38"/>
      <c r="XL113" s="38"/>
      <c r="XM113" s="38"/>
      <c r="XN113" s="38"/>
      <c r="XO113" s="38"/>
      <c r="XP113" s="38"/>
      <c r="XQ113" s="38"/>
      <c r="XR113" s="38"/>
      <c r="XS113" s="38"/>
      <c r="XT113" s="38"/>
      <c r="XU113" s="38"/>
      <c r="XV113" s="38"/>
      <c r="XW113" s="38"/>
      <c r="XX113" s="38"/>
      <c r="XY113" s="38"/>
      <c r="XZ113" s="38"/>
      <c r="YA113" s="38"/>
      <c r="YB113" s="38"/>
      <c r="YC113" s="38"/>
      <c r="YD113" s="38"/>
      <c r="YE113" s="38"/>
      <c r="YF113" s="38"/>
      <c r="YG113" s="38"/>
      <c r="YH113" s="38"/>
      <c r="YI113" s="38"/>
      <c r="YJ113" s="38"/>
      <c r="YK113" s="38"/>
      <c r="YL113" s="38"/>
      <c r="YM113" s="38"/>
      <c r="YN113" s="38"/>
      <c r="YO113" s="38"/>
      <c r="YP113" s="38"/>
      <c r="YQ113" s="38"/>
      <c r="YR113" s="38"/>
      <c r="YS113" s="38"/>
      <c r="YT113" s="38"/>
      <c r="YU113" s="38"/>
      <c r="YV113" s="38"/>
      <c r="YW113" s="38"/>
      <c r="YX113" s="38"/>
      <c r="YY113" s="38"/>
      <c r="YZ113" s="38"/>
      <c r="ZA113" s="38"/>
      <c r="ZB113" s="38"/>
      <c r="ZC113" s="38"/>
      <c r="ZD113" s="38"/>
      <c r="ZE113" s="38"/>
      <c r="ZF113" s="38"/>
      <c r="ZG113" s="38"/>
      <c r="ZH113" s="38"/>
      <c r="ZI113" s="38"/>
      <c r="ZJ113" s="38"/>
      <c r="ZK113" s="38"/>
      <c r="ZL113" s="38"/>
      <c r="ZM113" s="38"/>
      <c r="ZN113" s="38"/>
      <c r="ZO113" s="38"/>
      <c r="ZP113" s="38"/>
      <c r="ZQ113" s="38"/>
      <c r="ZR113" s="38"/>
      <c r="ZS113" s="38"/>
      <c r="ZT113" s="38"/>
      <c r="ZU113" s="38"/>
      <c r="ZV113" s="38"/>
      <c r="ZW113" s="38"/>
      <c r="ZX113" s="38"/>
      <c r="ZY113" s="38"/>
      <c r="ZZ113" s="38"/>
      <c r="AAA113" s="38"/>
      <c r="AAB113" s="38"/>
      <c r="AAC113" s="38"/>
      <c r="AAD113" s="38"/>
      <c r="AAE113" s="38"/>
      <c r="AAF113" s="38"/>
      <c r="AAG113" s="38"/>
      <c r="AAH113" s="38"/>
      <c r="AAI113" s="38"/>
      <c r="AAJ113" s="31">
        <f t="shared" si="9"/>
        <v>0</v>
      </c>
      <c r="AAK113" s="5"/>
    </row>
    <row r="114" spans="1:713" s="36" customFormat="1" x14ac:dyDescent="0.25">
      <c r="A114" s="26" t="s">
        <v>50</v>
      </c>
      <c r="B114" s="77">
        <f t="shared" si="8"/>
        <v>0</v>
      </c>
      <c r="C114" s="69">
        <v>1</v>
      </c>
      <c r="D114" s="71">
        <v>43419</v>
      </c>
      <c r="E114" s="79">
        <v>33.1</v>
      </c>
      <c r="F114" s="79">
        <f t="shared" si="13"/>
        <v>0</v>
      </c>
      <c r="G114" s="77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>
        <v>1</v>
      </c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>
        <v>1</v>
      </c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>
        <v>1</v>
      </c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>
        <v>1</v>
      </c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>
        <v>1</v>
      </c>
      <c r="WG114" s="38"/>
      <c r="WH114" s="38"/>
      <c r="WI114" s="38"/>
      <c r="WJ114" s="38"/>
      <c r="WK114" s="38"/>
      <c r="WL114" s="38"/>
      <c r="WM114" s="38">
        <v>1</v>
      </c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1">
        <f t="shared" si="9"/>
        <v>0</v>
      </c>
      <c r="AAK114" s="5"/>
    </row>
    <row r="115" spans="1:713" s="36" customFormat="1" x14ac:dyDescent="0.25">
      <c r="A115" s="62" t="s">
        <v>695</v>
      </c>
      <c r="B115" s="77">
        <f t="shared" si="8"/>
        <v>0</v>
      </c>
      <c r="C115" s="69">
        <v>1.1000000000000001</v>
      </c>
      <c r="D115" s="71">
        <v>43437</v>
      </c>
      <c r="E115" s="79">
        <v>28.21</v>
      </c>
      <c r="F115" s="79">
        <f t="shared" si="13"/>
        <v>0</v>
      </c>
      <c r="G115" s="77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>
        <v>1.1000000000000001</v>
      </c>
      <c r="XI115" s="38"/>
      <c r="XJ115" s="38"/>
      <c r="XK115" s="38"/>
      <c r="XL115" s="38"/>
      <c r="XM115" s="38">
        <v>1.1000000000000001</v>
      </c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1">
        <f t="shared" si="9"/>
        <v>0</v>
      </c>
      <c r="AAK115" s="5"/>
    </row>
    <row r="116" spans="1:713" s="36" customFormat="1" x14ac:dyDescent="0.25">
      <c r="A116" s="43" t="s">
        <v>255</v>
      </c>
      <c r="B116" s="77">
        <f t="shared" si="8"/>
        <v>0</v>
      </c>
      <c r="C116" s="69">
        <v>1</v>
      </c>
      <c r="D116" s="71">
        <v>43451</v>
      </c>
      <c r="E116" s="79">
        <v>18.649999999999999</v>
      </c>
      <c r="F116" s="79">
        <f t="shared" si="13"/>
        <v>0</v>
      </c>
      <c r="G116" s="77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>
        <v>1</v>
      </c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>
        <v>1</v>
      </c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>
        <v>1</v>
      </c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>
        <v>1</v>
      </c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1">
        <f t="shared" si="9"/>
        <v>0</v>
      </c>
      <c r="AAK116" s="5"/>
    </row>
    <row r="117" spans="1:713" s="36" customFormat="1" x14ac:dyDescent="0.25">
      <c r="A117" s="43" t="s">
        <v>662</v>
      </c>
      <c r="B117" s="77">
        <f t="shared" si="8"/>
        <v>1</v>
      </c>
      <c r="C117" s="69">
        <v>1</v>
      </c>
      <c r="D117" s="71">
        <v>43461</v>
      </c>
      <c r="E117" s="79">
        <v>15.79</v>
      </c>
      <c r="F117" s="79">
        <f t="shared" si="13"/>
        <v>15.79</v>
      </c>
      <c r="G117" s="77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  <c r="EN117" s="38"/>
      <c r="EO117" s="38"/>
      <c r="EP117" s="38"/>
      <c r="EQ117" s="38"/>
      <c r="ER117" s="38"/>
      <c r="ES117" s="38"/>
      <c r="ET117" s="38"/>
      <c r="EU117" s="38"/>
      <c r="EV117" s="38"/>
      <c r="EW117" s="38"/>
      <c r="EX117" s="38"/>
      <c r="EY117" s="38"/>
      <c r="EZ117" s="38"/>
      <c r="FA117" s="38"/>
      <c r="FB117" s="38"/>
      <c r="FC117" s="38"/>
      <c r="FD117" s="38"/>
      <c r="FE117" s="38"/>
      <c r="FF117" s="38"/>
      <c r="FG117" s="38"/>
      <c r="FH117" s="38"/>
      <c r="FI117" s="38"/>
      <c r="FJ117" s="38"/>
      <c r="FK117" s="38"/>
      <c r="FL117" s="38"/>
      <c r="FM117" s="38"/>
      <c r="FN117" s="38"/>
      <c r="FO117" s="38"/>
      <c r="FP117" s="38"/>
      <c r="FQ117" s="38"/>
      <c r="FR117" s="38"/>
      <c r="FS117" s="38"/>
      <c r="FT117" s="38"/>
      <c r="FU117" s="38"/>
      <c r="FV117" s="38"/>
      <c r="FW117" s="38"/>
      <c r="FX117" s="38"/>
      <c r="FY117" s="38"/>
      <c r="FZ117" s="38"/>
      <c r="GA117" s="38"/>
      <c r="GB117" s="38"/>
      <c r="GC117" s="38"/>
      <c r="GD117" s="38"/>
      <c r="GE117" s="38"/>
      <c r="GF117" s="38"/>
      <c r="GG117" s="38"/>
      <c r="GH117" s="38"/>
      <c r="GI117" s="38"/>
      <c r="GJ117" s="38"/>
      <c r="GK117" s="38"/>
      <c r="GL117" s="38"/>
      <c r="GM117" s="38"/>
      <c r="GN117" s="38"/>
      <c r="GO117" s="38"/>
      <c r="GP117" s="38"/>
      <c r="GQ117" s="38"/>
      <c r="GR117" s="38"/>
      <c r="GS117" s="38"/>
      <c r="GT117" s="38"/>
      <c r="GU117" s="38"/>
      <c r="GV117" s="38"/>
      <c r="GW117" s="38"/>
      <c r="GX117" s="38"/>
      <c r="GY117" s="38"/>
      <c r="GZ117" s="38"/>
      <c r="HA117" s="38"/>
      <c r="HB117" s="38"/>
      <c r="HC117" s="38"/>
      <c r="HD117" s="38"/>
      <c r="HE117" s="38"/>
      <c r="HF117" s="38"/>
      <c r="HG117" s="38"/>
      <c r="HH117" s="38"/>
      <c r="HI117" s="38"/>
      <c r="HJ117" s="38"/>
      <c r="HK117" s="38"/>
      <c r="HL117" s="38"/>
      <c r="HM117" s="38"/>
      <c r="HN117" s="38"/>
      <c r="HO117" s="38"/>
      <c r="HP117" s="38"/>
      <c r="HQ117" s="38"/>
      <c r="HR117" s="38"/>
      <c r="HS117" s="38"/>
      <c r="HT117" s="38"/>
      <c r="HU117" s="38"/>
      <c r="HV117" s="38"/>
      <c r="HW117" s="38"/>
      <c r="HX117" s="38"/>
      <c r="HY117" s="38"/>
      <c r="HZ117" s="38"/>
      <c r="IA117" s="38"/>
      <c r="IB117" s="38"/>
      <c r="IC117" s="38"/>
      <c r="ID117" s="38"/>
      <c r="IE117" s="38"/>
      <c r="IF117" s="38"/>
      <c r="IG117" s="38"/>
      <c r="IH117" s="38"/>
      <c r="II117" s="38"/>
      <c r="IJ117" s="38"/>
      <c r="IK117" s="38"/>
      <c r="IL117" s="38"/>
      <c r="IM117" s="38"/>
      <c r="IN117" s="38"/>
      <c r="IO117" s="38"/>
      <c r="IP117" s="38"/>
      <c r="IQ117" s="38"/>
      <c r="IR117" s="38"/>
      <c r="IS117" s="38"/>
      <c r="IT117" s="38"/>
      <c r="IU117" s="38"/>
      <c r="IV117" s="38"/>
      <c r="IW117" s="38"/>
      <c r="IX117" s="38"/>
      <c r="IY117" s="38"/>
      <c r="IZ117" s="38"/>
      <c r="JA117" s="38"/>
      <c r="JB117" s="38"/>
      <c r="JC117" s="38"/>
      <c r="JD117" s="38"/>
      <c r="JE117" s="38"/>
      <c r="JF117" s="38"/>
      <c r="JG117" s="38"/>
      <c r="JH117" s="38"/>
      <c r="JI117" s="38"/>
      <c r="JJ117" s="38"/>
      <c r="JK117" s="38"/>
      <c r="JL117" s="38"/>
      <c r="JM117" s="38"/>
      <c r="JN117" s="38"/>
      <c r="JO117" s="38"/>
      <c r="JP117" s="38"/>
      <c r="JQ117" s="38"/>
      <c r="JR117" s="38"/>
      <c r="JS117" s="38"/>
      <c r="JT117" s="38"/>
      <c r="JU117" s="38"/>
      <c r="JV117" s="38"/>
      <c r="JW117" s="38"/>
      <c r="JX117" s="38"/>
      <c r="JY117" s="38"/>
      <c r="JZ117" s="38"/>
      <c r="KA117" s="38"/>
      <c r="KB117" s="38"/>
      <c r="KC117" s="38"/>
      <c r="KD117" s="38"/>
      <c r="KE117" s="38"/>
      <c r="KF117" s="38"/>
      <c r="KG117" s="38"/>
      <c r="KH117" s="38"/>
      <c r="KI117" s="38"/>
      <c r="KJ117" s="38"/>
      <c r="KK117" s="38"/>
      <c r="KL117" s="38"/>
      <c r="KM117" s="38"/>
      <c r="KN117" s="38"/>
      <c r="KO117" s="38"/>
      <c r="KP117" s="38"/>
      <c r="KQ117" s="38"/>
      <c r="KR117" s="38"/>
      <c r="KS117" s="38"/>
      <c r="KT117" s="38"/>
      <c r="KU117" s="38"/>
      <c r="KV117" s="38"/>
      <c r="KW117" s="38"/>
      <c r="KX117" s="38"/>
      <c r="KY117" s="38"/>
      <c r="KZ117" s="38"/>
      <c r="LA117" s="38"/>
      <c r="LB117" s="38"/>
      <c r="LC117" s="38"/>
      <c r="LD117" s="38"/>
      <c r="LE117" s="38"/>
      <c r="LF117" s="38"/>
      <c r="LG117" s="38"/>
      <c r="LH117" s="38"/>
      <c r="LI117" s="38"/>
      <c r="LJ117" s="38"/>
      <c r="LK117" s="38"/>
      <c r="LL117" s="38"/>
      <c r="LM117" s="38"/>
      <c r="LN117" s="38"/>
      <c r="LO117" s="38"/>
      <c r="LP117" s="38"/>
      <c r="LQ117" s="38"/>
      <c r="LR117" s="38"/>
      <c r="LS117" s="38"/>
      <c r="LT117" s="38"/>
      <c r="LU117" s="38"/>
      <c r="LV117" s="38"/>
      <c r="LW117" s="38"/>
      <c r="LX117" s="38"/>
      <c r="LY117" s="38"/>
      <c r="LZ117" s="38"/>
      <c r="MA117" s="38"/>
      <c r="MB117" s="38"/>
      <c r="MC117" s="38"/>
      <c r="MD117" s="38"/>
      <c r="ME117" s="38"/>
      <c r="MF117" s="38"/>
      <c r="MG117" s="38"/>
      <c r="MH117" s="38"/>
      <c r="MI117" s="38"/>
      <c r="MJ117" s="38"/>
      <c r="MK117" s="38"/>
      <c r="ML117" s="38"/>
      <c r="MM117" s="38"/>
      <c r="MN117" s="38"/>
      <c r="MO117" s="38"/>
      <c r="MP117" s="38"/>
      <c r="MQ117" s="38"/>
      <c r="MR117" s="38"/>
      <c r="MS117" s="38"/>
      <c r="MT117" s="38"/>
      <c r="MU117" s="38"/>
      <c r="MV117" s="38"/>
      <c r="MW117" s="38"/>
      <c r="MX117" s="38"/>
      <c r="MY117" s="38"/>
      <c r="MZ117" s="38"/>
      <c r="NA117" s="38"/>
      <c r="NB117" s="38"/>
      <c r="NC117" s="38"/>
      <c r="ND117" s="38"/>
      <c r="NE117" s="38"/>
      <c r="NF117" s="38"/>
      <c r="NG117" s="38"/>
      <c r="NH117" s="38"/>
      <c r="NI117" s="38"/>
      <c r="NJ117" s="38"/>
      <c r="NK117" s="38"/>
      <c r="NL117" s="38"/>
      <c r="NM117" s="38"/>
      <c r="NN117" s="38"/>
      <c r="NO117" s="38"/>
      <c r="NP117" s="38"/>
      <c r="NQ117" s="38"/>
      <c r="NR117" s="38"/>
      <c r="NS117" s="38"/>
      <c r="NT117" s="38"/>
      <c r="NU117" s="38"/>
      <c r="NV117" s="38"/>
      <c r="NW117" s="38"/>
      <c r="NX117" s="38"/>
      <c r="NY117" s="38"/>
      <c r="NZ117" s="38"/>
      <c r="OA117" s="38"/>
      <c r="OB117" s="38"/>
      <c r="OC117" s="38"/>
      <c r="OD117" s="38"/>
      <c r="OE117" s="38"/>
      <c r="OF117" s="38"/>
      <c r="OG117" s="38"/>
      <c r="OH117" s="38"/>
      <c r="OI117" s="38"/>
      <c r="OJ117" s="38"/>
      <c r="OK117" s="38"/>
      <c r="OL117" s="38"/>
      <c r="OM117" s="38"/>
      <c r="ON117" s="38"/>
      <c r="OO117" s="38"/>
      <c r="OP117" s="38"/>
      <c r="OQ117" s="38"/>
      <c r="OR117" s="38"/>
      <c r="OS117" s="38"/>
      <c r="OT117" s="38"/>
      <c r="OU117" s="38"/>
      <c r="OV117" s="38"/>
      <c r="OW117" s="38"/>
      <c r="OX117" s="38"/>
      <c r="OY117" s="38"/>
      <c r="OZ117" s="38"/>
      <c r="PA117" s="38"/>
      <c r="PB117" s="38"/>
      <c r="PC117" s="38"/>
      <c r="PD117" s="38"/>
      <c r="PE117" s="38"/>
      <c r="PF117" s="38"/>
      <c r="PG117" s="38"/>
      <c r="PH117" s="38"/>
      <c r="PI117" s="38"/>
      <c r="PJ117" s="38"/>
      <c r="PK117" s="38"/>
      <c r="PL117" s="38"/>
      <c r="PM117" s="38"/>
      <c r="PN117" s="38"/>
      <c r="PO117" s="38"/>
      <c r="PP117" s="38"/>
      <c r="PQ117" s="38"/>
      <c r="PR117" s="38"/>
      <c r="PS117" s="38"/>
      <c r="PT117" s="38"/>
      <c r="PU117" s="38"/>
      <c r="PV117" s="38"/>
      <c r="PW117" s="38"/>
      <c r="PX117" s="38"/>
      <c r="PY117" s="38"/>
      <c r="PZ117" s="38"/>
      <c r="QA117" s="38"/>
      <c r="QB117" s="38"/>
      <c r="QC117" s="38"/>
      <c r="QD117" s="38"/>
      <c r="QE117" s="38"/>
      <c r="QF117" s="38"/>
      <c r="QG117" s="38"/>
      <c r="QH117" s="38"/>
      <c r="QI117" s="38"/>
      <c r="QJ117" s="38"/>
      <c r="QK117" s="38"/>
      <c r="QL117" s="38"/>
      <c r="QM117" s="38"/>
      <c r="QN117" s="38"/>
      <c r="QO117" s="38"/>
      <c r="QP117" s="38"/>
      <c r="QQ117" s="38"/>
      <c r="QR117" s="38"/>
      <c r="QS117" s="38"/>
      <c r="QT117" s="38"/>
      <c r="QU117" s="38"/>
      <c r="QV117" s="38"/>
      <c r="QW117" s="38"/>
      <c r="QX117" s="38"/>
      <c r="QY117" s="38"/>
      <c r="QZ117" s="38"/>
      <c r="RA117" s="38"/>
      <c r="RB117" s="38"/>
      <c r="RC117" s="38"/>
      <c r="RD117" s="38"/>
      <c r="RE117" s="38"/>
      <c r="RF117" s="38"/>
      <c r="RG117" s="38"/>
      <c r="RH117" s="38"/>
      <c r="RI117" s="38"/>
      <c r="RJ117" s="38"/>
      <c r="RK117" s="38"/>
      <c r="RL117" s="38"/>
      <c r="RM117" s="38"/>
      <c r="RN117" s="38"/>
      <c r="RO117" s="38"/>
      <c r="RP117" s="38"/>
      <c r="RQ117" s="38"/>
      <c r="RR117" s="38"/>
      <c r="RS117" s="38"/>
      <c r="RT117" s="38"/>
      <c r="RU117" s="38"/>
      <c r="RV117" s="38"/>
      <c r="RW117" s="38"/>
      <c r="RX117" s="38"/>
      <c r="RY117" s="38"/>
      <c r="RZ117" s="38"/>
      <c r="SA117" s="38"/>
      <c r="SB117" s="38"/>
      <c r="SC117" s="38"/>
      <c r="SD117" s="38"/>
      <c r="SE117" s="38"/>
      <c r="SF117" s="38"/>
      <c r="SG117" s="38"/>
      <c r="SH117" s="38"/>
      <c r="SI117" s="38"/>
      <c r="SJ117" s="38"/>
      <c r="SK117" s="38"/>
      <c r="SL117" s="38"/>
      <c r="SM117" s="38"/>
      <c r="SN117" s="38"/>
      <c r="SO117" s="38"/>
      <c r="SP117" s="38"/>
      <c r="SQ117" s="38"/>
      <c r="SR117" s="38"/>
      <c r="SS117" s="38"/>
      <c r="ST117" s="38"/>
      <c r="SU117" s="38"/>
      <c r="SV117" s="38"/>
      <c r="SW117" s="38"/>
      <c r="SX117" s="38"/>
      <c r="SY117" s="38"/>
      <c r="SZ117" s="38"/>
      <c r="TA117" s="38"/>
      <c r="TB117" s="38"/>
      <c r="TC117" s="38"/>
      <c r="TD117" s="38"/>
      <c r="TE117" s="38"/>
      <c r="TF117" s="38"/>
      <c r="TG117" s="38"/>
      <c r="TH117" s="38"/>
      <c r="TI117" s="38"/>
      <c r="TJ117" s="38"/>
      <c r="TK117" s="38"/>
      <c r="TL117" s="38"/>
      <c r="TM117" s="38"/>
      <c r="TN117" s="38"/>
      <c r="TO117" s="38"/>
      <c r="TP117" s="38"/>
      <c r="TQ117" s="38"/>
      <c r="TR117" s="38"/>
      <c r="TS117" s="38"/>
      <c r="TT117" s="38"/>
      <c r="TU117" s="38"/>
      <c r="TV117" s="38"/>
      <c r="TW117" s="38"/>
      <c r="TX117" s="38"/>
      <c r="TY117" s="38"/>
      <c r="TZ117" s="38"/>
      <c r="UA117" s="38"/>
      <c r="UB117" s="38"/>
      <c r="UC117" s="38"/>
      <c r="UD117" s="38"/>
      <c r="UE117" s="38"/>
      <c r="UF117" s="38"/>
      <c r="UG117" s="38"/>
      <c r="UH117" s="38"/>
      <c r="UI117" s="38"/>
      <c r="UJ117" s="38"/>
      <c r="UK117" s="38"/>
      <c r="UL117" s="38"/>
      <c r="UM117" s="38"/>
      <c r="UN117" s="38"/>
      <c r="UO117" s="38"/>
      <c r="UP117" s="38"/>
      <c r="UQ117" s="38"/>
      <c r="UR117" s="38"/>
      <c r="US117" s="38"/>
      <c r="UT117" s="38"/>
      <c r="UU117" s="38"/>
      <c r="UV117" s="38"/>
      <c r="UW117" s="38"/>
      <c r="UX117" s="38"/>
      <c r="UY117" s="38"/>
      <c r="UZ117" s="38"/>
      <c r="VA117" s="38"/>
      <c r="VB117" s="38"/>
      <c r="VC117" s="38"/>
      <c r="VD117" s="38"/>
      <c r="VE117" s="38"/>
      <c r="VF117" s="38"/>
      <c r="VG117" s="38"/>
      <c r="VH117" s="38"/>
      <c r="VI117" s="38"/>
      <c r="VJ117" s="38"/>
      <c r="VK117" s="38"/>
      <c r="VL117" s="38"/>
      <c r="VM117" s="38"/>
      <c r="VN117" s="38"/>
      <c r="VO117" s="38"/>
      <c r="VP117" s="38"/>
      <c r="VQ117" s="38">
        <v>2</v>
      </c>
      <c r="VR117" s="38"/>
      <c r="VS117" s="38"/>
      <c r="VT117" s="38"/>
      <c r="VU117" s="38"/>
      <c r="VV117" s="38"/>
      <c r="VW117" s="38"/>
      <c r="VX117" s="38"/>
      <c r="VY117" s="38">
        <v>2</v>
      </c>
      <c r="VZ117" s="38"/>
      <c r="WA117" s="38"/>
      <c r="WB117" s="38"/>
      <c r="WC117" s="38"/>
      <c r="WD117" s="38"/>
      <c r="WE117" s="38"/>
      <c r="WF117" s="38"/>
      <c r="WG117" s="38"/>
      <c r="WH117" s="38"/>
      <c r="WI117" s="38"/>
      <c r="WJ117" s="38"/>
      <c r="WK117" s="38"/>
      <c r="WL117" s="38"/>
      <c r="WM117" s="38"/>
      <c r="WN117" s="38"/>
      <c r="WO117" s="38"/>
      <c r="WP117" s="38"/>
      <c r="WQ117" s="38"/>
      <c r="WR117" s="38"/>
      <c r="WS117" s="38"/>
      <c r="WT117" s="38"/>
      <c r="WU117" s="38"/>
      <c r="WV117" s="38"/>
      <c r="WW117" s="38"/>
      <c r="WX117" s="38"/>
      <c r="WY117" s="38"/>
      <c r="WZ117" s="38"/>
      <c r="XA117" s="38"/>
      <c r="XB117" s="38"/>
      <c r="XC117" s="38"/>
      <c r="XD117" s="38"/>
      <c r="XE117" s="38"/>
      <c r="XF117" s="38"/>
      <c r="XG117" s="38"/>
      <c r="XH117" s="38"/>
      <c r="XI117" s="38"/>
      <c r="XJ117" s="38"/>
      <c r="XK117" s="38"/>
      <c r="XL117" s="38"/>
      <c r="XM117" s="38"/>
      <c r="XN117" s="38"/>
      <c r="XO117" s="38"/>
      <c r="XP117" s="38"/>
      <c r="XQ117" s="38"/>
      <c r="XR117" s="38"/>
      <c r="XS117" s="38"/>
      <c r="XT117" s="38"/>
      <c r="XU117" s="38"/>
      <c r="XV117" s="38"/>
      <c r="XW117" s="38"/>
      <c r="XX117" s="38"/>
      <c r="XY117" s="38"/>
      <c r="XZ117" s="38"/>
      <c r="YA117" s="38"/>
      <c r="YB117" s="38"/>
      <c r="YC117" s="38"/>
      <c r="YD117" s="38"/>
      <c r="YE117" s="38"/>
      <c r="YF117" s="38"/>
      <c r="YG117" s="38"/>
      <c r="YH117" s="38"/>
      <c r="YI117" s="38"/>
      <c r="YJ117" s="38"/>
      <c r="YK117" s="38"/>
      <c r="YL117" s="38"/>
      <c r="YM117" s="38"/>
      <c r="YN117" s="38"/>
      <c r="YO117" s="38"/>
      <c r="YP117" s="38"/>
      <c r="YQ117" s="38"/>
      <c r="YR117" s="38"/>
      <c r="YS117" s="38"/>
      <c r="YT117" s="38"/>
      <c r="YU117" s="38"/>
      <c r="YV117" s="38"/>
      <c r="YW117" s="38"/>
      <c r="YX117" s="38"/>
      <c r="YY117" s="38"/>
      <c r="YZ117" s="38"/>
      <c r="ZA117" s="38"/>
      <c r="ZB117" s="38"/>
      <c r="ZC117" s="38"/>
      <c r="ZD117" s="38"/>
      <c r="ZE117" s="38"/>
      <c r="ZF117" s="38"/>
      <c r="ZG117" s="38"/>
      <c r="ZH117" s="38"/>
      <c r="ZI117" s="38"/>
      <c r="ZJ117" s="38"/>
      <c r="ZK117" s="38"/>
      <c r="ZL117" s="38"/>
      <c r="ZM117" s="38"/>
      <c r="ZN117" s="38"/>
      <c r="ZO117" s="38"/>
      <c r="ZP117" s="38"/>
      <c r="ZQ117" s="38">
        <v>1</v>
      </c>
      <c r="ZR117" s="38"/>
      <c r="ZS117" s="38"/>
      <c r="ZT117" s="38"/>
      <c r="ZU117" s="38"/>
      <c r="ZV117" s="38"/>
      <c r="ZW117" s="38">
        <v>1</v>
      </c>
      <c r="ZX117" s="38"/>
      <c r="ZY117" s="38"/>
      <c r="ZZ117" s="38"/>
      <c r="AAA117" s="38"/>
      <c r="AAB117" s="38"/>
      <c r="AAC117" s="38"/>
      <c r="AAD117" s="38"/>
      <c r="AAE117" s="38"/>
      <c r="AAF117" s="38"/>
      <c r="AAG117" s="38"/>
      <c r="AAH117" s="38"/>
      <c r="AAI117" s="38"/>
      <c r="AAJ117" s="31">
        <f t="shared" si="9"/>
        <v>0</v>
      </c>
      <c r="AAK117" s="5"/>
    </row>
    <row r="118" spans="1:713" s="36" customFormat="1" x14ac:dyDescent="0.25">
      <c r="A118" s="43" t="s">
        <v>135</v>
      </c>
      <c r="B118" s="77">
        <f t="shared" si="8"/>
        <v>0</v>
      </c>
      <c r="C118" s="69">
        <v>10</v>
      </c>
      <c r="D118" s="71">
        <v>43437</v>
      </c>
      <c r="E118" s="79">
        <v>15.86</v>
      </c>
      <c r="F118" s="79">
        <f>E118*B118</f>
        <v>0</v>
      </c>
      <c r="G118" s="77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>
        <v>100</v>
      </c>
      <c r="AF118" s="38"/>
      <c r="AG118" s="38"/>
      <c r="AH118" s="38"/>
      <c r="AI118" s="38">
        <v>100</v>
      </c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  <c r="EN118" s="38"/>
      <c r="EO118" s="38"/>
      <c r="EP118" s="38"/>
      <c r="EQ118" s="38"/>
      <c r="ER118" s="38"/>
      <c r="ES118" s="38"/>
      <c r="ET118" s="38"/>
      <c r="EU118" s="38"/>
      <c r="EV118" s="38"/>
      <c r="EW118" s="38"/>
      <c r="EX118" s="38"/>
      <c r="EY118" s="38"/>
      <c r="EZ118" s="38"/>
      <c r="FA118" s="38"/>
      <c r="FB118" s="38"/>
      <c r="FC118" s="38"/>
      <c r="FD118" s="38"/>
      <c r="FE118" s="38"/>
      <c r="FF118" s="38"/>
      <c r="FG118" s="38"/>
      <c r="FH118" s="38"/>
      <c r="FI118" s="38"/>
      <c r="FJ118" s="38"/>
      <c r="FK118" s="38"/>
      <c r="FL118" s="38"/>
      <c r="FM118" s="38"/>
      <c r="FN118" s="38"/>
      <c r="FO118" s="38"/>
      <c r="FP118" s="38"/>
      <c r="FQ118" s="38"/>
      <c r="FR118" s="38"/>
      <c r="FS118" s="38"/>
      <c r="FT118" s="38"/>
      <c r="FU118" s="38"/>
      <c r="FV118" s="38"/>
      <c r="FW118" s="38"/>
      <c r="FX118" s="38"/>
      <c r="FY118" s="38"/>
      <c r="FZ118" s="38"/>
      <c r="GA118" s="38"/>
      <c r="GB118" s="38"/>
      <c r="GC118" s="38"/>
      <c r="GD118" s="38"/>
      <c r="GE118" s="38"/>
      <c r="GF118" s="38"/>
      <c r="GG118" s="38"/>
      <c r="GH118" s="38"/>
      <c r="GI118" s="38"/>
      <c r="GJ118" s="38"/>
      <c r="GK118" s="38"/>
      <c r="GL118" s="38"/>
      <c r="GM118" s="38"/>
      <c r="GN118" s="38"/>
      <c r="GO118" s="38"/>
      <c r="GP118" s="38"/>
      <c r="GQ118" s="38"/>
      <c r="GR118" s="38"/>
      <c r="GS118" s="38"/>
      <c r="GT118" s="38"/>
      <c r="GU118" s="38"/>
      <c r="GV118" s="38"/>
      <c r="GW118" s="38"/>
      <c r="GX118" s="38"/>
      <c r="GY118" s="38"/>
      <c r="GZ118" s="38"/>
      <c r="HA118" s="38"/>
      <c r="HB118" s="38"/>
      <c r="HC118" s="38"/>
      <c r="HD118" s="38"/>
      <c r="HE118" s="38"/>
      <c r="HF118" s="38"/>
      <c r="HG118" s="38"/>
      <c r="HH118" s="38"/>
      <c r="HI118" s="38"/>
      <c r="HJ118" s="38"/>
      <c r="HK118" s="38"/>
      <c r="HL118" s="38"/>
      <c r="HM118" s="38"/>
      <c r="HN118" s="38"/>
      <c r="HO118" s="38"/>
      <c r="HP118" s="38"/>
      <c r="HQ118" s="38"/>
      <c r="HR118" s="38"/>
      <c r="HS118" s="38"/>
      <c r="HT118" s="38"/>
      <c r="HU118" s="38"/>
      <c r="HV118" s="38"/>
      <c r="HW118" s="38"/>
      <c r="HX118" s="38"/>
      <c r="HY118" s="38"/>
      <c r="HZ118" s="38"/>
      <c r="IA118" s="38"/>
      <c r="IB118" s="38"/>
      <c r="IC118" s="38"/>
      <c r="ID118" s="38"/>
      <c r="IE118" s="38"/>
      <c r="IF118" s="38"/>
      <c r="IG118" s="38"/>
      <c r="IH118" s="38"/>
      <c r="II118" s="38"/>
      <c r="IJ118" s="38"/>
      <c r="IK118" s="38"/>
      <c r="IL118" s="38"/>
      <c r="IM118" s="38"/>
      <c r="IN118" s="38"/>
      <c r="IO118" s="38"/>
      <c r="IP118" s="38"/>
      <c r="IQ118" s="38"/>
      <c r="IR118" s="38"/>
      <c r="IS118" s="38"/>
      <c r="IT118" s="38"/>
      <c r="IU118" s="38"/>
      <c r="IV118" s="38"/>
      <c r="IW118" s="38"/>
      <c r="IX118" s="38"/>
      <c r="IY118" s="38"/>
      <c r="IZ118" s="38"/>
      <c r="JA118" s="38"/>
      <c r="JB118" s="38"/>
      <c r="JC118" s="38"/>
      <c r="JD118" s="38"/>
      <c r="JE118" s="38"/>
      <c r="JF118" s="38"/>
      <c r="JG118" s="38"/>
      <c r="JH118" s="38"/>
      <c r="JI118" s="38"/>
      <c r="JJ118" s="38"/>
      <c r="JK118" s="38"/>
      <c r="JL118" s="38"/>
      <c r="JM118" s="38"/>
      <c r="JN118" s="38"/>
      <c r="JO118" s="38"/>
      <c r="JP118" s="38"/>
      <c r="JQ118" s="38"/>
      <c r="JR118" s="38"/>
      <c r="JS118" s="38"/>
      <c r="JT118" s="38"/>
      <c r="JU118" s="38"/>
      <c r="JV118" s="38"/>
      <c r="JW118" s="38"/>
      <c r="JX118" s="38"/>
      <c r="JY118" s="38"/>
      <c r="JZ118" s="38"/>
      <c r="KA118" s="38"/>
      <c r="KB118" s="38"/>
      <c r="KC118" s="38"/>
      <c r="KD118" s="38"/>
      <c r="KE118" s="38"/>
      <c r="KF118" s="38"/>
      <c r="KG118" s="38"/>
      <c r="KH118" s="38"/>
      <c r="KI118" s="38"/>
      <c r="KJ118" s="38"/>
      <c r="KK118" s="38"/>
      <c r="KL118" s="38"/>
      <c r="KM118" s="38"/>
      <c r="KN118" s="38"/>
      <c r="KO118" s="38"/>
      <c r="KP118" s="38"/>
      <c r="KQ118" s="38"/>
      <c r="KR118" s="38"/>
      <c r="KS118" s="38"/>
      <c r="KT118" s="38"/>
      <c r="KU118" s="38"/>
      <c r="KV118" s="38"/>
      <c r="KW118" s="38"/>
      <c r="KX118" s="38"/>
      <c r="KY118" s="38"/>
      <c r="KZ118" s="38"/>
      <c r="LA118" s="38"/>
      <c r="LB118" s="38"/>
      <c r="LC118" s="38"/>
      <c r="LD118" s="38"/>
      <c r="LE118" s="38"/>
      <c r="LF118" s="38"/>
      <c r="LG118" s="38"/>
      <c r="LH118" s="38"/>
      <c r="LI118" s="38"/>
      <c r="LJ118" s="38"/>
      <c r="LK118" s="38"/>
      <c r="LL118" s="38"/>
      <c r="LM118" s="38"/>
      <c r="LN118" s="38"/>
      <c r="LO118" s="38"/>
      <c r="LP118" s="38"/>
      <c r="LQ118" s="38"/>
      <c r="LR118" s="38"/>
      <c r="LS118" s="38"/>
      <c r="LT118" s="38"/>
      <c r="LU118" s="38"/>
      <c r="LV118" s="38"/>
      <c r="LW118" s="38"/>
      <c r="LX118" s="38"/>
      <c r="LY118" s="38"/>
      <c r="LZ118" s="38"/>
      <c r="MA118" s="38"/>
      <c r="MB118" s="38"/>
      <c r="MC118" s="38"/>
      <c r="MD118" s="38"/>
      <c r="ME118" s="38"/>
      <c r="MF118" s="38"/>
      <c r="MG118" s="38"/>
      <c r="MH118" s="38"/>
      <c r="MI118" s="38"/>
      <c r="MJ118" s="38"/>
      <c r="MK118" s="38"/>
      <c r="ML118" s="38"/>
      <c r="MM118" s="38"/>
      <c r="MN118" s="38"/>
      <c r="MO118" s="38"/>
      <c r="MP118" s="38"/>
      <c r="MQ118" s="38"/>
      <c r="MR118" s="38"/>
      <c r="MS118" s="38"/>
      <c r="MT118" s="38"/>
      <c r="MU118" s="38"/>
      <c r="MV118" s="38"/>
      <c r="MW118" s="38"/>
      <c r="MX118" s="38"/>
      <c r="MY118" s="38"/>
      <c r="MZ118" s="38"/>
      <c r="NA118" s="38"/>
      <c r="NB118" s="38"/>
      <c r="NC118" s="38"/>
      <c r="ND118" s="38"/>
      <c r="NE118" s="38"/>
      <c r="NF118" s="38"/>
      <c r="NG118" s="38"/>
      <c r="NH118" s="38"/>
      <c r="NI118" s="38"/>
      <c r="NJ118" s="38"/>
      <c r="NK118" s="38"/>
      <c r="NL118" s="38"/>
      <c r="NM118" s="38"/>
      <c r="NN118" s="38"/>
      <c r="NO118" s="38"/>
      <c r="NP118" s="38"/>
      <c r="NQ118" s="38"/>
      <c r="NR118" s="38"/>
      <c r="NS118" s="38"/>
      <c r="NT118" s="38"/>
      <c r="NU118" s="38"/>
      <c r="NV118" s="38"/>
      <c r="NW118" s="38"/>
      <c r="NX118" s="38"/>
      <c r="NY118" s="38"/>
      <c r="NZ118" s="38">
        <v>1</v>
      </c>
      <c r="OA118" s="38">
        <v>1</v>
      </c>
      <c r="OB118" s="38"/>
      <c r="OC118" s="38"/>
      <c r="OD118" s="38"/>
      <c r="OE118" s="38"/>
      <c r="OF118" s="38"/>
      <c r="OG118" s="38"/>
      <c r="OH118" s="38"/>
      <c r="OI118" s="38"/>
      <c r="OJ118" s="38"/>
      <c r="OK118" s="38"/>
      <c r="OL118" s="38"/>
      <c r="OM118" s="38"/>
      <c r="ON118" s="38"/>
      <c r="OO118" s="38"/>
      <c r="OP118" s="38"/>
      <c r="OQ118" s="38"/>
      <c r="OR118" s="38"/>
      <c r="OS118" s="38"/>
      <c r="OT118" s="38"/>
      <c r="OU118" s="38"/>
      <c r="OV118" s="38"/>
      <c r="OW118" s="38"/>
      <c r="OX118" s="38"/>
      <c r="OY118" s="38"/>
      <c r="OZ118" s="38"/>
      <c r="PA118" s="38"/>
      <c r="PB118" s="38"/>
      <c r="PC118" s="38"/>
      <c r="PD118" s="38"/>
      <c r="PE118" s="38"/>
      <c r="PF118" s="38"/>
      <c r="PG118" s="38"/>
      <c r="PH118" s="38"/>
      <c r="PI118" s="38"/>
      <c r="PJ118" s="38"/>
      <c r="PK118" s="38"/>
      <c r="PL118" s="38"/>
      <c r="PM118" s="38"/>
      <c r="PN118" s="38"/>
      <c r="PO118" s="38"/>
      <c r="PP118" s="38"/>
      <c r="PQ118" s="38"/>
      <c r="PR118" s="38"/>
      <c r="PS118" s="38"/>
      <c r="PT118" s="38"/>
      <c r="PU118" s="38"/>
      <c r="PV118" s="38"/>
      <c r="PW118" s="38"/>
      <c r="PX118" s="38"/>
      <c r="PY118" s="38"/>
      <c r="PZ118" s="38"/>
      <c r="QA118" s="38"/>
      <c r="QB118" s="38"/>
      <c r="QC118" s="38"/>
      <c r="QD118" s="38"/>
      <c r="QE118" s="38"/>
      <c r="QF118" s="38"/>
      <c r="QG118" s="38"/>
      <c r="QH118" s="38"/>
      <c r="QI118" s="38"/>
      <c r="QJ118" s="38"/>
      <c r="QK118" s="38"/>
      <c r="QL118" s="38"/>
      <c r="QM118" s="38"/>
      <c r="QN118" s="38"/>
      <c r="QO118" s="38"/>
      <c r="QP118" s="38"/>
      <c r="QQ118" s="38"/>
      <c r="QR118" s="38"/>
      <c r="QS118" s="38"/>
      <c r="QT118" s="38"/>
      <c r="QU118" s="38"/>
      <c r="QV118" s="38"/>
      <c r="QW118" s="38"/>
      <c r="QX118" s="38"/>
      <c r="QY118" s="38"/>
      <c r="QZ118" s="38"/>
      <c r="RA118" s="38"/>
      <c r="RB118" s="38"/>
      <c r="RC118" s="38"/>
      <c r="RD118" s="38"/>
      <c r="RE118" s="38"/>
      <c r="RF118" s="38"/>
      <c r="RG118" s="38"/>
      <c r="RH118" s="38"/>
      <c r="RI118" s="38"/>
      <c r="RJ118" s="38"/>
      <c r="RK118" s="38"/>
      <c r="RL118" s="38"/>
      <c r="RM118" s="38"/>
      <c r="RN118" s="38"/>
      <c r="RO118" s="38"/>
      <c r="RP118" s="38"/>
      <c r="RQ118" s="38"/>
      <c r="RR118" s="38"/>
      <c r="RS118" s="38"/>
      <c r="RT118" s="38"/>
      <c r="RU118" s="38"/>
      <c r="RV118" s="38"/>
      <c r="RW118" s="38"/>
      <c r="RX118" s="38"/>
      <c r="RY118" s="38"/>
      <c r="RZ118" s="38"/>
      <c r="SA118" s="38"/>
      <c r="SB118" s="38"/>
      <c r="SC118" s="38"/>
      <c r="SD118" s="38"/>
      <c r="SE118" s="38"/>
      <c r="SF118" s="38"/>
      <c r="SG118" s="38"/>
      <c r="SH118" s="38"/>
      <c r="SI118" s="38"/>
      <c r="SJ118" s="38"/>
      <c r="SK118" s="38"/>
      <c r="SL118" s="38"/>
      <c r="SM118" s="38"/>
      <c r="SN118" s="38"/>
      <c r="SO118" s="38"/>
      <c r="SP118" s="38"/>
      <c r="SQ118" s="38"/>
      <c r="SR118" s="38"/>
      <c r="SS118" s="38"/>
      <c r="ST118" s="38"/>
      <c r="SU118" s="38"/>
      <c r="SV118" s="38"/>
      <c r="SW118" s="38"/>
      <c r="SX118" s="38"/>
      <c r="SY118" s="38"/>
      <c r="SZ118" s="38"/>
      <c r="TA118" s="38"/>
      <c r="TB118" s="38"/>
      <c r="TC118" s="38"/>
      <c r="TD118" s="38"/>
      <c r="TE118" s="38"/>
      <c r="TF118" s="38"/>
      <c r="TG118" s="38"/>
      <c r="TH118" s="38"/>
      <c r="TI118" s="38"/>
      <c r="TJ118" s="38"/>
      <c r="TK118" s="38"/>
      <c r="TL118" s="38"/>
      <c r="TM118" s="38"/>
      <c r="TN118" s="38"/>
      <c r="TO118" s="38"/>
      <c r="TP118" s="38"/>
      <c r="TQ118" s="38"/>
      <c r="TR118" s="38"/>
      <c r="TS118" s="38"/>
      <c r="TT118" s="38"/>
      <c r="TU118" s="38"/>
      <c r="TV118" s="38"/>
      <c r="TW118" s="38"/>
      <c r="TX118" s="38"/>
      <c r="TY118" s="38"/>
      <c r="TZ118" s="38"/>
      <c r="UA118" s="38"/>
      <c r="UB118" s="38"/>
      <c r="UC118" s="38"/>
      <c r="UD118" s="38"/>
      <c r="UE118" s="38"/>
      <c r="UF118" s="38"/>
      <c r="UG118" s="38"/>
      <c r="UH118" s="38"/>
      <c r="UI118" s="38"/>
      <c r="UJ118" s="38"/>
      <c r="UK118" s="38"/>
      <c r="UL118" s="38"/>
      <c r="UM118" s="38"/>
      <c r="UN118" s="38"/>
      <c r="UO118" s="38"/>
      <c r="UP118" s="38"/>
      <c r="UQ118" s="38"/>
      <c r="UR118" s="38"/>
      <c r="US118" s="38"/>
      <c r="UT118" s="38"/>
      <c r="UU118" s="38"/>
      <c r="UV118" s="38"/>
      <c r="UW118" s="38"/>
      <c r="UX118" s="38"/>
      <c r="UY118" s="38"/>
      <c r="UZ118" s="38"/>
      <c r="VA118" s="38"/>
      <c r="VB118" s="38"/>
      <c r="VC118" s="38"/>
      <c r="VD118" s="38"/>
      <c r="VE118" s="38"/>
      <c r="VF118" s="38"/>
      <c r="VG118" s="38"/>
      <c r="VH118" s="38"/>
      <c r="VI118" s="38"/>
      <c r="VJ118" s="38"/>
      <c r="VK118" s="38"/>
      <c r="VL118" s="38"/>
      <c r="VM118" s="38"/>
      <c r="VN118" s="38"/>
      <c r="VO118" s="38"/>
      <c r="VP118" s="38"/>
      <c r="VQ118" s="38"/>
      <c r="VR118" s="38"/>
      <c r="VS118" s="38"/>
      <c r="VT118" s="38"/>
      <c r="VU118" s="38"/>
      <c r="VV118" s="38"/>
      <c r="VW118" s="38"/>
      <c r="VX118" s="38"/>
      <c r="VY118" s="38"/>
      <c r="VZ118" s="38"/>
      <c r="WA118" s="38"/>
      <c r="WB118" s="38"/>
      <c r="WC118" s="38"/>
      <c r="WD118" s="38"/>
      <c r="WE118" s="38"/>
      <c r="WF118" s="38"/>
      <c r="WG118" s="38"/>
      <c r="WH118" s="38"/>
      <c r="WI118" s="38"/>
      <c r="WJ118" s="38"/>
      <c r="WK118" s="38"/>
      <c r="WL118" s="38"/>
      <c r="WM118" s="38"/>
      <c r="WN118" s="38"/>
      <c r="WO118" s="38"/>
      <c r="WP118" s="38"/>
      <c r="WQ118" s="38"/>
      <c r="WR118" s="38"/>
      <c r="WS118" s="38"/>
      <c r="WT118" s="38"/>
      <c r="WU118" s="38"/>
      <c r="WV118" s="38"/>
      <c r="WW118" s="38"/>
      <c r="WX118" s="38"/>
      <c r="WY118" s="38"/>
      <c r="WZ118" s="38"/>
      <c r="XA118" s="38"/>
      <c r="XB118" s="38"/>
      <c r="XC118" s="38"/>
      <c r="XD118" s="38"/>
      <c r="XE118" s="38"/>
      <c r="XF118" s="38"/>
      <c r="XG118" s="38"/>
      <c r="XH118" s="38">
        <v>10</v>
      </c>
      <c r="XI118" s="38"/>
      <c r="XJ118" s="38"/>
      <c r="XK118" s="38"/>
      <c r="XL118" s="38"/>
      <c r="XM118" s="38">
        <v>10</v>
      </c>
      <c r="XN118" s="38"/>
      <c r="XO118" s="38"/>
      <c r="XP118" s="38"/>
      <c r="XQ118" s="38"/>
      <c r="XR118" s="38"/>
      <c r="XS118" s="38"/>
      <c r="XT118" s="38"/>
      <c r="XU118" s="38"/>
      <c r="XV118" s="38"/>
      <c r="XW118" s="38"/>
      <c r="XX118" s="38"/>
      <c r="XY118" s="38"/>
      <c r="XZ118" s="38"/>
      <c r="YA118" s="38"/>
      <c r="YB118" s="38"/>
      <c r="YC118" s="38"/>
      <c r="YD118" s="38"/>
      <c r="YE118" s="38"/>
      <c r="YF118" s="38"/>
      <c r="YG118" s="38"/>
      <c r="YH118" s="38"/>
      <c r="YI118" s="38"/>
      <c r="YJ118" s="38"/>
      <c r="YK118" s="38"/>
      <c r="YL118" s="38"/>
      <c r="YM118" s="38"/>
      <c r="YN118" s="38"/>
      <c r="YO118" s="38"/>
      <c r="YP118" s="38"/>
      <c r="YQ118" s="38"/>
      <c r="YR118" s="38"/>
      <c r="YS118" s="38"/>
      <c r="YT118" s="38"/>
      <c r="YU118" s="38"/>
      <c r="YV118" s="38"/>
      <c r="YW118" s="38"/>
      <c r="YX118" s="38"/>
      <c r="YY118" s="38"/>
      <c r="YZ118" s="38"/>
      <c r="ZA118" s="38"/>
      <c r="ZB118" s="38"/>
      <c r="ZC118" s="38"/>
      <c r="ZD118" s="38"/>
      <c r="ZE118" s="38"/>
      <c r="ZF118" s="38"/>
      <c r="ZG118" s="38"/>
      <c r="ZH118" s="38"/>
      <c r="ZI118" s="38"/>
      <c r="ZJ118" s="38"/>
      <c r="ZK118" s="38"/>
      <c r="ZL118" s="38"/>
      <c r="ZM118" s="38"/>
      <c r="ZN118" s="38"/>
      <c r="ZO118" s="38"/>
      <c r="ZP118" s="38"/>
      <c r="ZQ118" s="38"/>
      <c r="ZR118" s="38"/>
      <c r="ZS118" s="38"/>
      <c r="ZT118" s="38"/>
      <c r="ZU118" s="38"/>
      <c r="ZV118" s="38"/>
      <c r="ZW118" s="38"/>
      <c r="ZX118" s="38"/>
      <c r="ZY118" s="38"/>
      <c r="ZZ118" s="38"/>
      <c r="AAA118" s="38"/>
      <c r="AAB118" s="38"/>
      <c r="AAC118" s="38"/>
      <c r="AAD118" s="38"/>
      <c r="AAE118" s="38"/>
      <c r="AAF118" s="38"/>
      <c r="AAG118" s="38"/>
      <c r="AAH118" s="38"/>
      <c r="AAI118" s="38"/>
      <c r="AAJ118" s="31">
        <f t="shared" si="9"/>
        <v>0</v>
      </c>
      <c r="AAK118" s="5"/>
    </row>
    <row r="119" spans="1:713" s="36" customFormat="1" x14ac:dyDescent="0.25">
      <c r="A119" s="43" t="s">
        <v>294</v>
      </c>
      <c r="B119" s="77">
        <f t="shared" si="8"/>
        <v>0</v>
      </c>
      <c r="C119" s="69">
        <v>10</v>
      </c>
      <c r="D119" s="71">
        <v>43150</v>
      </c>
      <c r="E119" s="79">
        <v>33.049999999999997</v>
      </c>
      <c r="F119" s="79">
        <f>E119*B119</f>
        <v>0</v>
      </c>
      <c r="G119" s="77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>
        <v>10</v>
      </c>
      <c r="BZ119" s="38"/>
      <c r="CA119" s="38"/>
      <c r="CB119" s="38"/>
      <c r="CC119" s="38"/>
      <c r="CD119" s="38"/>
      <c r="CE119" s="38"/>
      <c r="CF119" s="38"/>
      <c r="CG119" s="38"/>
      <c r="CH119" s="38"/>
      <c r="CI119" s="38">
        <v>10</v>
      </c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  <c r="EN119" s="38"/>
      <c r="EO119" s="38"/>
      <c r="EP119" s="38"/>
      <c r="EQ119" s="38"/>
      <c r="ER119" s="38"/>
      <c r="ES119" s="38"/>
      <c r="ET119" s="38"/>
      <c r="EU119" s="38"/>
      <c r="EV119" s="38"/>
      <c r="EW119" s="38"/>
      <c r="EX119" s="38"/>
      <c r="EY119" s="38"/>
      <c r="EZ119" s="38"/>
      <c r="FA119" s="38"/>
      <c r="FB119" s="38"/>
      <c r="FC119" s="38"/>
      <c r="FD119" s="38"/>
      <c r="FE119" s="38"/>
      <c r="FF119" s="38"/>
      <c r="FG119" s="38"/>
      <c r="FH119" s="38"/>
      <c r="FI119" s="38"/>
      <c r="FJ119" s="38"/>
      <c r="FK119" s="38"/>
      <c r="FL119" s="38"/>
      <c r="FM119" s="38"/>
      <c r="FN119" s="38"/>
      <c r="FO119" s="38"/>
      <c r="FP119" s="38"/>
      <c r="FQ119" s="38"/>
      <c r="FR119" s="38"/>
      <c r="FS119" s="38"/>
      <c r="FT119" s="38"/>
      <c r="FU119" s="38"/>
      <c r="FV119" s="38"/>
      <c r="FW119" s="38"/>
      <c r="FX119" s="38"/>
      <c r="FY119" s="38"/>
      <c r="FZ119" s="38"/>
      <c r="GA119" s="38"/>
      <c r="GB119" s="38"/>
      <c r="GC119" s="38"/>
      <c r="GD119" s="38"/>
      <c r="GE119" s="38"/>
      <c r="GF119" s="38"/>
      <c r="GG119" s="38"/>
      <c r="GH119" s="38"/>
      <c r="GI119" s="38"/>
      <c r="GJ119" s="38"/>
      <c r="GK119" s="38"/>
      <c r="GL119" s="38"/>
      <c r="GM119" s="38"/>
      <c r="GN119" s="38"/>
      <c r="GO119" s="38"/>
      <c r="GP119" s="38"/>
      <c r="GQ119" s="38"/>
      <c r="GR119" s="38"/>
      <c r="GS119" s="38"/>
      <c r="GT119" s="38"/>
      <c r="GU119" s="38"/>
      <c r="GV119" s="38"/>
      <c r="GW119" s="38"/>
      <c r="GX119" s="38"/>
      <c r="GY119" s="38"/>
      <c r="GZ119" s="38"/>
      <c r="HA119" s="38"/>
      <c r="HB119" s="38"/>
      <c r="HC119" s="38"/>
      <c r="HD119" s="38"/>
      <c r="HE119" s="38"/>
      <c r="HF119" s="38"/>
      <c r="HG119" s="38"/>
      <c r="HH119" s="38"/>
      <c r="HI119" s="38"/>
      <c r="HJ119" s="38"/>
      <c r="HK119" s="38"/>
      <c r="HL119" s="38"/>
      <c r="HM119" s="38"/>
      <c r="HN119" s="38"/>
      <c r="HO119" s="38"/>
      <c r="HP119" s="38"/>
      <c r="HQ119" s="38"/>
      <c r="HR119" s="38"/>
      <c r="HS119" s="38"/>
      <c r="HT119" s="38"/>
      <c r="HU119" s="38"/>
      <c r="HV119" s="38"/>
      <c r="HW119" s="38"/>
      <c r="HX119" s="38"/>
      <c r="HY119" s="38"/>
      <c r="HZ119" s="38"/>
      <c r="IA119" s="38"/>
      <c r="IB119" s="38"/>
      <c r="IC119" s="38"/>
      <c r="ID119" s="38"/>
      <c r="IE119" s="38"/>
      <c r="IF119" s="38"/>
      <c r="IG119" s="38"/>
      <c r="IH119" s="38"/>
      <c r="II119" s="38"/>
      <c r="IJ119" s="38"/>
      <c r="IK119" s="38"/>
      <c r="IL119" s="38"/>
      <c r="IM119" s="38"/>
      <c r="IN119" s="38"/>
      <c r="IO119" s="38"/>
      <c r="IP119" s="38"/>
      <c r="IQ119" s="38"/>
      <c r="IR119" s="38"/>
      <c r="IS119" s="38"/>
      <c r="IT119" s="38"/>
      <c r="IU119" s="38"/>
      <c r="IV119" s="38"/>
      <c r="IW119" s="38"/>
      <c r="IX119" s="38"/>
      <c r="IY119" s="38"/>
      <c r="IZ119" s="38"/>
      <c r="JA119" s="38"/>
      <c r="JB119" s="38"/>
      <c r="JC119" s="38"/>
      <c r="JD119" s="38"/>
      <c r="JE119" s="38"/>
      <c r="JF119" s="38"/>
      <c r="JG119" s="38"/>
      <c r="JH119" s="38"/>
      <c r="JI119" s="38"/>
      <c r="JJ119" s="38"/>
      <c r="JK119" s="38"/>
      <c r="JL119" s="38"/>
      <c r="JM119" s="38"/>
      <c r="JN119" s="38"/>
      <c r="JO119" s="38"/>
      <c r="JP119" s="38"/>
      <c r="JQ119" s="38"/>
      <c r="JR119" s="38"/>
      <c r="JS119" s="38"/>
      <c r="JT119" s="38"/>
      <c r="JU119" s="38"/>
      <c r="JV119" s="38"/>
      <c r="JW119" s="38"/>
      <c r="JX119" s="38"/>
      <c r="JY119" s="38"/>
      <c r="JZ119" s="38"/>
      <c r="KA119" s="38"/>
      <c r="KB119" s="38"/>
      <c r="KC119" s="38"/>
      <c r="KD119" s="38"/>
      <c r="KE119" s="38"/>
      <c r="KF119" s="38"/>
      <c r="KG119" s="38"/>
      <c r="KH119" s="38"/>
      <c r="KI119" s="38"/>
      <c r="KJ119" s="38"/>
      <c r="KK119" s="38"/>
      <c r="KL119" s="38"/>
      <c r="KM119" s="38"/>
      <c r="KN119" s="38"/>
      <c r="KO119" s="38"/>
      <c r="KP119" s="38"/>
      <c r="KQ119" s="38"/>
      <c r="KR119" s="38"/>
      <c r="KS119" s="38"/>
      <c r="KT119" s="38"/>
      <c r="KU119" s="38"/>
      <c r="KV119" s="38"/>
      <c r="KW119" s="38"/>
      <c r="KX119" s="38"/>
      <c r="KY119" s="38"/>
      <c r="KZ119" s="38"/>
      <c r="LA119" s="38"/>
      <c r="LB119" s="38"/>
      <c r="LC119" s="38"/>
      <c r="LD119" s="38"/>
      <c r="LE119" s="38"/>
      <c r="LF119" s="38"/>
      <c r="LG119" s="38"/>
      <c r="LH119" s="38"/>
      <c r="LI119" s="38"/>
      <c r="LJ119" s="38"/>
      <c r="LK119" s="38"/>
      <c r="LL119" s="38"/>
      <c r="LM119" s="38"/>
      <c r="LN119" s="38"/>
      <c r="LO119" s="38"/>
      <c r="LP119" s="38"/>
      <c r="LQ119" s="38"/>
      <c r="LR119" s="38"/>
      <c r="LS119" s="38"/>
      <c r="LT119" s="38"/>
      <c r="LU119" s="38"/>
      <c r="LV119" s="38"/>
      <c r="LW119" s="38"/>
      <c r="LX119" s="38"/>
      <c r="LY119" s="38"/>
      <c r="LZ119" s="38"/>
      <c r="MA119" s="38"/>
      <c r="MB119" s="38"/>
      <c r="MC119" s="38"/>
      <c r="MD119" s="38"/>
      <c r="ME119" s="38"/>
      <c r="MF119" s="38"/>
      <c r="MG119" s="38"/>
      <c r="MH119" s="38"/>
      <c r="MI119" s="38"/>
      <c r="MJ119" s="38"/>
      <c r="MK119" s="38"/>
      <c r="ML119" s="38"/>
      <c r="MM119" s="38"/>
      <c r="MN119" s="38"/>
      <c r="MO119" s="38"/>
      <c r="MP119" s="38"/>
      <c r="MQ119" s="38"/>
      <c r="MR119" s="38"/>
      <c r="MS119" s="38"/>
      <c r="MT119" s="38"/>
      <c r="MU119" s="38"/>
      <c r="MV119" s="38"/>
      <c r="MW119" s="38"/>
      <c r="MX119" s="38"/>
      <c r="MY119" s="38"/>
      <c r="MZ119" s="38"/>
      <c r="NA119" s="38"/>
      <c r="NB119" s="38"/>
      <c r="NC119" s="38"/>
      <c r="ND119" s="38"/>
      <c r="NE119" s="38"/>
      <c r="NF119" s="38"/>
      <c r="NG119" s="38"/>
      <c r="NH119" s="38"/>
      <c r="NI119" s="38"/>
      <c r="NJ119" s="38"/>
      <c r="NK119" s="38"/>
      <c r="NL119" s="38"/>
      <c r="NM119" s="38"/>
      <c r="NN119" s="38"/>
      <c r="NO119" s="38"/>
      <c r="NP119" s="38"/>
      <c r="NQ119" s="38"/>
      <c r="NR119" s="38"/>
      <c r="NS119" s="38"/>
      <c r="NT119" s="38"/>
      <c r="NU119" s="38"/>
      <c r="NV119" s="38"/>
      <c r="NW119" s="38"/>
      <c r="NX119" s="38"/>
      <c r="NY119" s="38"/>
      <c r="NZ119" s="38"/>
      <c r="OA119" s="38"/>
      <c r="OB119" s="38"/>
      <c r="OC119" s="38"/>
      <c r="OD119" s="38"/>
      <c r="OE119" s="38"/>
      <c r="OF119" s="38"/>
      <c r="OG119" s="38"/>
      <c r="OH119" s="38"/>
      <c r="OI119" s="38"/>
      <c r="OJ119" s="38"/>
      <c r="OK119" s="38"/>
      <c r="OL119" s="38"/>
      <c r="OM119" s="38"/>
      <c r="ON119" s="38"/>
      <c r="OO119" s="38"/>
      <c r="OP119" s="38"/>
      <c r="OQ119" s="38"/>
      <c r="OR119" s="38"/>
      <c r="OS119" s="38"/>
      <c r="OT119" s="38"/>
      <c r="OU119" s="38"/>
      <c r="OV119" s="38"/>
      <c r="OW119" s="38"/>
      <c r="OX119" s="38"/>
      <c r="OY119" s="38"/>
      <c r="OZ119" s="38"/>
      <c r="PA119" s="38"/>
      <c r="PB119" s="38"/>
      <c r="PC119" s="38"/>
      <c r="PD119" s="38"/>
      <c r="PE119" s="38"/>
      <c r="PF119" s="38"/>
      <c r="PG119" s="38"/>
      <c r="PH119" s="38"/>
      <c r="PI119" s="38"/>
      <c r="PJ119" s="38"/>
      <c r="PK119" s="38"/>
      <c r="PL119" s="38"/>
      <c r="PM119" s="38"/>
      <c r="PN119" s="38"/>
      <c r="PO119" s="38"/>
      <c r="PP119" s="38"/>
      <c r="PQ119" s="38"/>
      <c r="PR119" s="38"/>
      <c r="PS119" s="38"/>
      <c r="PT119" s="38"/>
      <c r="PU119" s="38"/>
      <c r="PV119" s="38"/>
      <c r="PW119" s="38"/>
      <c r="PX119" s="38"/>
      <c r="PY119" s="38"/>
      <c r="PZ119" s="38"/>
      <c r="QA119" s="38"/>
      <c r="QB119" s="38"/>
      <c r="QC119" s="38"/>
      <c r="QD119" s="38"/>
      <c r="QE119" s="38"/>
      <c r="QF119" s="38"/>
      <c r="QG119" s="38"/>
      <c r="QH119" s="38"/>
      <c r="QI119" s="38"/>
      <c r="QJ119" s="38"/>
      <c r="QK119" s="38"/>
      <c r="QL119" s="38"/>
      <c r="QM119" s="38"/>
      <c r="QN119" s="38"/>
      <c r="QO119" s="38"/>
      <c r="QP119" s="38"/>
      <c r="QQ119" s="38"/>
      <c r="QR119" s="38"/>
      <c r="QS119" s="38"/>
      <c r="QT119" s="38"/>
      <c r="QU119" s="38"/>
      <c r="QV119" s="38"/>
      <c r="QW119" s="38"/>
      <c r="QX119" s="38"/>
      <c r="QY119" s="38"/>
      <c r="QZ119" s="38"/>
      <c r="RA119" s="38"/>
      <c r="RB119" s="38"/>
      <c r="RC119" s="38"/>
      <c r="RD119" s="38"/>
      <c r="RE119" s="38"/>
      <c r="RF119" s="38"/>
      <c r="RG119" s="38"/>
      <c r="RH119" s="38"/>
      <c r="RI119" s="38"/>
      <c r="RJ119" s="38"/>
      <c r="RK119" s="38"/>
      <c r="RL119" s="38"/>
      <c r="RM119" s="38"/>
      <c r="RN119" s="38"/>
      <c r="RO119" s="38"/>
      <c r="RP119" s="38"/>
      <c r="RQ119" s="38"/>
      <c r="RR119" s="38"/>
      <c r="RS119" s="38"/>
      <c r="RT119" s="38"/>
      <c r="RU119" s="38"/>
      <c r="RV119" s="38"/>
      <c r="RW119" s="38"/>
      <c r="RX119" s="38"/>
      <c r="RY119" s="38"/>
      <c r="RZ119" s="38"/>
      <c r="SA119" s="38"/>
      <c r="SB119" s="38"/>
      <c r="SC119" s="38"/>
      <c r="SD119" s="38"/>
      <c r="SE119" s="38"/>
      <c r="SF119" s="38"/>
      <c r="SG119" s="38"/>
      <c r="SH119" s="38"/>
      <c r="SI119" s="38"/>
      <c r="SJ119" s="38"/>
      <c r="SK119" s="38"/>
      <c r="SL119" s="38"/>
      <c r="SM119" s="38"/>
      <c r="SN119" s="38"/>
      <c r="SO119" s="38"/>
      <c r="SP119" s="38"/>
      <c r="SQ119" s="38"/>
      <c r="SR119" s="38"/>
      <c r="SS119" s="38"/>
      <c r="ST119" s="38"/>
      <c r="SU119" s="38"/>
      <c r="SV119" s="38"/>
      <c r="SW119" s="38"/>
      <c r="SX119" s="38"/>
      <c r="SY119" s="38"/>
      <c r="SZ119" s="38"/>
      <c r="TA119" s="38"/>
      <c r="TB119" s="38"/>
      <c r="TC119" s="38"/>
      <c r="TD119" s="38"/>
      <c r="TE119" s="38"/>
      <c r="TF119" s="38"/>
      <c r="TG119" s="38"/>
      <c r="TH119" s="38"/>
      <c r="TI119" s="38"/>
      <c r="TJ119" s="38"/>
      <c r="TK119" s="38"/>
      <c r="TL119" s="38"/>
      <c r="TM119" s="38"/>
      <c r="TN119" s="38"/>
      <c r="TO119" s="38"/>
      <c r="TP119" s="38"/>
      <c r="TQ119" s="38"/>
      <c r="TR119" s="38"/>
      <c r="TS119" s="38"/>
      <c r="TT119" s="38"/>
      <c r="TU119" s="38"/>
      <c r="TV119" s="38"/>
      <c r="TW119" s="38"/>
      <c r="TX119" s="38"/>
      <c r="TY119" s="38"/>
      <c r="TZ119" s="38"/>
      <c r="UA119" s="38"/>
      <c r="UB119" s="38"/>
      <c r="UC119" s="38"/>
      <c r="UD119" s="38"/>
      <c r="UE119" s="38"/>
      <c r="UF119" s="38"/>
      <c r="UG119" s="38"/>
      <c r="UH119" s="38"/>
      <c r="UI119" s="38"/>
      <c r="UJ119" s="38"/>
      <c r="UK119" s="38"/>
      <c r="UL119" s="38"/>
      <c r="UM119" s="38"/>
      <c r="UN119" s="38"/>
      <c r="UO119" s="38"/>
      <c r="UP119" s="38"/>
      <c r="UQ119" s="38"/>
      <c r="UR119" s="38"/>
      <c r="US119" s="38"/>
      <c r="UT119" s="38"/>
      <c r="UU119" s="38"/>
      <c r="UV119" s="38"/>
      <c r="UW119" s="38"/>
      <c r="UX119" s="38"/>
      <c r="UY119" s="38"/>
      <c r="UZ119" s="38"/>
      <c r="VA119" s="38"/>
      <c r="VB119" s="38"/>
      <c r="VC119" s="38"/>
      <c r="VD119" s="38"/>
      <c r="VE119" s="38"/>
      <c r="VF119" s="38"/>
      <c r="VG119" s="38"/>
      <c r="VH119" s="38"/>
      <c r="VI119" s="38"/>
      <c r="VJ119" s="38"/>
      <c r="VK119" s="38"/>
      <c r="VL119" s="38"/>
      <c r="VM119" s="38"/>
      <c r="VN119" s="38"/>
      <c r="VO119" s="38"/>
      <c r="VP119" s="38"/>
      <c r="VQ119" s="38"/>
      <c r="VR119" s="38"/>
      <c r="VS119" s="38"/>
      <c r="VT119" s="38"/>
      <c r="VU119" s="38"/>
      <c r="VV119" s="38"/>
      <c r="VW119" s="38"/>
      <c r="VX119" s="38"/>
      <c r="VY119" s="38"/>
      <c r="VZ119" s="38"/>
      <c r="WA119" s="38"/>
      <c r="WB119" s="38"/>
      <c r="WC119" s="38"/>
      <c r="WD119" s="38"/>
      <c r="WE119" s="38"/>
      <c r="WF119" s="38"/>
      <c r="WG119" s="38"/>
      <c r="WH119" s="38"/>
      <c r="WI119" s="38"/>
      <c r="WJ119" s="38"/>
      <c r="WK119" s="38"/>
      <c r="WL119" s="38"/>
      <c r="WM119" s="38"/>
      <c r="WN119" s="38"/>
      <c r="WO119" s="38"/>
      <c r="WP119" s="38"/>
      <c r="WQ119" s="38"/>
      <c r="WR119" s="38"/>
      <c r="WS119" s="38"/>
      <c r="WT119" s="38"/>
      <c r="WU119" s="38"/>
      <c r="WV119" s="38"/>
      <c r="WW119" s="38"/>
      <c r="WX119" s="38"/>
      <c r="WY119" s="38"/>
      <c r="WZ119" s="38"/>
      <c r="XA119" s="38"/>
      <c r="XB119" s="38"/>
      <c r="XC119" s="38"/>
      <c r="XD119" s="38"/>
      <c r="XE119" s="38"/>
      <c r="XF119" s="38"/>
      <c r="XG119" s="38"/>
      <c r="XH119" s="38"/>
      <c r="XI119" s="38"/>
      <c r="XJ119" s="38"/>
      <c r="XK119" s="38"/>
      <c r="XL119" s="38"/>
      <c r="XM119" s="38"/>
      <c r="XN119" s="38"/>
      <c r="XO119" s="38"/>
      <c r="XP119" s="38"/>
      <c r="XQ119" s="38"/>
      <c r="XR119" s="38"/>
      <c r="XS119" s="38"/>
      <c r="XT119" s="38"/>
      <c r="XU119" s="38"/>
      <c r="XV119" s="38"/>
      <c r="XW119" s="38"/>
      <c r="XX119" s="38"/>
      <c r="XY119" s="38"/>
      <c r="XZ119" s="38"/>
      <c r="YA119" s="38"/>
      <c r="YB119" s="38"/>
      <c r="YC119" s="38"/>
      <c r="YD119" s="38"/>
      <c r="YE119" s="38"/>
      <c r="YF119" s="38"/>
      <c r="YG119" s="38"/>
      <c r="YH119" s="38"/>
      <c r="YI119" s="38"/>
      <c r="YJ119" s="38"/>
      <c r="YK119" s="38"/>
      <c r="YL119" s="38"/>
      <c r="YM119" s="38"/>
      <c r="YN119" s="38"/>
      <c r="YO119" s="38"/>
      <c r="YP119" s="38"/>
      <c r="YQ119" s="38"/>
      <c r="YR119" s="38"/>
      <c r="YS119" s="38"/>
      <c r="YT119" s="38"/>
      <c r="YU119" s="38"/>
      <c r="YV119" s="38"/>
      <c r="YW119" s="38"/>
      <c r="YX119" s="38"/>
      <c r="YY119" s="38"/>
      <c r="YZ119" s="38"/>
      <c r="ZA119" s="38"/>
      <c r="ZB119" s="38"/>
      <c r="ZC119" s="38"/>
      <c r="ZD119" s="38"/>
      <c r="ZE119" s="38"/>
      <c r="ZF119" s="38"/>
      <c r="ZG119" s="38"/>
      <c r="ZH119" s="38"/>
      <c r="ZI119" s="38"/>
      <c r="ZJ119" s="38"/>
      <c r="ZK119" s="38"/>
      <c r="ZL119" s="38"/>
      <c r="ZM119" s="38"/>
      <c r="ZN119" s="38"/>
      <c r="ZO119" s="38"/>
      <c r="ZP119" s="38"/>
      <c r="ZQ119" s="38"/>
      <c r="ZR119" s="38"/>
      <c r="ZS119" s="38"/>
      <c r="ZT119" s="38"/>
      <c r="ZU119" s="38"/>
      <c r="ZV119" s="38"/>
      <c r="ZW119" s="38"/>
      <c r="ZX119" s="38"/>
      <c r="ZY119" s="38"/>
      <c r="ZZ119" s="38"/>
      <c r="AAA119" s="38"/>
      <c r="AAB119" s="38"/>
      <c r="AAC119" s="38"/>
      <c r="AAD119" s="38"/>
      <c r="AAE119" s="38"/>
      <c r="AAF119" s="38"/>
      <c r="AAG119" s="38"/>
      <c r="AAH119" s="38"/>
      <c r="AAI119" s="38"/>
      <c r="AAJ119" s="31">
        <f t="shared" si="9"/>
        <v>0</v>
      </c>
      <c r="AAK119" s="5"/>
    </row>
    <row r="120" spans="1:713" s="36" customFormat="1" x14ac:dyDescent="0.25">
      <c r="A120" s="43" t="s">
        <v>185</v>
      </c>
      <c r="B120" s="77">
        <f t="shared" si="8"/>
        <v>0</v>
      </c>
      <c r="C120" s="69">
        <v>12</v>
      </c>
      <c r="D120" s="71">
        <v>43451</v>
      </c>
      <c r="E120" s="79">
        <v>14.7</v>
      </c>
      <c r="F120" s="79">
        <f t="shared" si="13"/>
        <v>0</v>
      </c>
      <c r="G120" s="77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  <c r="EN120" s="38"/>
      <c r="EO120" s="38"/>
      <c r="EP120" s="38"/>
      <c r="EQ120" s="38"/>
      <c r="ER120" s="38"/>
      <c r="ES120" s="38"/>
      <c r="ET120" s="38"/>
      <c r="EU120" s="38"/>
      <c r="EV120" s="38"/>
      <c r="EW120" s="38"/>
      <c r="EX120" s="38"/>
      <c r="EY120" s="38"/>
      <c r="EZ120" s="38"/>
      <c r="FA120" s="38"/>
      <c r="FB120" s="38"/>
      <c r="FC120" s="38"/>
      <c r="FD120" s="38"/>
      <c r="FE120" s="38"/>
      <c r="FF120" s="38"/>
      <c r="FG120" s="38"/>
      <c r="FH120" s="38"/>
      <c r="FI120" s="38"/>
      <c r="FJ120" s="38"/>
      <c r="FK120" s="38"/>
      <c r="FL120" s="38"/>
      <c r="FM120" s="38"/>
      <c r="FN120" s="38"/>
      <c r="FO120" s="38"/>
      <c r="FP120" s="38"/>
      <c r="FQ120" s="38"/>
      <c r="FR120" s="38"/>
      <c r="FS120" s="38"/>
      <c r="FT120" s="38"/>
      <c r="FU120" s="38"/>
      <c r="FV120" s="38"/>
      <c r="FW120" s="38"/>
      <c r="FX120" s="38"/>
      <c r="FY120" s="38"/>
      <c r="FZ120" s="38"/>
      <c r="GA120" s="38"/>
      <c r="GB120" s="38"/>
      <c r="GC120" s="38"/>
      <c r="GD120" s="38"/>
      <c r="GE120" s="38"/>
      <c r="GF120" s="38"/>
      <c r="GG120" s="38"/>
      <c r="GH120" s="38"/>
      <c r="GI120" s="38"/>
      <c r="GJ120" s="38"/>
      <c r="GK120" s="38"/>
      <c r="GL120" s="38"/>
      <c r="GM120" s="38"/>
      <c r="GN120" s="38"/>
      <c r="GO120" s="38"/>
      <c r="GP120" s="38"/>
      <c r="GQ120" s="38"/>
      <c r="GR120" s="38"/>
      <c r="GS120" s="38"/>
      <c r="GT120" s="38"/>
      <c r="GU120" s="38"/>
      <c r="GV120" s="38"/>
      <c r="GW120" s="38"/>
      <c r="GX120" s="38"/>
      <c r="GY120" s="38"/>
      <c r="GZ120" s="38"/>
      <c r="HA120" s="38"/>
      <c r="HB120" s="38"/>
      <c r="HC120" s="38"/>
      <c r="HD120" s="38"/>
      <c r="HE120" s="38"/>
      <c r="HF120" s="38"/>
      <c r="HG120" s="38"/>
      <c r="HH120" s="38"/>
      <c r="HI120" s="38"/>
      <c r="HJ120" s="38"/>
      <c r="HK120" s="38"/>
      <c r="HL120" s="38"/>
      <c r="HM120" s="38"/>
      <c r="HN120" s="38"/>
      <c r="HO120" s="38"/>
      <c r="HP120" s="38"/>
      <c r="HQ120" s="38"/>
      <c r="HR120" s="38"/>
      <c r="HS120" s="38"/>
      <c r="HT120" s="38"/>
      <c r="HU120" s="38"/>
      <c r="HV120" s="38"/>
      <c r="HW120" s="38"/>
      <c r="HX120" s="38"/>
      <c r="HY120" s="38"/>
      <c r="HZ120" s="38"/>
      <c r="IA120" s="38"/>
      <c r="IB120" s="38"/>
      <c r="IC120" s="38"/>
      <c r="ID120" s="38"/>
      <c r="IE120" s="38"/>
      <c r="IF120" s="38"/>
      <c r="IG120" s="38"/>
      <c r="IH120" s="38"/>
      <c r="II120" s="38"/>
      <c r="IJ120" s="38"/>
      <c r="IK120" s="38"/>
      <c r="IL120" s="38"/>
      <c r="IM120" s="38"/>
      <c r="IN120" s="38"/>
      <c r="IO120" s="38"/>
      <c r="IP120" s="38"/>
      <c r="IQ120" s="38"/>
      <c r="IR120" s="38"/>
      <c r="IS120" s="38"/>
      <c r="IT120" s="38"/>
      <c r="IU120" s="38"/>
      <c r="IV120" s="38"/>
      <c r="IW120" s="38"/>
      <c r="IX120" s="38"/>
      <c r="IY120" s="38">
        <v>12</v>
      </c>
      <c r="IZ120" s="38"/>
      <c r="JA120" s="38"/>
      <c r="JB120" s="38"/>
      <c r="JC120" s="38"/>
      <c r="JD120" s="38"/>
      <c r="JE120" s="38">
        <v>12</v>
      </c>
      <c r="JF120" s="38"/>
      <c r="JG120" s="38"/>
      <c r="JH120" s="38"/>
      <c r="JI120" s="38"/>
      <c r="JJ120" s="38"/>
      <c r="JK120" s="38"/>
      <c r="JL120" s="38"/>
      <c r="JM120" s="38"/>
      <c r="JN120" s="38"/>
      <c r="JO120" s="38"/>
      <c r="JP120" s="38"/>
      <c r="JQ120" s="38"/>
      <c r="JR120" s="38"/>
      <c r="JS120" s="38"/>
      <c r="JT120" s="38"/>
      <c r="JU120" s="38"/>
      <c r="JV120" s="38"/>
      <c r="JW120" s="38"/>
      <c r="JX120" s="38"/>
      <c r="JY120" s="38"/>
      <c r="JZ120" s="38"/>
      <c r="KA120" s="38"/>
      <c r="KB120" s="38"/>
      <c r="KC120" s="38"/>
      <c r="KD120" s="38"/>
      <c r="KE120" s="38"/>
      <c r="KF120" s="38"/>
      <c r="KG120" s="38"/>
      <c r="KH120" s="38"/>
      <c r="KI120" s="38"/>
      <c r="KJ120" s="38"/>
      <c r="KK120" s="38"/>
      <c r="KL120" s="38"/>
      <c r="KM120" s="38">
        <v>24</v>
      </c>
      <c r="KN120" s="38"/>
      <c r="KO120" s="38"/>
      <c r="KP120" s="38"/>
      <c r="KQ120" s="38"/>
      <c r="KR120" s="38"/>
      <c r="KS120" s="38"/>
      <c r="KT120" s="38">
        <v>24</v>
      </c>
      <c r="KU120" s="38"/>
      <c r="KV120" s="38"/>
      <c r="KW120" s="38"/>
      <c r="KX120" s="38"/>
      <c r="KY120" s="38"/>
      <c r="KZ120" s="38"/>
      <c r="LA120" s="38"/>
      <c r="LB120" s="38"/>
      <c r="LC120" s="38"/>
      <c r="LD120" s="38"/>
      <c r="LE120" s="38"/>
      <c r="LF120" s="38"/>
      <c r="LG120" s="38"/>
      <c r="LH120" s="38"/>
      <c r="LI120" s="38"/>
      <c r="LJ120" s="38"/>
      <c r="LK120" s="38"/>
      <c r="LL120" s="38">
        <v>24</v>
      </c>
      <c r="LM120" s="38"/>
      <c r="LN120" s="38"/>
      <c r="LO120" s="38"/>
      <c r="LP120" s="38"/>
      <c r="LQ120" s="38"/>
      <c r="LR120" s="38"/>
      <c r="LS120" s="38">
        <v>24</v>
      </c>
      <c r="LT120" s="38"/>
      <c r="LU120" s="38"/>
      <c r="LV120" s="38"/>
      <c r="LW120" s="38"/>
      <c r="LX120" s="38"/>
      <c r="LY120" s="38"/>
      <c r="LZ120" s="38"/>
      <c r="MA120" s="38"/>
      <c r="MB120" s="38"/>
      <c r="MC120" s="38"/>
      <c r="MD120" s="38"/>
      <c r="ME120" s="38"/>
      <c r="MF120" s="38"/>
      <c r="MG120" s="38"/>
      <c r="MH120" s="38"/>
      <c r="MI120" s="38"/>
      <c r="MJ120" s="38"/>
      <c r="MK120" s="38"/>
      <c r="ML120" s="38"/>
      <c r="MM120" s="38"/>
      <c r="MN120" s="38"/>
      <c r="MO120" s="38"/>
      <c r="MP120" s="38"/>
      <c r="MQ120" s="38"/>
      <c r="MR120" s="38"/>
      <c r="MS120" s="38"/>
      <c r="MT120" s="38"/>
      <c r="MU120" s="38"/>
      <c r="MV120" s="38"/>
      <c r="MW120" s="38"/>
      <c r="MX120" s="38"/>
      <c r="MY120" s="38"/>
      <c r="MZ120" s="38"/>
      <c r="NA120" s="38"/>
      <c r="NB120" s="38"/>
      <c r="NC120" s="38"/>
      <c r="ND120" s="38"/>
      <c r="NE120" s="38"/>
      <c r="NF120" s="38"/>
      <c r="NG120" s="38"/>
      <c r="NH120" s="38"/>
      <c r="NI120" s="38"/>
      <c r="NJ120" s="38"/>
      <c r="NK120" s="38"/>
      <c r="NL120" s="38"/>
      <c r="NM120" s="38"/>
      <c r="NN120" s="38"/>
      <c r="NO120" s="38"/>
      <c r="NP120" s="38"/>
      <c r="NQ120" s="38"/>
      <c r="NR120" s="38"/>
      <c r="NS120" s="38"/>
      <c r="NT120" s="38"/>
      <c r="NU120" s="38"/>
      <c r="NV120" s="38"/>
      <c r="NW120" s="38"/>
      <c r="NX120" s="38"/>
      <c r="NY120" s="38"/>
      <c r="NZ120" s="38"/>
      <c r="OA120" s="38"/>
      <c r="OB120" s="38"/>
      <c r="OC120" s="38"/>
      <c r="OD120" s="38"/>
      <c r="OE120" s="38"/>
      <c r="OF120" s="38"/>
      <c r="OG120" s="38"/>
      <c r="OH120" s="38"/>
      <c r="OI120" s="38"/>
      <c r="OJ120" s="38"/>
      <c r="OK120" s="38"/>
      <c r="OL120" s="38"/>
      <c r="OM120" s="38"/>
      <c r="ON120" s="38"/>
      <c r="OO120" s="38"/>
      <c r="OP120" s="38"/>
      <c r="OQ120" s="38"/>
      <c r="OR120" s="38"/>
      <c r="OS120" s="38"/>
      <c r="OT120" s="38"/>
      <c r="OU120" s="38"/>
      <c r="OV120" s="38"/>
      <c r="OW120" s="38"/>
      <c r="OX120" s="38"/>
      <c r="OY120" s="38"/>
      <c r="OZ120" s="38"/>
      <c r="PA120" s="38"/>
      <c r="PB120" s="38"/>
      <c r="PC120" s="38"/>
      <c r="PD120" s="38"/>
      <c r="PE120" s="38"/>
      <c r="PF120" s="38"/>
      <c r="PG120" s="38"/>
      <c r="PH120" s="38"/>
      <c r="PI120" s="38"/>
      <c r="PJ120" s="38"/>
      <c r="PK120" s="38"/>
      <c r="PL120" s="38"/>
      <c r="PM120" s="38"/>
      <c r="PN120" s="38"/>
      <c r="PO120" s="38"/>
      <c r="PP120" s="38"/>
      <c r="PQ120" s="38"/>
      <c r="PR120" s="38"/>
      <c r="PS120" s="38"/>
      <c r="PT120" s="38"/>
      <c r="PU120" s="38"/>
      <c r="PV120" s="38"/>
      <c r="PW120" s="38"/>
      <c r="PX120" s="38"/>
      <c r="PY120" s="38"/>
      <c r="PZ120" s="38"/>
      <c r="QA120" s="38"/>
      <c r="QB120" s="38"/>
      <c r="QC120" s="38"/>
      <c r="QD120" s="38"/>
      <c r="QE120" s="38"/>
      <c r="QF120" s="38"/>
      <c r="QG120" s="38"/>
      <c r="QH120" s="38"/>
      <c r="QI120" s="38"/>
      <c r="QJ120" s="38"/>
      <c r="QK120" s="38"/>
      <c r="QL120" s="38"/>
      <c r="QM120" s="38"/>
      <c r="QN120" s="38"/>
      <c r="QO120" s="38"/>
      <c r="QP120" s="38"/>
      <c r="QQ120" s="38"/>
      <c r="QR120" s="38"/>
      <c r="QS120" s="38"/>
      <c r="QT120" s="38"/>
      <c r="QU120" s="38"/>
      <c r="QV120" s="38"/>
      <c r="QW120" s="38"/>
      <c r="QX120" s="38"/>
      <c r="QY120" s="38"/>
      <c r="QZ120" s="38"/>
      <c r="RA120" s="38"/>
      <c r="RB120" s="38"/>
      <c r="RC120" s="38"/>
      <c r="RD120" s="38"/>
      <c r="RE120" s="38"/>
      <c r="RF120" s="38"/>
      <c r="RG120" s="38"/>
      <c r="RH120" s="38"/>
      <c r="RI120" s="38"/>
      <c r="RJ120" s="38"/>
      <c r="RK120" s="38"/>
      <c r="RL120" s="38"/>
      <c r="RM120" s="38"/>
      <c r="RN120" s="38"/>
      <c r="RO120" s="38"/>
      <c r="RP120" s="38"/>
      <c r="RQ120" s="38"/>
      <c r="RR120" s="38"/>
      <c r="RS120" s="38"/>
      <c r="RT120" s="38"/>
      <c r="RU120" s="38"/>
      <c r="RV120" s="38"/>
      <c r="RW120" s="38"/>
      <c r="RX120" s="38"/>
      <c r="RY120" s="38"/>
      <c r="RZ120" s="38"/>
      <c r="SA120" s="38"/>
      <c r="SB120" s="38"/>
      <c r="SC120" s="38"/>
      <c r="SD120" s="38"/>
      <c r="SE120" s="38"/>
      <c r="SF120" s="38"/>
      <c r="SG120" s="38"/>
      <c r="SH120" s="38"/>
      <c r="SI120" s="38"/>
      <c r="SJ120" s="38"/>
      <c r="SK120" s="38"/>
      <c r="SL120" s="38"/>
      <c r="SM120" s="38"/>
      <c r="SN120" s="38"/>
      <c r="SO120" s="38"/>
      <c r="SP120" s="38"/>
      <c r="SQ120" s="38"/>
      <c r="SR120" s="38"/>
      <c r="SS120" s="38"/>
      <c r="ST120" s="38"/>
      <c r="SU120" s="38"/>
      <c r="SV120" s="38"/>
      <c r="SW120" s="38"/>
      <c r="SX120" s="38"/>
      <c r="SY120" s="38"/>
      <c r="SZ120" s="38"/>
      <c r="TA120" s="38"/>
      <c r="TB120" s="38"/>
      <c r="TC120" s="38"/>
      <c r="TD120" s="38"/>
      <c r="TE120" s="38"/>
      <c r="TF120" s="38"/>
      <c r="TG120" s="38"/>
      <c r="TH120" s="38"/>
      <c r="TI120" s="38"/>
      <c r="TJ120" s="38"/>
      <c r="TK120" s="38"/>
      <c r="TL120" s="38"/>
      <c r="TM120" s="38"/>
      <c r="TN120" s="38"/>
      <c r="TO120" s="38"/>
      <c r="TP120" s="38"/>
      <c r="TQ120" s="38"/>
      <c r="TR120" s="38"/>
      <c r="TS120" s="38"/>
      <c r="TT120" s="38"/>
      <c r="TU120" s="38"/>
      <c r="TV120" s="38"/>
      <c r="TW120" s="38"/>
      <c r="TX120" s="38"/>
      <c r="TY120" s="38"/>
      <c r="TZ120" s="38"/>
      <c r="UA120" s="38"/>
      <c r="UB120" s="38"/>
      <c r="UC120" s="38"/>
      <c r="UD120" s="38"/>
      <c r="UE120" s="38"/>
      <c r="UF120" s="38"/>
      <c r="UG120" s="38"/>
      <c r="UH120" s="38"/>
      <c r="UI120" s="38"/>
      <c r="UJ120" s="38"/>
      <c r="UK120" s="38"/>
      <c r="UL120" s="38"/>
      <c r="UM120" s="38"/>
      <c r="UN120" s="38"/>
      <c r="UO120" s="38"/>
      <c r="UP120" s="38"/>
      <c r="UQ120" s="38"/>
      <c r="UR120" s="38"/>
      <c r="US120" s="38"/>
      <c r="UT120" s="38"/>
      <c r="UU120" s="38"/>
      <c r="UV120" s="38"/>
      <c r="UW120" s="38"/>
      <c r="UX120" s="38"/>
      <c r="UY120" s="38"/>
      <c r="UZ120" s="38"/>
      <c r="VA120" s="38"/>
      <c r="VB120" s="38"/>
      <c r="VC120" s="38"/>
      <c r="VD120" s="38"/>
      <c r="VE120" s="38"/>
      <c r="VF120" s="38"/>
      <c r="VG120" s="38"/>
      <c r="VH120" s="38"/>
      <c r="VI120" s="38"/>
      <c r="VJ120" s="38"/>
      <c r="VK120" s="38"/>
      <c r="VL120" s="38"/>
      <c r="VM120" s="38"/>
      <c r="VN120" s="38"/>
      <c r="VO120" s="38"/>
      <c r="VP120" s="38"/>
      <c r="VQ120" s="38"/>
      <c r="VR120" s="38"/>
      <c r="VS120" s="38"/>
      <c r="VT120" s="38"/>
      <c r="VU120" s="38"/>
      <c r="VV120" s="38"/>
      <c r="VW120" s="38"/>
      <c r="VX120" s="38"/>
      <c r="VY120" s="38"/>
      <c r="VZ120" s="38"/>
      <c r="WA120" s="38"/>
      <c r="WB120" s="38"/>
      <c r="WC120" s="38"/>
      <c r="WD120" s="38"/>
      <c r="WE120" s="38"/>
      <c r="WF120" s="38"/>
      <c r="WG120" s="38"/>
      <c r="WH120" s="38"/>
      <c r="WI120" s="38"/>
      <c r="WJ120" s="38"/>
      <c r="WK120" s="38"/>
      <c r="WL120" s="38"/>
      <c r="WM120" s="38"/>
      <c r="WN120" s="38"/>
      <c r="WO120" s="38"/>
      <c r="WP120" s="38"/>
      <c r="WQ120" s="38"/>
      <c r="WR120" s="38"/>
      <c r="WS120" s="38"/>
      <c r="WT120" s="38"/>
      <c r="WU120" s="38"/>
      <c r="WV120" s="38"/>
      <c r="WW120" s="38"/>
      <c r="WX120" s="38"/>
      <c r="WY120" s="38"/>
      <c r="WZ120" s="38"/>
      <c r="XA120" s="38"/>
      <c r="XB120" s="38"/>
      <c r="XC120" s="38"/>
      <c r="XD120" s="38"/>
      <c r="XE120" s="38"/>
      <c r="XF120" s="38"/>
      <c r="XG120" s="38"/>
      <c r="XH120" s="38"/>
      <c r="XI120" s="38"/>
      <c r="XJ120" s="38"/>
      <c r="XK120" s="38"/>
      <c r="XL120" s="38"/>
      <c r="XM120" s="38"/>
      <c r="XN120" s="38"/>
      <c r="XO120" s="38"/>
      <c r="XP120" s="38"/>
      <c r="XQ120" s="38"/>
      <c r="XR120" s="38"/>
      <c r="XS120" s="38"/>
      <c r="XT120" s="38"/>
      <c r="XU120" s="38"/>
      <c r="XV120" s="38"/>
      <c r="XW120" s="38"/>
      <c r="XX120" s="38"/>
      <c r="XY120" s="38"/>
      <c r="XZ120" s="38"/>
      <c r="YA120" s="38"/>
      <c r="YB120" s="38"/>
      <c r="YC120" s="38"/>
      <c r="YD120" s="38"/>
      <c r="YE120" s="38"/>
      <c r="YF120" s="38"/>
      <c r="YG120" s="38"/>
      <c r="YH120" s="38"/>
      <c r="YI120" s="38"/>
      <c r="YJ120" s="38"/>
      <c r="YK120" s="38"/>
      <c r="YL120" s="38"/>
      <c r="YM120" s="38"/>
      <c r="YN120" s="38"/>
      <c r="YO120" s="38"/>
      <c r="YP120" s="38"/>
      <c r="YQ120" s="38"/>
      <c r="YR120" s="38"/>
      <c r="YS120" s="38"/>
      <c r="YT120" s="38"/>
      <c r="YU120" s="38"/>
      <c r="YV120" s="38">
        <v>36</v>
      </c>
      <c r="YW120" s="38"/>
      <c r="YX120" s="38"/>
      <c r="YY120" s="38"/>
      <c r="YZ120" s="38"/>
      <c r="ZA120" s="38"/>
      <c r="ZB120" s="38"/>
      <c r="ZC120" s="38"/>
      <c r="ZD120" s="38"/>
      <c r="ZE120" s="38"/>
      <c r="ZF120" s="38"/>
      <c r="ZG120" s="38"/>
      <c r="ZH120" s="38"/>
      <c r="ZI120" s="38"/>
      <c r="ZJ120" s="38"/>
      <c r="ZK120" s="38"/>
      <c r="ZL120" s="38"/>
      <c r="ZM120" s="38">
        <v>36</v>
      </c>
      <c r="ZN120" s="38"/>
      <c r="ZO120" s="38"/>
      <c r="ZP120" s="38"/>
      <c r="ZQ120" s="38"/>
      <c r="ZR120" s="38"/>
      <c r="ZS120" s="38"/>
      <c r="ZT120" s="38"/>
      <c r="ZU120" s="38"/>
      <c r="ZV120" s="38"/>
      <c r="ZW120" s="38"/>
      <c r="ZX120" s="38"/>
      <c r="ZY120" s="38"/>
      <c r="ZZ120" s="38"/>
      <c r="AAA120" s="38"/>
      <c r="AAB120" s="38"/>
      <c r="AAC120" s="38"/>
      <c r="AAD120" s="38"/>
      <c r="AAE120" s="38"/>
      <c r="AAF120" s="38"/>
      <c r="AAG120" s="38"/>
      <c r="AAH120" s="38"/>
      <c r="AAI120" s="38"/>
      <c r="AAJ120" s="31">
        <f t="shared" si="9"/>
        <v>0</v>
      </c>
      <c r="AAK120" s="5"/>
    </row>
    <row r="121" spans="1:713" s="36" customFormat="1" x14ac:dyDescent="0.25">
      <c r="A121" s="43" t="s">
        <v>185</v>
      </c>
      <c r="B121" s="77">
        <f t="shared" si="8"/>
        <v>6.0000000000000018</v>
      </c>
      <c r="C121" s="69">
        <v>1.2</v>
      </c>
      <c r="D121" s="71">
        <v>43461</v>
      </c>
      <c r="E121" s="79">
        <v>16.3</v>
      </c>
      <c r="F121" s="79">
        <f t="shared" si="13"/>
        <v>97.80000000000004</v>
      </c>
      <c r="G121" s="77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  <c r="EN121" s="38"/>
      <c r="EO121" s="38"/>
      <c r="EP121" s="38"/>
      <c r="EQ121" s="38"/>
      <c r="ER121" s="38"/>
      <c r="ES121" s="38"/>
      <c r="ET121" s="38"/>
      <c r="EU121" s="38"/>
      <c r="EV121" s="38"/>
      <c r="EW121" s="38"/>
      <c r="EX121" s="38"/>
      <c r="EY121" s="38"/>
      <c r="EZ121" s="38"/>
      <c r="FA121" s="38"/>
      <c r="FB121" s="38"/>
      <c r="FC121" s="38"/>
      <c r="FD121" s="38"/>
      <c r="FE121" s="38"/>
      <c r="FF121" s="38"/>
      <c r="FG121" s="38"/>
      <c r="FH121" s="38"/>
      <c r="FI121" s="38"/>
      <c r="FJ121" s="38"/>
      <c r="FK121" s="38"/>
      <c r="FL121" s="38"/>
      <c r="FM121" s="38"/>
      <c r="FN121" s="38"/>
      <c r="FO121" s="38"/>
      <c r="FP121" s="38"/>
      <c r="FQ121" s="38"/>
      <c r="FR121" s="38"/>
      <c r="FS121" s="38"/>
      <c r="FT121" s="38"/>
      <c r="FU121" s="38"/>
      <c r="FV121" s="38"/>
      <c r="FW121" s="38"/>
      <c r="FX121" s="38"/>
      <c r="FY121" s="38"/>
      <c r="FZ121" s="38"/>
      <c r="GA121" s="38"/>
      <c r="GB121" s="38"/>
      <c r="GC121" s="38"/>
      <c r="GD121" s="38"/>
      <c r="GE121" s="38"/>
      <c r="GF121" s="38"/>
      <c r="GG121" s="38"/>
      <c r="GH121" s="38"/>
      <c r="GI121" s="38"/>
      <c r="GJ121" s="38"/>
      <c r="GK121" s="38"/>
      <c r="GL121" s="38"/>
      <c r="GM121" s="38"/>
      <c r="GN121" s="38"/>
      <c r="GO121" s="38"/>
      <c r="GP121" s="38"/>
      <c r="GQ121" s="38"/>
      <c r="GR121" s="38"/>
      <c r="GS121" s="38"/>
      <c r="GT121" s="38"/>
      <c r="GU121" s="38"/>
      <c r="GV121" s="38"/>
      <c r="GW121" s="38"/>
      <c r="GX121" s="38"/>
      <c r="GY121" s="38"/>
      <c r="GZ121" s="38"/>
      <c r="HA121" s="38"/>
      <c r="HB121" s="38"/>
      <c r="HC121" s="38"/>
      <c r="HD121" s="38"/>
      <c r="HE121" s="38"/>
      <c r="HF121" s="38"/>
      <c r="HG121" s="38"/>
      <c r="HH121" s="38"/>
      <c r="HI121" s="38"/>
      <c r="HJ121" s="38"/>
      <c r="HK121" s="38"/>
      <c r="HL121" s="38"/>
      <c r="HM121" s="38"/>
      <c r="HN121" s="38"/>
      <c r="HO121" s="38"/>
      <c r="HP121" s="38"/>
      <c r="HQ121" s="38"/>
      <c r="HR121" s="38"/>
      <c r="HS121" s="38"/>
      <c r="HT121" s="38"/>
      <c r="HU121" s="38"/>
      <c r="HV121" s="38"/>
      <c r="HW121" s="38"/>
      <c r="HX121" s="38"/>
      <c r="HY121" s="38"/>
      <c r="HZ121" s="38"/>
      <c r="IA121" s="38"/>
      <c r="IB121" s="38"/>
      <c r="IC121" s="38"/>
      <c r="ID121" s="38"/>
      <c r="IE121" s="38"/>
      <c r="IF121" s="38"/>
      <c r="IG121" s="38"/>
      <c r="IH121" s="38"/>
      <c r="II121" s="38"/>
      <c r="IJ121" s="38"/>
      <c r="IK121" s="38"/>
      <c r="IL121" s="38"/>
      <c r="IM121" s="38"/>
      <c r="IN121" s="38"/>
      <c r="IO121" s="38"/>
      <c r="IP121" s="38"/>
      <c r="IQ121" s="38">
        <v>6</v>
      </c>
      <c r="IR121" s="38"/>
      <c r="IS121" s="38"/>
      <c r="IT121" s="38"/>
      <c r="IU121" s="38"/>
      <c r="IV121" s="38"/>
      <c r="IW121" s="38"/>
      <c r="IX121" s="38"/>
      <c r="IY121" s="38"/>
      <c r="IZ121" s="38"/>
      <c r="JA121" s="38"/>
      <c r="JB121" s="38"/>
      <c r="JC121" s="38"/>
      <c r="JD121" s="38"/>
      <c r="JE121" s="38"/>
      <c r="JF121" s="38"/>
      <c r="JG121" s="38"/>
      <c r="JH121" s="38"/>
      <c r="JI121" s="38"/>
      <c r="JJ121" s="38">
        <v>6</v>
      </c>
      <c r="JK121" s="38"/>
      <c r="JL121" s="38"/>
      <c r="JM121" s="38"/>
      <c r="JN121" s="38"/>
      <c r="JO121" s="38"/>
      <c r="JP121" s="38"/>
      <c r="JQ121" s="38"/>
      <c r="JR121" s="38"/>
      <c r="JS121" s="38"/>
      <c r="JT121" s="38"/>
      <c r="JU121" s="38"/>
      <c r="JV121" s="38"/>
      <c r="JW121" s="38"/>
      <c r="JX121" s="38"/>
      <c r="JY121" s="38"/>
      <c r="JZ121" s="38"/>
      <c r="KA121" s="38"/>
      <c r="KB121" s="38"/>
      <c r="KC121" s="38"/>
      <c r="KD121" s="38"/>
      <c r="KE121" s="38"/>
      <c r="KF121" s="38"/>
      <c r="KG121" s="38"/>
      <c r="KH121" s="38"/>
      <c r="KI121" s="38"/>
      <c r="KJ121" s="38"/>
      <c r="KK121" s="38"/>
      <c r="KL121" s="38"/>
      <c r="KM121" s="38"/>
      <c r="KN121" s="38"/>
      <c r="KO121" s="38"/>
      <c r="KP121" s="38"/>
      <c r="KQ121" s="38"/>
      <c r="KR121" s="38"/>
      <c r="KS121" s="38"/>
      <c r="KT121" s="38"/>
      <c r="KU121" s="38"/>
      <c r="KV121" s="38"/>
      <c r="KW121" s="38"/>
      <c r="KX121" s="38"/>
      <c r="KY121" s="38"/>
      <c r="KZ121" s="38"/>
      <c r="LA121" s="38"/>
      <c r="LB121" s="38"/>
      <c r="LC121" s="38"/>
      <c r="LD121" s="38"/>
      <c r="LE121" s="38"/>
      <c r="LF121" s="38"/>
      <c r="LG121" s="38"/>
      <c r="LH121" s="38"/>
      <c r="LI121" s="38"/>
      <c r="LJ121" s="38"/>
      <c r="LK121" s="38"/>
      <c r="LL121" s="38"/>
      <c r="LM121" s="38"/>
      <c r="LN121" s="38"/>
      <c r="LO121" s="38"/>
      <c r="LP121" s="38"/>
      <c r="LQ121" s="38"/>
      <c r="LR121" s="38"/>
      <c r="LS121" s="38"/>
      <c r="LT121" s="38"/>
      <c r="LU121" s="38"/>
      <c r="LV121" s="38"/>
      <c r="LW121" s="38"/>
      <c r="LX121" s="38"/>
      <c r="LY121" s="38"/>
      <c r="LZ121" s="38"/>
      <c r="MA121" s="38"/>
      <c r="MB121" s="38"/>
      <c r="MC121" s="38"/>
      <c r="MD121" s="38"/>
      <c r="ME121" s="38"/>
      <c r="MF121" s="38"/>
      <c r="MG121" s="38"/>
      <c r="MH121" s="38"/>
      <c r="MI121" s="38"/>
      <c r="MJ121" s="38"/>
      <c r="MK121" s="38"/>
      <c r="ML121" s="38"/>
      <c r="MM121" s="38"/>
      <c r="MN121" s="38"/>
      <c r="MO121" s="38"/>
      <c r="MP121" s="38"/>
      <c r="MQ121" s="38"/>
      <c r="MR121" s="38"/>
      <c r="MS121" s="38"/>
      <c r="MT121" s="38"/>
      <c r="MU121" s="38"/>
      <c r="MV121" s="38"/>
      <c r="MW121" s="38"/>
      <c r="MX121" s="38"/>
      <c r="MY121" s="38"/>
      <c r="MZ121" s="38"/>
      <c r="NA121" s="38"/>
      <c r="NB121" s="38"/>
      <c r="NC121" s="38"/>
      <c r="ND121" s="38"/>
      <c r="NE121" s="38"/>
      <c r="NF121" s="38"/>
      <c r="NG121" s="38"/>
      <c r="NH121" s="38"/>
      <c r="NI121" s="38"/>
      <c r="NJ121" s="38"/>
      <c r="NK121" s="38"/>
      <c r="NL121" s="38"/>
      <c r="NM121" s="38"/>
      <c r="NN121" s="38"/>
      <c r="NO121" s="38"/>
      <c r="NP121" s="38"/>
      <c r="NQ121" s="38"/>
      <c r="NR121" s="38"/>
      <c r="NS121" s="38"/>
      <c r="NT121" s="38"/>
      <c r="NU121" s="38"/>
      <c r="NV121" s="38"/>
      <c r="NW121" s="38"/>
      <c r="NX121" s="38"/>
      <c r="NY121" s="38"/>
      <c r="NZ121" s="38"/>
      <c r="OA121" s="38"/>
      <c r="OB121" s="38"/>
      <c r="OC121" s="38"/>
      <c r="OD121" s="38"/>
      <c r="OE121" s="38"/>
      <c r="OF121" s="38"/>
      <c r="OG121" s="38"/>
      <c r="OH121" s="38"/>
      <c r="OI121" s="38"/>
      <c r="OJ121" s="38"/>
      <c r="OK121" s="38"/>
      <c r="OL121" s="38"/>
      <c r="OM121" s="38"/>
      <c r="ON121" s="38"/>
      <c r="OO121" s="38"/>
      <c r="OP121" s="38"/>
      <c r="OQ121" s="38"/>
      <c r="OR121" s="38"/>
      <c r="OS121" s="38"/>
      <c r="OT121" s="38"/>
      <c r="OU121" s="38"/>
      <c r="OV121" s="38"/>
      <c r="OW121" s="38"/>
      <c r="OX121" s="38"/>
      <c r="OY121" s="38"/>
      <c r="OZ121" s="38"/>
      <c r="PA121" s="38"/>
      <c r="PB121" s="38"/>
      <c r="PC121" s="38"/>
      <c r="PD121" s="38"/>
      <c r="PE121" s="38"/>
      <c r="PF121" s="38"/>
      <c r="PG121" s="38"/>
      <c r="PH121" s="38"/>
      <c r="PI121" s="38"/>
      <c r="PJ121" s="38"/>
      <c r="PK121" s="38"/>
      <c r="PL121" s="38"/>
      <c r="PM121" s="38"/>
      <c r="PN121" s="38"/>
      <c r="PO121" s="38"/>
      <c r="PP121" s="38"/>
      <c r="PQ121" s="38"/>
      <c r="PR121" s="38"/>
      <c r="PS121" s="38"/>
      <c r="PT121" s="38"/>
      <c r="PU121" s="38"/>
      <c r="PV121" s="38"/>
      <c r="PW121" s="38"/>
      <c r="PX121" s="38"/>
      <c r="PY121" s="38"/>
      <c r="PZ121" s="38"/>
      <c r="QA121" s="38"/>
      <c r="QB121" s="38"/>
      <c r="QC121" s="38"/>
      <c r="QD121" s="38"/>
      <c r="QE121" s="38"/>
      <c r="QF121" s="38"/>
      <c r="QG121" s="38"/>
      <c r="QH121" s="38"/>
      <c r="QI121" s="38"/>
      <c r="QJ121" s="38"/>
      <c r="QK121" s="38"/>
      <c r="QL121" s="38"/>
      <c r="QM121" s="38"/>
      <c r="QN121" s="38"/>
      <c r="QO121" s="38"/>
      <c r="QP121" s="38"/>
      <c r="QQ121" s="38"/>
      <c r="QR121" s="38"/>
      <c r="QS121" s="38"/>
      <c r="QT121" s="38"/>
      <c r="QU121" s="38"/>
      <c r="QV121" s="38"/>
      <c r="QW121" s="38"/>
      <c r="QX121" s="38"/>
      <c r="QY121" s="38"/>
      <c r="QZ121" s="38"/>
      <c r="RA121" s="38"/>
      <c r="RB121" s="38"/>
      <c r="RC121" s="38"/>
      <c r="RD121" s="38"/>
      <c r="RE121" s="38"/>
      <c r="RF121" s="38"/>
      <c r="RG121" s="38"/>
      <c r="RH121" s="38"/>
      <c r="RI121" s="38"/>
      <c r="RJ121" s="38"/>
      <c r="RK121" s="38"/>
      <c r="RL121" s="38"/>
      <c r="RM121" s="38"/>
      <c r="RN121" s="38"/>
      <c r="RO121" s="38"/>
      <c r="RP121" s="38"/>
      <c r="RQ121" s="38"/>
      <c r="RR121" s="38"/>
      <c r="RS121" s="38"/>
      <c r="RT121" s="38"/>
      <c r="RU121" s="38"/>
      <c r="RV121" s="38"/>
      <c r="RW121" s="38"/>
      <c r="RX121" s="38"/>
      <c r="RY121" s="38"/>
      <c r="RZ121" s="38"/>
      <c r="SA121" s="38"/>
      <c r="SB121" s="38"/>
      <c r="SC121" s="38"/>
      <c r="SD121" s="38"/>
      <c r="SE121" s="38"/>
      <c r="SF121" s="38"/>
      <c r="SG121" s="38"/>
      <c r="SH121" s="38"/>
      <c r="SI121" s="38">
        <v>3.6</v>
      </c>
      <c r="SJ121" s="38"/>
      <c r="SK121" s="38"/>
      <c r="SL121" s="38"/>
      <c r="SM121" s="38">
        <v>3.6</v>
      </c>
      <c r="SN121" s="38"/>
      <c r="SO121" s="38"/>
      <c r="SP121" s="38"/>
      <c r="SQ121" s="38"/>
      <c r="SR121" s="38"/>
      <c r="SS121" s="38"/>
      <c r="ST121" s="38"/>
      <c r="SU121" s="38"/>
      <c r="SV121" s="38"/>
      <c r="SW121" s="38"/>
      <c r="SX121" s="38"/>
      <c r="SY121" s="38"/>
      <c r="SZ121" s="38"/>
      <c r="TA121" s="38"/>
      <c r="TB121" s="38"/>
      <c r="TC121" s="38"/>
      <c r="TD121" s="38"/>
      <c r="TE121" s="38"/>
      <c r="TF121" s="38"/>
      <c r="TG121" s="38"/>
      <c r="TH121" s="38"/>
      <c r="TI121" s="38"/>
      <c r="TJ121" s="38"/>
      <c r="TK121" s="38"/>
      <c r="TL121" s="38"/>
      <c r="TM121" s="38"/>
      <c r="TN121" s="38"/>
      <c r="TO121" s="38"/>
      <c r="TP121" s="38"/>
      <c r="TQ121" s="38"/>
      <c r="TR121" s="38"/>
      <c r="TS121" s="38"/>
      <c r="TT121" s="38"/>
      <c r="TU121" s="38"/>
      <c r="TV121" s="38"/>
      <c r="TW121" s="38"/>
      <c r="TX121" s="38"/>
      <c r="TY121" s="38"/>
      <c r="TZ121" s="38"/>
      <c r="UA121" s="38"/>
      <c r="UB121" s="38"/>
      <c r="UC121" s="38"/>
      <c r="UD121" s="38"/>
      <c r="UE121" s="38"/>
      <c r="UF121" s="38"/>
      <c r="UG121" s="38"/>
      <c r="UH121" s="38"/>
      <c r="UI121" s="38"/>
      <c r="UJ121" s="38"/>
      <c r="UK121" s="38"/>
      <c r="UL121" s="38"/>
      <c r="UM121" s="38"/>
      <c r="UN121" s="38"/>
      <c r="UO121" s="38"/>
      <c r="UP121" s="38"/>
      <c r="UQ121" s="38"/>
      <c r="UR121" s="38"/>
      <c r="US121" s="38"/>
      <c r="UT121" s="38"/>
      <c r="UU121" s="38"/>
      <c r="UV121" s="38"/>
      <c r="UW121" s="38"/>
      <c r="UX121" s="38"/>
      <c r="UY121" s="38"/>
      <c r="UZ121" s="38"/>
      <c r="VA121" s="38"/>
      <c r="VB121" s="38"/>
      <c r="VC121" s="38"/>
      <c r="VD121" s="38"/>
      <c r="VE121" s="38"/>
      <c r="VF121" s="38"/>
      <c r="VG121" s="38"/>
      <c r="VH121" s="38"/>
      <c r="VI121" s="38"/>
      <c r="VJ121" s="38"/>
      <c r="VK121" s="38"/>
      <c r="VL121" s="38"/>
      <c r="VM121" s="38"/>
      <c r="VN121" s="38"/>
      <c r="VO121" s="38"/>
      <c r="VP121" s="38"/>
      <c r="VQ121" s="38">
        <v>6</v>
      </c>
      <c r="VR121" s="38"/>
      <c r="VS121" s="38"/>
      <c r="VT121" s="38"/>
      <c r="VU121" s="38"/>
      <c r="VV121" s="38"/>
      <c r="VW121" s="38"/>
      <c r="VX121" s="38"/>
      <c r="VY121" s="38">
        <v>6</v>
      </c>
      <c r="VZ121" s="38"/>
      <c r="WA121" s="38"/>
      <c r="WB121" s="38"/>
      <c r="WC121" s="38"/>
      <c r="WD121" s="38"/>
      <c r="WE121" s="38"/>
      <c r="WF121" s="38"/>
      <c r="WG121" s="38"/>
      <c r="WH121" s="38"/>
      <c r="WI121" s="38"/>
      <c r="WJ121" s="38"/>
      <c r="WK121" s="38"/>
      <c r="WL121" s="38"/>
      <c r="WM121" s="38"/>
      <c r="WN121" s="38"/>
      <c r="WO121" s="38"/>
      <c r="WP121" s="38"/>
      <c r="WQ121" s="38"/>
      <c r="WR121" s="38"/>
      <c r="WS121" s="38"/>
      <c r="WT121" s="38"/>
      <c r="WU121" s="38"/>
      <c r="WV121" s="38"/>
      <c r="WW121" s="38"/>
      <c r="WX121" s="38"/>
      <c r="WY121" s="38"/>
      <c r="WZ121" s="38"/>
      <c r="XA121" s="38"/>
      <c r="XB121" s="38"/>
      <c r="XC121" s="38"/>
      <c r="XD121" s="38"/>
      <c r="XE121" s="38"/>
      <c r="XF121" s="38"/>
      <c r="XG121" s="38"/>
      <c r="XH121" s="38"/>
      <c r="XI121" s="38"/>
      <c r="XJ121" s="38"/>
      <c r="XK121" s="38"/>
      <c r="XL121" s="38"/>
      <c r="XM121" s="38"/>
      <c r="XN121" s="38"/>
      <c r="XO121" s="38"/>
      <c r="XP121" s="38"/>
      <c r="XQ121" s="38"/>
      <c r="XR121" s="38"/>
      <c r="XS121" s="38"/>
      <c r="XT121" s="38"/>
      <c r="XU121" s="38"/>
      <c r="XV121" s="38"/>
      <c r="XW121" s="38"/>
      <c r="XX121" s="38"/>
      <c r="XY121" s="38"/>
      <c r="XZ121" s="38"/>
      <c r="YA121" s="38"/>
      <c r="YB121" s="38"/>
      <c r="YC121" s="38"/>
      <c r="YD121" s="38"/>
      <c r="YE121" s="38"/>
      <c r="YF121" s="38"/>
      <c r="YG121" s="38"/>
      <c r="YH121" s="38"/>
      <c r="YI121" s="38"/>
      <c r="YJ121" s="38"/>
      <c r="YK121" s="38"/>
      <c r="YL121" s="38"/>
      <c r="YM121" s="38"/>
      <c r="YN121" s="38"/>
      <c r="YO121" s="38"/>
      <c r="YP121" s="38"/>
      <c r="YQ121" s="38"/>
      <c r="YR121" s="38"/>
      <c r="YS121" s="38"/>
      <c r="YT121" s="38"/>
      <c r="YU121" s="38"/>
      <c r="YV121" s="38"/>
      <c r="YW121" s="38"/>
      <c r="YX121" s="38"/>
      <c r="YY121" s="38"/>
      <c r="YZ121" s="38"/>
      <c r="ZA121" s="38"/>
      <c r="ZB121" s="38"/>
      <c r="ZC121" s="38"/>
      <c r="ZD121" s="38"/>
      <c r="ZE121" s="38"/>
      <c r="ZF121" s="38"/>
      <c r="ZG121" s="38"/>
      <c r="ZH121" s="38"/>
      <c r="ZI121" s="38"/>
      <c r="ZJ121" s="38"/>
      <c r="ZK121" s="38"/>
      <c r="ZL121" s="38"/>
      <c r="ZM121" s="38"/>
      <c r="ZN121" s="38"/>
      <c r="ZO121" s="38"/>
      <c r="ZP121" s="38"/>
      <c r="ZQ121" s="38">
        <v>6</v>
      </c>
      <c r="ZR121" s="38"/>
      <c r="ZS121" s="38"/>
      <c r="ZT121" s="38"/>
      <c r="ZU121" s="38"/>
      <c r="ZV121" s="38"/>
      <c r="ZW121" s="38">
        <v>6</v>
      </c>
      <c r="ZX121" s="38"/>
      <c r="ZY121" s="38"/>
      <c r="ZZ121" s="38"/>
      <c r="AAA121" s="38"/>
      <c r="AAB121" s="38"/>
      <c r="AAC121" s="38"/>
      <c r="AAD121" s="38"/>
      <c r="AAE121" s="38"/>
      <c r="AAF121" s="38"/>
      <c r="AAG121" s="38"/>
      <c r="AAH121" s="38"/>
      <c r="AAI121" s="38"/>
      <c r="AAJ121" s="31">
        <f t="shared" si="9"/>
        <v>0</v>
      </c>
      <c r="AAK121" s="5"/>
    </row>
    <row r="122" spans="1:713" s="36" customFormat="1" x14ac:dyDescent="0.25">
      <c r="A122" s="43" t="s">
        <v>259</v>
      </c>
      <c r="B122" s="77">
        <f t="shared" si="8"/>
        <v>0</v>
      </c>
      <c r="C122" s="69">
        <v>1</v>
      </c>
      <c r="D122" s="71">
        <v>43087</v>
      </c>
      <c r="E122" s="79">
        <v>2.52</v>
      </c>
      <c r="F122" s="79">
        <f t="shared" si="13"/>
        <v>0</v>
      </c>
      <c r="G122" s="77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  <c r="EN122" s="38"/>
      <c r="EO122" s="38"/>
      <c r="EP122" s="38"/>
      <c r="EQ122" s="38"/>
      <c r="ER122" s="38"/>
      <c r="ES122" s="38"/>
      <c r="ET122" s="38"/>
      <c r="EU122" s="38"/>
      <c r="EV122" s="38"/>
      <c r="EW122" s="38"/>
      <c r="EX122" s="38"/>
      <c r="EY122" s="38"/>
      <c r="EZ122" s="38"/>
      <c r="FA122" s="38"/>
      <c r="FB122" s="38"/>
      <c r="FC122" s="38"/>
      <c r="FD122" s="38"/>
      <c r="FE122" s="38"/>
      <c r="FF122" s="38"/>
      <c r="FG122" s="38"/>
      <c r="FH122" s="38"/>
      <c r="FI122" s="38"/>
      <c r="FJ122" s="38"/>
      <c r="FK122" s="38"/>
      <c r="FL122" s="38"/>
      <c r="FM122" s="38"/>
      <c r="FN122" s="38"/>
      <c r="FO122" s="38"/>
      <c r="FP122" s="38"/>
      <c r="FQ122" s="38"/>
      <c r="FR122" s="38"/>
      <c r="FS122" s="38"/>
      <c r="FT122" s="38"/>
      <c r="FU122" s="38"/>
      <c r="FV122" s="38"/>
      <c r="FW122" s="38"/>
      <c r="FX122" s="38"/>
      <c r="FY122" s="38"/>
      <c r="FZ122" s="38"/>
      <c r="GA122" s="38"/>
      <c r="GB122" s="38"/>
      <c r="GC122" s="38"/>
      <c r="GD122" s="38"/>
      <c r="GE122" s="38"/>
      <c r="GF122" s="38"/>
      <c r="GG122" s="38"/>
      <c r="GH122" s="38"/>
      <c r="GI122" s="38"/>
      <c r="GJ122" s="38"/>
      <c r="GK122" s="38"/>
      <c r="GL122" s="38"/>
      <c r="GM122" s="38"/>
      <c r="GN122" s="38"/>
      <c r="GO122" s="38"/>
      <c r="GP122" s="38"/>
      <c r="GQ122" s="38"/>
      <c r="GR122" s="38"/>
      <c r="GS122" s="38"/>
      <c r="GT122" s="38"/>
      <c r="GU122" s="38"/>
      <c r="GV122" s="38"/>
      <c r="GW122" s="38"/>
      <c r="GX122" s="38"/>
      <c r="GY122" s="38"/>
      <c r="GZ122" s="38"/>
      <c r="HA122" s="38"/>
      <c r="HB122" s="38"/>
      <c r="HC122" s="38"/>
      <c r="HD122" s="38"/>
      <c r="HE122" s="38"/>
      <c r="HF122" s="38"/>
      <c r="HG122" s="38"/>
      <c r="HH122" s="38"/>
      <c r="HI122" s="38"/>
      <c r="HJ122" s="38"/>
      <c r="HK122" s="38"/>
      <c r="HL122" s="38"/>
      <c r="HM122" s="38"/>
      <c r="HN122" s="38"/>
      <c r="HO122" s="38"/>
      <c r="HP122" s="38"/>
      <c r="HQ122" s="38"/>
      <c r="HR122" s="38"/>
      <c r="HS122" s="38"/>
      <c r="HT122" s="38"/>
      <c r="HU122" s="38"/>
      <c r="HV122" s="38"/>
      <c r="HW122" s="38"/>
      <c r="HX122" s="38"/>
      <c r="HY122" s="38"/>
      <c r="HZ122" s="38"/>
      <c r="IA122" s="38"/>
      <c r="IB122" s="38"/>
      <c r="IC122" s="38"/>
      <c r="ID122" s="38"/>
      <c r="IE122" s="38"/>
      <c r="IF122" s="38"/>
      <c r="IG122" s="38"/>
      <c r="IH122" s="38"/>
      <c r="II122" s="38"/>
      <c r="IJ122" s="38"/>
      <c r="IK122" s="38"/>
      <c r="IL122" s="38"/>
      <c r="IM122" s="38"/>
      <c r="IN122" s="38"/>
      <c r="IO122" s="38"/>
      <c r="IP122" s="38"/>
      <c r="IQ122" s="38"/>
      <c r="IR122" s="38"/>
      <c r="IS122" s="38"/>
      <c r="IT122" s="38"/>
      <c r="IU122" s="38"/>
      <c r="IV122" s="38"/>
      <c r="IW122" s="38"/>
      <c r="IX122" s="38"/>
      <c r="IY122" s="38"/>
      <c r="IZ122" s="38"/>
      <c r="JA122" s="38"/>
      <c r="JB122" s="38"/>
      <c r="JC122" s="38"/>
      <c r="JD122" s="38"/>
      <c r="JE122" s="38"/>
      <c r="JF122" s="38"/>
      <c r="JG122" s="38"/>
      <c r="JH122" s="38"/>
      <c r="JI122" s="38"/>
      <c r="JJ122" s="38"/>
      <c r="JK122" s="38"/>
      <c r="JL122" s="38"/>
      <c r="JM122" s="38"/>
      <c r="JN122" s="38"/>
      <c r="JO122" s="38"/>
      <c r="JP122" s="38"/>
      <c r="JQ122" s="38"/>
      <c r="JR122" s="38"/>
      <c r="JS122" s="38"/>
      <c r="JT122" s="38"/>
      <c r="JU122" s="38"/>
      <c r="JV122" s="38"/>
      <c r="JW122" s="38"/>
      <c r="JX122" s="38"/>
      <c r="JY122" s="38"/>
      <c r="JZ122" s="38"/>
      <c r="KA122" s="38"/>
      <c r="KB122" s="38"/>
      <c r="KC122" s="38"/>
      <c r="KD122" s="38"/>
      <c r="KE122" s="38"/>
      <c r="KF122" s="38"/>
      <c r="KG122" s="38"/>
      <c r="KH122" s="38"/>
      <c r="KI122" s="38"/>
      <c r="KJ122" s="38"/>
      <c r="KK122" s="38"/>
      <c r="KL122" s="38"/>
      <c r="KM122" s="38"/>
      <c r="KN122" s="38"/>
      <c r="KO122" s="38"/>
      <c r="KP122" s="38"/>
      <c r="KQ122" s="38"/>
      <c r="KR122" s="38"/>
      <c r="KS122" s="38"/>
      <c r="KT122" s="38"/>
      <c r="KU122" s="38"/>
      <c r="KV122" s="38"/>
      <c r="KW122" s="38"/>
      <c r="KX122" s="38"/>
      <c r="KY122" s="38"/>
      <c r="KZ122" s="38"/>
      <c r="LA122" s="38"/>
      <c r="LB122" s="38"/>
      <c r="LC122" s="38"/>
      <c r="LD122" s="38"/>
      <c r="LE122" s="38"/>
      <c r="LF122" s="38"/>
      <c r="LG122" s="38"/>
      <c r="LH122" s="38"/>
      <c r="LI122" s="38"/>
      <c r="LJ122" s="38"/>
      <c r="LK122" s="38"/>
      <c r="LL122" s="38"/>
      <c r="LM122" s="38"/>
      <c r="LN122" s="38"/>
      <c r="LO122" s="38"/>
      <c r="LP122" s="38"/>
      <c r="LQ122" s="38"/>
      <c r="LR122" s="38"/>
      <c r="LS122" s="38"/>
      <c r="LT122" s="38"/>
      <c r="LU122" s="38"/>
      <c r="LV122" s="38"/>
      <c r="LW122" s="38"/>
      <c r="LX122" s="38"/>
      <c r="LY122" s="38"/>
      <c r="LZ122" s="38"/>
      <c r="MA122" s="38"/>
      <c r="MB122" s="38"/>
      <c r="MC122" s="38"/>
      <c r="MD122" s="38"/>
      <c r="ME122" s="38"/>
      <c r="MF122" s="38"/>
      <c r="MG122" s="38"/>
      <c r="MH122" s="38"/>
      <c r="MI122" s="38"/>
      <c r="MJ122" s="38"/>
      <c r="MK122" s="38"/>
      <c r="ML122" s="38"/>
      <c r="MM122" s="38"/>
      <c r="MN122" s="38"/>
      <c r="MO122" s="38"/>
      <c r="MP122" s="38"/>
      <c r="MQ122" s="38"/>
      <c r="MR122" s="38"/>
      <c r="MS122" s="38"/>
      <c r="MT122" s="38"/>
      <c r="MU122" s="38"/>
      <c r="MV122" s="38"/>
      <c r="MW122" s="38"/>
      <c r="MX122" s="38"/>
      <c r="MY122" s="38"/>
      <c r="MZ122" s="38"/>
      <c r="NA122" s="38"/>
      <c r="NB122" s="38"/>
      <c r="NC122" s="38"/>
      <c r="ND122" s="38"/>
      <c r="NE122" s="38"/>
      <c r="NF122" s="38"/>
      <c r="NG122" s="38"/>
      <c r="NH122" s="38"/>
      <c r="NI122" s="38"/>
      <c r="NJ122" s="38"/>
      <c r="NK122" s="38"/>
      <c r="NL122" s="38"/>
      <c r="NM122" s="38"/>
      <c r="NN122" s="38"/>
      <c r="NO122" s="38"/>
      <c r="NP122" s="38"/>
      <c r="NQ122" s="38"/>
      <c r="NR122" s="38"/>
      <c r="NS122" s="38"/>
      <c r="NT122" s="38"/>
      <c r="NU122" s="38"/>
      <c r="NV122" s="38"/>
      <c r="NW122" s="38"/>
      <c r="NX122" s="38"/>
      <c r="NY122" s="38"/>
      <c r="NZ122" s="38"/>
      <c r="OA122" s="38"/>
      <c r="OB122" s="38"/>
      <c r="OC122" s="38"/>
      <c r="OD122" s="38"/>
      <c r="OE122" s="38"/>
      <c r="OF122" s="38"/>
      <c r="OG122" s="38"/>
      <c r="OH122" s="38"/>
      <c r="OI122" s="38"/>
      <c r="OJ122" s="38"/>
      <c r="OK122" s="38"/>
      <c r="OL122" s="38"/>
      <c r="OM122" s="38"/>
      <c r="ON122" s="38"/>
      <c r="OO122" s="38"/>
      <c r="OP122" s="38"/>
      <c r="OQ122" s="38"/>
      <c r="OR122" s="38"/>
      <c r="OS122" s="38"/>
      <c r="OT122" s="38"/>
      <c r="OU122" s="38"/>
      <c r="OV122" s="38"/>
      <c r="OW122" s="38"/>
      <c r="OX122" s="38"/>
      <c r="OY122" s="38"/>
      <c r="OZ122" s="38"/>
      <c r="PA122" s="38"/>
      <c r="PB122" s="38"/>
      <c r="PC122" s="38"/>
      <c r="PD122" s="38"/>
      <c r="PE122" s="38"/>
      <c r="PF122" s="38"/>
      <c r="PG122" s="38"/>
      <c r="PH122" s="38"/>
      <c r="PI122" s="38"/>
      <c r="PJ122" s="38"/>
      <c r="PK122" s="38"/>
      <c r="PL122" s="38"/>
      <c r="PM122" s="38"/>
      <c r="PN122" s="38"/>
      <c r="PO122" s="38"/>
      <c r="PP122" s="38"/>
      <c r="PQ122" s="38"/>
      <c r="PR122" s="38"/>
      <c r="PS122" s="38"/>
      <c r="PT122" s="38"/>
      <c r="PU122" s="38"/>
      <c r="PV122" s="38"/>
      <c r="PW122" s="38"/>
      <c r="PX122" s="38"/>
      <c r="PY122" s="38"/>
      <c r="PZ122" s="38"/>
      <c r="QA122" s="38"/>
      <c r="QB122" s="38"/>
      <c r="QC122" s="38"/>
      <c r="QD122" s="38"/>
      <c r="QE122" s="38"/>
      <c r="QF122" s="38"/>
      <c r="QG122" s="38"/>
      <c r="QH122" s="38"/>
      <c r="QI122" s="38"/>
      <c r="QJ122" s="38"/>
      <c r="QK122" s="38"/>
      <c r="QL122" s="38"/>
      <c r="QM122" s="38"/>
      <c r="QN122" s="38"/>
      <c r="QO122" s="38"/>
      <c r="QP122" s="38"/>
      <c r="QQ122" s="38"/>
      <c r="QR122" s="38"/>
      <c r="QS122" s="38"/>
      <c r="QT122" s="38"/>
      <c r="QU122" s="38"/>
      <c r="QV122" s="38"/>
      <c r="QW122" s="38"/>
      <c r="QX122" s="38"/>
      <c r="QY122" s="38"/>
      <c r="QZ122" s="38"/>
      <c r="RA122" s="38"/>
      <c r="RB122" s="38"/>
      <c r="RC122" s="38"/>
      <c r="RD122" s="38"/>
      <c r="RE122" s="38"/>
      <c r="RF122" s="38"/>
      <c r="RG122" s="38"/>
      <c r="RH122" s="38"/>
      <c r="RI122" s="38"/>
      <c r="RJ122" s="38"/>
      <c r="RK122" s="38"/>
      <c r="RL122" s="38"/>
      <c r="RM122" s="38"/>
      <c r="RN122" s="38"/>
      <c r="RO122" s="38"/>
      <c r="RP122" s="38"/>
      <c r="RQ122" s="38"/>
      <c r="RR122" s="38"/>
      <c r="RS122" s="38"/>
      <c r="RT122" s="38"/>
      <c r="RU122" s="38"/>
      <c r="RV122" s="38"/>
      <c r="RW122" s="38"/>
      <c r="RX122" s="38"/>
      <c r="RY122" s="38"/>
      <c r="RZ122" s="38"/>
      <c r="SA122" s="38"/>
      <c r="SB122" s="38"/>
      <c r="SC122" s="38"/>
      <c r="SD122" s="38"/>
      <c r="SE122" s="38"/>
      <c r="SF122" s="38"/>
      <c r="SG122" s="38"/>
      <c r="SH122" s="38"/>
      <c r="SI122" s="38"/>
      <c r="SJ122" s="38"/>
      <c r="SK122" s="38"/>
      <c r="SL122" s="38"/>
      <c r="SM122" s="38"/>
      <c r="SN122" s="38"/>
      <c r="SO122" s="38"/>
      <c r="SP122" s="38"/>
      <c r="SQ122" s="38"/>
      <c r="SR122" s="38"/>
      <c r="SS122" s="38"/>
      <c r="ST122" s="38"/>
      <c r="SU122" s="38"/>
      <c r="SV122" s="38"/>
      <c r="SW122" s="38"/>
      <c r="SX122" s="38"/>
      <c r="SY122" s="38"/>
      <c r="SZ122" s="38"/>
      <c r="TA122" s="38"/>
      <c r="TB122" s="38"/>
      <c r="TC122" s="38"/>
      <c r="TD122" s="38"/>
      <c r="TE122" s="38"/>
      <c r="TF122" s="38"/>
      <c r="TG122" s="38"/>
      <c r="TH122" s="38"/>
      <c r="TI122" s="38"/>
      <c r="TJ122" s="38"/>
      <c r="TK122" s="38"/>
      <c r="TL122" s="38"/>
      <c r="TM122" s="38"/>
      <c r="TN122" s="38"/>
      <c r="TO122" s="38"/>
      <c r="TP122" s="38"/>
      <c r="TQ122" s="38"/>
      <c r="TR122" s="38"/>
      <c r="TS122" s="38"/>
      <c r="TT122" s="38"/>
      <c r="TU122" s="38"/>
      <c r="TV122" s="38"/>
      <c r="TW122" s="38"/>
      <c r="TX122" s="38"/>
      <c r="TY122" s="38"/>
      <c r="TZ122" s="38"/>
      <c r="UA122" s="38"/>
      <c r="UB122" s="38"/>
      <c r="UC122" s="38"/>
      <c r="UD122" s="38"/>
      <c r="UE122" s="38"/>
      <c r="UF122" s="38"/>
      <c r="UG122" s="38"/>
      <c r="UH122" s="38"/>
      <c r="UI122" s="38"/>
      <c r="UJ122" s="38"/>
      <c r="UK122" s="38"/>
      <c r="UL122" s="38"/>
      <c r="UM122" s="38"/>
      <c r="UN122" s="38"/>
      <c r="UO122" s="38"/>
      <c r="UP122" s="38"/>
      <c r="UQ122" s="38"/>
      <c r="UR122" s="38"/>
      <c r="US122" s="38"/>
      <c r="UT122" s="38"/>
      <c r="UU122" s="38"/>
      <c r="UV122" s="38"/>
      <c r="UW122" s="38"/>
      <c r="UX122" s="38"/>
      <c r="UY122" s="38"/>
      <c r="UZ122" s="38"/>
      <c r="VA122" s="38"/>
      <c r="VB122" s="38"/>
      <c r="VC122" s="38"/>
      <c r="VD122" s="38"/>
      <c r="VE122" s="38"/>
      <c r="VF122" s="38"/>
      <c r="VG122" s="38"/>
      <c r="VH122" s="38"/>
      <c r="VI122" s="38"/>
      <c r="VJ122" s="38"/>
      <c r="VK122" s="38"/>
      <c r="VL122" s="38"/>
      <c r="VM122" s="38"/>
      <c r="VN122" s="38"/>
      <c r="VO122" s="38"/>
      <c r="VP122" s="38"/>
      <c r="VQ122" s="38"/>
      <c r="VR122" s="38"/>
      <c r="VS122" s="38"/>
      <c r="VT122" s="38"/>
      <c r="VU122" s="38"/>
      <c r="VV122" s="38"/>
      <c r="VW122" s="38"/>
      <c r="VX122" s="38"/>
      <c r="VY122" s="38"/>
      <c r="VZ122" s="38"/>
      <c r="WA122" s="38"/>
      <c r="WB122" s="38"/>
      <c r="WC122" s="38"/>
      <c r="WD122" s="38"/>
      <c r="WE122" s="38"/>
      <c r="WF122" s="38"/>
      <c r="WG122" s="38"/>
      <c r="WH122" s="38"/>
      <c r="WI122" s="38"/>
      <c r="WJ122" s="38"/>
      <c r="WK122" s="38"/>
      <c r="WL122" s="38"/>
      <c r="WM122" s="38"/>
      <c r="WN122" s="38"/>
      <c r="WO122" s="38"/>
      <c r="WP122" s="38"/>
      <c r="WQ122" s="38"/>
      <c r="WR122" s="38"/>
      <c r="WS122" s="38"/>
      <c r="WT122" s="38"/>
      <c r="WU122" s="38"/>
      <c r="WV122" s="38"/>
      <c r="WW122" s="38"/>
      <c r="WX122" s="38"/>
      <c r="WY122" s="38"/>
      <c r="WZ122" s="38"/>
      <c r="XA122" s="38"/>
      <c r="XB122" s="38"/>
      <c r="XC122" s="38"/>
      <c r="XD122" s="38"/>
      <c r="XE122" s="38"/>
      <c r="XF122" s="38"/>
      <c r="XG122" s="38"/>
      <c r="XH122" s="38"/>
      <c r="XI122" s="38"/>
      <c r="XJ122" s="38"/>
      <c r="XK122" s="38"/>
      <c r="XL122" s="38"/>
      <c r="XM122" s="38"/>
      <c r="XN122" s="38"/>
      <c r="XO122" s="38"/>
      <c r="XP122" s="38"/>
      <c r="XQ122" s="38"/>
      <c r="XR122" s="38"/>
      <c r="XS122" s="38"/>
      <c r="XT122" s="38"/>
      <c r="XU122" s="38"/>
      <c r="XV122" s="38"/>
      <c r="XW122" s="38"/>
      <c r="XX122" s="38"/>
      <c r="XY122" s="38"/>
      <c r="XZ122" s="38"/>
      <c r="YA122" s="38"/>
      <c r="YB122" s="38"/>
      <c r="YC122" s="38"/>
      <c r="YD122" s="38"/>
      <c r="YE122" s="38"/>
      <c r="YF122" s="38"/>
      <c r="YG122" s="38"/>
      <c r="YH122" s="38"/>
      <c r="YI122" s="38"/>
      <c r="YJ122" s="38"/>
      <c r="YK122" s="38"/>
      <c r="YL122" s="38"/>
      <c r="YM122" s="38"/>
      <c r="YN122" s="38"/>
      <c r="YO122" s="38"/>
      <c r="YP122" s="38"/>
      <c r="YQ122" s="38"/>
      <c r="YR122" s="38"/>
      <c r="YS122" s="38"/>
      <c r="YT122" s="38"/>
      <c r="YU122" s="38"/>
      <c r="YV122" s="38"/>
      <c r="YW122" s="38"/>
      <c r="YX122" s="38"/>
      <c r="YY122" s="38"/>
      <c r="YZ122" s="38"/>
      <c r="ZA122" s="38"/>
      <c r="ZB122" s="38"/>
      <c r="ZC122" s="38"/>
      <c r="ZD122" s="38"/>
      <c r="ZE122" s="38"/>
      <c r="ZF122" s="38"/>
      <c r="ZG122" s="38"/>
      <c r="ZH122" s="38"/>
      <c r="ZI122" s="38"/>
      <c r="ZJ122" s="38"/>
      <c r="ZK122" s="38"/>
      <c r="ZL122" s="38"/>
      <c r="ZM122" s="38"/>
      <c r="ZN122" s="38"/>
      <c r="ZO122" s="38"/>
      <c r="ZP122" s="38"/>
      <c r="ZQ122" s="38"/>
      <c r="ZR122" s="38"/>
      <c r="ZS122" s="38"/>
      <c r="ZT122" s="38"/>
      <c r="ZU122" s="38"/>
      <c r="ZV122" s="38"/>
      <c r="ZW122" s="38"/>
      <c r="ZX122" s="38"/>
      <c r="ZY122" s="38"/>
      <c r="ZZ122" s="38"/>
      <c r="AAA122" s="38"/>
      <c r="AAB122" s="38"/>
      <c r="AAC122" s="38"/>
      <c r="AAD122" s="38"/>
      <c r="AAE122" s="38"/>
      <c r="AAF122" s="38"/>
      <c r="AAG122" s="38"/>
      <c r="AAH122" s="38"/>
      <c r="AAI122" s="38"/>
      <c r="AAJ122" s="31">
        <f t="shared" si="9"/>
        <v>0</v>
      </c>
      <c r="AAK122" s="5"/>
    </row>
    <row r="123" spans="1:713" s="36" customFormat="1" x14ac:dyDescent="0.25">
      <c r="A123" s="43" t="s">
        <v>259</v>
      </c>
      <c r="B123" s="77">
        <f t="shared" si="8"/>
        <v>0</v>
      </c>
      <c r="C123" s="69">
        <v>10</v>
      </c>
      <c r="D123" s="71">
        <v>43227</v>
      </c>
      <c r="E123" s="79">
        <v>15.02</v>
      </c>
      <c r="F123" s="79">
        <f>E123*B123</f>
        <v>0</v>
      </c>
      <c r="G123" s="77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  <c r="EN123" s="38"/>
      <c r="EO123" s="38"/>
      <c r="EP123" s="38"/>
      <c r="EQ123" s="38"/>
      <c r="ER123" s="38"/>
      <c r="ES123" s="38"/>
      <c r="ET123" s="38"/>
      <c r="EU123" s="38"/>
      <c r="EV123" s="38"/>
      <c r="EW123" s="38"/>
      <c r="EX123" s="38"/>
      <c r="EY123" s="38"/>
      <c r="EZ123" s="38"/>
      <c r="FA123" s="38"/>
      <c r="FB123" s="38"/>
      <c r="FC123" s="38"/>
      <c r="FD123" s="38"/>
      <c r="FE123" s="38"/>
      <c r="FF123" s="38"/>
      <c r="FG123" s="38"/>
      <c r="FH123" s="38"/>
      <c r="FI123" s="38"/>
      <c r="FJ123" s="38"/>
      <c r="FK123" s="38"/>
      <c r="FL123" s="38"/>
      <c r="FM123" s="38"/>
      <c r="FN123" s="38"/>
      <c r="FO123" s="38"/>
      <c r="FP123" s="38"/>
      <c r="FQ123" s="38"/>
      <c r="FR123" s="38"/>
      <c r="FS123" s="38"/>
      <c r="FT123" s="38"/>
      <c r="FU123" s="38"/>
      <c r="FV123" s="38"/>
      <c r="FW123" s="38"/>
      <c r="FX123" s="38"/>
      <c r="FY123" s="38"/>
      <c r="FZ123" s="38"/>
      <c r="GA123" s="38"/>
      <c r="GB123" s="38"/>
      <c r="GC123" s="38"/>
      <c r="GD123" s="38"/>
      <c r="GE123" s="38"/>
      <c r="GF123" s="38"/>
      <c r="GG123" s="38"/>
      <c r="GH123" s="38"/>
      <c r="GI123" s="38"/>
      <c r="GJ123" s="38"/>
      <c r="GK123" s="38"/>
      <c r="GL123" s="38"/>
      <c r="GM123" s="38"/>
      <c r="GN123" s="38"/>
      <c r="GO123" s="38"/>
      <c r="GP123" s="38"/>
      <c r="GQ123" s="38"/>
      <c r="GR123" s="38"/>
      <c r="GS123" s="38"/>
      <c r="GT123" s="38"/>
      <c r="GU123" s="38"/>
      <c r="GV123" s="38"/>
      <c r="GW123" s="38"/>
      <c r="GX123" s="38"/>
      <c r="GY123" s="38"/>
      <c r="GZ123" s="38"/>
      <c r="HA123" s="38"/>
      <c r="HB123" s="38"/>
      <c r="HC123" s="38"/>
      <c r="HD123" s="38"/>
      <c r="HE123" s="38"/>
      <c r="HF123" s="38"/>
      <c r="HG123" s="38"/>
      <c r="HH123" s="38"/>
      <c r="HI123" s="38"/>
      <c r="HJ123" s="38"/>
      <c r="HK123" s="38"/>
      <c r="HL123" s="38"/>
      <c r="HM123" s="38"/>
      <c r="HN123" s="38"/>
      <c r="HO123" s="38"/>
      <c r="HP123" s="38"/>
      <c r="HQ123" s="38"/>
      <c r="HR123" s="38"/>
      <c r="HS123" s="38"/>
      <c r="HT123" s="38"/>
      <c r="HU123" s="38"/>
      <c r="HV123" s="38"/>
      <c r="HW123" s="38"/>
      <c r="HX123" s="38"/>
      <c r="HY123" s="38">
        <v>10</v>
      </c>
      <c r="HZ123" s="38"/>
      <c r="IA123" s="38"/>
      <c r="IB123" s="38"/>
      <c r="IC123" s="38"/>
      <c r="ID123" s="38"/>
      <c r="IE123" s="38"/>
      <c r="IF123" s="38"/>
      <c r="IG123" s="38"/>
      <c r="IH123" s="38"/>
      <c r="II123" s="38"/>
      <c r="IJ123" s="38"/>
      <c r="IK123" s="38"/>
      <c r="IL123" s="38"/>
      <c r="IM123" s="38"/>
      <c r="IN123" s="38"/>
      <c r="IO123" s="38">
        <v>10</v>
      </c>
      <c r="IP123" s="38"/>
      <c r="IQ123" s="38"/>
      <c r="IR123" s="38"/>
      <c r="IS123" s="38"/>
      <c r="IT123" s="38"/>
      <c r="IU123" s="38"/>
      <c r="IV123" s="38"/>
      <c r="IW123" s="38"/>
      <c r="IX123" s="38"/>
      <c r="IY123" s="38"/>
      <c r="IZ123" s="38"/>
      <c r="JA123" s="38"/>
      <c r="JB123" s="38"/>
      <c r="JC123" s="38"/>
      <c r="JD123" s="38"/>
      <c r="JE123" s="38"/>
      <c r="JF123" s="38"/>
      <c r="JG123" s="38"/>
      <c r="JH123" s="38"/>
      <c r="JI123" s="38"/>
      <c r="JJ123" s="38"/>
      <c r="JK123" s="38"/>
      <c r="JL123" s="38"/>
      <c r="JM123" s="38"/>
      <c r="JN123" s="38"/>
      <c r="JO123" s="38"/>
      <c r="JP123" s="38"/>
      <c r="JQ123" s="38"/>
      <c r="JR123" s="38"/>
      <c r="JS123" s="38"/>
      <c r="JT123" s="38"/>
      <c r="JU123" s="38"/>
      <c r="JV123" s="38"/>
      <c r="JW123" s="38"/>
      <c r="JX123" s="38"/>
      <c r="JY123" s="38"/>
      <c r="JZ123" s="38"/>
      <c r="KA123" s="38"/>
      <c r="KB123" s="38"/>
      <c r="KC123" s="38"/>
      <c r="KD123" s="38"/>
      <c r="KE123" s="38"/>
      <c r="KF123" s="38"/>
      <c r="KG123" s="38"/>
      <c r="KH123" s="38"/>
      <c r="KI123" s="38"/>
      <c r="KJ123" s="38"/>
      <c r="KK123" s="38"/>
      <c r="KL123" s="38"/>
      <c r="KM123" s="38"/>
      <c r="KN123" s="38"/>
      <c r="KO123" s="38"/>
      <c r="KP123" s="38"/>
      <c r="KQ123" s="38"/>
      <c r="KR123" s="38"/>
      <c r="KS123" s="38"/>
      <c r="KT123" s="38"/>
      <c r="KU123" s="38"/>
      <c r="KV123" s="38"/>
      <c r="KW123" s="38"/>
      <c r="KX123" s="38"/>
      <c r="KY123" s="38"/>
      <c r="KZ123" s="38"/>
      <c r="LA123" s="38"/>
      <c r="LB123" s="38"/>
      <c r="LC123" s="38"/>
      <c r="LD123" s="38"/>
      <c r="LE123" s="38"/>
      <c r="LF123" s="38"/>
      <c r="LG123" s="38"/>
      <c r="LH123" s="38"/>
      <c r="LI123" s="38"/>
      <c r="LJ123" s="38"/>
      <c r="LK123" s="38"/>
      <c r="LL123" s="38"/>
      <c r="LM123" s="38"/>
      <c r="LN123" s="38"/>
      <c r="LO123" s="38"/>
      <c r="LP123" s="38"/>
      <c r="LQ123" s="38"/>
      <c r="LR123" s="38"/>
      <c r="LS123" s="38"/>
      <c r="LT123" s="38"/>
      <c r="LU123" s="38"/>
      <c r="LV123" s="38"/>
      <c r="LW123" s="38"/>
      <c r="LX123" s="38"/>
      <c r="LY123" s="38"/>
      <c r="LZ123" s="38"/>
      <c r="MA123" s="38"/>
      <c r="MB123" s="38"/>
      <c r="MC123" s="38"/>
      <c r="MD123" s="38"/>
      <c r="ME123" s="38"/>
      <c r="MF123" s="38"/>
      <c r="MG123" s="38"/>
      <c r="MH123" s="38"/>
      <c r="MI123" s="38"/>
      <c r="MJ123" s="38"/>
      <c r="MK123" s="38"/>
      <c r="ML123" s="38"/>
      <c r="MM123" s="38"/>
      <c r="MN123" s="38"/>
      <c r="MO123" s="38"/>
      <c r="MP123" s="38"/>
      <c r="MQ123" s="38"/>
      <c r="MR123" s="38"/>
      <c r="MS123" s="38"/>
      <c r="MT123" s="38"/>
      <c r="MU123" s="38"/>
      <c r="MV123" s="38"/>
      <c r="MW123" s="38"/>
      <c r="MX123" s="38"/>
      <c r="MY123" s="38"/>
      <c r="MZ123" s="38"/>
      <c r="NA123" s="38"/>
      <c r="NB123" s="38"/>
      <c r="NC123" s="38"/>
      <c r="ND123" s="38"/>
      <c r="NE123" s="38"/>
      <c r="NF123" s="38"/>
      <c r="NG123" s="38"/>
      <c r="NH123" s="38"/>
      <c r="NI123" s="38"/>
      <c r="NJ123" s="38"/>
      <c r="NK123" s="38"/>
      <c r="NL123" s="38"/>
      <c r="NM123" s="38"/>
      <c r="NN123" s="38"/>
      <c r="NO123" s="38"/>
      <c r="NP123" s="38"/>
      <c r="NQ123" s="38"/>
      <c r="NR123" s="38"/>
      <c r="NS123" s="38"/>
      <c r="NT123" s="38"/>
      <c r="NU123" s="38"/>
      <c r="NV123" s="38"/>
      <c r="NW123" s="38"/>
      <c r="NX123" s="38"/>
      <c r="NY123" s="38"/>
      <c r="NZ123" s="38"/>
      <c r="OA123" s="38"/>
      <c r="OB123" s="38"/>
      <c r="OC123" s="38"/>
      <c r="OD123" s="38"/>
      <c r="OE123" s="38"/>
      <c r="OF123" s="38"/>
      <c r="OG123" s="38"/>
      <c r="OH123" s="38"/>
      <c r="OI123" s="38"/>
      <c r="OJ123" s="38"/>
      <c r="OK123" s="38"/>
      <c r="OL123" s="38"/>
      <c r="OM123" s="38"/>
      <c r="ON123" s="38"/>
      <c r="OO123" s="38"/>
      <c r="OP123" s="38"/>
      <c r="OQ123" s="38"/>
      <c r="OR123" s="38"/>
      <c r="OS123" s="38"/>
      <c r="OT123" s="38"/>
      <c r="OU123" s="38"/>
      <c r="OV123" s="38"/>
      <c r="OW123" s="38"/>
      <c r="OX123" s="38"/>
      <c r="OY123" s="38"/>
      <c r="OZ123" s="38"/>
      <c r="PA123" s="38"/>
      <c r="PB123" s="38"/>
      <c r="PC123" s="38"/>
      <c r="PD123" s="38"/>
      <c r="PE123" s="38"/>
      <c r="PF123" s="38"/>
      <c r="PG123" s="38"/>
      <c r="PH123" s="38"/>
      <c r="PI123" s="38"/>
      <c r="PJ123" s="38"/>
      <c r="PK123" s="38"/>
      <c r="PL123" s="38"/>
      <c r="PM123" s="38"/>
      <c r="PN123" s="38"/>
      <c r="PO123" s="38"/>
      <c r="PP123" s="38"/>
      <c r="PQ123" s="38"/>
      <c r="PR123" s="38"/>
      <c r="PS123" s="38"/>
      <c r="PT123" s="38"/>
      <c r="PU123" s="38"/>
      <c r="PV123" s="38"/>
      <c r="PW123" s="38"/>
      <c r="PX123" s="38"/>
      <c r="PY123" s="38"/>
      <c r="PZ123" s="38"/>
      <c r="QA123" s="38"/>
      <c r="QB123" s="38"/>
      <c r="QC123" s="38"/>
      <c r="QD123" s="38"/>
      <c r="QE123" s="38"/>
      <c r="QF123" s="38"/>
      <c r="QG123" s="38"/>
      <c r="QH123" s="38"/>
      <c r="QI123" s="38"/>
      <c r="QJ123" s="38"/>
      <c r="QK123" s="38"/>
      <c r="QL123" s="38"/>
      <c r="QM123" s="38"/>
      <c r="QN123" s="38"/>
      <c r="QO123" s="38"/>
      <c r="QP123" s="38"/>
      <c r="QQ123" s="38"/>
      <c r="QR123" s="38"/>
      <c r="QS123" s="38"/>
      <c r="QT123" s="38"/>
      <c r="QU123" s="38"/>
      <c r="QV123" s="38"/>
      <c r="QW123" s="38"/>
      <c r="QX123" s="38"/>
      <c r="QY123" s="38"/>
      <c r="QZ123" s="38"/>
      <c r="RA123" s="38"/>
      <c r="RB123" s="38"/>
      <c r="RC123" s="38"/>
      <c r="RD123" s="38"/>
      <c r="RE123" s="38"/>
      <c r="RF123" s="38"/>
      <c r="RG123" s="38"/>
      <c r="RH123" s="38"/>
      <c r="RI123" s="38"/>
      <c r="RJ123" s="38"/>
      <c r="RK123" s="38"/>
      <c r="RL123" s="38"/>
      <c r="RM123" s="38"/>
      <c r="RN123" s="38"/>
      <c r="RO123" s="38"/>
      <c r="RP123" s="38"/>
      <c r="RQ123" s="38"/>
      <c r="RR123" s="38"/>
      <c r="RS123" s="38"/>
      <c r="RT123" s="38"/>
      <c r="RU123" s="38"/>
      <c r="RV123" s="38"/>
      <c r="RW123" s="38"/>
      <c r="RX123" s="38"/>
      <c r="RY123" s="38"/>
      <c r="RZ123" s="38"/>
      <c r="SA123" s="38"/>
      <c r="SB123" s="38"/>
      <c r="SC123" s="38"/>
      <c r="SD123" s="38"/>
      <c r="SE123" s="38"/>
      <c r="SF123" s="38"/>
      <c r="SG123" s="38"/>
      <c r="SH123" s="38"/>
      <c r="SI123" s="38"/>
      <c r="SJ123" s="38"/>
      <c r="SK123" s="38"/>
      <c r="SL123" s="38"/>
      <c r="SM123" s="38"/>
      <c r="SN123" s="38"/>
      <c r="SO123" s="38"/>
      <c r="SP123" s="38"/>
      <c r="SQ123" s="38"/>
      <c r="SR123" s="38"/>
      <c r="SS123" s="38"/>
      <c r="ST123" s="38"/>
      <c r="SU123" s="38"/>
      <c r="SV123" s="38"/>
      <c r="SW123" s="38"/>
      <c r="SX123" s="38"/>
      <c r="SY123" s="38"/>
      <c r="SZ123" s="38"/>
      <c r="TA123" s="38"/>
      <c r="TB123" s="38"/>
      <c r="TC123" s="38"/>
      <c r="TD123" s="38"/>
      <c r="TE123" s="38"/>
      <c r="TF123" s="38"/>
      <c r="TG123" s="38"/>
      <c r="TH123" s="38"/>
      <c r="TI123" s="38"/>
      <c r="TJ123" s="38"/>
      <c r="TK123" s="38"/>
      <c r="TL123" s="38"/>
      <c r="TM123" s="38"/>
      <c r="TN123" s="38"/>
      <c r="TO123" s="38"/>
      <c r="TP123" s="38"/>
      <c r="TQ123" s="38"/>
      <c r="TR123" s="38"/>
      <c r="TS123" s="38"/>
      <c r="TT123" s="38"/>
      <c r="TU123" s="38"/>
      <c r="TV123" s="38"/>
      <c r="TW123" s="38"/>
      <c r="TX123" s="38"/>
      <c r="TY123" s="38"/>
      <c r="TZ123" s="38"/>
      <c r="UA123" s="38"/>
      <c r="UB123" s="38"/>
      <c r="UC123" s="38"/>
      <c r="UD123" s="38"/>
      <c r="UE123" s="38"/>
      <c r="UF123" s="38"/>
      <c r="UG123" s="38"/>
      <c r="UH123" s="38"/>
      <c r="UI123" s="38"/>
      <c r="UJ123" s="38"/>
      <c r="UK123" s="38"/>
      <c r="UL123" s="38"/>
      <c r="UM123" s="38"/>
      <c r="UN123" s="38"/>
      <c r="UO123" s="38"/>
      <c r="UP123" s="38"/>
      <c r="UQ123" s="38"/>
      <c r="UR123" s="38"/>
      <c r="US123" s="38"/>
      <c r="UT123" s="38"/>
      <c r="UU123" s="38"/>
      <c r="UV123" s="38"/>
      <c r="UW123" s="38"/>
      <c r="UX123" s="38"/>
      <c r="UY123" s="38"/>
      <c r="UZ123" s="38"/>
      <c r="VA123" s="38"/>
      <c r="VB123" s="38"/>
      <c r="VC123" s="38"/>
      <c r="VD123" s="38"/>
      <c r="VE123" s="38"/>
      <c r="VF123" s="38"/>
      <c r="VG123" s="38"/>
      <c r="VH123" s="38"/>
      <c r="VI123" s="38"/>
      <c r="VJ123" s="38"/>
      <c r="VK123" s="38"/>
      <c r="VL123" s="38"/>
      <c r="VM123" s="38"/>
      <c r="VN123" s="38"/>
      <c r="VO123" s="38"/>
      <c r="VP123" s="38"/>
      <c r="VQ123" s="38"/>
      <c r="VR123" s="38"/>
      <c r="VS123" s="38"/>
      <c r="VT123" s="38"/>
      <c r="VU123" s="38"/>
      <c r="VV123" s="38"/>
      <c r="VW123" s="38"/>
      <c r="VX123" s="38"/>
      <c r="VY123" s="38"/>
      <c r="VZ123" s="38"/>
      <c r="WA123" s="38"/>
      <c r="WB123" s="38"/>
      <c r="WC123" s="38"/>
      <c r="WD123" s="38"/>
      <c r="WE123" s="38"/>
      <c r="WF123" s="38"/>
      <c r="WG123" s="38"/>
      <c r="WH123" s="38"/>
      <c r="WI123" s="38"/>
      <c r="WJ123" s="38"/>
      <c r="WK123" s="38"/>
      <c r="WL123" s="38"/>
      <c r="WM123" s="38"/>
      <c r="WN123" s="38"/>
      <c r="WO123" s="38"/>
      <c r="WP123" s="38"/>
      <c r="WQ123" s="38"/>
      <c r="WR123" s="38"/>
      <c r="WS123" s="38"/>
      <c r="WT123" s="38"/>
      <c r="WU123" s="38"/>
      <c r="WV123" s="38"/>
      <c r="WW123" s="38"/>
      <c r="WX123" s="38"/>
      <c r="WY123" s="38"/>
      <c r="WZ123" s="38"/>
      <c r="XA123" s="38"/>
      <c r="XB123" s="38"/>
      <c r="XC123" s="38"/>
      <c r="XD123" s="38"/>
      <c r="XE123" s="38"/>
      <c r="XF123" s="38"/>
      <c r="XG123" s="38"/>
      <c r="XH123" s="38"/>
      <c r="XI123" s="38"/>
      <c r="XJ123" s="38"/>
      <c r="XK123" s="38"/>
      <c r="XL123" s="38"/>
      <c r="XM123" s="38"/>
      <c r="XN123" s="38"/>
      <c r="XO123" s="38"/>
      <c r="XP123" s="38"/>
      <c r="XQ123" s="38"/>
      <c r="XR123" s="38"/>
      <c r="XS123" s="38"/>
      <c r="XT123" s="38"/>
      <c r="XU123" s="38"/>
      <c r="XV123" s="38"/>
      <c r="XW123" s="38"/>
      <c r="XX123" s="38"/>
      <c r="XY123" s="38"/>
      <c r="XZ123" s="38"/>
      <c r="YA123" s="38"/>
      <c r="YB123" s="38"/>
      <c r="YC123" s="38"/>
      <c r="YD123" s="38"/>
      <c r="YE123" s="38"/>
      <c r="YF123" s="38"/>
      <c r="YG123" s="38"/>
      <c r="YH123" s="38"/>
      <c r="YI123" s="38"/>
      <c r="YJ123" s="38"/>
      <c r="YK123" s="38"/>
      <c r="YL123" s="38"/>
      <c r="YM123" s="38"/>
      <c r="YN123" s="38"/>
      <c r="YO123" s="38"/>
      <c r="YP123" s="38"/>
      <c r="YQ123" s="38"/>
      <c r="YR123" s="38"/>
      <c r="YS123" s="38"/>
      <c r="YT123" s="38"/>
      <c r="YU123" s="38"/>
      <c r="YV123" s="38"/>
      <c r="YW123" s="38"/>
      <c r="YX123" s="38"/>
      <c r="YY123" s="38"/>
      <c r="YZ123" s="38"/>
      <c r="ZA123" s="38"/>
      <c r="ZB123" s="38"/>
      <c r="ZC123" s="38"/>
      <c r="ZD123" s="38"/>
      <c r="ZE123" s="38"/>
      <c r="ZF123" s="38"/>
      <c r="ZG123" s="38"/>
      <c r="ZH123" s="38"/>
      <c r="ZI123" s="38"/>
      <c r="ZJ123" s="38"/>
      <c r="ZK123" s="38"/>
      <c r="ZL123" s="38"/>
      <c r="ZM123" s="38"/>
      <c r="ZN123" s="38"/>
      <c r="ZO123" s="38"/>
      <c r="ZP123" s="38"/>
      <c r="ZQ123" s="38"/>
      <c r="ZR123" s="38"/>
      <c r="ZS123" s="38"/>
      <c r="ZT123" s="38"/>
      <c r="ZU123" s="38"/>
      <c r="ZV123" s="38"/>
      <c r="ZW123" s="38"/>
      <c r="ZX123" s="38"/>
      <c r="ZY123" s="38"/>
      <c r="ZZ123" s="38"/>
      <c r="AAA123" s="38"/>
      <c r="AAB123" s="38"/>
      <c r="AAC123" s="38"/>
      <c r="AAD123" s="38"/>
      <c r="AAE123" s="38"/>
      <c r="AAF123" s="38"/>
      <c r="AAG123" s="38"/>
      <c r="AAH123" s="38"/>
      <c r="AAI123" s="38"/>
      <c r="AAJ123" s="31">
        <f t="shared" si="9"/>
        <v>0</v>
      </c>
      <c r="AAK123" s="5"/>
    </row>
    <row r="124" spans="1:713" s="36" customFormat="1" x14ac:dyDescent="0.25">
      <c r="A124" s="43" t="s">
        <v>200</v>
      </c>
      <c r="B124" s="77">
        <f t="shared" si="8"/>
        <v>0</v>
      </c>
      <c r="C124" s="69">
        <v>0.8</v>
      </c>
      <c r="D124" s="71">
        <v>42773</v>
      </c>
      <c r="E124" s="79">
        <v>49.07</v>
      </c>
      <c r="F124" s="79">
        <f t="shared" si="13"/>
        <v>0</v>
      </c>
      <c r="G124" s="77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  <c r="EN124" s="38"/>
      <c r="EO124" s="38"/>
      <c r="EP124" s="38"/>
      <c r="EQ124" s="38"/>
      <c r="ER124" s="38"/>
      <c r="ES124" s="38"/>
      <c r="ET124" s="38"/>
      <c r="EU124" s="38"/>
      <c r="EV124" s="38"/>
      <c r="EW124" s="38"/>
      <c r="EX124" s="38"/>
      <c r="EY124" s="38"/>
      <c r="EZ124" s="38"/>
      <c r="FA124" s="38"/>
      <c r="FB124" s="38"/>
      <c r="FC124" s="38"/>
      <c r="FD124" s="38"/>
      <c r="FE124" s="38"/>
      <c r="FF124" s="38"/>
      <c r="FG124" s="38"/>
      <c r="FH124" s="38"/>
      <c r="FI124" s="38"/>
      <c r="FJ124" s="38"/>
      <c r="FK124" s="38"/>
      <c r="FL124" s="38"/>
      <c r="FM124" s="38"/>
      <c r="FN124" s="38"/>
      <c r="FO124" s="38"/>
      <c r="FP124" s="38"/>
      <c r="FQ124" s="38"/>
      <c r="FR124" s="38"/>
      <c r="FS124" s="38"/>
      <c r="FT124" s="38"/>
      <c r="FU124" s="38"/>
      <c r="FV124" s="38"/>
      <c r="FW124" s="38"/>
      <c r="FX124" s="38"/>
      <c r="FY124" s="38"/>
      <c r="FZ124" s="38"/>
      <c r="GA124" s="38"/>
      <c r="GB124" s="38"/>
      <c r="GC124" s="38"/>
      <c r="GD124" s="38"/>
      <c r="GE124" s="38"/>
      <c r="GF124" s="38"/>
      <c r="GG124" s="38"/>
      <c r="GH124" s="38"/>
      <c r="GI124" s="38"/>
      <c r="GJ124" s="38"/>
      <c r="GK124" s="38"/>
      <c r="GL124" s="38"/>
      <c r="GM124" s="38"/>
      <c r="GN124" s="38"/>
      <c r="GO124" s="38"/>
      <c r="GP124" s="38"/>
      <c r="GQ124" s="38"/>
      <c r="GR124" s="38"/>
      <c r="GS124" s="38"/>
      <c r="GT124" s="38"/>
      <c r="GU124" s="38"/>
      <c r="GV124" s="38"/>
      <c r="GW124" s="38"/>
      <c r="GX124" s="38"/>
      <c r="GY124" s="38"/>
      <c r="GZ124" s="38"/>
      <c r="HA124" s="38"/>
      <c r="HB124" s="38"/>
      <c r="HC124" s="38"/>
      <c r="HD124" s="38"/>
      <c r="HE124" s="38"/>
      <c r="HF124" s="38"/>
      <c r="HG124" s="38"/>
      <c r="HH124" s="38"/>
      <c r="HI124" s="38"/>
      <c r="HJ124" s="38"/>
      <c r="HK124" s="38"/>
      <c r="HL124" s="38"/>
      <c r="HM124" s="38"/>
      <c r="HN124" s="38"/>
      <c r="HO124" s="38"/>
      <c r="HP124" s="38"/>
      <c r="HQ124" s="38"/>
      <c r="HR124" s="38"/>
      <c r="HS124" s="38"/>
      <c r="HT124" s="38"/>
      <c r="HU124" s="38"/>
      <c r="HV124" s="38"/>
      <c r="HW124" s="38"/>
      <c r="HX124" s="38"/>
      <c r="HY124" s="38"/>
      <c r="HZ124" s="38"/>
      <c r="IA124" s="38"/>
      <c r="IB124" s="38"/>
      <c r="IC124" s="38"/>
      <c r="ID124" s="38"/>
      <c r="IE124" s="38"/>
      <c r="IF124" s="38"/>
      <c r="IG124" s="38"/>
      <c r="IH124" s="38"/>
      <c r="II124" s="38"/>
      <c r="IJ124" s="38"/>
      <c r="IK124" s="38"/>
      <c r="IL124" s="38"/>
      <c r="IM124" s="38"/>
      <c r="IN124" s="38"/>
      <c r="IO124" s="38"/>
      <c r="IP124" s="38"/>
      <c r="IQ124" s="38"/>
      <c r="IR124" s="38"/>
      <c r="IS124" s="38"/>
      <c r="IT124" s="38"/>
      <c r="IU124" s="38"/>
      <c r="IV124" s="38"/>
      <c r="IW124" s="38"/>
      <c r="IX124" s="38"/>
      <c r="IY124" s="38"/>
      <c r="IZ124" s="38"/>
      <c r="JA124" s="38"/>
      <c r="JB124" s="38"/>
      <c r="JC124" s="38"/>
      <c r="JD124" s="38"/>
      <c r="JE124" s="38"/>
      <c r="JF124" s="38"/>
      <c r="JG124" s="38"/>
      <c r="JH124" s="38"/>
      <c r="JI124" s="38"/>
      <c r="JJ124" s="38"/>
      <c r="JK124" s="38"/>
      <c r="JL124" s="38"/>
      <c r="JM124" s="38"/>
      <c r="JN124" s="38"/>
      <c r="JO124" s="38"/>
      <c r="JP124" s="38"/>
      <c r="JQ124" s="38"/>
      <c r="JR124" s="38"/>
      <c r="JS124" s="38"/>
      <c r="JT124" s="38"/>
      <c r="JU124" s="38"/>
      <c r="JV124" s="38"/>
      <c r="JW124" s="38"/>
      <c r="JX124" s="38"/>
      <c r="JY124" s="38"/>
      <c r="JZ124" s="38"/>
      <c r="KA124" s="38"/>
      <c r="KB124" s="38"/>
      <c r="KC124" s="38"/>
      <c r="KD124" s="38"/>
      <c r="KE124" s="38"/>
      <c r="KF124" s="38"/>
      <c r="KG124" s="38"/>
      <c r="KH124" s="38"/>
      <c r="KI124" s="38"/>
      <c r="KJ124" s="38"/>
      <c r="KK124" s="38"/>
      <c r="KL124" s="38"/>
      <c r="KM124" s="38"/>
      <c r="KN124" s="38"/>
      <c r="KO124" s="38"/>
      <c r="KP124" s="38"/>
      <c r="KQ124" s="38"/>
      <c r="KR124" s="38"/>
      <c r="KS124" s="38"/>
      <c r="KT124" s="38"/>
      <c r="KU124" s="38"/>
      <c r="KV124" s="38"/>
      <c r="KW124" s="38"/>
      <c r="KX124" s="38"/>
      <c r="KY124" s="38"/>
      <c r="KZ124" s="38"/>
      <c r="LA124" s="38"/>
      <c r="LB124" s="38"/>
      <c r="LC124" s="38"/>
      <c r="LD124" s="38"/>
      <c r="LE124" s="38"/>
      <c r="LF124" s="38"/>
      <c r="LG124" s="38"/>
      <c r="LH124" s="38"/>
      <c r="LI124" s="38"/>
      <c r="LJ124" s="38"/>
      <c r="LK124" s="38"/>
      <c r="LL124" s="38"/>
      <c r="LM124" s="38"/>
      <c r="LN124" s="38"/>
      <c r="LO124" s="38"/>
      <c r="LP124" s="38"/>
      <c r="LQ124" s="38"/>
      <c r="LR124" s="38"/>
      <c r="LS124" s="38"/>
      <c r="LT124" s="38"/>
      <c r="LU124" s="38"/>
      <c r="LV124" s="38"/>
      <c r="LW124" s="38"/>
      <c r="LX124" s="38"/>
      <c r="LY124" s="38"/>
      <c r="LZ124" s="38"/>
      <c r="MA124" s="38"/>
      <c r="MB124" s="38"/>
      <c r="MC124" s="38"/>
      <c r="MD124" s="38"/>
      <c r="ME124" s="38"/>
      <c r="MF124" s="38"/>
      <c r="MG124" s="38"/>
      <c r="MH124" s="38"/>
      <c r="MI124" s="38"/>
      <c r="MJ124" s="38"/>
      <c r="MK124" s="38"/>
      <c r="ML124" s="38"/>
      <c r="MM124" s="38"/>
      <c r="MN124" s="38"/>
      <c r="MO124" s="38"/>
      <c r="MP124" s="38"/>
      <c r="MQ124" s="38"/>
      <c r="MR124" s="38"/>
      <c r="MS124" s="38"/>
      <c r="MT124" s="38"/>
      <c r="MU124" s="38"/>
      <c r="MV124" s="38"/>
      <c r="MW124" s="38"/>
      <c r="MX124" s="38"/>
      <c r="MY124" s="38"/>
      <c r="MZ124" s="38"/>
      <c r="NA124" s="38"/>
      <c r="NB124" s="38"/>
      <c r="NC124" s="38"/>
      <c r="ND124" s="38"/>
      <c r="NE124" s="38"/>
      <c r="NF124" s="38"/>
      <c r="NG124" s="38"/>
      <c r="NH124" s="38"/>
      <c r="NI124" s="38"/>
      <c r="NJ124" s="38"/>
      <c r="NK124" s="38"/>
      <c r="NL124" s="38"/>
      <c r="NM124" s="38"/>
      <c r="NN124" s="38"/>
      <c r="NO124" s="38"/>
      <c r="NP124" s="38"/>
      <c r="NQ124" s="38"/>
      <c r="NR124" s="38"/>
      <c r="NS124" s="38"/>
      <c r="NT124" s="38"/>
      <c r="NU124" s="38"/>
      <c r="NV124" s="38"/>
      <c r="NW124" s="38"/>
      <c r="NX124" s="38"/>
      <c r="NY124" s="38"/>
      <c r="NZ124" s="38"/>
      <c r="OA124" s="38"/>
      <c r="OB124" s="38"/>
      <c r="OC124" s="38"/>
      <c r="OD124" s="38"/>
      <c r="OE124" s="38"/>
      <c r="OF124" s="38"/>
      <c r="OG124" s="38"/>
      <c r="OH124" s="38"/>
      <c r="OI124" s="38"/>
      <c r="OJ124" s="38"/>
      <c r="OK124" s="38"/>
      <c r="OL124" s="38"/>
      <c r="OM124" s="38"/>
      <c r="ON124" s="38"/>
      <c r="OO124" s="38"/>
      <c r="OP124" s="38"/>
      <c r="OQ124" s="38"/>
      <c r="OR124" s="38"/>
      <c r="OS124" s="38"/>
      <c r="OT124" s="38"/>
      <c r="OU124" s="38"/>
      <c r="OV124" s="38"/>
      <c r="OW124" s="38"/>
      <c r="OX124" s="38"/>
      <c r="OY124" s="38"/>
      <c r="OZ124" s="38"/>
      <c r="PA124" s="38"/>
      <c r="PB124" s="38"/>
      <c r="PC124" s="38"/>
      <c r="PD124" s="38"/>
      <c r="PE124" s="38"/>
      <c r="PF124" s="38"/>
      <c r="PG124" s="38"/>
      <c r="PH124" s="38"/>
      <c r="PI124" s="38"/>
      <c r="PJ124" s="38"/>
      <c r="PK124" s="38"/>
      <c r="PL124" s="38"/>
      <c r="PM124" s="38"/>
      <c r="PN124" s="38"/>
      <c r="PO124" s="38"/>
      <c r="PP124" s="38"/>
      <c r="PQ124" s="38"/>
      <c r="PR124" s="38"/>
      <c r="PS124" s="38"/>
      <c r="PT124" s="38"/>
      <c r="PU124" s="38"/>
      <c r="PV124" s="38"/>
      <c r="PW124" s="38"/>
      <c r="PX124" s="38"/>
      <c r="PY124" s="38"/>
      <c r="PZ124" s="38"/>
      <c r="QA124" s="38"/>
      <c r="QB124" s="38"/>
      <c r="QC124" s="38"/>
      <c r="QD124" s="38"/>
      <c r="QE124" s="38"/>
      <c r="QF124" s="38"/>
      <c r="QG124" s="38"/>
      <c r="QH124" s="38"/>
      <c r="QI124" s="38"/>
      <c r="QJ124" s="38"/>
      <c r="QK124" s="38"/>
      <c r="QL124" s="38"/>
      <c r="QM124" s="38"/>
      <c r="QN124" s="38"/>
      <c r="QO124" s="38"/>
      <c r="QP124" s="38"/>
      <c r="QQ124" s="38"/>
      <c r="QR124" s="38"/>
      <c r="QS124" s="38"/>
      <c r="QT124" s="38"/>
      <c r="QU124" s="38"/>
      <c r="QV124" s="38"/>
      <c r="QW124" s="38"/>
      <c r="QX124" s="38"/>
      <c r="QY124" s="38"/>
      <c r="QZ124" s="38"/>
      <c r="RA124" s="38"/>
      <c r="RB124" s="38"/>
      <c r="RC124" s="38"/>
      <c r="RD124" s="38"/>
      <c r="RE124" s="38"/>
      <c r="RF124" s="38"/>
      <c r="RG124" s="38"/>
      <c r="RH124" s="38"/>
      <c r="RI124" s="38"/>
      <c r="RJ124" s="38"/>
      <c r="RK124" s="38"/>
      <c r="RL124" s="38"/>
      <c r="RM124" s="38"/>
      <c r="RN124" s="38"/>
      <c r="RO124" s="38"/>
      <c r="RP124" s="38"/>
      <c r="RQ124" s="38"/>
      <c r="RR124" s="38"/>
      <c r="RS124" s="38"/>
      <c r="RT124" s="38"/>
      <c r="RU124" s="38"/>
      <c r="RV124" s="38"/>
      <c r="RW124" s="38"/>
      <c r="RX124" s="38"/>
      <c r="RY124" s="38"/>
      <c r="RZ124" s="38"/>
      <c r="SA124" s="38"/>
      <c r="SB124" s="38"/>
      <c r="SC124" s="38"/>
      <c r="SD124" s="38"/>
      <c r="SE124" s="38"/>
      <c r="SF124" s="38"/>
      <c r="SG124" s="38"/>
      <c r="SH124" s="38"/>
      <c r="SI124" s="38"/>
      <c r="SJ124" s="38"/>
      <c r="SK124" s="38"/>
      <c r="SL124" s="38"/>
      <c r="SM124" s="38"/>
      <c r="SN124" s="38"/>
      <c r="SO124" s="38"/>
      <c r="SP124" s="38"/>
      <c r="SQ124" s="38"/>
      <c r="SR124" s="38"/>
      <c r="SS124" s="38"/>
      <c r="ST124" s="38"/>
      <c r="SU124" s="38"/>
      <c r="SV124" s="38"/>
      <c r="SW124" s="38"/>
      <c r="SX124" s="38"/>
      <c r="SY124" s="38"/>
      <c r="SZ124" s="38"/>
      <c r="TA124" s="38"/>
      <c r="TB124" s="38"/>
      <c r="TC124" s="38"/>
      <c r="TD124" s="38"/>
      <c r="TE124" s="38"/>
      <c r="TF124" s="38"/>
      <c r="TG124" s="38"/>
      <c r="TH124" s="38"/>
      <c r="TI124" s="38"/>
      <c r="TJ124" s="38"/>
      <c r="TK124" s="38"/>
      <c r="TL124" s="38"/>
      <c r="TM124" s="38"/>
      <c r="TN124" s="38"/>
      <c r="TO124" s="38"/>
      <c r="TP124" s="38"/>
      <c r="TQ124" s="38"/>
      <c r="TR124" s="38"/>
      <c r="TS124" s="38"/>
      <c r="TT124" s="38"/>
      <c r="TU124" s="38"/>
      <c r="TV124" s="38"/>
      <c r="TW124" s="38"/>
      <c r="TX124" s="38"/>
      <c r="TY124" s="38"/>
      <c r="TZ124" s="38"/>
      <c r="UA124" s="38"/>
      <c r="UB124" s="38"/>
      <c r="UC124" s="38"/>
      <c r="UD124" s="38"/>
      <c r="UE124" s="38"/>
      <c r="UF124" s="38"/>
      <c r="UG124" s="38"/>
      <c r="UH124" s="38"/>
      <c r="UI124" s="38"/>
      <c r="UJ124" s="38"/>
      <c r="UK124" s="38"/>
      <c r="UL124" s="38"/>
      <c r="UM124" s="38"/>
      <c r="UN124" s="38"/>
      <c r="UO124" s="38"/>
      <c r="UP124" s="38"/>
      <c r="UQ124" s="38"/>
      <c r="UR124" s="38"/>
      <c r="US124" s="38"/>
      <c r="UT124" s="38"/>
      <c r="UU124" s="38"/>
      <c r="UV124" s="38"/>
      <c r="UW124" s="38"/>
      <c r="UX124" s="38"/>
      <c r="UY124" s="38"/>
      <c r="UZ124" s="38"/>
      <c r="VA124" s="38"/>
      <c r="VB124" s="38"/>
      <c r="VC124" s="38"/>
      <c r="VD124" s="38"/>
      <c r="VE124" s="38"/>
      <c r="VF124" s="38"/>
      <c r="VG124" s="38"/>
      <c r="VH124" s="38"/>
      <c r="VI124" s="38"/>
      <c r="VJ124" s="38"/>
      <c r="VK124" s="38"/>
      <c r="VL124" s="38"/>
      <c r="VM124" s="38"/>
      <c r="VN124" s="38"/>
      <c r="VO124" s="38"/>
      <c r="VP124" s="38"/>
      <c r="VQ124" s="38"/>
      <c r="VR124" s="38"/>
      <c r="VS124" s="38"/>
      <c r="VT124" s="38"/>
      <c r="VU124" s="38"/>
      <c r="VV124" s="38"/>
      <c r="VW124" s="38"/>
      <c r="VX124" s="38"/>
      <c r="VY124" s="38"/>
      <c r="VZ124" s="38"/>
      <c r="WA124" s="38"/>
      <c r="WB124" s="38"/>
      <c r="WC124" s="38"/>
      <c r="WD124" s="38"/>
      <c r="WE124" s="38"/>
      <c r="WF124" s="38"/>
      <c r="WG124" s="38"/>
      <c r="WH124" s="38"/>
      <c r="WI124" s="38"/>
      <c r="WJ124" s="38"/>
      <c r="WK124" s="38"/>
      <c r="WL124" s="38"/>
      <c r="WM124" s="38"/>
      <c r="WN124" s="38"/>
      <c r="WO124" s="38"/>
      <c r="WP124" s="38"/>
      <c r="WQ124" s="38"/>
      <c r="WR124" s="38"/>
      <c r="WS124" s="38"/>
      <c r="WT124" s="38"/>
      <c r="WU124" s="38"/>
      <c r="WV124" s="38"/>
      <c r="WW124" s="38"/>
      <c r="WX124" s="38"/>
      <c r="WY124" s="38"/>
      <c r="WZ124" s="38"/>
      <c r="XA124" s="38"/>
      <c r="XB124" s="38"/>
      <c r="XC124" s="38"/>
      <c r="XD124" s="38"/>
      <c r="XE124" s="38"/>
      <c r="XF124" s="38"/>
      <c r="XG124" s="38"/>
      <c r="XH124" s="38"/>
      <c r="XI124" s="38"/>
      <c r="XJ124" s="38"/>
      <c r="XK124" s="38"/>
      <c r="XL124" s="38"/>
      <c r="XM124" s="38"/>
      <c r="XN124" s="38"/>
      <c r="XO124" s="38"/>
      <c r="XP124" s="38"/>
      <c r="XQ124" s="38"/>
      <c r="XR124" s="38"/>
      <c r="XS124" s="38"/>
      <c r="XT124" s="38"/>
      <c r="XU124" s="38"/>
      <c r="XV124" s="38"/>
      <c r="XW124" s="38"/>
      <c r="XX124" s="38"/>
      <c r="XY124" s="38"/>
      <c r="XZ124" s="38"/>
      <c r="YA124" s="38"/>
      <c r="YB124" s="38"/>
      <c r="YC124" s="38"/>
      <c r="YD124" s="38"/>
      <c r="YE124" s="38"/>
      <c r="YF124" s="38"/>
      <c r="YG124" s="38"/>
      <c r="YH124" s="38"/>
      <c r="YI124" s="38"/>
      <c r="YJ124" s="38"/>
      <c r="YK124" s="38"/>
      <c r="YL124" s="38"/>
      <c r="YM124" s="38"/>
      <c r="YN124" s="38"/>
      <c r="YO124" s="38"/>
      <c r="YP124" s="38"/>
      <c r="YQ124" s="38"/>
      <c r="YR124" s="38"/>
      <c r="YS124" s="38"/>
      <c r="YT124" s="38"/>
      <c r="YU124" s="38"/>
      <c r="YV124" s="38"/>
      <c r="YW124" s="38"/>
      <c r="YX124" s="38"/>
      <c r="YY124" s="38"/>
      <c r="YZ124" s="38"/>
      <c r="ZA124" s="38"/>
      <c r="ZB124" s="38"/>
      <c r="ZC124" s="38"/>
      <c r="ZD124" s="38"/>
      <c r="ZE124" s="38"/>
      <c r="ZF124" s="38"/>
      <c r="ZG124" s="38"/>
      <c r="ZH124" s="38"/>
      <c r="ZI124" s="38"/>
      <c r="ZJ124" s="38"/>
      <c r="ZK124" s="38"/>
      <c r="ZL124" s="38"/>
      <c r="ZM124" s="38"/>
      <c r="ZN124" s="38"/>
      <c r="ZO124" s="38"/>
      <c r="ZP124" s="38"/>
      <c r="ZQ124" s="38"/>
      <c r="ZR124" s="38"/>
      <c r="ZS124" s="38"/>
      <c r="ZT124" s="38"/>
      <c r="ZU124" s="38"/>
      <c r="ZV124" s="38"/>
      <c r="ZW124" s="38"/>
      <c r="ZX124" s="38"/>
      <c r="ZY124" s="38"/>
      <c r="ZZ124" s="38"/>
      <c r="AAA124" s="38"/>
      <c r="AAB124" s="38"/>
      <c r="AAC124" s="38"/>
      <c r="AAD124" s="38"/>
      <c r="AAE124" s="38"/>
      <c r="AAF124" s="38"/>
      <c r="AAG124" s="38"/>
      <c r="AAH124" s="38"/>
      <c r="AAI124" s="38"/>
      <c r="AAJ124" s="31">
        <f t="shared" si="9"/>
        <v>0</v>
      </c>
      <c r="AAK124" s="5"/>
    </row>
    <row r="125" spans="1:713" s="36" customFormat="1" x14ac:dyDescent="0.25">
      <c r="A125" s="43" t="s">
        <v>641</v>
      </c>
      <c r="B125" s="77">
        <f t="shared" si="8"/>
        <v>0</v>
      </c>
      <c r="C125" s="69">
        <v>0.9</v>
      </c>
      <c r="D125" s="71">
        <v>76274</v>
      </c>
      <c r="E125" s="79">
        <v>24.78</v>
      </c>
      <c r="F125" s="79">
        <f t="shared" si="13"/>
        <v>0</v>
      </c>
      <c r="G125" s="77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  <c r="EN125" s="38"/>
      <c r="EO125" s="38"/>
      <c r="EP125" s="38"/>
      <c r="EQ125" s="38"/>
      <c r="ER125" s="38"/>
      <c r="ES125" s="38"/>
      <c r="ET125" s="38"/>
      <c r="EU125" s="38"/>
      <c r="EV125" s="38"/>
      <c r="EW125" s="38"/>
      <c r="EX125" s="38"/>
      <c r="EY125" s="38"/>
      <c r="EZ125" s="38"/>
      <c r="FA125" s="38"/>
      <c r="FB125" s="38"/>
      <c r="FC125" s="38"/>
      <c r="FD125" s="38"/>
      <c r="FE125" s="38"/>
      <c r="FF125" s="38"/>
      <c r="FG125" s="38"/>
      <c r="FH125" s="38"/>
      <c r="FI125" s="38"/>
      <c r="FJ125" s="38"/>
      <c r="FK125" s="38"/>
      <c r="FL125" s="38"/>
      <c r="FM125" s="38"/>
      <c r="FN125" s="38"/>
      <c r="FO125" s="38"/>
      <c r="FP125" s="38"/>
      <c r="FQ125" s="38"/>
      <c r="FR125" s="38"/>
      <c r="FS125" s="38"/>
      <c r="FT125" s="38"/>
      <c r="FU125" s="38"/>
      <c r="FV125" s="38"/>
      <c r="FW125" s="38"/>
      <c r="FX125" s="38"/>
      <c r="FY125" s="38"/>
      <c r="FZ125" s="38"/>
      <c r="GA125" s="38"/>
      <c r="GB125" s="38"/>
      <c r="GC125" s="38"/>
      <c r="GD125" s="38"/>
      <c r="GE125" s="38"/>
      <c r="GF125" s="38"/>
      <c r="GG125" s="38"/>
      <c r="GH125" s="38"/>
      <c r="GI125" s="38"/>
      <c r="GJ125" s="38"/>
      <c r="GK125" s="38"/>
      <c r="GL125" s="38"/>
      <c r="GM125" s="38"/>
      <c r="GN125" s="38"/>
      <c r="GO125" s="38"/>
      <c r="GP125" s="38"/>
      <c r="GQ125" s="38"/>
      <c r="GR125" s="38"/>
      <c r="GS125" s="38"/>
      <c r="GT125" s="38"/>
      <c r="GU125" s="38"/>
      <c r="GV125" s="38"/>
      <c r="GW125" s="38"/>
      <c r="GX125" s="38"/>
      <c r="GY125" s="38"/>
      <c r="GZ125" s="38"/>
      <c r="HA125" s="38"/>
      <c r="HB125" s="38"/>
      <c r="HC125" s="38"/>
      <c r="HD125" s="38"/>
      <c r="HE125" s="38"/>
      <c r="HF125" s="38"/>
      <c r="HG125" s="38"/>
      <c r="HH125" s="38"/>
      <c r="HI125" s="38"/>
      <c r="HJ125" s="38"/>
      <c r="HK125" s="38"/>
      <c r="HL125" s="38"/>
      <c r="HM125" s="38"/>
      <c r="HN125" s="38"/>
      <c r="HO125" s="38"/>
      <c r="HP125" s="38"/>
      <c r="HQ125" s="38"/>
      <c r="HR125" s="38"/>
      <c r="HS125" s="38"/>
      <c r="HT125" s="38"/>
      <c r="HU125" s="38"/>
      <c r="HV125" s="38"/>
      <c r="HW125" s="38"/>
      <c r="HX125" s="38"/>
      <c r="HY125" s="38"/>
      <c r="HZ125" s="38"/>
      <c r="IA125" s="38"/>
      <c r="IB125" s="38"/>
      <c r="IC125" s="38"/>
      <c r="ID125" s="38"/>
      <c r="IE125" s="38"/>
      <c r="IF125" s="38"/>
      <c r="IG125" s="38"/>
      <c r="IH125" s="38"/>
      <c r="II125" s="38"/>
      <c r="IJ125" s="38"/>
      <c r="IK125" s="38"/>
      <c r="IL125" s="38"/>
      <c r="IM125" s="38"/>
      <c r="IN125" s="38"/>
      <c r="IO125" s="38"/>
      <c r="IP125" s="38"/>
      <c r="IQ125" s="38"/>
      <c r="IR125" s="38"/>
      <c r="IS125" s="38"/>
      <c r="IT125" s="38"/>
      <c r="IU125" s="38"/>
      <c r="IV125" s="38"/>
      <c r="IW125" s="38"/>
      <c r="IX125" s="38"/>
      <c r="IY125" s="38"/>
      <c r="IZ125" s="38"/>
      <c r="JA125" s="38"/>
      <c r="JB125" s="38"/>
      <c r="JC125" s="38"/>
      <c r="JD125" s="38"/>
      <c r="JE125" s="38"/>
      <c r="JF125" s="38"/>
      <c r="JG125" s="38"/>
      <c r="JH125" s="38"/>
      <c r="JI125" s="38"/>
      <c r="JJ125" s="38"/>
      <c r="JK125" s="38"/>
      <c r="JL125" s="38"/>
      <c r="JM125" s="38"/>
      <c r="JN125" s="38"/>
      <c r="JO125" s="38"/>
      <c r="JP125" s="38"/>
      <c r="JQ125" s="38"/>
      <c r="JR125" s="38"/>
      <c r="JS125" s="38"/>
      <c r="JT125" s="38"/>
      <c r="JU125" s="38"/>
      <c r="JV125" s="38"/>
      <c r="JW125" s="38"/>
      <c r="JX125" s="38"/>
      <c r="JY125" s="38"/>
      <c r="JZ125" s="38"/>
      <c r="KA125" s="38"/>
      <c r="KB125" s="38"/>
      <c r="KC125" s="38"/>
      <c r="KD125" s="38"/>
      <c r="KE125" s="38"/>
      <c r="KF125" s="38"/>
      <c r="KG125" s="38"/>
      <c r="KH125" s="38"/>
      <c r="KI125" s="38"/>
      <c r="KJ125" s="38"/>
      <c r="KK125" s="38"/>
      <c r="KL125" s="38"/>
      <c r="KM125" s="38"/>
      <c r="KN125" s="38"/>
      <c r="KO125" s="38"/>
      <c r="KP125" s="38"/>
      <c r="KQ125" s="38"/>
      <c r="KR125" s="38"/>
      <c r="KS125" s="38"/>
      <c r="KT125" s="38"/>
      <c r="KU125" s="38"/>
      <c r="KV125" s="38"/>
      <c r="KW125" s="38"/>
      <c r="KX125" s="38"/>
      <c r="KY125" s="38"/>
      <c r="KZ125" s="38"/>
      <c r="LA125" s="38"/>
      <c r="LB125" s="38"/>
      <c r="LC125" s="38"/>
      <c r="LD125" s="38"/>
      <c r="LE125" s="38"/>
      <c r="LF125" s="38"/>
      <c r="LG125" s="38"/>
      <c r="LH125" s="38"/>
      <c r="LI125" s="38"/>
      <c r="LJ125" s="38"/>
      <c r="LK125" s="38"/>
      <c r="LL125" s="38"/>
      <c r="LM125" s="38"/>
      <c r="LN125" s="38"/>
      <c r="LO125" s="38"/>
      <c r="LP125" s="38"/>
      <c r="LQ125" s="38"/>
      <c r="LR125" s="38"/>
      <c r="LS125" s="38"/>
      <c r="LT125" s="38"/>
      <c r="LU125" s="38"/>
      <c r="LV125" s="38"/>
      <c r="LW125" s="38"/>
      <c r="LX125" s="38"/>
      <c r="LY125" s="38"/>
      <c r="LZ125" s="38"/>
      <c r="MA125" s="38"/>
      <c r="MB125" s="38"/>
      <c r="MC125" s="38"/>
      <c r="MD125" s="38"/>
      <c r="ME125" s="38"/>
      <c r="MF125" s="38"/>
      <c r="MG125" s="38"/>
      <c r="MH125" s="38"/>
      <c r="MI125" s="38"/>
      <c r="MJ125" s="38"/>
      <c r="MK125" s="38"/>
      <c r="ML125" s="38"/>
      <c r="MM125" s="38"/>
      <c r="MN125" s="38"/>
      <c r="MO125" s="38"/>
      <c r="MP125" s="38"/>
      <c r="MQ125" s="38"/>
      <c r="MR125" s="38"/>
      <c r="MS125" s="38"/>
      <c r="MT125" s="38"/>
      <c r="MU125" s="38"/>
      <c r="MV125" s="38"/>
      <c r="MW125" s="38"/>
      <c r="MX125" s="38"/>
      <c r="MY125" s="38"/>
      <c r="MZ125" s="38"/>
      <c r="NA125" s="38"/>
      <c r="NB125" s="38"/>
      <c r="NC125" s="38"/>
      <c r="ND125" s="38"/>
      <c r="NE125" s="38"/>
      <c r="NF125" s="38"/>
      <c r="NG125" s="38"/>
      <c r="NH125" s="38"/>
      <c r="NI125" s="38"/>
      <c r="NJ125" s="38"/>
      <c r="NK125" s="38"/>
      <c r="NL125" s="38"/>
      <c r="NM125" s="38"/>
      <c r="NN125" s="38"/>
      <c r="NO125" s="38"/>
      <c r="NP125" s="38"/>
      <c r="NQ125" s="38"/>
      <c r="NR125" s="38"/>
      <c r="NS125" s="38"/>
      <c r="NT125" s="38"/>
      <c r="NU125" s="38"/>
      <c r="NV125" s="38"/>
      <c r="NW125" s="38"/>
      <c r="NX125" s="38"/>
      <c r="NY125" s="38"/>
      <c r="NZ125" s="38"/>
      <c r="OA125" s="38"/>
      <c r="OB125" s="38"/>
      <c r="OC125" s="38"/>
      <c r="OD125" s="38"/>
      <c r="OE125" s="38"/>
      <c r="OF125" s="38"/>
      <c r="OG125" s="38"/>
      <c r="OH125" s="38"/>
      <c r="OI125" s="38"/>
      <c r="OJ125" s="38"/>
      <c r="OK125" s="38"/>
      <c r="OL125" s="38"/>
      <c r="OM125" s="38"/>
      <c r="ON125" s="38"/>
      <c r="OO125" s="38"/>
      <c r="OP125" s="38"/>
      <c r="OQ125" s="38"/>
      <c r="OR125" s="38"/>
      <c r="OS125" s="38"/>
      <c r="OT125" s="38"/>
      <c r="OU125" s="38"/>
      <c r="OV125" s="38"/>
      <c r="OW125" s="38"/>
      <c r="OX125" s="38"/>
      <c r="OY125" s="38"/>
      <c r="OZ125" s="38"/>
      <c r="PA125" s="38"/>
      <c r="PB125" s="38"/>
      <c r="PC125" s="38"/>
      <c r="PD125" s="38"/>
      <c r="PE125" s="38"/>
      <c r="PF125" s="38"/>
      <c r="PG125" s="38"/>
      <c r="PH125" s="38"/>
      <c r="PI125" s="38"/>
      <c r="PJ125" s="38"/>
      <c r="PK125" s="38"/>
      <c r="PL125" s="38"/>
      <c r="PM125" s="38"/>
      <c r="PN125" s="38"/>
      <c r="PO125" s="38"/>
      <c r="PP125" s="38"/>
      <c r="PQ125" s="38"/>
      <c r="PR125" s="38"/>
      <c r="PS125" s="38"/>
      <c r="PT125" s="38"/>
      <c r="PU125" s="38"/>
      <c r="PV125" s="38"/>
      <c r="PW125" s="38"/>
      <c r="PX125" s="38"/>
      <c r="PY125" s="38"/>
      <c r="PZ125" s="38"/>
      <c r="QA125" s="38"/>
      <c r="QB125" s="38"/>
      <c r="QC125" s="38"/>
      <c r="QD125" s="38"/>
      <c r="QE125" s="38"/>
      <c r="QF125" s="38"/>
      <c r="QG125" s="38"/>
      <c r="QH125" s="38"/>
      <c r="QI125" s="38"/>
      <c r="QJ125" s="38"/>
      <c r="QK125" s="38"/>
      <c r="QL125" s="38"/>
      <c r="QM125" s="38"/>
      <c r="QN125" s="38"/>
      <c r="QO125" s="38"/>
      <c r="QP125" s="38"/>
      <c r="QQ125" s="38"/>
      <c r="QR125" s="38"/>
      <c r="QS125" s="38"/>
      <c r="QT125" s="38"/>
      <c r="QU125" s="38"/>
      <c r="QV125" s="38"/>
      <c r="QW125" s="38"/>
      <c r="QX125" s="38"/>
      <c r="QY125" s="38"/>
      <c r="QZ125" s="38"/>
      <c r="RA125" s="38"/>
      <c r="RB125" s="38"/>
      <c r="RC125" s="38"/>
      <c r="RD125" s="38"/>
      <c r="RE125" s="38"/>
      <c r="RF125" s="38"/>
      <c r="RG125" s="38"/>
      <c r="RH125" s="38"/>
      <c r="RI125" s="38"/>
      <c r="RJ125" s="38"/>
      <c r="RK125" s="38"/>
      <c r="RL125" s="38"/>
      <c r="RM125" s="38"/>
      <c r="RN125" s="38"/>
      <c r="RO125" s="38"/>
      <c r="RP125" s="38"/>
      <c r="RQ125" s="38"/>
      <c r="RR125" s="38"/>
      <c r="RS125" s="38"/>
      <c r="RT125" s="38"/>
      <c r="RU125" s="38"/>
      <c r="RV125" s="38"/>
      <c r="RW125" s="38"/>
      <c r="RX125" s="38"/>
      <c r="RY125" s="38"/>
      <c r="RZ125" s="38"/>
      <c r="SA125" s="38"/>
      <c r="SB125" s="38"/>
      <c r="SC125" s="38"/>
      <c r="SD125" s="38"/>
      <c r="SE125" s="38"/>
      <c r="SF125" s="38"/>
      <c r="SG125" s="38"/>
      <c r="SH125" s="38"/>
      <c r="SI125" s="38"/>
      <c r="SJ125" s="38"/>
      <c r="SK125" s="38"/>
      <c r="SL125" s="38"/>
      <c r="SM125" s="38"/>
      <c r="SN125" s="38"/>
      <c r="SO125" s="38"/>
      <c r="SP125" s="38"/>
      <c r="SQ125" s="38"/>
      <c r="SR125" s="38"/>
      <c r="SS125" s="38"/>
      <c r="ST125" s="38"/>
      <c r="SU125" s="38"/>
      <c r="SV125" s="38"/>
      <c r="SW125" s="38"/>
      <c r="SX125" s="38"/>
      <c r="SY125" s="38"/>
      <c r="SZ125" s="38"/>
      <c r="TA125" s="38"/>
      <c r="TB125" s="38"/>
      <c r="TC125" s="38"/>
      <c r="TD125" s="38"/>
      <c r="TE125" s="38"/>
      <c r="TF125" s="38"/>
      <c r="TG125" s="38"/>
      <c r="TH125" s="38"/>
      <c r="TI125" s="38"/>
      <c r="TJ125" s="38"/>
      <c r="TK125" s="38"/>
      <c r="TL125" s="38"/>
      <c r="TM125" s="38"/>
      <c r="TN125" s="38"/>
      <c r="TO125" s="38"/>
      <c r="TP125" s="38"/>
      <c r="TQ125" s="38"/>
      <c r="TR125" s="38"/>
      <c r="TS125" s="38"/>
      <c r="TT125" s="38"/>
      <c r="TU125" s="38"/>
      <c r="TV125" s="38"/>
      <c r="TW125" s="38"/>
      <c r="TX125" s="38"/>
      <c r="TY125" s="38"/>
      <c r="TZ125" s="38"/>
      <c r="UA125" s="38"/>
      <c r="UB125" s="38"/>
      <c r="UC125" s="38"/>
      <c r="UD125" s="38"/>
      <c r="UE125" s="38"/>
      <c r="UF125" s="38"/>
      <c r="UG125" s="38"/>
      <c r="UH125" s="38"/>
      <c r="UI125" s="38"/>
      <c r="UJ125" s="38"/>
      <c r="UK125" s="38"/>
      <c r="UL125" s="38"/>
      <c r="UM125" s="38"/>
      <c r="UN125" s="38"/>
      <c r="UO125" s="38"/>
      <c r="UP125" s="38"/>
      <c r="UQ125" s="38"/>
      <c r="UR125" s="38"/>
      <c r="US125" s="38"/>
      <c r="UT125" s="38"/>
      <c r="UU125" s="38"/>
      <c r="UV125" s="38"/>
      <c r="UW125" s="38"/>
      <c r="UX125" s="38"/>
      <c r="UY125" s="38">
        <v>0.9</v>
      </c>
      <c r="UZ125" s="38"/>
      <c r="VA125" s="38">
        <v>0.9</v>
      </c>
      <c r="VB125" s="38"/>
      <c r="VC125" s="38"/>
      <c r="VD125" s="38"/>
      <c r="VE125" s="38"/>
      <c r="VF125" s="38"/>
      <c r="VG125" s="38"/>
      <c r="VH125" s="38"/>
      <c r="VI125" s="38"/>
      <c r="VJ125" s="38"/>
      <c r="VK125" s="38"/>
      <c r="VL125" s="38"/>
      <c r="VM125" s="38"/>
      <c r="VN125" s="38"/>
      <c r="VO125" s="38"/>
      <c r="VP125" s="38"/>
      <c r="VQ125" s="38"/>
      <c r="VR125" s="38"/>
      <c r="VS125" s="38"/>
      <c r="VT125" s="38"/>
      <c r="VU125" s="38"/>
      <c r="VV125" s="38"/>
      <c r="VW125" s="38"/>
      <c r="VX125" s="38"/>
      <c r="VY125" s="38"/>
      <c r="VZ125" s="38"/>
      <c r="WA125" s="38"/>
      <c r="WB125" s="38"/>
      <c r="WC125" s="38"/>
      <c r="WD125" s="38"/>
      <c r="WE125" s="38"/>
      <c r="WF125" s="38"/>
      <c r="WG125" s="38"/>
      <c r="WH125" s="38"/>
      <c r="WI125" s="38"/>
      <c r="WJ125" s="38"/>
      <c r="WK125" s="38"/>
      <c r="WL125" s="38"/>
      <c r="WM125" s="38"/>
      <c r="WN125" s="38"/>
      <c r="WO125" s="38"/>
      <c r="WP125" s="38"/>
      <c r="WQ125" s="38"/>
      <c r="WR125" s="38"/>
      <c r="WS125" s="38"/>
      <c r="WT125" s="38"/>
      <c r="WU125" s="38"/>
      <c r="WV125" s="38"/>
      <c r="WW125" s="38"/>
      <c r="WX125" s="38"/>
      <c r="WY125" s="38"/>
      <c r="WZ125" s="38"/>
      <c r="XA125" s="38"/>
      <c r="XB125" s="38"/>
      <c r="XC125" s="38"/>
      <c r="XD125" s="38"/>
      <c r="XE125" s="38"/>
      <c r="XF125" s="38"/>
      <c r="XG125" s="38"/>
      <c r="XH125" s="38"/>
      <c r="XI125" s="38"/>
      <c r="XJ125" s="38"/>
      <c r="XK125" s="38"/>
      <c r="XL125" s="38"/>
      <c r="XM125" s="38"/>
      <c r="XN125" s="38"/>
      <c r="XO125" s="38"/>
      <c r="XP125" s="38"/>
      <c r="XQ125" s="38"/>
      <c r="XR125" s="38"/>
      <c r="XS125" s="38"/>
      <c r="XT125" s="38"/>
      <c r="XU125" s="38"/>
      <c r="XV125" s="38"/>
      <c r="XW125" s="38"/>
      <c r="XX125" s="38"/>
      <c r="XY125" s="38"/>
      <c r="XZ125" s="38"/>
      <c r="YA125" s="38"/>
      <c r="YB125" s="38"/>
      <c r="YC125" s="38"/>
      <c r="YD125" s="38"/>
      <c r="YE125" s="38"/>
      <c r="YF125" s="38"/>
      <c r="YG125" s="38"/>
      <c r="YH125" s="38"/>
      <c r="YI125" s="38"/>
      <c r="YJ125" s="38"/>
      <c r="YK125" s="38"/>
      <c r="YL125" s="38"/>
      <c r="YM125" s="38"/>
      <c r="YN125" s="38"/>
      <c r="YO125" s="38"/>
      <c r="YP125" s="38"/>
      <c r="YQ125" s="38"/>
      <c r="YR125" s="38"/>
      <c r="YS125" s="38"/>
      <c r="YT125" s="38"/>
      <c r="YU125" s="38"/>
      <c r="YV125" s="38"/>
      <c r="YW125" s="38"/>
      <c r="YX125" s="38"/>
      <c r="YY125" s="38"/>
      <c r="YZ125" s="38"/>
      <c r="ZA125" s="38"/>
      <c r="ZB125" s="38"/>
      <c r="ZC125" s="38"/>
      <c r="ZD125" s="38"/>
      <c r="ZE125" s="38"/>
      <c r="ZF125" s="38"/>
      <c r="ZG125" s="38"/>
      <c r="ZH125" s="38"/>
      <c r="ZI125" s="38"/>
      <c r="ZJ125" s="38"/>
      <c r="ZK125" s="38"/>
      <c r="ZL125" s="38"/>
      <c r="ZM125" s="38"/>
      <c r="ZN125" s="38"/>
      <c r="ZO125" s="38"/>
      <c r="ZP125" s="38"/>
      <c r="ZQ125" s="38"/>
      <c r="ZR125" s="38"/>
      <c r="ZS125" s="38"/>
      <c r="ZT125" s="38"/>
      <c r="ZU125" s="38"/>
      <c r="ZV125" s="38"/>
      <c r="ZW125" s="38"/>
      <c r="ZX125" s="38"/>
      <c r="ZY125" s="38"/>
      <c r="ZZ125" s="38"/>
      <c r="AAA125" s="38"/>
      <c r="AAB125" s="38"/>
      <c r="AAC125" s="38"/>
      <c r="AAD125" s="38"/>
      <c r="AAE125" s="38"/>
      <c r="AAF125" s="38"/>
      <c r="AAG125" s="38"/>
      <c r="AAH125" s="38"/>
      <c r="AAI125" s="38"/>
      <c r="AAJ125" s="31">
        <f t="shared" si="9"/>
        <v>0</v>
      </c>
      <c r="AAK125" s="5"/>
    </row>
    <row r="126" spans="1:713" s="36" customFormat="1" x14ac:dyDescent="0.25">
      <c r="A126" s="43" t="s">
        <v>36</v>
      </c>
      <c r="B126" s="77">
        <f t="shared" si="8"/>
        <v>0</v>
      </c>
      <c r="C126" s="69">
        <v>11</v>
      </c>
      <c r="D126" s="71">
        <v>43451</v>
      </c>
      <c r="E126" s="79">
        <v>11.87</v>
      </c>
      <c r="F126" s="79">
        <f t="shared" si="13"/>
        <v>0</v>
      </c>
      <c r="G126" s="77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>
        <v>451</v>
      </c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>
        <v>451</v>
      </c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  <c r="EN126" s="38"/>
      <c r="EO126" s="38"/>
      <c r="EP126" s="38"/>
      <c r="EQ126" s="38"/>
      <c r="ER126" s="38"/>
      <c r="ES126" s="38"/>
      <c r="ET126" s="38"/>
      <c r="EU126" s="38"/>
      <c r="EV126" s="38"/>
      <c r="EW126" s="38"/>
      <c r="EX126" s="38"/>
      <c r="EY126" s="38"/>
      <c r="EZ126" s="38"/>
      <c r="FA126" s="38"/>
      <c r="FB126" s="38"/>
      <c r="FC126" s="38"/>
      <c r="FD126" s="38"/>
      <c r="FE126" s="38"/>
      <c r="FF126" s="38"/>
      <c r="FG126" s="38"/>
      <c r="FH126" s="38"/>
      <c r="FI126" s="38"/>
      <c r="FJ126" s="38"/>
      <c r="FK126" s="38"/>
      <c r="FL126" s="38"/>
      <c r="FM126" s="38"/>
      <c r="FN126" s="38"/>
      <c r="FO126" s="38"/>
      <c r="FP126" s="38"/>
      <c r="FQ126" s="38"/>
      <c r="FR126" s="38"/>
      <c r="FS126" s="38"/>
      <c r="FT126" s="38"/>
      <c r="FU126" s="38"/>
      <c r="FV126" s="38"/>
      <c r="FW126" s="38"/>
      <c r="FX126" s="38"/>
      <c r="FY126" s="38"/>
      <c r="FZ126" s="38"/>
      <c r="GA126" s="38"/>
      <c r="GB126" s="38"/>
      <c r="GC126" s="38"/>
      <c r="GD126" s="38"/>
      <c r="GE126" s="38"/>
      <c r="GF126" s="38"/>
      <c r="GG126" s="38"/>
      <c r="GH126" s="38"/>
      <c r="GI126" s="38">
        <v>363</v>
      </c>
      <c r="GJ126" s="38"/>
      <c r="GK126" s="38"/>
      <c r="GL126" s="38"/>
      <c r="GM126" s="38">
        <v>363</v>
      </c>
      <c r="GN126" s="38"/>
      <c r="GO126" s="38"/>
      <c r="GP126" s="38"/>
      <c r="GQ126" s="38"/>
      <c r="GR126" s="38"/>
      <c r="GS126" s="38"/>
      <c r="GT126" s="38"/>
      <c r="GU126" s="38"/>
      <c r="GV126" s="38"/>
      <c r="GW126" s="38"/>
      <c r="GX126" s="38"/>
      <c r="GY126" s="38"/>
      <c r="GZ126" s="38"/>
      <c r="HA126" s="38"/>
      <c r="HB126" s="38"/>
      <c r="HC126" s="38"/>
      <c r="HD126" s="38"/>
      <c r="HE126" s="38"/>
      <c r="HF126" s="38"/>
      <c r="HG126" s="38"/>
      <c r="HH126" s="38"/>
      <c r="HI126" s="38"/>
      <c r="HJ126" s="38"/>
      <c r="HK126" s="38"/>
      <c r="HL126" s="38"/>
      <c r="HM126" s="38"/>
      <c r="HN126" s="38"/>
      <c r="HO126" s="38"/>
      <c r="HP126" s="38"/>
      <c r="HQ126" s="38"/>
      <c r="HR126" s="38"/>
      <c r="HS126" s="38"/>
      <c r="HT126" s="38"/>
      <c r="HU126" s="38"/>
      <c r="HV126" s="38"/>
      <c r="HW126" s="38"/>
      <c r="HX126" s="38"/>
      <c r="HY126" s="38"/>
      <c r="HZ126" s="38"/>
      <c r="IA126" s="38"/>
      <c r="IB126" s="38"/>
      <c r="IC126" s="38"/>
      <c r="ID126" s="38"/>
      <c r="IE126" s="38"/>
      <c r="IF126" s="38"/>
      <c r="IG126" s="38"/>
      <c r="IH126" s="38"/>
      <c r="II126" s="38"/>
      <c r="IJ126" s="38"/>
      <c r="IK126" s="38"/>
      <c r="IL126" s="38"/>
      <c r="IM126" s="38"/>
      <c r="IN126" s="38"/>
      <c r="IO126" s="38"/>
      <c r="IP126" s="38"/>
      <c r="IQ126" s="38"/>
      <c r="IR126" s="38"/>
      <c r="IS126" s="38"/>
      <c r="IT126" s="38"/>
      <c r="IU126" s="38"/>
      <c r="IV126" s="38"/>
      <c r="IW126" s="38"/>
      <c r="IX126" s="38"/>
      <c r="IY126" s="38"/>
      <c r="IZ126" s="38"/>
      <c r="JA126" s="38"/>
      <c r="JB126" s="38"/>
      <c r="JC126" s="38"/>
      <c r="JD126" s="38"/>
      <c r="JE126" s="38"/>
      <c r="JF126" s="38"/>
      <c r="JG126" s="38"/>
      <c r="JH126" s="38"/>
      <c r="JI126" s="38"/>
      <c r="JJ126" s="38"/>
      <c r="JK126" s="38"/>
      <c r="JL126" s="38"/>
      <c r="JM126" s="38"/>
      <c r="JN126" s="38"/>
      <c r="JO126" s="38"/>
      <c r="JP126" s="38"/>
      <c r="JQ126" s="38"/>
      <c r="JR126" s="38"/>
      <c r="JS126" s="38"/>
      <c r="JT126" s="38"/>
      <c r="JU126" s="38"/>
      <c r="JV126" s="38"/>
      <c r="JW126" s="38"/>
      <c r="JX126" s="38"/>
      <c r="JY126" s="38"/>
      <c r="JZ126" s="38"/>
      <c r="KA126" s="38"/>
      <c r="KB126" s="38"/>
      <c r="KC126" s="38"/>
      <c r="KD126" s="38"/>
      <c r="KE126" s="38"/>
      <c r="KF126" s="38"/>
      <c r="KG126" s="38"/>
      <c r="KH126" s="38"/>
      <c r="KI126" s="38"/>
      <c r="KJ126" s="38"/>
      <c r="KK126" s="38"/>
      <c r="KL126" s="38"/>
      <c r="KM126" s="38"/>
      <c r="KN126" s="38"/>
      <c r="KO126" s="38"/>
      <c r="KP126" s="38"/>
      <c r="KQ126" s="38"/>
      <c r="KR126" s="38"/>
      <c r="KS126" s="38"/>
      <c r="KT126" s="38"/>
      <c r="KU126" s="38"/>
      <c r="KV126" s="38"/>
      <c r="KW126" s="38"/>
      <c r="KX126" s="38"/>
      <c r="KY126" s="38"/>
      <c r="KZ126" s="38"/>
      <c r="LA126" s="38"/>
      <c r="LB126" s="38"/>
      <c r="LC126" s="38"/>
      <c r="LD126" s="38"/>
      <c r="LE126" s="38"/>
      <c r="LF126" s="38"/>
      <c r="LG126" s="38"/>
      <c r="LH126" s="38"/>
      <c r="LI126" s="38"/>
      <c r="LJ126" s="38"/>
      <c r="LK126" s="38"/>
      <c r="LL126" s="38">
        <v>495</v>
      </c>
      <c r="LM126" s="38">
        <v>495</v>
      </c>
      <c r="LN126" s="38"/>
      <c r="LO126" s="38"/>
      <c r="LP126" s="38"/>
      <c r="LQ126" s="38"/>
      <c r="LR126" s="38"/>
      <c r="LS126" s="38"/>
      <c r="LT126" s="38"/>
      <c r="LU126" s="38"/>
      <c r="LV126" s="38"/>
      <c r="LW126" s="38"/>
      <c r="LX126" s="38"/>
      <c r="LY126" s="38"/>
      <c r="LZ126" s="38"/>
      <c r="MA126" s="38"/>
      <c r="MB126" s="38"/>
      <c r="MC126" s="38"/>
      <c r="MD126" s="38"/>
      <c r="ME126" s="38"/>
      <c r="MF126" s="38"/>
      <c r="MG126" s="38"/>
      <c r="MH126" s="38"/>
      <c r="MI126" s="38"/>
      <c r="MJ126" s="38"/>
      <c r="MK126" s="38"/>
      <c r="ML126" s="38"/>
      <c r="MM126" s="38"/>
      <c r="MN126" s="38"/>
      <c r="MO126" s="38"/>
      <c r="MP126" s="38"/>
      <c r="MQ126" s="38"/>
      <c r="MR126" s="38"/>
      <c r="MS126" s="38"/>
      <c r="MT126" s="38"/>
      <c r="MU126" s="38"/>
      <c r="MV126" s="38"/>
      <c r="MW126" s="38"/>
      <c r="MX126" s="38"/>
      <c r="MY126" s="38"/>
      <c r="MZ126" s="38"/>
      <c r="NA126" s="38"/>
      <c r="NB126" s="38"/>
      <c r="NC126" s="38"/>
      <c r="ND126" s="38"/>
      <c r="NE126" s="38"/>
      <c r="NF126" s="38"/>
      <c r="NG126" s="38"/>
      <c r="NH126" s="38"/>
      <c r="NI126" s="38"/>
      <c r="NJ126" s="38"/>
      <c r="NK126" s="38"/>
      <c r="NL126" s="38"/>
      <c r="NM126" s="38"/>
      <c r="NN126" s="38"/>
      <c r="NO126" s="38"/>
      <c r="NP126" s="38"/>
      <c r="NQ126" s="38">
        <v>407</v>
      </c>
      <c r="NR126" s="38">
        <v>407</v>
      </c>
      <c r="NS126" s="38"/>
      <c r="NT126" s="38"/>
      <c r="NU126" s="38"/>
      <c r="NV126" s="38"/>
      <c r="NW126" s="38"/>
      <c r="NX126" s="38"/>
      <c r="NY126" s="38"/>
      <c r="NZ126" s="38"/>
      <c r="OA126" s="38"/>
      <c r="OB126" s="38"/>
      <c r="OC126" s="38"/>
      <c r="OD126" s="38"/>
      <c r="OE126" s="38"/>
      <c r="OF126" s="38"/>
      <c r="OG126" s="38"/>
      <c r="OH126" s="38"/>
      <c r="OI126" s="38"/>
      <c r="OJ126" s="38"/>
      <c r="OK126" s="38"/>
      <c r="OL126" s="38"/>
      <c r="OM126" s="38"/>
      <c r="ON126" s="38"/>
      <c r="OO126" s="38"/>
      <c r="OP126" s="38"/>
      <c r="OQ126" s="38"/>
      <c r="OR126" s="38"/>
      <c r="OS126" s="38"/>
      <c r="OT126" s="38"/>
      <c r="OU126" s="38"/>
      <c r="OV126" s="38"/>
      <c r="OW126" s="38"/>
      <c r="OX126" s="38"/>
      <c r="OY126" s="38"/>
      <c r="OZ126" s="38"/>
      <c r="PA126" s="38"/>
      <c r="PB126" s="38"/>
      <c r="PC126" s="38"/>
      <c r="PD126" s="38"/>
      <c r="PE126" s="38"/>
      <c r="PF126" s="38"/>
      <c r="PG126" s="38"/>
      <c r="PH126" s="38"/>
      <c r="PI126" s="38"/>
      <c r="PJ126" s="38"/>
      <c r="PK126" s="38"/>
      <c r="PL126" s="38"/>
      <c r="PM126" s="38"/>
      <c r="PN126" s="38"/>
      <c r="PO126" s="38"/>
      <c r="PP126" s="38"/>
      <c r="PQ126" s="38"/>
      <c r="PR126" s="38"/>
      <c r="PS126" s="38"/>
      <c r="PT126" s="38"/>
      <c r="PU126" s="38"/>
      <c r="PV126" s="38"/>
      <c r="PW126" s="38"/>
      <c r="PX126" s="38"/>
      <c r="PY126" s="38"/>
      <c r="PZ126" s="38"/>
      <c r="QA126" s="38"/>
      <c r="QB126" s="38"/>
      <c r="QC126" s="38"/>
      <c r="QD126" s="38"/>
      <c r="QE126" s="38"/>
      <c r="QF126" s="38"/>
      <c r="QG126" s="38"/>
      <c r="QH126" s="38"/>
      <c r="QI126" s="38"/>
      <c r="QJ126" s="38"/>
      <c r="QK126" s="38"/>
      <c r="QL126" s="38"/>
      <c r="QM126" s="38"/>
      <c r="QN126" s="38"/>
      <c r="QO126" s="38"/>
      <c r="QP126" s="38"/>
      <c r="QQ126" s="38"/>
      <c r="QR126" s="38"/>
      <c r="QS126" s="38"/>
      <c r="QT126" s="38"/>
      <c r="QU126" s="38"/>
      <c r="QV126" s="38"/>
      <c r="QW126" s="38"/>
      <c r="QX126" s="38"/>
      <c r="QY126" s="38"/>
      <c r="QZ126" s="38"/>
      <c r="RA126" s="38"/>
      <c r="RB126" s="38"/>
      <c r="RC126" s="38"/>
      <c r="RD126" s="38"/>
      <c r="RE126" s="38"/>
      <c r="RF126" s="38"/>
      <c r="RG126" s="38"/>
      <c r="RH126" s="38"/>
      <c r="RI126" s="38"/>
      <c r="RJ126" s="38"/>
      <c r="RK126" s="38"/>
      <c r="RL126" s="38"/>
      <c r="RM126" s="38"/>
      <c r="RN126" s="38"/>
      <c r="RO126" s="38"/>
      <c r="RP126" s="38"/>
      <c r="RQ126" s="38"/>
      <c r="RR126" s="38"/>
      <c r="RS126" s="38"/>
      <c r="RT126" s="38"/>
      <c r="RU126" s="38"/>
      <c r="RV126" s="38"/>
      <c r="RW126" s="38"/>
      <c r="RX126" s="38"/>
      <c r="RY126" s="38"/>
      <c r="RZ126" s="38"/>
      <c r="SA126" s="38"/>
      <c r="SB126" s="38"/>
      <c r="SC126" s="38"/>
      <c r="SD126" s="38"/>
      <c r="SE126" s="38"/>
      <c r="SF126" s="38"/>
      <c r="SG126" s="38"/>
      <c r="SH126" s="38"/>
      <c r="SI126" s="38"/>
      <c r="SJ126" s="38"/>
      <c r="SK126" s="38"/>
      <c r="SL126" s="38"/>
      <c r="SM126" s="38"/>
      <c r="SN126" s="38"/>
      <c r="SO126" s="38"/>
      <c r="SP126" s="38"/>
      <c r="SQ126" s="38"/>
      <c r="SR126" s="38"/>
      <c r="SS126" s="38"/>
      <c r="ST126" s="38"/>
      <c r="SU126" s="38"/>
      <c r="SV126" s="38"/>
      <c r="SW126" s="38"/>
      <c r="SX126" s="38"/>
      <c r="SY126" s="38"/>
      <c r="SZ126" s="38"/>
      <c r="TA126" s="38"/>
      <c r="TB126" s="38"/>
      <c r="TC126" s="38"/>
      <c r="TD126" s="38"/>
      <c r="TE126" s="38"/>
      <c r="TF126" s="38"/>
      <c r="TG126" s="38"/>
      <c r="TH126" s="38"/>
      <c r="TI126" s="38"/>
      <c r="TJ126" s="38"/>
      <c r="TK126" s="38"/>
      <c r="TL126" s="38"/>
      <c r="TM126" s="38"/>
      <c r="TN126" s="38"/>
      <c r="TO126" s="38"/>
      <c r="TP126" s="38"/>
      <c r="TQ126" s="38"/>
      <c r="TR126" s="38"/>
      <c r="TS126" s="38"/>
      <c r="TT126" s="38"/>
      <c r="TU126" s="38"/>
      <c r="TV126" s="38"/>
      <c r="TW126" s="38"/>
      <c r="TX126" s="38"/>
      <c r="TY126" s="38"/>
      <c r="TZ126" s="38"/>
      <c r="UA126" s="38"/>
      <c r="UB126" s="38"/>
      <c r="UC126" s="38"/>
      <c r="UD126" s="38"/>
      <c r="UE126" s="38"/>
      <c r="UF126" s="38"/>
      <c r="UG126" s="38"/>
      <c r="UH126" s="38"/>
      <c r="UI126" s="38"/>
      <c r="UJ126" s="38"/>
      <c r="UK126" s="38"/>
      <c r="UL126" s="38"/>
      <c r="UM126" s="38"/>
      <c r="UN126" s="38"/>
      <c r="UO126" s="38"/>
      <c r="UP126" s="38"/>
      <c r="UQ126" s="38"/>
      <c r="UR126" s="38"/>
      <c r="US126" s="38"/>
      <c r="UT126" s="38"/>
      <c r="UU126" s="38"/>
      <c r="UV126" s="38"/>
      <c r="UW126" s="38"/>
      <c r="UX126" s="38"/>
      <c r="UY126" s="38"/>
      <c r="UZ126" s="38"/>
      <c r="VA126" s="38"/>
      <c r="VB126" s="38"/>
      <c r="VC126" s="38"/>
      <c r="VD126" s="38"/>
      <c r="VE126" s="38"/>
      <c r="VF126" s="38"/>
      <c r="VG126" s="38"/>
      <c r="VH126" s="38"/>
      <c r="VI126" s="38"/>
      <c r="VJ126" s="38"/>
      <c r="VK126" s="38"/>
      <c r="VL126" s="38"/>
      <c r="VM126" s="38"/>
      <c r="VN126" s="38"/>
      <c r="VO126" s="38"/>
      <c r="VP126" s="38"/>
      <c r="VQ126" s="38"/>
      <c r="VR126" s="38"/>
      <c r="VS126" s="38"/>
      <c r="VT126" s="38"/>
      <c r="VU126" s="38"/>
      <c r="VV126" s="38"/>
      <c r="VW126" s="38"/>
      <c r="VX126" s="38"/>
      <c r="VY126" s="38"/>
      <c r="VZ126" s="38"/>
      <c r="WA126" s="38"/>
      <c r="WB126" s="38"/>
      <c r="WC126" s="38"/>
      <c r="WD126" s="38"/>
      <c r="WE126" s="38"/>
      <c r="WF126" s="38"/>
      <c r="WG126" s="38"/>
      <c r="WH126" s="38"/>
      <c r="WI126" s="38"/>
      <c r="WJ126" s="38"/>
      <c r="WK126" s="38"/>
      <c r="WL126" s="38"/>
      <c r="WM126" s="38"/>
      <c r="WN126" s="38"/>
      <c r="WO126" s="38"/>
      <c r="WP126" s="38"/>
      <c r="WQ126" s="38"/>
      <c r="WR126" s="38"/>
      <c r="WS126" s="38"/>
      <c r="WT126" s="38"/>
      <c r="WU126" s="38"/>
      <c r="WV126" s="38"/>
      <c r="WW126" s="38"/>
      <c r="WX126" s="38"/>
      <c r="WY126" s="38"/>
      <c r="WZ126" s="38"/>
      <c r="XA126" s="38"/>
      <c r="XB126" s="38"/>
      <c r="XC126" s="38"/>
      <c r="XD126" s="38"/>
      <c r="XE126" s="38"/>
      <c r="XF126" s="38"/>
      <c r="XG126" s="38"/>
      <c r="XH126" s="38"/>
      <c r="XI126" s="38"/>
      <c r="XJ126" s="38"/>
      <c r="XK126" s="38"/>
      <c r="XL126" s="38"/>
      <c r="XM126" s="38"/>
      <c r="XN126" s="38"/>
      <c r="XO126" s="38"/>
      <c r="XP126" s="38"/>
      <c r="XQ126" s="38"/>
      <c r="XR126" s="38"/>
      <c r="XS126" s="38"/>
      <c r="XT126" s="38"/>
      <c r="XU126" s="38"/>
      <c r="XV126" s="38"/>
      <c r="XW126" s="38"/>
      <c r="XX126" s="38"/>
      <c r="XY126" s="38"/>
      <c r="XZ126" s="38"/>
      <c r="YA126" s="38"/>
      <c r="YB126" s="38"/>
      <c r="YC126" s="38"/>
      <c r="YD126" s="38"/>
      <c r="YE126" s="38"/>
      <c r="YF126" s="38"/>
      <c r="YG126" s="38"/>
      <c r="YH126" s="38"/>
      <c r="YI126" s="38"/>
      <c r="YJ126" s="38"/>
      <c r="YK126" s="38"/>
      <c r="YL126" s="38"/>
      <c r="YM126" s="38"/>
      <c r="YN126" s="38"/>
      <c r="YO126" s="38"/>
      <c r="YP126" s="38"/>
      <c r="YQ126" s="38"/>
      <c r="YR126" s="38"/>
      <c r="YS126" s="38"/>
      <c r="YT126" s="38"/>
      <c r="YU126" s="38"/>
      <c r="YV126" s="38">
        <v>352</v>
      </c>
      <c r="YW126" s="38"/>
      <c r="YX126" s="38"/>
      <c r="YY126" s="38">
        <v>352</v>
      </c>
      <c r="YZ126" s="38"/>
      <c r="ZA126" s="38"/>
      <c r="ZB126" s="38"/>
      <c r="ZC126" s="38"/>
      <c r="ZD126" s="38"/>
      <c r="ZE126" s="38"/>
      <c r="ZF126" s="38"/>
      <c r="ZG126" s="38"/>
      <c r="ZH126" s="38"/>
      <c r="ZI126" s="38"/>
      <c r="ZJ126" s="38"/>
      <c r="ZK126" s="38"/>
      <c r="ZL126" s="38"/>
      <c r="ZM126" s="38"/>
      <c r="ZN126" s="38"/>
      <c r="ZO126" s="38"/>
      <c r="ZP126" s="38"/>
      <c r="ZQ126" s="38"/>
      <c r="ZR126" s="38"/>
      <c r="ZS126" s="38"/>
      <c r="ZT126" s="38"/>
      <c r="ZU126" s="38"/>
      <c r="ZV126" s="38"/>
      <c r="ZW126" s="38"/>
      <c r="ZX126" s="38"/>
      <c r="ZY126" s="38"/>
      <c r="ZZ126" s="38"/>
      <c r="AAA126" s="38"/>
      <c r="AAB126" s="38"/>
      <c r="AAC126" s="38"/>
      <c r="AAD126" s="38"/>
      <c r="AAE126" s="38"/>
      <c r="AAF126" s="38"/>
      <c r="AAG126" s="38"/>
      <c r="AAH126" s="38"/>
      <c r="AAI126" s="38"/>
      <c r="AAJ126" s="31">
        <f t="shared" si="9"/>
        <v>0</v>
      </c>
      <c r="AAK126" s="5"/>
    </row>
    <row r="127" spans="1:713" s="36" customFormat="1" x14ac:dyDescent="0.25">
      <c r="A127" s="62" t="s">
        <v>230</v>
      </c>
      <c r="B127" s="77">
        <f t="shared" si="8"/>
        <v>0</v>
      </c>
      <c r="C127" s="69">
        <v>1</v>
      </c>
      <c r="D127" s="71">
        <v>43360</v>
      </c>
      <c r="E127" s="79">
        <v>35.770000000000003</v>
      </c>
      <c r="F127" s="79">
        <f t="shared" si="13"/>
        <v>0</v>
      </c>
      <c r="G127" s="77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  <c r="EN127" s="38"/>
      <c r="EO127" s="38"/>
      <c r="EP127" s="38"/>
      <c r="EQ127" s="38"/>
      <c r="ER127" s="38"/>
      <c r="ES127" s="38"/>
      <c r="ET127" s="38"/>
      <c r="EU127" s="38"/>
      <c r="EV127" s="38"/>
      <c r="EW127" s="38"/>
      <c r="EX127" s="38"/>
      <c r="EY127" s="38"/>
      <c r="EZ127" s="38"/>
      <c r="FA127" s="38"/>
      <c r="FB127" s="38"/>
      <c r="FC127" s="38"/>
      <c r="FD127" s="38"/>
      <c r="FE127" s="38"/>
      <c r="FF127" s="38"/>
      <c r="FG127" s="38"/>
      <c r="FH127" s="38"/>
      <c r="FI127" s="38"/>
      <c r="FJ127" s="38"/>
      <c r="FK127" s="38"/>
      <c r="FL127" s="38"/>
      <c r="FM127" s="38"/>
      <c r="FN127" s="38"/>
      <c r="FO127" s="38"/>
      <c r="FP127" s="38"/>
      <c r="FQ127" s="38"/>
      <c r="FR127" s="38"/>
      <c r="FS127" s="38"/>
      <c r="FT127" s="38"/>
      <c r="FU127" s="38"/>
      <c r="FV127" s="38"/>
      <c r="FW127" s="38"/>
      <c r="FX127" s="38"/>
      <c r="FY127" s="38"/>
      <c r="FZ127" s="38"/>
      <c r="GA127" s="38"/>
      <c r="GB127" s="38"/>
      <c r="GC127" s="38"/>
      <c r="GD127" s="38"/>
      <c r="GE127" s="38"/>
      <c r="GF127" s="38"/>
      <c r="GG127" s="38"/>
      <c r="GH127" s="38"/>
      <c r="GI127" s="38"/>
      <c r="GJ127" s="38"/>
      <c r="GK127" s="38"/>
      <c r="GL127" s="38"/>
      <c r="GM127" s="38"/>
      <c r="GN127" s="38"/>
      <c r="GO127" s="38"/>
      <c r="GP127" s="38"/>
      <c r="GQ127" s="38"/>
      <c r="GR127" s="38"/>
      <c r="GS127" s="38"/>
      <c r="GT127" s="38"/>
      <c r="GU127" s="38"/>
      <c r="GV127" s="38"/>
      <c r="GW127" s="38"/>
      <c r="GX127" s="38"/>
      <c r="GY127" s="38"/>
      <c r="GZ127" s="38"/>
      <c r="HA127" s="38"/>
      <c r="HB127" s="38"/>
      <c r="HC127" s="38"/>
      <c r="HD127" s="38"/>
      <c r="HE127" s="38"/>
      <c r="HF127" s="38"/>
      <c r="HG127" s="38"/>
      <c r="HH127" s="38"/>
      <c r="HI127" s="38"/>
      <c r="HJ127" s="38"/>
      <c r="HK127" s="38"/>
      <c r="HL127" s="38"/>
      <c r="HM127" s="38"/>
      <c r="HN127" s="38"/>
      <c r="HO127" s="38"/>
      <c r="HP127" s="38"/>
      <c r="HQ127" s="38"/>
      <c r="HR127" s="38"/>
      <c r="HS127" s="38"/>
      <c r="HT127" s="38"/>
      <c r="HU127" s="38"/>
      <c r="HV127" s="38"/>
      <c r="HW127" s="38"/>
      <c r="HX127" s="38"/>
      <c r="HY127" s="38"/>
      <c r="HZ127" s="38"/>
      <c r="IA127" s="38"/>
      <c r="IB127" s="38"/>
      <c r="IC127" s="38"/>
      <c r="ID127" s="38"/>
      <c r="IE127" s="38"/>
      <c r="IF127" s="38"/>
      <c r="IG127" s="38"/>
      <c r="IH127" s="38"/>
      <c r="II127" s="38"/>
      <c r="IJ127" s="38"/>
      <c r="IK127" s="38"/>
      <c r="IL127" s="38"/>
      <c r="IM127" s="38"/>
      <c r="IN127" s="38"/>
      <c r="IO127" s="38"/>
      <c r="IP127" s="38"/>
      <c r="IQ127" s="38"/>
      <c r="IR127" s="38"/>
      <c r="IS127" s="38"/>
      <c r="IT127" s="38"/>
      <c r="IU127" s="38"/>
      <c r="IV127" s="38"/>
      <c r="IW127" s="38"/>
      <c r="IX127" s="38"/>
      <c r="IY127" s="38"/>
      <c r="IZ127" s="38"/>
      <c r="JA127" s="38"/>
      <c r="JB127" s="38"/>
      <c r="JC127" s="38"/>
      <c r="JD127" s="38"/>
      <c r="JE127" s="38"/>
      <c r="JF127" s="38"/>
      <c r="JG127" s="38"/>
      <c r="JH127" s="38"/>
      <c r="JI127" s="38"/>
      <c r="JJ127" s="38"/>
      <c r="JK127" s="38"/>
      <c r="JL127" s="38"/>
      <c r="JM127" s="38"/>
      <c r="JN127" s="38"/>
      <c r="JO127" s="38"/>
      <c r="JP127" s="38"/>
      <c r="JQ127" s="38"/>
      <c r="JR127" s="38"/>
      <c r="JS127" s="38"/>
      <c r="JT127" s="38"/>
      <c r="JU127" s="38"/>
      <c r="JV127" s="38"/>
      <c r="JW127" s="38"/>
      <c r="JX127" s="38"/>
      <c r="JY127" s="38"/>
      <c r="JZ127" s="38"/>
      <c r="KA127" s="38"/>
      <c r="KB127" s="38"/>
      <c r="KC127" s="38"/>
      <c r="KD127" s="38"/>
      <c r="KE127" s="38"/>
      <c r="KF127" s="38"/>
      <c r="KG127" s="38"/>
      <c r="KH127" s="38"/>
      <c r="KI127" s="38"/>
      <c r="KJ127" s="38"/>
      <c r="KK127" s="38"/>
      <c r="KL127" s="38"/>
      <c r="KM127" s="38"/>
      <c r="KN127" s="38"/>
      <c r="KO127" s="38"/>
      <c r="KP127" s="38"/>
      <c r="KQ127" s="38"/>
      <c r="KR127" s="38"/>
      <c r="KS127" s="38"/>
      <c r="KT127" s="38"/>
      <c r="KU127" s="38"/>
      <c r="KV127" s="38"/>
      <c r="KW127" s="38"/>
      <c r="KX127" s="38"/>
      <c r="KY127" s="38"/>
      <c r="KZ127" s="38"/>
      <c r="LA127" s="38"/>
      <c r="LB127" s="38"/>
      <c r="LC127" s="38"/>
      <c r="LD127" s="38"/>
      <c r="LE127" s="38"/>
      <c r="LF127" s="38"/>
      <c r="LG127" s="38"/>
      <c r="LH127" s="38"/>
      <c r="LI127" s="38"/>
      <c r="LJ127" s="38"/>
      <c r="LK127" s="38"/>
      <c r="LL127" s="38"/>
      <c r="LM127" s="38"/>
      <c r="LN127" s="38"/>
      <c r="LO127" s="38"/>
      <c r="LP127" s="38"/>
      <c r="LQ127" s="38"/>
      <c r="LR127" s="38"/>
      <c r="LS127" s="38"/>
      <c r="LT127" s="38"/>
      <c r="LU127" s="38"/>
      <c r="LV127" s="38"/>
      <c r="LW127" s="38"/>
      <c r="LX127" s="38"/>
      <c r="LY127" s="38"/>
      <c r="LZ127" s="38"/>
      <c r="MA127" s="38"/>
      <c r="MB127" s="38"/>
      <c r="MC127" s="38"/>
      <c r="MD127" s="38"/>
      <c r="ME127" s="38"/>
      <c r="MF127" s="38"/>
      <c r="MG127" s="38"/>
      <c r="MH127" s="38"/>
      <c r="MI127" s="38"/>
      <c r="MJ127" s="38"/>
      <c r="MK127" s="38"/>
      <c r="ML127" s="38"/>
      <c r="MM127" s="38"/>
      <c r="MN127" s="38"/>
      <c r="MO127" s="38"/>
      <c r="MP127" s="38"/>
      <c r="MQ127" s="38"/>
      <c r="MR127" s="38"/>
      <c r="MS127" s="38"/>
      <c r="MT127" s="38"/>
      <c r="MU127" s="38"/>
      <c r="MV127" s="38"/>
      <c r="MW127" s="38"/>
      <c r="MX127" s="38"/>
      <c r="MY127" s="38"/>
      <c r="MZ127" s="38"/>
      <c r="NA127" s="38"/>
      <c r="NB127" s="38"/>
      <c r="NC127" s="38"/>
      <c r="ND127" s="38"/>
      <c r="NE127" s="38"/>
      <c r="NF127" s="38"/>
      <c r="NG127" s="38"/>
      <c r="NH127" s="38"/>
      <c r="NI127" s="38"/>
      <c r="NJ127" s="38"/>
      <c r="NK127" s="38"/>
      <c r="NL127" s="38"/>
      <c r="NM127" s="38"/>
      <c r="NN127" s="38"/>
      <c r="NO127" s="38"/>
      <c r="NP127" s="38"/>
      <c r="NQ127" s="38"/>
      <c r="NR127" s="38"/>
      <c r="NS127" s="38"/>
      <c r="NT127" s="38"/>
      <c r="NU127" s="38"/>
      <c r="NV127" s="38"/>
      <c r="NW127" s="38"/>
      <c r="NX127" s="38"/>
      <c r="NY127" s="38"/>
      <c r="NZ127" s="38"/>
      <c r="OA127" s="38"/>
      <c r="OB127" s="38"/>
      <c r="OC127" s="38"/>
      <c r="OD127" s="38"/>
      <c r="OE127" s="38"/>
      <c r="OF127" s="38"/>
      <c r="OG127" s="38"/>
      <c r="OH127" s="38"/>
      <c r="OI127" s="38"/>
      <c r="OJ127" s="38"/>
      <c r="OK127" s="38"/>
      <c r="OL127" s="38"/>
      <c r="OM127" s="38"/>
      <c r="ON127" s="38"/>
      <c r="OO127" s="38"/>
      <c r="OP127" s="38"/>
      <c r="OQ127" s="38"/>
      <c r="OR127" s="38"/>
      <c r="OS127" s="38"/>
      <c r="OT127" s="38"/>
      <c r="OU127" s="38"/>
      <c r="OV127" s="38"/>
      <c r="OW127" s="38"/>
      <c r="OX127" s="38"/>
      <c r="OY127" s="38"/>
      <c r="OZ127" s="38"/>
      <c r="PA127" s="38"/>
      <c r="PB127" s="38"/>
      <c r="PC127" s="38"/>
      <c r="PD127" s="38"/>
      <c r="PE127" s="38"/>
      <c r="PF127" s="38"/>
      <c r="PG127" s="38"/>
      <c r="PH127" s="38"/>
      <c r="PI127" s="38"/>
      <c r="PJ127" s="38"/>
      <c r="PK127" s="38"/>
      <c r="PL127" s="38"/>
      <c r="PM127" s="38"/>
      <c r="PN127" s="38"/>
      <c r="PO127" s="38"/>
      <c r="PP127" s="38"/>
      <c r="PQ127" s="38"/>
      <c r="PR127" s="38"/>
      <c r="PS127" s="38"/>
      <c r="PT127" s="38"/>
      <c r="PU127" s="38"/>
      <c r="PV127" s="38"/>
      <c r="PW127" s="38"/>
      <c r="PX127" s="38"/>
      <c r="PY127" s="38"/>
      <c r="PZ127" s="38"/>
      <c r="QA127" s="38"/>
      <c r="QB127" s="38"/>
      <c r="QC127" s="38"/>
      <c r="QD127" s="38"/>
      <c r="QE127" s="38"/>
      <c r="QF127" s="38"/>
      <c r="QG127" s="38"/>
      <c r="QH127" s="38"/>
      <c r="QI127" s="38"/>
      <c r="QJ127" s="38"/>
      <c r="QK127" s="38"/>
      <c r="QL127" s="38"/>
      <c r="QM127" s="38"/>
      <c r="QN127" s="38"/>
      <c r="QO127" s="38"/>
      <c r="QP127" s="38"/>
      <c r="QQ127" s="38"/>
      <c r="QR127" s="38"/>
      <c r="QS127" s="38"/>
      <c r="QT127" s="38"/>
      <c r="QU127" s="38"/>
      <c r="QV127" s="38"/>
      <c r="QW127" s="38"/>
      <c r="QX127" s="38"/>
      <c r="QY127" s="38"/>
      <c r="QZ127" s="38"/>
      <c r="RA127" s="38"/>
      <c r="RB127" s="38"/>
      <c r="RC127" s="38"/>
      <c r="RD127" s="38"/>
      <c r="RE127" s="38"/>
      <c r="RF127" s="38"/>
      <c r="RG127" s="38"/>
      <c r="RH127" s="38"/>
      <c r="RI127" s="38"/>
      <c r="RJ127" s="38"/>
      <c r="RK127" s="38"/>
      <c r="RL127" s="38"/>
      <c r="RM127" s="38"/>
      <c r="RN127" s="38"/>
      <c r="RO127" s="38"/>
      <c r="RP127" s="38"/>
      <c r="RQ127" s="38"/>
      <c r="RR127" s="38"/>
      <c r="RS127" s="38"/>
      <c r="RT127" s="38"/>
      <c r="RU127" s="38"/>
      <c r="RV127" s="38"/>
      <c r="RW127" s="38"/>
      <c r="RX127" s="38"/>
      <c r="RY127" s="38"/>
      <c r="RZ127" s="38"/>
      <c r="SA127" s="38"/>
      <c r="SB127" s="38"/>
      <c r="SC127" s="38"/>
      <c r="SD127" s="38"/>
      <c r="SE127" s="38"/>
      <c r="SF127" s="38"/>
      <c r="SG127" s="38"/>
      <c r="SH127" s="38"/>
      <c r="SI127" s="38">
        <v>3</v>
      </c>
      <c r="SJ127" s="38"/>
      <c r="SK127" s="38"/>
      <c r="SL127" s="38"/>
      <c r="SM127" s="38"/>
      <c r="SN127" s="38"/>
      <c r="SO127" s="38"/>
      <c r="SP127" s="38"/>
      <c r="SQ127" s="38"/>
      <c r="SR127" s="38"/>
      <c r="SS127" s="38">
        <v>3</v>
      </c>
      <c r="ST127" s="38"/>
      <c r="SU127" s="38"/>
      <c r="SV127" s="38"/>
      <c r="SW127" s="38"/>
      <c r="SX127" s="38"/>
      <c r="SY127" s="38"/>
      <c r="SZ127" s="38"/>
      <c r="TA127" s="38"/>
      <c r="TB127" s="38"/>
      <c r="TC127" s="38"/>
      <c r="TD127" s="38"/>
      <c r="TE127" s="38"/>
      <c r="TF127" s="38"/>
      <c r="TG127" s="38"/>
      <c r="TH127" s="38"/>
      <c r="TI127" s="38"/>
      <c r="TJ127" s="38"/>
      <c r="TK127" s="38"/>
      <c r="TL127" s="38"/>
      <c r="TM127" s="38"/>
      <c r="TN127" s="38"/>
      <c r="TO127" s="38"/>
      <c r="TP127" s="38"/>
      <c r="TQ127" s="38"/>
      <c r="TR127" s="38"/>
      <c r="TS127" s="38"/>
      <c r="TT127" s="38"/>
      <c r="TU127" s="38"/>
      <c r="TV127" s="38"/>
      <c r="TW127" s="38"/>
      <c r="TX127" s="38"/>
      <c r="TY127" s="38"/>
      <c r="TZ127" s="38"/>
      <c r="UA127" s="38"/>
      <c r="UB127" s="38"/>
      <c r="UC127" s="38"/>
      <c r="UD127" s="38"/>
      <c r="UE127" s="38"/>
      <c r="UF127" s="38"/>
      <c r="UG127" s="38"/>
      <c r="UH127" s="38"/>
      <c r="UI127" s="38"/>
      <c r="UJ127" s="38"/>
      <c r="UK127" s="38"/>
      <c r="UL127" s="38"/>
      <c r="UM127" s="38"/>
      <c r="UN127" s="38"/>
      <c r="UO127" s="38"/>
      <c r="UP127" s="38"/>
      <c r="UQ127" s="38"/>
      <c r="UR127" s="38"/>
      <c r="US127" s="38"/>
      <c r="UT127" s="38"/>
      <c r="UU127" s="38"/>
      <c r="UV127" s="38"/>
      <c r="UW127" s="38"/>
      <c r="UX127" s="38"/>
      <c r="UY127" s="38"/>
      <c r="UZ127" s="38"/>
      <c r="VA127" s="38"/>
      <c r="VB127" s="38"/>
      <c r="VC127" s="38"/>
      <c r="VD127" s="38"/>
      <c r="VE127" s="38"/>
      <c r="VF127" s="38"/>
      <c r="VG127" s="38"/>
      <c r="VH127" s="38"/>
      <c r="VI127" s="38"/>
      <c r="VJ127" s="38"/>
      <c r="VK127" s="38"/>
      <c r="VL127" s="38"/>
      <c r="VM127" s="38"/>
      <c r="VN127" s="38"/>
      <c r="VO127" s="38"/>
      <c r="VP127" s="38"/>
      <c r="VQ127" s="38"/>
      <c r="VR127" s="38"/>
      <c r="VS127" s="38"/>
      <c r="VT127" s="38"/>
      <c r="VU127" s="38"/>
      <c r="VV127" s="38"/>
      <c r="VW127" s="38"/>
      <c r="VX127" s="38"/>
      <c r="VY127" s="38"/>
      <c r="VZ127" s="38"/>
      <c r="WA127" s="38"/>
      <c r="WB127" s="38"/>
      <c r="WC127" s="38"/>
      <c r="WD127" s="38"/>
      <c r="WE127" s="38"/>
      <c r="WF127" s="38"/>
      <c r="WG127" s="38"/>
      <c r="WH127" s="38"/>
      <c r="WI127" s="38"/>
      <c r="WJ127" s="38"/>
      <c r="WK127" s="38"/>
      <c r="WL127" s="38"/>
      <c r="WM127" s="38"/>
      <c r="WN127" s="38"/>
      <c r="WO127" s="38"/>
      <c r="WP127" s="38"/>
      <c r="WQ127" s="38"/>
      <c r="WR127" s="38"/>
      <c r="WS127" s="38"/>
      <c r="WT127" s="38"/>
      <c r="WU127" s="38"/>
      <c r="WV127" s="38"/>
      <c r="WW127" s="38"/>
      <c r="WX127" s="38"/>
      <c r="WY127" s="38"/>
      <c r="WZ127" s="38"/>
      <c r="XA127" s="38"/>
      <c r="XB127" s="38"/>
      <c r="XC127" s="38"/>
      <c r="XD127" s="38"/>
      <c r="XE127" s="38"/>
      <c r="XF127" s="38"/>
      <c r="XG127" s="38"/>
      <c r="XH127" s="38"/>
      <c r="XI127" s="38"/>
      <c r="XJ127" s="38"/>
      <c r="XK127" s="38"/>
      <c r="XL127" s="38"/>
      <c r="XM127" s="38"/>
      <c r="XN127" s="38"/>
      <c r="XO127" s="38"/>
      <c r="XP127" s="38"/>
      <c r="XQ127" s="38"/>
      <c r="XR127" s="38"/>
      <c r="XS127" s="38"/>
      <c r="XT127" s="38"/>
      <c r="XU127" s="38"/>
      <c r="XV127" s="38"/>
      <c r="XW127" s="38"/>
      <c r="XX127" s="38"/>
      <c r="XY127" s="38"/>
      <c r="XZ127" s="38"/>
      <c r="YA127" s="38"/>
      <c r="YB127" s="38"/>
      <c r="YC127" s="38"/>
      <c r="YD127" s="38"/>
      <c r="YE127" s="38"/>
      <c r="YF127" s="38"/>
      <c r="YG127" s="38"/>
      <c r="YH127" s="38"/>
      <c r="YI127" s="38"/>
      <c r="YJ127" s="38"/>
      <c r="YK127" s="38"/>
      <c r="YL127" s="38"/>
      <c r="YM127" s="38"/>
      <c r="YN127" s="38"/>
      <c r="YO127" s="38"/>
      <c r="YP127" s="38"/>
      <c r="YQ127" s="38"/>
      <c r="YR127" s="38"/>
      <c r="YS127" s="38"/>
      <c r="YT127" s="38"/>
      <c r="YU127" s="38"/>
      <c r="YV127" s="38"/>
      <c r="YW127" s="38"/>
      <c r="YX127" s="38"/>
      <c r="YY127" s="38"/>
      <c r="YZ127" s="38"/>
      <c r="ZA127" s="38"/>
      <c r="ZB127" s="38"/>
      <c r="ZC127" s="38"/>
      <c r="ZD127" s="38"/>
      <c r="ZE127" s="38"/>
      <c r="ZF127" s="38"/>
      <c r="ZG127" s="38"/>
      <c r="ZH127" s="38"/>
      <c r="ZI127" s="38"/>
      <c r="ZJ127" s="38"/>
      <c r="ZK127" s="38"/>
      <c r="ZL127" s="38"/>
      <c r="ZM127" s="38"/>
      <c r="ZN127" s="38"/>
      <c r="ZO127" s="38"/>
      <c r="ZP127" s="38"/>
      <c r="ZQ127" s="38"/>
      <c r="ZR127" s="38"/>
      <c r="ZS127" s="38"/>
      <c r="ZT127" s="38"/>
      <c r="ZU127" s="38"/>
      <c r="ZV127" s="38"/>
      <c r="ZW127" s="38"/>
      <c r="ZX127" s="38"/>
      <c r="ZY127" s="38"/>
      <c r="ZZ127" s="38"/>
      <c r="AAA127" s="38"/>
      <c r="AAB127" s="38"/>
      <c r="AAC127" s="38"/>
      <c r="AAD127" s="38"/>
      <c r="AAE127" s="38"/>
      <c r="AAF127" s="38"/>
      <c r="AAG127" s="38"/>
      <c r="AAH127" s="38"/>
      <c r="AAI127" s="38"/>
      <c r="AAJ127" s="31">
        <f t="shared" si="9"/>
        <v>0</v>
      </c>
      <c r="AAK127" s="5"/>
    </row>
    <row r="128" spans="1:713" s="36" customFormat="1" x14ac:dyDescent="0.25">
      <c r="A128" s="62" t="s">
        <v>256</v>
      </c>
      <c r="B128" s="77">
        <f t="shared" si="8"/>
        <v>0</v>
      </c>
      <c r="C128" s="69">
        <v>1</v>
      </c>
      <c r="D128" s="71">
        <v>43087</v>
      </c>
      <c r="E128" s="79">
        <v>38.549999999999997</v>
      </c>
      <c r="F128" s="79">
        <f t="shared" si="13"/>
        <v>0</v>
      </c>
      <c r="G128" s="77">
        <v>3</v>
      </c>
      <c r="H128" s="38"/>
      <c r="I128" s="38"/>
      <c r="J128" s="38"/>
      <c r="K128" s="38"/>
      <c r="L128" s="38">
        <v>3</v>
      </c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  <c r="EN128" s="38"/>
      <c r="EO128" s="38"/>
      <c r="EP128" s="38"/>
      <c r="EQ128" s="38"/>
      <c r="ER128" s="38"/>
      <c r="ES128" s="38"/>
      <c r="ET128" s="38"/>
      <c r="EU128" s="38"/>
      <c r="EV128" s="38"/>
      <c r="EW128" s="38"/>
      <c r="EX128" s="38"/>
      <c r="EY128" s="38"/>
      <c r="EZ128" s="38"/>
      <c r="FA128" s="38"/>
      <c r="FB128" s="38"/>
      <c r="FC128" s="38"/>
      <c r="FD128" s="38"/>
      <c r="FE128" s="38"/>
      <c r="FF128" s="38"/>
      <c r="FG128" s="38"/>
      <c r="FH128" s="38"/>
      <c r="FI128" s="38"/>
      <c r="FJ128" s="38"/>
      <c r="FK128" s="38"/>
      <c r="FL128" s="38"/>
      <c r="FM128" s="38"/>
      <c r="FN128" s="38"/>
      <c r="FO128" s="38"/>
      <c r="FP128" s="38"/>
      <c r="FQ128" s="38"/>
      <c r="FR128" s="38"/>
      <c r="FS128" s="38"/>
      <c r="FT128" s="38"/>
      <c r="FU128" s="38"/>
      <c r="FV128" s="38"/>
      <c r="FW128" s="38"/>
      <c r="FX128" s="38"/>
      <c r="FY128" s="38"/>
      <c r="FZ128" s="38"/>
      <c r="GA128" s="38"/>
      <c r="GB128" s="38"/>
      <c r="GC128" s="38"/>
      <c r="GD128" s="38"/>
      <c r="GE128" s="38"/>
      <c r="GF128" s="38"/>
      <c r="GG128" s="38"/>
      <c r="GH128" s="38"/>
      <c r="GI128" s="38"/>
      <c r="GJ128" s="38"/>
      <c r="GK128" s="38"/>
      <c r="GL128" s="38"/>
      <c r="GM128" s="38"/>
      <c r="GN128" s="38"/>
      <c r="GO128" s="38"/>
      <c r="GP128" s="38"/>
      <c r="GQ128" s="38"/>
      <c r="GR128" s="38"/>
      <c r="GS128" s="38"/>
      <c r="GT128" s="38"/>
      <c r="GU128" s="38"/>
      <c r="GV128" s="38"/>
      <c r="GW128" s="38"/>
      <c r="GX128" s="38"/>
      <c r="GY128" s="38"/>
      <c r="GZ128" s="38"/>
      <c r="HA128" s="38"/>
      <c r="HB128" s="38"/>
      <c r="HC128" s="38"/>
      <c r="HD128" s="38"/>
      <c r="HE128" s="38"/>
      <c r="HF128" s="38"/>
      <c r="HG128" s="38"/>
      <c r="HH128" s="38"/>
      <c r="HI128" s="38"/>
      <c r="HJ128" s="38"/>
      <c r="HK128" s="38"/>
      <c r="HL128" s="38"/>
      <c r="HM128" s="38"/>
      <c r="HN128" s="38"/>
      <c r="HO128" s="38"/>
      <c r="HP128" s="38"/>
      <c r="HQ128" s="38"/>
      <c r="HR128" s="38"/>
      <c r="HS128" s="38"/>
      <c r="HT128" s="38"/>
      <c r="HU128" s="38"/>
      <c r="HV128" s="38"/>
      <c r="HW128" s="38"/>
      <c r="HX128" s="38"/>
      <c r="HY128" s="38"/>
      <c r="HZ128" s="38"/>
      <c r="IA128" s="38"/>
      <c r="IB128" s="38"/>
      <c r="IC128" s="38"/>
      <c r="ID128" s="38"/>
      <c r="IE128" s="38"/>
      <c r="IF128" s="38"/>
      <c r="IG128" s="38"/>
      <c r="IH128" s="38"/>
      <c r="II128" s="38"/>
      <c r="IJ128" s="38"/>
      <c r="IK128" s="38"/>
      <c r="IL128" s="38"/>
      <c r="IM128" s="38"/>
      <c r="IN128" s="38"/>
      <c r="IO128" s="38"/>
      <c r="IP128" s="38"/>
      <c r="IQ128" s="38"/>
      <c r="IR128" s="38"/>
      <c r="IS128" s="38"/>
      <c r="IT128" s="38"/>
      <c r="IU128" s="38"/>
      <c r="IV128" s="38"/>
      <c r="IW128" s="38"/>
      <c r="IX128" s="38"/>
      <c r="IY128" s="38"/>
      <c r="IZ128" s="38"/>
      <c r="JA128" s="38"/>
      <c r="JB128" s="38"/>
      <c r="JC128" s="38"/>
      <c r="JD128" s="38"/>
      <c r="JE128" s="38"/>
      <c r="JF128" s="38"/>
      <c r="JG128" s="38"/>
      <c r="JH128" s="38"/>
      <c r="JI128" s="38"/>
      <c r="JJ128" s="38"/>
      <c r="JK128" s="38"/>
      <c r="JL128" s="38"/>
      <c r="JM128" s="38"/>
      <c r="JN128" s="38"/>
      <c r="JO128" s="38"/>
      <c r="JP128" s="38"/>
      <c r="JQ128" s="38"/>
      <c r="JR128" s="38"/>
      <c r="JS128" s="38"/>
      <c r="JT128" s="38"/>
      <c r="JU128" s="38"/>
      <c r="JV128" s="38"/>
      <c r="JW128" s="38"/>
      <c r="JX128" s="38"/>
      <c r="JY128" s="38"/>
      <c r="JZ128" s="38"/>
      <c r="KA128" s="38"/>
      <c r="KB128" s="38"/>
      <c r="KC128" s="38"/>
      <c r="KD128" s="38"/>
      <c r="KE128" s="38"/>
      <c r="KF128" s="38"/>
      <c r="KG128" s="38"/>
      <c r="KH128" s="38"/>
      <c r="KI128" s="38"/>
      <c r="KJ128" s="38"/>
      <c r="KK128" s="38"/>
      <c r="KL128" s="38"/>
      <c r="KM128" s="38"/>
      <c r="KN128" s="38"/>
      <c r="KO128" s="38"/>
      <c r="KP128" s="38"/>
      <c r="KQ128" s="38"/>
      <c r="KR128" s="38"/>
      <c r="KS128" s="38"/>
      <c r="KT128" s="38"/>
      <c r="KU128" s="38"/>
      <c r="KV128" s="38"/>
      <c r="KW128" s="38"/>
      <c r="KX128" s="38"/>
      <c r="KY128" s="38"/>
      <c r="KZ128" s="38"/>
      <c r="LA128" s="38"/>
      <c r="LB128" s="38"/>
      <c r="LC128" s="38"/>
      <c r="LD128" s="38"/>
      <c r="LE128" s="38"/>
      <c r="LF128" s="38"/>
      <c r="LG128" s="38"/>
      <c r="LH128" s="38"/>
      <c r="LI128" s="38"/>
      <c r="LJ128" s="38"/>
      <c r="LK128" s="38"/>
      <c r="LL128" s="38"/>
      <c r="LM128" s="38"/>
      <c r="LN128" s="38"/>
      <c r="LO128" s="38"/>
      <c r="LP128" s="38"/>
      <c r="LQ128" s="38"/>
      <c r="LR128" s="38"/>
      <c r="LS128" s="38"/>
      <c r="LT128" s="38"/>
      <c r="LU128" s="38"/>
      <c r="LV128" s="38"/>
      <c r="LW128" s="38"/>
      <c r="LX128" s="38"/>
      <c r="LY128" s="38"/>
      <c r="LZ128" s="38"/>
      <c r="MA128" s="38"/>
      <c r="MB128" s="38"/>
      <c r="MC128" s="38"/>
      <c r="MD128" s="38"/>
      <c r="ME128" s="38"/>
      <c r="MF128" s="38"/>
      <c r="MG128" s="38"/>
      <c r="MH128" s="38"/>
      <c r="MI128" s="38"/>
      <c r="MJ128" s="38"/>
      <c r="MK128" s="38"/>
      <c r="ML128" s="38"/>
      <c r="MM128" s="38"/>
      <c r="MN128" s="38"/>
      <c r="MO128" s="38"/>
      <c r="MP128" s="38"/>
      <c r="MQ128" s="38"/>
      <c r="MR128" s="38"/>
      <c r="MS128" s="38"/>
      <c r="MT128" s="38"/>
      <c r="MU128" s="38"/>
      <c r="MV128" s="38"/>
      <c r="MW128" s="38"/>
      <c r="MX128" s="38"/>
      <c r="MY128" s="38"/>
      <c r="MZ128" s="38"/>
      <c r="NA128" s="38"/>
      <c r="NB128" s="38"/>
      <c r="NC128" s="38"/>
      <c r="ND128" s="38"/>
      <c r="NE128" s="38"/>
      <c r="NF128" s="38"/>
      <c r="NG128" s="38"/>
      <c r="NH128" s="38"/>
      <c r="NI128" s="38"/>
      <c r="NJ128" s="38"/>
      <c r="NK128" s="38"/>
      <c r="NL128" s="38"/>
      <c r="NM128" s="38"/>
      <c r="NN128" s="38"/>
      <c r="NO128" s="38"/>
      <c r="NP128" s="38"/>
      <c r="NQ128" s="38"/>
      <c r="NR128" s="38"/>
      <c r="NS128" s="38"/>
      <c r="NT128" s="38"/>
      <c r="NU128" s="38"/>
      <c r="NV128" s="38"/>
      <c r="NW128" s="38"/>
      <c r="NX128" s="38"/>
      <c r="NY128" s="38"/>
      <c r="NZ128" s="38"/>
      <c r="OA128" s="38"/>
      <c r="OB128" s="38"/>
      <c r="OC128" s="38"/>
      <c r="OD128" s="38"/>
      <c r="OE128" s="38"/>
      <c r="OF128" s="38"/>
      <c r="OG128" s="38"/>
      <c r="OH128" s="38"/>
      <c r="OI128" s="38"/>
      <c r="OJ128" s="38"/>
      <c r="OK128" s="38"/>
      <c r="OL128" s="38"/>
      <c r="OM128" s="38"/>
      <c r="ON128" s="38"/>
      <c r="OO128" s="38"/>
      <c r="OP128" s="38"/>
      <c r="OQ128" s="38"/>
      <c r="OR128" s="38"/>
      <c r="OS128" s="38"/>
      <c r="OT128" s="38"/>
      <c r="OU128" s="38"/>
      <c r="OV128" s="38"/>
      <c r="OW128" s="38"/>
      <c r="OX128" s="38"/>
      <c r="OY128" s="38"/>
      <c r="OZ128" s="38"/>
      <c r="PA128" s="38"/>
      <c r="PB128" s="38"/>
      <c r="PC128" s="38"/>
      <c r="PD128" s="38"/>
      <c r="PE128" s="38"/>
      <c r="PF128" s="38"/>
      <c r="PG128" s="38"/>
      <c r="PH128" s="38"/>
      <c r="PI128" s="38"/>
      <c r="PJ128" s="38"/>
      <c r="PK128" s="38"/>
      <c r="PL128" s="38"/>
      <c r="PM128" s="38"/>
      <c r="PN128" s="38"/>
      <c r="PO128" s="38"/>
      <c r="PP128" s="38"/>
      <c r="PQ128" s="38"/>
      <c r="PR128" s="38"/>
      <c r="PS128" s="38"/>
      <c r="PT128" s="38"/>
      <c r="PU128" s="38"/>
      <c r="PV128" s="38"/>
      <c r="PW128" s="38"/>
      <c r="PX128" s="38"/>
      <c r="PY128" s="38"/>
      <c r="PZ128" s="38"/>
      <c r="QA128" s="38"/>
      <c r="QB128" s="38"/>
      <c r="QC128" s="38"/>
      <c r="QD128" s="38"/>
      <c r="QE128" s="38"/>
      <c r="QF128" s="38"/>
      <c r="QG128" s="38"/>
      <c r="QH128" s="38"/>
      <c r="QI128" s="38"/>
      <c r="QJ128" s="38"/>
      <c r="QK128" s="38"/>
      <c r="QL128" s="38"/>
      <c r="QM128" s="38"/>
      <c r="QN128" s="38"/>
      <c r="QO128" s="38"/>
      <c r="QP128" s="38"/>
      <c r="QQ128" s="38"/>
      <c r="QR128" s="38"/>
      <c r="QS128" s="38"/>
      <c r="QT128" s="38"/>
      <c r="QU128" s="38"/>
      <c r="QV128" s="38"/>
      <c r="QW128" s="38"/>
      <c r="QX128" s="38"/>
      <c r="QY128" s="38"/>
      <c r="QZ128" s="38"/>
      <c r="RA128" s="38"/>
      <c r="RB128" s="38"/>
      <c r="RC128" s="38"/>
      <c r="RD128" s="38"/>
      <c r="RE128" s="38"/>
      <c r="RF128" s="38"/>
      <c r="RG128" s="38"/>
      <c r="RH128" s="38"/>
      <c r="RI128" s="38"/>
      <c r="RJ128" s="38"/>
      <c r="RK128" s="38"/>
      <c r="RL128" s="38"/>
      <c r="RM128" s="38"/>
      <c r="RN128" s="38"/>
      <c r="RO128" s="38"/>
      <c r="RP128" s="38"/>
      <c r="RQ128" s="38"/>
      <c r="RR128" s="38"/>
      <c r="RS128" s="38"/>
      <c r="RT128" s="38"/>
      <c r="RU128" s="38"/>
      <c r="RV128" s="38"/>
      <c r="RW128" s="38"/>
      <c r="RX128" s="38"/>
      <c r="RY128" s="38"/>
      <c r="RZ128" s="38"/>
      <c r="SA128" s="38"/>
      <c r="SB128" s="38"/>
      <c r="SC128" s="38"/>
      <c r="SD128" s="38"/>
      <c r="SE128" s="38"/>
      <c r="SF128" s="38"/>
      <c r="SG128" s="38"/>
      <c r="SH128" s="38"/>
      <c r="SI128" s="38"/>
      <c r="SJ128" s="38"/>
      <c r="SK128" s="38"/>
      <c r="SL128" s="38"/>
      <c r="SM128" s="38"/>
      <c r="SN128" s="38"/>
      <c r="SO128" s="38"/>
      <c r="SP128" s="38"/>
      <c r="SQ128" s="38"/>
      <c r="SR128" s="38"/>
      <c r="SS128" s="38"/>
      <c r="ST128" s="38"/>
      <c r="SU128" s="38"/>
      <c r="SV128" s="38"/>
      <c r="SW128" s="38"/>
      <c r="SX128" s="38"/>
      <c r="SY128" s="38"/>
      <c r="SZ128" s="38"/>
      <c r="TA128" s="38"/>
      <c r="TB128" s="38"/>
      <c r="TC128" s="38"/>
      <c r="TD128" s="38"/>
      <c r="TE128" s="38"/>
      <c r="TF128" s="38"/>
      <c r="TG128" s="38"/>
      <c r="TH128" s="38"/>
      <c r="TI128" s="38"/>
      <c r="TJ128" s="38"/>
      <c r="TK128" s="38"/>
      <c r="TL128" s="38"/>
      <c r="TM128" s="38"/>
      <c r="TN128" s="38"/>
      <c r="TO128" s="38"/>
      <c r="TP128" s="38"/>
      <c r="TQ128" s="38"/>
      <c r="TR128" s="38"/>
      <c r="TS128" s="38"/>
      <c r="TT128" s="38"/>
      <c r="TU128" s="38"/>
      <c r="TV128" s="38"/>
      <c r="TW128" s="38"/>
      <c r="TX128" s="38"/>
      <c r="TY128" s="38"/>
      <c r="TZ128" s="38"/>
      <c r="UA128" s="38"/>
      <c r="UB128" s="38"/>
      <c r="UC128" s="38"/>
      <c r="UD128" s="38"/>
      <c r="UE128" s="38"/>
      <c r="UF128" s="38"/>
      <c r="UG128" s="38"/>
      <c r="UH128" s="38"/>
      <c r="UI128" s="38"/>
      <c r="UJ128" s="38"/>
      <c r="UK128" s="38"/>
      <c r="UL128" s="38"/>
      <c r="UM128" s="38"/>
      <c r="UN128" s="38"/>
      <c r="UO128" s="38"/>
      <c r="UP128" s="38"/>
      <c r="UQ128" s="38"/>
      <c r="UR128" s="38"/>
      <c r="US128" s="38"/>
      <c r="UT128" s="38"/>
      <c r="UU128" s="38"/>
      <c r="UV128" s="38"/>
      <c r="UW128" s="38"/>
      <c r="UX128" s="38"/>
      <c r="UY128" s="38"/>
      <c r="UZ128" s="38"/>
      <c r="VA128" s="38"/>
      <c r="VB128" s="38"/>
      <c r="VC128" s="38"/>
      <c r="VD128" s="38"/>
      <c r="VE128" s="38"/>
      <c r="VF128" s="38"/>
      <c r="VG128" s="38"/>
      <c r="VH128" s="38"/>
      <c r="VI128" s="38"/>
      <c r="VJ128" s="38"/>
      <c r="VK128" s="38"/>
      <c r="VL128" s="38"/>
      <c r="VM128" s="38"/>
      <c r="VN128" s="38"/>
      <c r="VO128" s="38"/>
      <c r="VP128" s="38"/>
      <c r="VQ128" s="38"/>
      <c r="VR128" s="38"/>
      <c r="VS128" s="38"/>
      <c r="VT128" s="38"/>
      <c r="VU128" s="38"/>
      <c r="VV128" s="38"/>
      <c r="VW128" s="38"/>
      <c r="VX128" s="38"/>
      <c r="VY128" s="38"/>
      <c r="VZ128" s="38"/>
      <c r="WA128" s="38"/>
      <c r="WB128" s="38"/>
      <c r="WC128" s="38"/>
      <c r="WD128" s="38"/>
      <c r="WE128" s="38"/>
      <c r="WF128" s="38"/>
      <c r="WG128" s="38"/>
      <c r="WH128" s="38"/>
      <c r="WI128" s="38"/>
      <c r="WJ128" s="38"/>
      <c r="WK128" s="38"/>
      <c r="WL128" s="38"/>
      <c r="WM128" s="38"/>
      <c r="WN128" s="38"/>
      <c r="WO128" s="38"/>
      <c r="WP128" s="38"/>
      <c r="WQ128" s="38"/>
      <c r="WR128" s="38"/>
      <c r="WS128" s="38"/>
      <c r="WT128" s="38"/>
      <c r="WU128" s="38"/>
      <c r="WV128" s="38"/>
      <c r="WW128" s="38"/>
      <c r="WX128" s="38"/>
      <c r="WY128" s="38"/>
      <c r="WZ128" s="38"/>
      <c r="XA128" s="38"/>
      <c r="XB128" s="38"/>
      <c r="XC128" s="38"/>
      <c r="XD128" s="38"/>
      <c r="XE128" s="38"/>
      <c r="XF128" s="38"/>
      <c r="XG128" s="38"/>
      <c r="XH128" s="38"/>
      <c r="XI128" s="38"/>
      <c r="XJ128" s="38"/>
      <c r="XK128" s="38"/>
      <c r="XL128" s="38"/>
      <c r="XM128" s="38"/>
      <c r="XN128" s="38"/>
      <c r="XO128" s="38"/>
      <c r="XP128" s="38"/>
      <c r="XQ128" s="38"/>
      <c r="XR128" s="38"/>
      <c r="XS128" s="38"/>
      <c r="XT128" s="38"/>
      <c r="XU128" s="38"/>
      <c r="XV128" s="38"/>
      <c r="XW128" s="38"/>
      <c r="XX128" s="38"/>
      <c r="XY128" s="38"/>
      <c r="XZ128" s="38"/>
      <c r="YA128" s="38"/>
      <c r="YB128" s="38"/>
      <c r="YC128" s="38"/>
      <c r="YD128" s="38"/>
      <c r="YE128" s="38"/>
      <c r="YF128" s="38"/>
      <c r="YG128" s="38"/>
      <c r="YH128" s="38"/>
      <c r="YI128" s="38"/>
      <c r="YJ128" s="38"/>
      <c r="YK128" s="38"/>
      <c r="YL128" s="38"/>
      <c r="YM128" s="38"/>
      <c r="YN128" s="38"/>
      <c r="YO128" s="38"/>
      <c r="YP128" s="38"/>
      <c r="YQ128" s="38"/>
      <c r="YR128" s="38"/>
      <c r="YS128" s="38"/>
      <c r="YT128" s="38"/>
      <c r="YU128" s="38"/>
      <c r="YV128" s="38"/>
      <c r="YW128" s="38"/>
      <c r="YX128" s="38"/>
      <c r="YY128" s="38"/>
      <c r="YZ128" s="38"/>
      <c r="ZA128" s="38"/>
      <c r="ZB128" s="38"/>
      <c r="ZC128" s="38"/>
      <c r="ZD128" s="38"/>
      <c r="ZE128" s="38"/>
      <c r="ZF128" s="38"/>
      <c r="ZG128" s="38"/>
      <c r="ZH128" s="38"/>
      <c r="ZI128" s="38"/>
      <c r="ZJ128" s="38"/>
      <c r="ZK128" s="38"/>
      <c r="ZL128" s="38"/>
      <c r="ZM128" s="38"/>
      <c r="ZN128" s="38"/>
      <c r="ZO128" s="38"/>
      <c r="ZP128" s="38"/>
      <c r="ZQ128" s="38"/>
      <c r="ZR128" s="38"/>
      <c r="ZS128" s="38"/>
      <c r="ZT128" s="38"/>
      <c r="ZU128" s="38"/>
      <c r="ZV128" s="38"/>
      <c r="ZW128" s="38"/>
      <c r="ZX128" s="38"/>
      <c r="ZY128" s="38"/>
      <c r="ZZ128" s="38"/>
      <c r="AAA128" s="38"/>
      <c r="AAB128" s="38"/>
      <c r="AAC128" s="38"/>
      <c r="AAD128" s="38"/>
      <c r="AAE128" s="38"/>
      <c r="AAF128" s="38"/>
      <c r="AAG128" s="38"/>
      <c r="AAH128" s="38"/>
      <c r="AAI128" s="38"/>
      <c r="AAJ128" s="31">
        <f t="shared" si="9"/>
        <v>0</v>
      </c>
      <c r="AAK128" s="5"/>
    </row>
    <row r="129" spans="1:713" s="36" customFormat="1" x14ac:dyDescent="0.25">
      <c r="A129" s="62" t="s">
        <v>256</v>
      </c>
      <c r="B129" s="77">
        <f t="shared" si="8"/>
        <v>0</v>
      </c>
      <c r="C129" s="69">
        <v>1</v>
      </c>
      <c r="D129" s="71">
        <v>43095</v>
      </c>
      <c r="E129" s="79">
        <v>38.21</v>
      </c>
      <c r="F129" s="79">
        <f t="shared" si="13"/>
        <v>0</v>
      </c>
      <c r="G129" s="77">
        <v>1</v>
      </c>
      <c r="H129" s="38"/>
      <c r="I129" s="38"/>
      <c r="J129" s="38"/>
      <c r="K129" s="38"/>
      <c r="L129" s="38">
        <v>1</v>
      </c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  <c r="EN129" s="38"/>
      <c r="EO129" s="38"/>
      <c r="EP129" s="38"/>
      <c r="EQ129" s="38"/>
      <c r="ER129" s="38"/>
      <c r="ES129" s="38"/>
      <c r="ET129" s="38"/>
      <c r="EU129" s="38"/>
      <c r="EV129" s="38"/>
      <c r="EW129" s="38"/>
      <c r="EX129" s="38"/>
      <c r="EY129" s="38"/>
      <c r="EZ129" s="38"/>
      <c r="FA129" s="38"/>
      <c r="FB129" s="38"/>
      <c r="FC129" s="38"/>
      <c r="FD129" s="38"/>
      <c r="FE129" s="38"/>
      <c r="FF129" s="38"/>
      <c r="FG129" s="38"/>
      <c r="FH129" s="38"/>
      <c r="FI129" s="38"/>
      <c r="FJ129" s="38"/>
      <c r="FK129" s="38"/>
      <c r="FL129" s="38"/>
      <c r="FM129" s="38"/>
      <c r="FN129" s="38"/>
      <c r="FO129" s="38"/>
      <c r="FP129" s="38"/>
      <c r="FQ129" s="38"/>
      <c r="FR129" s="38"/>
      <c r="FS129" s="38"/>
      <c r="FT129" s="38"/>
      <c r="FU129" s="38"/>
      <c r="FV129" s="38"/>
      <c r="FW129" s="38"/>
      <c r="FX129" s="38"/>
      <c r="FY129" s="38"/>
      <c r="FZ129" s="38"/>
      <c r="GA129" s="38"/>
      <c r="GB129" s="38"/>
      <c r="GC129" s="38"/>
      <c r="GD129" s="38"/>
      <c r="GE129" s="38"/>
      <c r="GF129" s="38"/>
      <c r="GG129" s="38"/>
      <c r="GH129" s="38"/>
      <c r="GI129" s="38"/>
      <c r="GJ129" s="38"/>
      <c r="GK129" s="38"/>
      <c r="GL129" s="38"/>
      <c r="GM129" s="38"/>
      <c r="GN129" s="38"/>
      <c r="GO129" s="38"/>
      <c r="GP129" s="38"/>
      <c r="GQ129" s="38"/>
      <c r="GR129" s="38"/>
      <c r="GS129" s="38"/>
      <c r="GT129" s="38"/>
      <c r="GU129" s="38"/>
      <c r="GV129" s="38"/>
      <c r="GW129" s="38"/>
      <c r="GX129" s="38"/>
      <c r="GY129" s="38"/>
      <c r="GZ129" s="38"/>
      <c r="HA129" s="38"/>
      <c r="HB129" s="38"/>
      <c r="HC129" s="38"/>
      <c r="HD129" s="38"/>
      <c r="HE129" s="38"/>
      <c r="HF129" s="38"/>
      <c r="HG129" s="38"/>
      <c r="HH129" s="38"/>
      <c r="HI129" s="38"/>
      <c r="HJ129" s="38"/>
      <c r="HK129" s="38"/>
      <c r="HL129" s="38"/>
      <c r="HM129" s="38"/>
      <c r="HN129" s="38"/>
      <c r="HO129" s="38"/>
      <c r="HP129" s="38"/>
      <c r="HQ129" s="38"/>
      <c r="HR129" s="38"/>
      <c r="HS129" s="38"/>
      <c r="HT129" s="38"/>
      <c r="HU129" s="38"/>
      <c r="HV129" s="38"/>
      <c r="HW129" s="38"/>
      <c r="HX129" s="38"/>
      <c r="HY129" s="38"/>
      <c r="HZ129" s="38"/>
      <c r="IA129" s="38"/>
      <c r="IB129" s="38"/>
      <c r="IC129" s="38"/>
      <c r="ID129" s="38"/>
      <c r="IE129" s="38"/>
      <c r="IF129" s="38"/>
      <c r="IG129" s="38"/>
      <c r="IH129" s="38"/>
      <c r="II129" s="38"/>
      <c r="IJ129" s="38"/>
      <c r="IK129" s="38"/>
      <c r="IL129" s="38"/>
      <c r="IM129" s="38"/>
      <c r="IN129" s="38"/>
      <c r="IO129" s="38"/>
      <c r="IP129" s="38"/>
      <c r="IQ129" s="38"/>
      <c r="IR129" s="38"/>
      <c r="IS129" s="38"/>
      <c r="IT129" s="38"/>
      <c r="IU129" s="38"/>
      <c r="IV129" s="38"/>
      <c r="IW129" s="38"/>
      <c r="IX129" s="38"/>
      <c r="IY129" s="38"/>
      <c r="IZ129" s="38"/>
      <c r="JA129" s="38"/>
      <c r="JB129" s="38"/>
      <c r="JC129" s="38"/>
      <c r="JD129" s="38"/>
      <c r="JE129" s="38"/>
      <c r="JF129" s="38"/>
      <c r="JG129" s="38"/>
      <c r="JH129" s="38"/>
      <c r="JI129" s="38"/>
      <c r="JJ129" s="38"/>
      <c r="JK129" s="38"/>
      <c r="JL129" s="38"/>
      <c r="JM129" s="38"/>
      <c r="JN129" s="38"/>
      <c r="JO129" s="38"/>
      <c r="JP129" s="38"/>
      <c r="JQ129" s="38"/>
      <c r="JR129" s="38"/>
      <c r="JS129" s="38"/>
      <c r="JT129" s="38"/>
      <c r="JU129" s="38"/>
      <c r="JV129" s="38"/>
      <c r="JW129" s="38"/>
      <c r="JX129" s="38"/>
      <c r="JY129" s="38"/>
      <c r="JZ129" s="38"/>
      <c r="KA129" s="38"/>
      <c r="KB129" s="38"/>
      <c r="KC129" s="38"/>
      <c r="KD129" s="38"/>
      <c r="KE129" s="38"/>
      <c r="KF129" s="38"/>
      <c r="KG129" s="38"/>
      <c r="KH129" s="38"/>
      <c r="KI129" s="38"/>
      <c r="KJ129" s="38"/>
      <c r="KK129" s="38"/>
      <c r="KL129" s="38"/>
      <c r="KM129" s="38"/>
      <c r="KN129" s="38"/>
      <c r="KO129" s="38"/>
      <c r="KP129" s="38"/>
      <c r="KQ129" s="38"/>
      <c r="KR129" s="38"/>
      <c r="KS129" s="38"/>
      <c r="KT129" s="38"/>
      <c r="KU129" s="38"/>
      <c r="KV129" s="38"/>
      <c r="KW129" s="38"/>
      <c r="KX129" s="38"/>
      <c r="KY129" s="38"/>
      <c r="KZ129" s="38"/>
      <c r="LA129" s="38"/>
      <c r="LB129" s="38"/>
      <c r="LC129" s="38"/>
      <c r="LD129" s="38"/>
      <c r="LE129" s="38"/>
      <c r="LF129" s="38"/>
      <c r="LG129" s="38"/>
      <c r="LH129" s="38"/>
      <c r="LI129" s="38"/>
      <c r="LJ129" s="38"/>
      <c r="LK129" s="38"/>
      <c r="LL129" s="38"/>
      <c r="LM129" s="38"/>
      <c r="LN129" s="38"/>
      <c r="LO129" s="38"/>
      <c r="LP129" s="38"/>
      <c r="LQ129" s="38"/>
      <c r="LR129" s="38"/>
      <c r="LS129" s="38"/>
      <c r="LT129" s="38"/>
      <c r="LU129" s="38"/>
      <c r="LV129" s="38"/>
      <c r="LW129" s="38"/>
      <c r="LX129" s="38"/>
      <c r="LY129" s="38"/>
      <c r="LZ129" s="38"/>
      <c r="MA129" s="38"/>
      <c r="MB129" s="38"/>
      <c r="MC129" s="38"/>
      <c r="MD129" s="38"/>
      <c r="ME129" s="38"/>
      <c r="MF129" s="38"/>
      <c r="MG129" s="38"/>
      <c r="MH129" s="38"/>
      <c r="MI129" s="38"/>
      <c r="MJ129" s="38"/>
      <c r="MK129" s="38"/>
      <c r="ML129" s="38"/>
      <c r="MM129" s="38"/>
      <c r="MN129" s="38"/>
      <c r="MO129" s="38"/>
      <c r="MP129" s="38"/>
      <c r="MQ129" s="38"/>
      <c r="MR129" s="38"/>
      <c r="MS129" s="38"/>
      <c r="MT129" s="38"/>
      <c r="MU129" s="38"/>
      <c r="MV129" s="38"/>
      <c r="MW129" s="38"/>
      <c r="MX129" s="38"/>
      <c r="MY129" s="38"/>
      <c r="MZ129" s="38"/>
      <c r="NA129" s="38"/>
      <c r="NB129" s="38"/>
      <c r="NC129" s="38"/>
      <c r="ND129" s="38"/>
      <c r="NE129" s="38"/>
      <c r="NF129" s="38"/>
      <c r="NG129" s="38"/>
      <c r="NH129" s="38"/>
      <c r="NI129" s="38"/>
      <c r="NJ129" s="38"/>
      <c r="NK129" s="38"/>
      <c r="NL129" s="38"/>
      <c r="NM129" s="38"/>
      <c r="NN129" s="38"/>
      <c r="NO129" s="38"/>
      <c r="NP129" s="38"/>
      <c r="NQ129" s="38"/>
      <c r="NR129" s="38"/>
      <c r="NS129" s="38"/>
      <c r="NT129" s="38"/>
      <c r="NU129" s="38"/>
      <c r="NV129" s="38"/>
      <c r="NW129" s="38"/>
      <c r="NX129" s="38"/>
      <c r="NY129" s="38"/>
      <c r="NZ129" s="38"/>
      <c r="OA129" s="38"/>
      <c r="OB129" s="38"/>
      <c r="OC129" s="38"/>
      <c r="OD129" s="38"/>
      <c r="OE129" s="38"/>
      <c r="OF129" s="38"/>
      <c r="OG129" s="38"/>
      <c r="OH129" s="38"/>
      <c r="OI129" s="38"/>
      <c r="OJ129" s="38"/>
      <c r="OK129" s="38"/>
      <c r="OL129" s="38"/>
      <c r="OM129" s="38"/>
      <c r="ON129" s="38"/>
      <c r="OO129" s="38"/>
      <c r="OP129" s="38"/>
      <c r="OQ129" s="38"/>
      <c r="OR129" s="38"/>
      <c r="OS129" s="38"/>
      <c r="OT129" s="38"/>
      <c r="OU129" s="38"/>
      <c r="OV129" s="38"/>
      <c r="OW129" s="38"/>
      <c r="OX129" s="38"/>
      <c r="OY129" s="38"/>
      <c r="OZ129" s="38"/>
      <c r="PA129" s="38"/>
      <c r="PB129" s="38"/>
      <c r="PC129" s="38"/>
      <c r="PD129" s="38"/>
      <c r="PE129" s="38"/>
      <c r="PF129" s="38"/>
      <c r="PG129" s="38"/>
      <c r="PH129" s="38"/>
      <c r="PI129" s="38"/>
      <c r="PJ129" s="38"/>
      <c r="PK129" s="38"/>
      <c r="PL129" s="38"/>
      <c r="PM129" s="38"/>
      <c r="PN129" s="38"/>
      <c r="PO129" s="38"/>
      <c r="PP129" s="38"/>
      <c r="PQ129" s="38"/>
      <c r="PR129" s="38"/>
      <c r="PS129" s="38"/>
      <c r="PT129" s="38"/>
      <c r="PU129" s="38"/>
      <c r="PV129" s="38"/>
      <c r="PW129" s="38"/>
      <c r="PX129" s="38"/>
      <c r="PY129" s="38"/>
      <c r="PZ129" s="38"/>
      <c r="QA129" s="38"/>
      <c r="QB129" s="38"/>
      <c r="QC129" s="38"/>
      <c r="QD129" s="38"/>
      <c r="QE129" s="38"/>
      <c r="QF129" s="38"/>
      <c r="QG129" s="38"/>
      <c r="QH129" s="38"/>
      <c r="QI129" s="38"/>
      <c r="QJ129" s="38"/>
      <c r="QK129" s="38"/>
      <c r="QL129" s="38"/>
      <c r="QM129" s="38"/>
      <c r="QN129" s="38"/>
      <c r="QO129" s="38"/>
      <c r="QP129" s="38"/>
      <c r="QQ129" s="38"/>
      <c r="QR129" s="38"/>
      <c r="QS129" s="38"/>
      <c r="QT129" s="38"/>
      <c r="QU129" s="38"/>
      <c r="QV129" s="38"/>
      <c r="QW129" s="38"/>
      <c r="QX129" s="38"/>
      <c r="QY129" s="38"/>
      <c r="QZ129" s="38"/>
      <c r="RA129" s="38"/>
      <c r="RB129" s="38"/>
      <c r="RC129" s="38"/>
      <c r="RD129" s="38"/>
      <c r="RE129" s="38"/>
      <c r="RF129" s="38"/>
      <c r="RG129" s="38"/>
      <c r="RH129" s="38"/>
      <c r="RI129" s="38"/>
      <c r="RJ129" s="38"/>
      <c r="RK129" s="38"/>
      <c r="RL129" s="38"/>
      <c r="RM129" s="38"/>
      <c r="RN129" s="38"/>
      <c r="RO129" s="38"/>
      <c r="RP129" s="38"/>
      <c r="RQ129" s="38"/>
      <c r="RR129" s="38"/>
      <c r="RS129" s="38"/>
      <c r="RT129" s="38"/>
      <c r="RU129" s="38"/>
      <c r="RV129" s="38"/>
      <c r="RW129" s="38"/>
      <c r="RX129" s="38"/>
      <c r="RY129" s="38"/>
      <c r="RZ129" s="38"/>
      <c r="SA129" s="38"/>
      <c r="SB129" s="38"/>
      <c r="SC129" s="38"/>
      <c r="SD129" s="38"/>
      <c r="SE129" s="38"/>
      <c r="SF129" s="38"/>
      <c r="SG129" s="38"/>
      <c r="SH129" s="38"/>
      <c r="SI129" s="38"/>
      <c r="SJ129" s="38"/>
      <c r="SK129" s="38"/>
      <c r="SL129" s="38"/>
      <c r="SM129" s="38"/>
      <c r="SN129" s="38"/>
      <c r="SO129" s="38"/>
      <c r="SP129" s="38"/>
      <c r="SQ129" s="38"/>
      <c r="SR129" s="38"/>
      <c r="SS129" s="38"/>
      <c r="ST129" s="38"/>
      <c r="SU129" s="38"/>
      <c r="SV129" s="38"/>
      <c r="SW129" s="38"/>
      <c r="SX129" s="38"/>
      <c r="SY129" s="38"/>
      <c r="SZ129" s="38"/>
      <c r="TA129" s="38"/>
      <c r="TB129" s="38"/>
      <c r="TC129" s="38"/>
      <c r="TD129" s="38"/>
      <c r="TE129" s="38"/>
      <c r="TF129" s="38"/>
      <c r="TG129" s="38"/>
      <c r="TH129" s="38"/>
      <c r="TI129" s="38"/>
      <c r="TJ129" s="38"/>
      <c r="TK129" s="38"/>
      <c r="TL129" s="38"/>
      <c r="TM129" s="38"/>
      <c r="TN129" s="38"/>
      <c r="TO129" s="38"/>
      <c r="TP129" s="38"/>
      <c r="TQ129" s="38"/>
      <c r="TR129" s="38"/>
      <c r="TS129" s="38"/>
      <c r="TT129" s="38"/>
      <c r="TU129" s="38"/>
      <c r="TV129" s="38"/>
      <c r="TW129" s="38"/>
      <c r="TX129" s="38"/>
      <c r="TY129" s="38"/>
      <c r="TZ129" s="38"/>
      <c r="UA129" s="38"/>
      <c r="UB129" s="38"/>
      <c r="UC129" s="38"/>
      <c r="UD129" s="38"/>
      <c r="UE129" s="38"/>
      <c r="UF129" s="38"/>
      <c r="UG129" s="38"/>
      <c r="UH129" s="38"/>
      <c r="UI129" s="38"/>
      <c r="UJ129" s="38"/>
      <c r="UK129" s="38"/>
      <c r="UL129" s="38"/>
      <c r="UM129" s="38"/>
      <c r="UN129" s="38"/>
      <c r="UO129" s="38"/>
      <c r="UP129" s="38"/>
      <c r="UQ129" s="38"/>
      <c r="UR129" s="38"/>
      <c r="US129" s="38"/>
      <c r="UT129" s="38"/>
      <c r="UU129" s="38"/>
      <c r="UV129" s="38"/>
      <c r="UW129" s="38"/>
      <c r="UX129" s="38"/>
      <c r="UY129" s="38"/>
      <c r="UZ129" s="38"/>
      <c r="VA129" s="38"/>
      <c r="VB129" s="38"/>
      <c r="VC129" s="38"/>
      <c r="VD129" s="38"/>
      <c r="VE129" s="38"/>
      <c r="VF129" s="38"/>
      <c r="VG129" s="38"/>
      <c r="VH129" s="38"/>
      <c r="VI129" s="38"/>
      <c r="VJ129" s="38"/>
      <c r="VK129" s="38"/>
      <c r="VL129" s="38"/>
      <c r="VM129" s="38"/>
      <c r="VN129" s="38"/>
      <c r="VO129" s="38"/>
      <c r="VP129" s="38"/>
      <c r="VQ129" s="38"/>
      <c r="VR129" s="38"/>
      <c r="VS129" s="38"/>
      <c r="VT129" s="38"/>
      <c r="VU129" s="38"/>
      <c r="VV129" s="38"/>
      <c r="VW129" s="38"/>
      <c r="VX129" s="38"/>
      <c r="VY129" s="38"/>
      <c r="VZ129" s="38"/>
      <c r="WA129" s="38"/>
      <c r="WB129" s="38"/>
      <c r="WC129" s="38"/>
      <c r="WD129" s="38"/>
      <c r="WE129" s="38"/>
      <c r="WF129" s="38"/>
      <c r="WG129" s="38"/>
      <c r="WH129" s="38"/>
      <c r="WI129" s="38"/>
      <c r="WJ129" s="38"/>
      <c r="WK129" s="38"/>
      <c r="WL129" s="38"/>
      <c r="WM129" s="38"/>
      <c r="WN129" s="38"/>
      <c r="WO129" s="38"/>
      <c r="WP129" s="38"/>
      <c r="WQ129" s="38"/>
      <c r="WR129" s="38"/>
      <c r="WS129" s="38"/>
      <c r="WT129" s="38"/>
      <c r="WU129" s="38"/>
      <c r="WV129" s="38"/>
      <c r="WW129" s="38"/>
      <c r="WX129" s="38"/>
      <c r="WY129" s="38"/>
      <c r="WZ129" s="38"/>
      <c r="XA129" s="38"/>
      <c r="XB129" s="38"/>
      <c r="XC129" s="38"/>
      <c r="XD129" s="38"/>
      <c r="XE129" s="38"/>
      <c r="XF129" s="38"/>
      <c r="XG129" s="38"/>
      <c r="XH129" s="38"/>
      <c r="XI129" s="38"/>
      <c r="XJ129" s="38"/>
      <c r="XK129" s="38"/>
      <c r="XL129" s="38"/>
      <c r="XM129" s="38"/>
      <c r="XN129" s="38"/>
      <c r="XO129" s="38"/>
      <c r="XP129" s="38"/>
      <c r="XQ129" s="38"/>
      <c r="XR129" s="38"/>
      <c r="XS129" s="38"/>
      <c r="XT129" s="38"/>
      <c r="XU129" s="38"/>
      <c r="XV129" s="38"/>
      <c r="XW129" s="38"/>
      <c r="XX129" s="38"/>
      <c r="XY129" s="38"/>
      <c r="XZ129" s="38"/>
      <c r="YA129" s="38"/>
      <c r="YB129" s="38"/>
      <c r="YC129" s="38"/>
      <c r="YD129" s="38"/>
      <c r="YE129" s="38"/>
      <c r="YF129" s="38"/>
      <c r="YG129" s="38"/>
      <c r="YH129" s="38"/>
      <c r="YI129" s="38"/>
      <c r="YJ129" s="38"/>
      <c r="YK129" s="38"/>
      <c r="YL129" s="38"/>
      <c r="YM129" s="38"/>
      <c r="YN129" s="38"/>
      <c r="YO129" s="38"/>
      <c r="YP129" s="38"/>
      <c r="YQ129" s="38"/>
      <c r="YR129" s="38"/>
      <c r="YS129" s="38"/>
      <c r="YT129" s="38"/>
      <c r="YU129" s="38"/>
      <c r="YV129" s="38"/>
      <c r="YW129" s="38"/>
      <c r="YX129" s="38"/>
      <c r="YY129" s="38"/>
      <c r="YZ129" s="38"/>
      <c r="ZA129" s="38"/>
      <c r="ZB129" s="38"/>
      <c r="ZC129" s="38"/>
      <c r="ZD129" s="38"/>
      <c r="ZE129" s="38"/>
      <c r="ZF129" s="38"/>
      <c r="ZG129" s="38"/>
      <c r="ZH129" s="38"/>
      <c r="ZI129" s="38"/>
      <c r="ZJ129" s="38"/>
      <c r="ZK129" s="38"/>
      <c r="ZL129" s="38"/>
      <c r="ZM129" s="38"/>
      <c r="ZN129" s="38"/>
      <c r="ZO129" s="38"/>
      <c r="ZP129" s="38"/>
      <c r="ZQ129" s="38"/>
      <c r="ZR129" s="38"/>
      <c r="ZS129" s="38"/>
      <c r="ZT129" s="38"/>
      <c r="ZU129" s="38"/>
      <c r="ZV129" s="38"/>
      <c r="ZW129" s="38"/>
      <c r="ZX129" s="38"/>
      <c r="ZY129" s="38"/>
      <c r="ZZ129" s="38"/>
      <c r="AAA129" s="38"/>
      <c r="AAB129" s="38"/>
      <c r="AAC129" s="38"/>
      <c r="AAD129" s="38"/>
      <c r="AAE129" s="38"/>
      <c r="AAF129" s="38"/>
      <c r="AAG129" s="38"/>
      <c r="AAH129" s="38"/>
      <c r="AAI129" s="38"/>
      <c r="AAJ129" s="31">
        <f t="shared" si="9"/>
        <v>0</v>
      </c>
      <c r="AAK129" s="5"/>
    </row>
    <row r="130" spans="1:713" s="36" customFormat="1" x14ac:dyDescent="0.25">
      <c r="A130" s="62" t="s">
        <v>33</v>
      </c>
      <c r="B130" s="77">
        <f t="shared" si="8"/>
        <v>0</v>
      </c>
      <c r="C130" s="69">
        <v>1</v>
      </c>
      <c r="D130" s="71">
        <v>43255</v>
      </c>
      <c r="E130" s="79">
        <v>22.46</v>
      </c>
      <c r="F130" s="79">
        <f t="shared" si="13"/>
        <v>0</v>
      </c>
      <c r="G130" s="77">
        <v>170</v>
      </c>
      <c r="H130" s="38"/>
      <c r="I130" s="38"/>
      <c r="J130" s="38"/>
      <c r="K130" s="38"/>
      <c r="L130" s="38"/>
      <c r="M130" s="38"/>
      <c r="N130" s="38">
        <v>70</v>
      </c>
      <c r="O130" s="38">
        <v>30</v>
      </c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>
        <v>20</v>
      </c>
      <c r="CK130" s="38"/>
      <c r="CL130" s="38"/>
      <c r="CM130" s="38"/>
      <c r="CN130" s="38">
        <v>50</v>
      </c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  <c r="EN130" s="38"/>
      <c r="EO130" s="38"/>
      <c r="EP130" s="38"/>
      <c r="EQ130" s="38"/>
      <c r="ER130" s="38"/>
      <c r="ES130" s="38"/>
      <c r="ET130" s="38"/>
      <c r="EU130" s="38"/>
      <c r="EV130" s="38"/>
      <c r="EW130" s="38"/>
      <c r="EX130" s="38"/>
      <c r="EY130" s="38"/>
      <c r="EZ130" s="38"/>
      <c r="FA130" s="38"/>
      <c r="FB130" s="38"/>
      <c r="FC130" s="38"/>
      <c r="FD130" s="38"/>
      <c r="FE130" s="38"/>
      <c r="FF130" s="38"/>
      <c r="FG130" s="38"/>
      <c r="FH130" s="38"/>
      <c r="FI130" s="38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  <c r="HI130" s="38"/>
      <c r="HJ130" s="38"/>
      <c r="HK130" s="38"/>
      <c r="HL130" s="38"/>
      <c r="HM130" s="38"/>
      <c r="HN130" s="38"/>
      <c r="HO130" s="38"/>
      <c r="HP130" s="38"/>
      <c r="HQ130" s="38"/>
      <c r="HR130" s="38"/>
      <c r="HS130" s="38"/>
      <c r="HT130" s="38"/>
      <c r="HU130" s="38"/>
      <c r="HV130" s="38"/>
      <c r="HW130" s="38"/>
      <c r="HX130" s="38"/>
      <c r="HY130" s="38">
        <v>3</v>
      </c>
      <c r="HZ130" s="38"/>
      <c r="IA130" s="38"/>
      <c r="IB130" s="38"/>
      <c r="IC130" s="38"/>
      <c r="ID130" s="38"/>
      <c r="IE130" s="38"/>
      <c r="IF130" s="38"/>
      <c r="IG130" s="38">
        <v>3</v>
      </c>
      <c r="IH130" s="38"/>
      <c r="II130" s="38"/>
      <c r="IJ130" s="38"/>
      <c r="IK130" s="38"/>
      <c r="IL130" s="38"/>
      <c r="IM130" s="38"/>
      <c r="IN130" s="38"/>
      <c r="IO130" s="38"/>
      <c r="IP130" s="38"/>
      <c r="IQ130" s="38"/>
      <c r="IR130" s="38"/>
      <c r="IS130" s="38"/>
      <c r="IT130" s="38"/>
      <c r="IU130" s="38"/>
      <c r="IV130" s="38"/>
      <c r="IW130" s="38"/>
      <c r="IX130" s="38"/>
      <c r="IY130" s="38"/>
      <c r="IZ130" s="38"/>
      <c r="JA130" s="38"/>
      <c r="JB130" s="38"/>
      <c r="JC130" s="38"/>
      <c r="JD130" s="38"/>
      <c r="JE130" s="38"/>
      <c r="JF130" s="38"/>
      <c r="JG130" s="38"/>
      <c r="JH130" s="38"/>
      <c r="JI130" s="38"/>
      <c r="JJ130" s="38"/>
      <c r="JK130" s="38"/>
      <c r="JL130" s="38"/>
      <c r="JM130" s="38"/>
      <c r="JN130" s="38"/>
      <c r="JO130" s="38"/>
      <c r="JP130" s="38"/>
      <c r="JQ130" s="38"/>
      <c r="JR130" s="38"/>
      <c r="JS130" s="38"/>
      <c r="JT130" s="38"/>
      <c r="JU130" s="38"/>
      <c r="JV130" s="38"/>
      <c r="JW130" s="38"/>
      <c r="JX130" s="38"/>
      <c r="JY130" s="38"/>
      <c r="JZ130" s="38"/>
      <c r="KA130" s="38"/>
      <c r="KB130" s="38"/>
      <c r="KC130" s="38"/>
      <c r="KD130" s="38"/>
      <c r="KE130" s="38"/>
      <c r="KF130" s="38"/>
      <c r="KG130" s="38"/>
      <c r="KH130" s="38"/>
      <c r="KI130" s="38"/>
      <c r="KJ130" s="38"/>
      <c r="KK130" s="38"/>
      <c r="KL130" s="38"/>
      <c r="KM130" s="38">
        <v>2</v>
      </c>
      <c r="KN130" s="38"/>
      <c r="KO130" s="38"/>
      <c r="KP130" s="38"/>
      <c r="KQ130" s="38"/>
      <c r="KR130" s="38">
        <v>2</v>
      </c>
      <c r="KS130" s="38"/>
      <c r="KT130" s="38"/>
      <c r="KU130" s="38"/>
      <c r="KV130" s="38"/>
      <c r="KW130" s="38"/>
      <c r="KX130" s="38"/>
      <c r="KY130" s="38"/>
      <c r="KZ130" s="38"/>
      <c r="LA130" s="38"/>
      <c r="LB130" s="38"/>
      <c r="LC130" s="38"/>
      <c r="LD130" s="38"/>
      <c r="LE130" s="38"/>
      <c r="LF130" s="38"/>
      <c r="LG130" s="38"/>
      <c r="LH130" s="38"/>
      <c r="LI130" s="38"/>
      <c r="LJ130" s="38"/>
      <c r="LK130" s="38"/>
      <c r="LL130" s="38"/>
      <c r="LM130" s="38"/>
      <c r="LN130" s="38"/>
      <c r="LO130" s="38"/>
      <c r="LP130" s="38"/>
      <c r="LQ130" s="38"/>
      <c r="LR130" s="38"/>
      <c r="LS130" s="38"/>
      <c r="LT130" s="38"/>
      <c r="LU130" s="38"/>
      <c r="LV130" s="38"/>
      <c r="LW130" s="38"/>
      <c r="LX130" s="38"/>
      <c r="LY130" s="38"/>
      <c r="LZ130" s="38"/>
      <c r="MA130" s="38"/>
      <c r="MB130" s="38"/>
      <c r="MC130" s="38"/>
      <c r="MD130" s="38"/>
      <c r="ME130" s="38"/>
      <c r="MF130" s="38"/>
      <c r="MG130" s="38"/>
      <c r="MH130" s="38"/>
      <c r="MI130" s="38"/>
      <c r="MJ130" s="38"/>
      <c r="MK130" s="38"/>
      <c r="ML130" s="38"/>
      <c r="MM130" s="38"/>
      <c r="MN130" s="38"/>
      <c r="MO130" s="38"/>
      <c r="MP130" s="38"/>
      <c r="MQ130" s="38"/>
      <c r="MR130" s="38"/>
      <c r="MS130" s="38"/>
      <c r="MT130" s="38"/>
      <c r="MU130" s="38"/>
      <c r="MV130" s="38"/>
      <c r="MW130" s="38"/>
      <c r="MX130" s="38"/>
      <c r="MY130" s="38"/>
      <c r="MZ130" s="38"/>
      <c r="NA130" s="38"/>
      <c r="NB130" s="38"/>
      <c r="NC130" s="38"/>
      <c r="ND130" s="38"/>
      <c r="NE130" s="38"/>
      <c r="NF130" s="38"/>
      <c r="NG130" s="38"/>
      <c r="NH130" s="38"/>
      <c r="NI130" s="38"/>
      <c r="NJ130" s="38"/>
      <c r="NK130" s="38"/>
      <c r="NL130" s="38"/>
      <c r="NM130" s="38"/>
      <c r="NN130" s="38"/>
      <c r="NO130" s="38"/>
      <c r="NP130" s="38"/>
      <c r="NQ130" s="38"/>
      <c r="NR130" s="38"/>
      <c r="NS130" s="38"/>
      <c r="NT130" s="38"/>
      <c r="NU130" s="38"/>
      <c r="NV130" s="38"/>
      <c r="NW130" s="38"/>
      <c r="NX130" s="38"/>
      <c r="NY130" s="38"/>
      <c r="NZ130" s="38"/>
      <c r="OA130" s="38"/>
      <c r="OB130" s="38"/>
      <c r="OC130" s="38"/>
      <c r="OD130" s="38"/>
      <c r="OE130" s="38"/>
      <c r="OF130" s="38"/>
      <c r="OG130" s="38"/>
      <c r="OH130" s="38"/>
      <c r="OI130" s="38"/>
      <c r="OJ130" s="38"/>
      <c r="OK130" s="38"/>
      <c r="OL130" s="38"/>
      <c r="OM130" s="38"/>
      <c r="ON130" s="38"/>
      <c r="OO130" s="38"/>
      <c r="OP130" s="38"/>
      <c r="OQ130" s="38"/>
      <c r="OR130" s="38"/>
      <c r="OS130" s="38"/>
      <c r="OT130" s="38"/>
      <c r="OU130" s="38"/>
      <c r="OV130" s="38"/>
      <c r="OW130" s="38"/>
      <c r="OX130" s="38"/>
      <c r="OY130" s="38"/>
      <c r="OZ130" s="38"/>
      <c r="PA130" s="38"/>
      <c r="PB130" s="38"/>
      <c r="PC130" s="38"/>
      <c r="PD130" s="38"/>
      <c r="PE130" s="38"/>
      <c r="PF130" s="38"/>
      <c r="PG130" s="38"/>
      <c r="PH130" s="38"/>
      <c r="PI130" s="38"/>
      <c r="PJ130" s="38"/>
      <c r="PK130" s="38"/>
      <c r="PL130" s="38"/>
      <c r="PM130" s="38"/>
      <c r="PN130" s="38"/>
      <c r="PO130" s="38"/>
      <c r="PP130" s="38"/>
      <c r="PQ130" s="38"/>
      <c r="PR130" s="38"/>
      <c r="PS130" s="38"/>
      <c r="PT130" s="38"/>
      <c r="PU130" s="38"/>
      <c r="PV130" s="38"/>
      <c r="PW130" s="38"/>
      <c r="PX130" s="38"/>
      <c r="PY130" s="38"/>
      <c r="PZ130" s="38"/>
      <c r="QA130" s="38"/>
      <c r="QB130" s="38"/>
      <c r="QC130" s="38"/>
      <c r="QD130" s="38"/>
      <c r="QE130" s="38"/>
      <c r="QF130" s="38"/>
      <c r="QG130" s="38"/>
      <c r="QH130" s="38"/>
      <c r="QI130" s="38"/>
      <c r="QJ130" s="38"/>
      <c r="QK130" s="38"/>
      <c r="QL130" s="38"/>
      <c r="QM130" s="38"/>
      <c r="QN130" s="38"/>
      <c r="QO130" s="38"/>
      <c r="QP130" s="38"/>
      <c r="QQ130" s="38"/>
      <c r="QR130" s="38"/>
      <c r="QS130" s="38"/>
      <c r="QT130" s="38"/>
      <c r="QU130" s="38"/>
      <c r="QV130" s="38"/>
      <c r="QW130" s="38"/>
      <c r="QX130" s="38"/>
      <c r="QY130" s="38"/>
      <c r="QZ130" s="38"/>
      <c r="RA130" s="38"/>
      <c r="RB130" s="38"/>
      <c r="RC130" s="38"/>
      <c r="RD130" s="38"/>
      <c r="RE130" s="38"/>
      <c r="RF130" s="38"/>
      <c r="RG130" s="38"/>
      <c r="RH130" s="38"/>
      <c r="RI130" s="38"/>
      <c r="RJ130" s="38"/>
      <c r="RK130" s="38"/>
      <c r="RL130" s="38"/>
      <c r="RM130" s="38"/>
      <c r="RN130" s="38"/>
      <c r="RO130" s="38"/>
      <c r="RP130" s="38"/>
      <c r="RQ130" s="38"/>
      <c r="RR130" s="38"/>
      <c r="RS130" s="38"/>
      <c r="RT130" s="38"/>
      <c r="RU130" s="38"/>
      <c r="RV130" s="38"/>
      <c r="RW130" s="38"/>
      <c r="RX130" s="38"/>
      <c r="RY130" s="38"/>
      <c r="RZ130" s="38"/>
      <c r="SA130" s="38"/>
      <c r="SB130" s="38"/>
      <c r="SC130" s="38"/>
      <c r="SD130" s="38"/>
      <c r="SE130" s="38"/>
      <c r="SF130" s="38"/>
      <c r="SG130" s="38"/>
      <c r="SH130" s="38"/>
      <c r="SI130" s="38"/>
      <c r="SJ130" s="38"/>
      <c r="SK130" s="38"/>
      <c r="SL130" s="38"/>
      <c r="SM130" s="38"/>
      <c r="SN130" s="38"/>
      <c r="SO130" s="38"/>
      <c r="SP130" s="38"/>
      <c r="SQ130" s="38"/>
      <c r="SR130" s="38"/>
      <c r="SS130" s="38"/>
      <c r="ST130" s="38"/>
      <c r="SU130" s="38"/>
      <c r="SV130" s="38"/>
      <c r="SW130" s="38"/>
      <c r="SX130" s="38"/>
      <c r="SY130" s="38"/>
      <c r="SZ130" s="38"/>
      <c r="TA130" s="38"/>
      <c r="TB130" s="38"/>
      <c r="TC130" s="38"/>
      <c r="TD130" s="38"/>
      <c r="TE130" s="38"/>
      <c r="TF130" s="38"/>
      <c r="TG130" s="38"/>
      <c r="TH130" s="38"/>
      <c r="TI130" s="38"/>
      <c r="TJ130" s="38"/>
      <c r="TK130" s="38"/>
      <c r="TL130" s="38"/>
      <c r="TM130" s="38"/>
      <c r="TN130" s="38"/>
      <c r="TO130" s="38"/>
      <c r="TP130" s="38"/>
      <c r="TQ130" s="38"/>
      <c r="TR130" s="38"/>
      <c r="TS130" s="38"/>
      <c r="TT130" s="38"/>
      <c r="TU130" s="38"/>
      <c r="TV130" s="38"/>
      <c r="TW130" s="38"/>
      <c r="TX130" s="38"/>
      <c r="TY130" s="38"/>
      <c r="TZ130" s="38"/>
      <c r="UA130" s="38"/>
      <c r="UB130" s="38"/>
      <c r="UC130" s="38"/>
      <c r="UD130" s="38"/>
      <c r="UE130" s="38"/>
      <c r="UF130" s="38"/>
      <c r="UG130" s="38"/>
      <c r="UH130" s="38"/>
      <c r="UI130" s="38"/>
      <c r="UJ130" s="38"/>
      <c r="UK130" s="38"/>
      <c r="UL130" s="38"/>
      <c r="UM130" s="38"/>
      <c r="UN130" s="38"/>
      <c r="UO130" s="38"/>
      <c r="UP130" s="38"/>
      <c r="UQ130" s="38"/>
      <c r="UR130" s="38"/>
      <c r="US130" s="38"/>
      <c r="UT130" s="38"/>
      <c r="UU130" s="38"/>
      <c r="UV130" s="38"/>
      <c r="UW130" s="38"/>
      <c r="UX130" s="38"/>
      <c r="UY130" s="38"/>
      <c r="UZ130" s="38"/>
      <c r="VA130" s="38"/>
      <c r="VB130" s="38"/>
      <c r="VC130" s="38"/>
      <c r="VD130" s="38"/>
      <c r="VE130" s="38"/>
      <c r="VF130" s="38"/>
      <c r="VG130" s="38"/>
      <c r="VH130" s="38"/>
      <c r="VI130" s="38"/>
      <c r="VJ130" s="38"/>
      <c r="VK130" s="38"/>
      <c r="VL130" s="38"/>
      <c r="VM130" s="38"/>
      <c r="VN130" s="38"/>
      <c r="VO130" s="38"/>
      <c r="VP130" s="38"/>
      <c r="VQ130" s="38"/>
      <c r="VR130" s="38"/>
      <c r="VS130" s="38"/>
      <c r="VT130" s="38"/>
      <c r="VU130" s="38"/>
      <c r="VV130" s="38"/>
      <c r="VW130" s="38"/>
      <c r="VX130" s="38"/>
      <c r="VY130" s="38"/>
      <c r="VZ130" s="38"/>
      <c r="WA130" s="38"/>
      <c r="WB130" s="38"/>
      <c r="WC130" s="38"/>
      <c r="WD130" s="38"/>
      <c r="WE130" s="38"/>
      <c r="WF130" s="38"/>
      <c r="WG130" s="38"/>
      <c r="WH130" s="38"/>
      <c r="WI130" s="38"/>
      <c r="WJ130" s="38"/>
      <c r="WK130" s="38"/>
      <c r="WL130" s="38"/>
      <c r="WM130" s="38"/>
      <c r="WN130" s="38"/>
      <c r="WO130" s="38"/>
      <c r="WP130" s="38"/>
      <c r="WQ130" s="38"/>
      <c r="WR130" s="38"/>
      <c r="WS130" s="38"/>
      <c r="WT130" s="38"/>
      <c r="WU130" s="38"/>
      <c r="WV130" s="38"/>
      <c r="WW130" s="38"/>
      <c r="WX130" s="38"/>
      <c r="WY130" s="38"/>
      <c r="WZ130" s="38"/>
      <c r="XA130" s="38"/>
      <c r="XB130" s="38"/>
      <c r="XC130" s="38"/>
      <c r="XD130" s="38"/>
      <c r="XE130" s="38"/>
      <c r="XF130" s="38"/>
      <c r="XG130" s="38"/>
      <c r="XH130" s="38"/>
      <c r="XI130" s="38"/>
      <c r="XJ130" s="38"/>
      <c r="XK130" s="38"/>
      <c r="XL130" s="38"/>
      <c r="XM130" s="38"/>
      <c r="XN130" s="38"/>
      <c r="XO130" s="38"/>
      <c r="XP130" s="38"/>
      <c r="XQ130" s="38"/>
      <c r="XR130" s="38"/>
      <c r="XS130" s="38"/>
      <c r="XT130" s="38"/>
      <c r="XU130" s="38"/>
      <c r="XV130" s="38"/>
      <c r="XW130" s="38"/>
      <c r="XX130" s="38"/>
      <c r="XY130" s="38"/>
      <c r="XZ130" s="38"/>
      <c r="YA130" s="38"/>
      <c r="YB130" s="38"/>
      <c r="YC130" s="38"/>
      <c r="YD130" s="38"/>
      <c r="YE130" s="38"/>
      <c r="YF130" s="38"/>
      <c r="YG130" s="38"/>
      <c r="YH130" s="38"/>
      <c r="YI130" s="38"/>
      <c r="YJ130" s="38"/>
      <c r="YK130" s="38"/>
      <c r="YL130" s="38"/>
      <c r="YM130" s="38"/>
      <c r="YN130" s="38"/>
      <c r="YO130" s="38"/>
      <c r="YP130" s="38"/>
      <c r="YQ130" s="38"/>
      <c r="YR130" s="38"/>
      <c r="YS130" s="38"/>
      <c r="YT130" s="38"/>
      <c r="YU130" s="38"/>
      <c r="YV130" s="38"/>
      <c r="YW130" s="38"/>
      <c r="YX130" s="38"/>
      <c r="YY130" s="38"/>
      <c r="YZ130" s="38"/>
      <c r="ZA130" s="38"/>
      <c r="ZB130" s="38"/>
      <c r="ZC130" s="38"/>
      <c r="ZD130" s="38"/>
      <c r="ZE130" s="38"/>
      <c r="ZF130" s="38"/>
      <c r="ZG130" s="38"/>
      <c r="ZH130" s="38"/>
      <c r="ZI130" s="38"/>
      <c r="ZJ130" s="38"/>
      <c r="ZK130" s="38"/>
      <c r="ZL130" s="38"/>
      <c r="ZM130" s="38"/>
      <c r="ZN130" s="38"/>
      <c r="ZO130" s="38"/>
      <c r="ZP130" s="38"/>
      <c r="ZQ130" s="38"/>
      <c r="ZR130" s="38"/>
      <c r="ZS130" s="38"/>
      <c r="ZT130" s="38"/>
      <c r="ZU130" s="38"/>
      <c r="ZV130" s="38"/>
      <c r="ZW130" s="38"/>
      <c r="ZX130" s="38"/>
      <c r="ZY130" s="38"/>
      <c r="ZZ130" s="38"/>
      <c r="AAA130" s="38"/>
      <c r="AAB130" s="38"/>
      <c r="AAC130" s="38"/>
      <c r="AAD130" s="38"/>
      <c r="AAE130" s="38"/>
      <c r="AAF130" s="38"/>
      <c r="AAG130" s="38"/>
      <c r="AAH130" s="38"/>
      <c r="AAI130" s="38"/>
      <c r="AAJ130" s="31">
        <f t="shared" si="9"/>
        <v>0</v>
      </c>
      <c r="AAK130" s="5"/>
    </row>
    <row r="131" spans="1:713" s="36" customFormat="1" x14ac:dyDescent="0.25">
      <c r="A131" s="62" t="s">
        <v>33</v>
      </c>
      <c r="B131" s="77">
        <f t="shared" si="8"/>
        <v>0</v>
      </c>
      <c r="C131" s="69">
        <v>10</v>
      </c>
      <c r="D131" s="71">
        <v>43444</v>
      </c>
      <c r="E131" s="79">
        <v>17.8</v>
      </c>
      <c r="F131" s="79">
        <f t="shared" si="13"/>
        <v>0</v>
      </c>
      <c r="G131" s="77">
        <v>20</v>
      </c>
      <c r="H131" s="38"/>
      <c r="I131" s="38">
        <v>20</v>
      </c>
      <c r="J131" s="38"/>
      <c r="K131" s="38"/>
      <c r="L131" s="38"/>
      <c r="M131" s="38">
        <v>10</v>
      </c>
      <c r="N131" s="38"/>
      <c r="O131" s="38">
        <v>20</v>
      </c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>
        <v>20</v>
      </c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>
        <v>30</v>
      </c>
      <c r="BY131" s="38">
        <v>200</v>
      </c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>
        <v>70</v>
      </c>
      <c r="CO131" s="38"/>
      <c r="CP131" s="38">
        <v>40</v>
      </c>
      <c r="CQ131" s="38"/>
      <c r="CR131" s="38"/>
      <c r="CS131" s="38"/>
      <c r="CT131" s="38"/>
      <c r="CU131" s="38"/>
      <c r="CV131" s="38"/>
      <c r="CW131" s="38"/>
      <c r="CX131" s="38">
        <v>10</v>
      </c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>
        <v>40</v>
      </c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  <c r="EY131" s="38"/>
      <c r="EZ131" s="38"/>
      <c r="FA131" s="38"/>
      <c r="FB131" s="38"/>
      <c r="FC131" s="38"/>
      <c r="FD131" s="38"/>
      <c r="FE131" s="38"/>
      <c r="FF131" s="38"/>
      <c r="FG131" s="38"/>
      <c r="FH131" s="38"/>
      <c r="FI131" s="38"/>
      <c r="FJ131" s="38"/>
      <c r="FK131" s="38"/>
      <c r="FL131" s="38"/>
      <c r="FM131" s="38"/>
      <c r="FN131" s="38"/>
      <c r="FO131" s="38"/>
      <c r="FP131" s="38"/>
      <c r="FQ131" s="38"/>
      <c r="FR131" s="38"/>
      <c r="FS131" s="38"/>
      <c r="FT131" s="38"/>
      <c r="FU131" s="38"/>
      <c r="FV131" s="38"/>
      <c r="FW131" s="38"/>
      <c r="FX131" s="38"/>
      <c r="FY131" s="38"/>
      <c r="FZ131" s="38"/>
      <c r="GA131" s="38"/>
      <c r="GB131" s="38"/>
      <c r="GC131" s="38"/>
      <c r="GD131" s="38"/>
      <c r="GE131" s="38"/>
      <c r="GF131" s="38"/>
      <c r="GG131" s="38"/>
      <c r="GH131" s="38"/>
      <c r="GI131" s="38">
        <v>560</v>
      </c>
      <c r="GJ131" s="38"/>
      <c r="GK131" s="38">
        <v>120</v>
      </c>
      <c r="GL131" s="38">
        <v>60</v>
      </c>
      <c r="GM131" s="38">
        <v>80</v>
      </c>
      <c r="GN131" s="38"/>
      <c r="GO131" s="38">
        <v>20</v>
      </c>
      <c r="GP131" s="38"/>
      <c r="GQ131" s="38"/>
      <c r="GR131" s="38"/>
      <c r="GS131" s="38"/>
      <c r="GT131" s="38"/>
      <c r="GU131" s="38"/>
      <c r="GV131" s="38"/>
      <c r="GW131" s="38"/>
      <c r="GX131" s="38"/>
      <c r="GY131" s="38"/>
      <c r="GZ131" s="38"/>
      <c r="HA131" s="38"/>
      <c r="HB131" s="38"/>
      <c r="HC131" s="38"/>
      <c r="HD131" s="38"/>
      <c r="HE131" s="38"/>
      <c r="HF131" s="38"/>
      <c r="HG131" s="38"/>
      <c r="HH131" s="38"/>
      <c r="HI131" s="38"/>
      <c r="HJ131" s="38"/>
      <c r="HK131" s="38"/>
      <c r="HL131" s="38"/>
      <c r="HM131" s="38"/>
      <c r="HN131" s="38"/>
      <c r="HO131" s="38"/>
      <c r="HP131" s="38">
        <v>20</v>
      </c>
      <c r="HQ131" s="38"/>
      <c r="HR131" s="38"/>
      <c r="HS131" s="38"/>
      <c r="HT131" s="38"/>
      <c r="HU131" s="38"/>
      <c r="HV131" s="38"/>
      <c r="HW131" s="38">
        <v>170</v>
      </c>
      <c r="HX131" s="38"/>
      <c r="HY131" s="38"/>
      <c r="HZ131" s="38"/>
      <c r="IA131" s="38"/>
      <c r="IB131" s="38"/>
      <c r="IC131" s="38"/>
      <c r="ID131" s="38"/>
      <c r="IE131" s="38"/>
      <c r="IF131" s="38"/>
      <c r="IG131" s="38"/>
      <c r="IH131" s="38"/>
      <c r="II131" s="38"/>
      <c r="IJ131" s="38"/>
      <c r="IK131" s="38"/>
      <c r="IL131" s="38"/>
      <c r="IM131" s="38"/>
      <c r="IN131" s="38"/>
      <c r="IO131" s="38"/>
      <c r="IP131" s="38"/>
      <c r="IQ131" s="38"/>
      <c r="IR131" s="38"/>
      <c r="IS131" s="38"/>
      <c r="IT131" s="38"/>
      <c r="IU131" s="38"/>
      <c r="IV131" s="38"/>
      <c r="IW131" s="38"/>
      <c r="IX131" s="38"/>
      <c r="IY131" s="38"/>
      <c r="IZ131" s="38"/>
      <c r="JA131" s="38"/>
      <c r="JB131" s="38"/>
      <c r="JC131" s="38"/>
      <c r="JD131" s="38"/>
      <c r="JE131" s="38"/>
      <c r="JF131" s="38"/>
      <c r="JG131" s="38"/>
      <c r="JH131" s="38"/>
      <c r="JI131" s="38"/>
      <c r="JJ131" s="38"/>
      <c r="JK131" s="38">
        <v>90</v>
      </c>
      <c r="JL131" s="38"/>
      <c r="JM131" s="38"/>
      <c r="JN131" s="38"/>
      <c r="JO131" s="38"/>
      <c r="JP131" s="38"/>
      <c r="JQ131" s="38"/>
      <c r="JR131" s="38">
        <v>200</v>
      </c>
      <c r="JS131" s="38"/>
      <c r="JT131" s="38"/>
      <c r="JU131" s="38"/>
      <c r="JV131" s="38"/>
      <c r="JW131" s="38"/>
      <c r="JX131" s="38"/>
      <c r="JY131" s="38"/>
      <c r="JZ131" s="38">
        <v>40</v>
      </c>
      <c r="KA131" s="38"/>
      <c r="KB131" s="38"/>
      <c r="KC131" s="38"/>
      <c r="KD131" s="38"/>
      <c r="KE131" s="38"/>
      <c r="KF131" s="38"/>
      <c r="KG131" s="38"/>
      <c r="KH131" s="38"/>
      <c r="KI131" s="38"/>
      <c r="KJ131" s="38"/>
      <c r="KK131" s="38"/>
      <c r="KL131" s="38"/>
      <c r="KM131" s="38"/>
      <c r="KN131" s="38"/>
      <c r="KO131" s="38"/>
      <c r="KP131" s="38"/>
      <c r="KQ131" s="38"/>
      <c r="KR131" s="38"/>
      <c r="KS131" s="38"/>
      <c r="KT131" s="38"/>
      <c r="KU131" s="38"/>
      <c r="KV131" s="38"/>
      <c r="KW131" s="38"/>
      <c r="KX131" s="38"/>
      <c r="KY131" s="38"/>
      <c r="KZ131" s="38"/>
      <c r="LA131" s="38"/>
      <c r="LB131" s="38">
        <v>100</v>
      </c>
      <c r="LC131" s="38"/>
      <c r="LD131" s="38"/>
      <c r="LE131" s="38"/>
      <c r="LF131" s="38"/>
      <c r="LG131" s="38"/>
      <c r="LH131" s="38"/>
      <c r="LI131" s="38"/>
      <c r="LJ131" s="38"/>
      <c r="LK131" s="38"/>
      <c r="LL131" s="38"/>
      <c r="LM131" s="38"/>
      <c r="LN131" s="38"/>
      <c r="LO131" s="38"/>
      <c r="LP131" s="38"/>
      <c r="LQ131" s="38"/>
      <c r="LR131" s="38"/>
      <c r="LS131" s="38"/>
      <c r="LT131" s="38"/>
      <c r="LU131" s="38"/>
      <c r="LV131" s="38"/>
      <c r="LW131" s="38"/>
      <c r="LX131" s="38"/>
      <c r="LY131" s="38"/>
      <c r="LZ131" s="38">
        <v>10</v>
      </c>
      <c r="MA131" s="38"/>
      <c r="MB131" s="38"/>
      <c r="MC131" s="38"/>
      <c r="MD131" s="38"/>
      <c r="ME131" s="38"/>
      <c r="MF131" s="38"/>
      <c r="MG131" s="38"/>
      <c r="MH131" s="38"/>
      <c r="MI131" s="38"/>
      <c r="MJ131" s="38">
        <v>50</v>
      </c>
      <c r="MK131" s="38"/>
      <c r="ML131" s="38"/>
      <c r="MM131" s="38"/>
      <c r="MN131" s="38"/>
      <c r="MO131" s="38"/>
      <c r="MP131" s="38"/>
      <c r="MQ131" s="38"/>
      <c r="MR131" s="38"/>
      <c r="MS131" s="38">
        <v>20</v>
      </c>
      <c r="MT131" s="38"/>
      <c r="MU131" s="38"/>
      <c r="MV131" s="38"/>
      <c r="MW131" s="38"/>
      <c r="MX131" s="38"/>
      <c r="MY131" s="38"/>
      <c r="MZ131" s="38"/>
      <c r="NA131" s="38"/>
      <c r="NB131" s="38"/>
      <c r="NC131" s="38">
        <v>100</v>
      </c>
      <c r="ND131" s="38"/>
      <c r="NE131" s="38"/>
      <c r="NF131" s="38"/>
      <c r="NG131" s="38"/>
      <c r="NH131" s="38"/>
      <c r="NI131" s="38"/>
      <c r="NJ131" s="38"/>
      <c r="NK131" s="38"/>
      <c r="NL131" s="38"/>
      <c r="NM131" s="38"/>
      <c r="NN131" s="38"/>
      <c r="NO131" s="38"/>
      <c r="NP131" s="38"/>
      <c r="NQ131" s="38"/>
      <c r="NR131" s="38">
        <v>80</v>
      </c>
      <c r="NS131" s="38"/>
      <c r="NT131" s="38"/>
      <c r="NU131" s="38"/>
      <c r="NV131" s="38"/>
      <c r="NW131" s="38"/>
      <c r="NX131" s="38"/>
      <c r="NY131" s="38"/>
      <c r="NZ131" s="38"/>
      <c r="OA131" s="38"/>
      <c r="OB131" s="38"/>
      <c r="OC131" s="38"/>
      <c r="OD131" s="38"/>
      <c r="OE131" s="38"/>
      <c r="OF131" s="38"/>
      <c r="OG131" s="38"/>
      <c r="OH131" s="38"/>
      <c r="OI131" s="38"/>
      <c r="OJ131" s="38"/>
      <c r="OK131" s="38"/>
      <c r="OL131" s="38">
        <v>300</v>
      </c>
      <c r="OM131" s="38"/>
      <c r="ON131" s="38"/>
      <c r="OO131" s="38"/>
      <c r="OP131" s="38"/>
      <c r="OQ131" s="38"/>
      <c r="OR131" s="38"/>
      <c r="OS131" s="38"/>
      <c r="OT131" s="38"/>
      <c r="OU131" s="38"/>
      <c r="OV131" s="38"/>
      <c r="OW131" s="38"/>
      <c r="OX131" s="38"/>
      <c r="OY131" s="38"/>
      <c r="OZ131" s="38"/>
      <c r="PA131" s="38"/>
      <c r="PB131" s="38"/>
      <c r="PC131" s="38"/>
      <c r="PD131" s="38"/>
      <c r="PE131" s="38"/>
      <c r="PF131" s="38"/>
      <c r="PG131" s="38"/>
      <c r="PH131" s="38"/>
      <c r="PI131" s="38"/>
      <c r="PJ131" s="38"/>
      <c r="PK131" s="38"/>
      <c r="PL131" s="38"/>
      <c r="PM131" s="38"/>
      <c r="PN131" s="38">
        <v>120</v>
      </c>
      <c r="PO131" s="38"/>
      <c r="PP131" s="38"/>
      <c r="PQ131" s="38"/>
      <c r="PR131" s="38"/>
      <c r="PS131" s="38"/>
      <c r="PT131" s="38"/>
      <c r="PU131" s="38"/>
      <c r="PV131" s="38"/>
      <c r="PW131" s="38"/>
      <c r="PX131" s="38"/>
      <c r="PY131" s="38"/>
      <c r="PZ131" s="38"/>
      <c r="QA131" s="38"/>
      <c r="QB131" s="38"/>
      <c r="QC131" s="38"/>
      <c r="QD131" s="38"/>
      <c r="QE131" s="38"/>
      <c r="QF131" s="38"/>
      <c r="QG131" s="38"/>
      <c r="QH131" s="38"/>
      <c r="QI131" s="38"/>
      <c r="QJ131" s="38"/>
      <c r="QK131" s="38"/>
      <c r="QL131" s="38"/>
      <c r="QM131" s="38"/>
      <c r="QN131" s="38"/>
      <c r="QO131" s="38"/>
      <c r="QP131" s="38"/>
      <c r="QQ131" s="38"/>
      <c r="QR131" s="38"/>
      <c r="QS131" s="38"/>
      <c r="QT131" s="38">
        <v>100</v>
      </c>
      <c r="QU131" s="38"/>
      <c r="QV131" s="38"/>
      <c r="QW131" s="38"/>
      <c r="QX131" s="38"/>
      <c r="QY131" s="38"/>
      <c r="QZ131" s="38"/>
      <c r="RA131" s="38"/>
      <c r="RB131" s="38"/>
      <c r="RC131" s="38"/>
      <c r="RD131" s="38"/>
      <c r="RE131" s="38"/>
      <c r="RF131" s="38"/>
      <c r="RG131" s="38"/>
      <c r="RH131" s="38"/>
      <c r="RI131" s="38"/>
      <c r="RJ131" s="38"/>
      <c r="RK131" s="38">
        <v>80</v>
      </c>
      <c r="RL131" s="38"/>
      <c r="RM131" s="38"/>
      <c r="RN131" s="38"/>
      <c r="RO131" s="38"/>
      <c r="RP131" s="38"/>
      <c r="RQ131" s="38"/>
      <c r="RR131" s="38"/>
      <c r="RS131" s="38"/>
      <c r="RT131" s="38"/>
      <c r="RU131" s="38"/>
      <c r="RV131" s="38"/>
      <c r="RW131" s="38"/>
      <c r="RX131" s="38"/>
      <c r="RY131" s="38"/>
      <c r="RZ131" s="38"/>
      <c r="SA131" s="38"/>
      <c r="SB131" s="38"/>
      <c r="SC131" s="38"/>
      <c r="SD131" s="38"/>
      <c r="SE131" s="38"/>
      <c r="SF131" s="38"/>
      <c r="SG131" s="38"/>
      <c r="SH131" s="38"/>
      <c r="SI131" s="38"/>
      <c r="SJ131" s="38"/>
      <c r="SK131" s="38"/>
      <c r="SL131" s="38"/>
      <c r="SM131" s="38"/>
      <c r="SN131" s="38"/>
      <c r="SO131" s="38"/>
      <c r="SP131" s="38"/>
      <c r="SQ131" s="38"/>
      <c r="SR131" s="38"/>
      <c r="SS131" s="38"/>
      <c r="ST131" s="38"/>
      <c r="SU131" s="38"/>
      <c r="SV131" s="38"/>
      <c r="SW131" s="38"/>
      <c r="SX131" s="38"/>
      <c r="SY131" s="38"/>
      <c r="SZ131" s="38"/>
      <c r="TA131" s="38"/>
      <c r="TB131" s="38"/>
      <c r="TC131" s="38"/>
      <c r="TD131" s="38"/>
      <c r="TE131" s="38"/>
      <c r="TF131" s="38"/>
      <c r="TG131" s="38"/>
      <c r="TH131" s="38"/>
      <c r="TI131" s="38"/>
      <c r="TJ131" s="38"/>
      <c r="TK131" s="38"/>
      <c r="TL131" s="38"/>
      <c r="TM131" s="38"/>
      <c r="TN131" s="38"/>
      <c r="TO131" s="38"/>
      <c r="TP131" s="38"/>
      <c r="TQ131" s="38"/>
      <c r="TR131" s="38"/>
      <c r="TS131" s="38"/>
      <c r="TT131" s="38"/>
      <c r="TU131" s="38"/>
      <c r="TV131" s="38"/>
      <c r="TW131" s="38"/>
      <c r="TX131" s="38"/>
      <c r="TY131" s="38"/>
      <c r="TZ131" s="38"/>
      <c r="UA131" s="38"/>
      <c r="UB131" s="38"/>
      <c r="UC131" s="38"/>
      <c r="UD131" s="38"/>
      <c r="UE131" s="38"/>
      <c r="UF131" s="38"/>
      <c r="UG131" s="38"/>
      <c r="UH131" s="38"/>
      <c r="UI131" s="38"/>
      <c r="UJ131" s="38"/>
      <c r="UK131" s="38"/>
      <c r="UL131" s="38"/>
      <c r="UM131" s="38"/>
      <c r="UN131" s="38"/>
      <c r="UO131" s="38"/>
      <c r="UP131" s="38"/>
      <c r="UQ131" s="38"/>
      <c r="UR131" s="38"/>
      <c r="US131" s="38"/>
      <c r="UT131" s="38"/>
      <c r="UU131" s="38"/>
      <c r="UV131" s="38"/>
      <c r="UW131" s="38"/>
      <c r="UX131" s="38"/>
      <c r="UY131" s="38"/>
      <c r="UZ131" s="38"/>
      <c r="VA131" s="38"/>
      <c r="VB131" s="38"/>
      <c r="VC131" s="38"/>
      <c r="VD131" s="38"/>
      <c r="VE131" s="38"/>
      <c r="VF131" s="38"/>
      <c r="VG131" s="38"/>
      <c r="VH131" s="38"/>
      <c r="VI131" s="38"/>
      <c r="VJ131" s="38"/>
      <c r="VK131" s="38"/>
      <c r="VL131" s="38"/>
      <c r="VM131" s="38"/>
      <c r="VN131" s="38"/>
      <c r="VO131" s="38"/>
      <c r="VP131" s="38"/>
      <c r="VQ131" s="38"/>
      <c r="VR131" s="38"/>
      <c r="VS131" s="38"/>
      <c r="VT131" s="38"/>
      <c r="VU131" s="38"/>
      <c r="VV131" s="38"/>
      <c r="VW131" s="38"/>
      <c r="VX131" s="38"/>
      <c r="VY131" s="38"/>
      <c r="VZ131" s="38"/>
      <c r="WA131" s="38"/>
      <c r="WB131" s="38"/>
      <c r="WC131" s="38"/>
      <c r="WD131" s="38"/>
      <c r="WE131" s="38"/>
      <c r="WF131" s="38"/>
      <c r="WG131" s="38"/>
      <c r="WH131" s="38"/>
      <c r="WI131" s="38"/>
      <c r="WJ131" s="38"/>
      <c r="WK131" s="38"/>
      <c r="WL131" s="38"/>
      <c r="WM131" s="38"/>
      <c r="WN131" s="38"/>
      <c r="WO131" s="38"/>
      <c r="WP131" s="38"/>
      <c r="WQ131" s="38">
        <v>20</v>
      </c>
      <c r="WR131" s="38"/>
      <c r="WS131" s="38"/>
      <c r="WT131" s="38"/>
      <c r="WU131" s="38"/>
      <c r="WV131" s="38"/>
      <c r="WW131" s="38"/>
      <c r="WX131" s="38"/>
      <c r="WY131" s="38"/>
      <c r="WZ131" s="38"/>
      <c r="XA131" s="38"/>
      <c r="XB131" s="38"/>
      <c r="XC131" s="38"/>
      <c r="XD131" s="38"/>
      <c r="XE131" s="38"/>
      <c r="XF131" s="38"/>
      <c r="XG131" s="38">
        <v>20</v>
      </c>
      <c r="XH131" s="38"/>
      <c r="XI131" s="38"/>
      <c r="XJ131" s="38"/>
      <c r="XK131" s="38"/>
      <c r="XL131" s="38"/>
      <c r="XM131" s="38"/>
      <c r="XN131" s="38"/>
      <c r="XO131" s="38"/>
      <c r="XP131" s="38"/>
      <c r="XQ131" s="38"/>
      <c r="XR131" s="38"/>
      <c r="XS131" s="38"/>
      <c r="XT131" s="38"/>
      <c r="XU131" s="38"/>
      <c r="XV131" s="38"/>
      <c r="XW131" s="38"/>
      <c r="XX131" s="38"/>
      <c r="XY131" s="38"/>
      <c r="XZ131" s="38"/>
      <c r="YA131" s="38"/>
      <c r="YB131" s="38"/>
      <c r="YC131" s="38">
        <v>200</v>
      </c>
      <c r="YD131" s="38"/>
      <c r="YE131" s="38"/>
      <c r="YF131" s="38"/>
      <c r="YG131" s="38"/>
      <c r="YH131" s="38"/>
      <c r="YI131" s="38"/>
      <c r="YJ131" s="38"/>
      <c r="YK131" s="38"/>
      <c r="YL131" s="38"/>
      <c r="YM131" s="38"/>
      <c r="YN131" s="38"/>
      <c r="YO131" s="38"/>
      <c r="YP131" s="38"/>
      <c r="YQ131" s="38"/>
      <c r="YR131" s="38"/>
      <c r="YS131" s="38"/>
      <c r="YT131" s="38"/>
      <c r="YU131" s="38">
        <v>160</v>
      </c>
      <c r="YV131" s="38"/>
      <c r="YW131" s="38"/>
      <c r="YX131" s="38"/>
      <c r="YY131" s="38"/>
      <c r="YZ131" s="38"/>
      <c r="ZA131" s="38"/>
      <c r="ZB131" s="38"/>
      <c r="ZC131" s="38"/>
      <c r="ZD131" s="38"/>
      <c r="ZE131" s="38"/>
      <c r="ZF131" s="38"/>
      <c r="ZG131" s="38"/>
      <c r="ZH131" s="38"/>
      <c r="ZI131" s="38"/>
      <c r="ZJ131" s="38"/>
      <c r="ZK131" s="38"/>
      <c r="ZL131" s="38"/>
      <c r="ZM131" s="38"/>
      <c r="ZN131" s="38"/>
      <c r="ZO131" s="38"/>
      <c r="ZP131" s="38"/>
      <c r="ZQ131" s="38"/>
      <c r="ZR131" s="38"/>
      <c r="ZS131" s="38"/>
      <c r="ZT131" s="38"/>
      <c r="ZU131" s="38"/>
      <c r="ZV131" s="38"/>
      <c r="ZW131" s="38"/>
      <c r="ZX131" s="38">
        <v>40</v>
      </c>
      <c r="ZY131" s="38"/>
      <c r="ZZ131" s="38"/>
      <c r="AAA131" s="38"/>
      <c r="AAB131" s="38"/>
      <c r="AAC131" s="38"/>
      <c r="AAD131" s="38"/>
      <c r="AAE131" s="38"/>
      <c r="AAF131" s="38"/>
      <c r="AAG131" s="38"/>
      <c r="AAH131" s="38"/>
      <c r="AAI131" s="38"/>
      <c r="AAJ131" s="31">
        <f t="shared" si="9"/>
        <v>0</v>
      </c>
      <c r="AAK131" s="5"/>
    </row>
    <row r="132" spans="1:713" s="36" customFormat="1" x14ac:dyDescent="0.25">
      <c r="A132" s="62" t="s">
        <v>33</v>
      </c>
      <c r="B132" s="77">
        <f t="shared" ref="B132:B195" si="14">SUMIF(G$3:AAI$3,"прих",G132:AAI132)-SUMIF(G$3:AAI$3,"отгр",G132:AAI132)</f>
        <v>60</v>
      </c>
      <c r="C132" s="69">
        <v>10</v>
      </c>
      <c r="D132" s="71">
        <v>43381</v>
      </c>
      <c r="E132" s="79">
        <v>19.16</v>
      </c>
      <c r="F132" s="79">
        <f t="shared" si="13"/>
        <v>1149.5999999999999</v>
      </c>
      <c r="G132" s="77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>
        <v>100</v>
      </c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>
        <v>100</v>
      </c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>
        <v>100</v>
      </c>
      <c r="DN132" s="38"/>
      <c r="DO132" s="38"/>
      <c r="DP132" s="38"/>
      <c r="DQ132" s="38"/>
      <c r="DR132" s="38"/>
      <c r="DS132" s="38"/>
      <c r="DT132" s="38"/>
      <c r="DU132" s="38">
        <v>250</v>
      </c>
      <c r="DV132" s="38"/>
      <c r="DW132" s="38"/>
      <c r="DX132" s="38"/>
      <c r="DY132" s="38">
        <v>150</v>
      </c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  <c r="EN132" s="38"/>
      <c r="EO132" s="38"/>
      <c r="EP132" s="38"/>
      <c r="EQ132" s="38"/>
      <c r="ER132" s="38"/>
      <c r="ES132" s="38"/>
      <c r="ET132" s="38"/>
      <c r="EU132" s="38"/>
      <c r="EV132" s="38"/>
      <c r="EW132" s="38"/>
      <c r="EX132" s="38"/>
      <c r="EY132" s="38"/>
      <c r="EZ132" s="38"/>
      <c r="FA132" s="38"/>
      <c r="FB132" s="38">
        <v>90</v>
      </c>
      <c r="FC132" s="38"/>
      <c r="FD132" s="38"/>
      <c r="FE132" s="38"/>
      <c r="FF132" s="38"/>
      <c r="FG132" s="38"/>
      <c r="FH132" s="38"/>
      <c r="FI132" s="38"/>
      <c r="FJ132" s="38"/>
      <c r="FK132" s="38">
        <v>10</v>
      </c>
      <c r="FL132" s="38"/>
      <c r="FM132" s="38"/>
      <c r="FN132" s="38"/>
      <c r="FO132" s="38"/>
      <c r="FP132" s="38"/>
      <c r="FQ132" s="38"/>
      <c r="FR132" s="38"/>
      <c r="FS132" s="38"/>
      <c r="FT132" s="38"/>
      <c r="FU132" s="38"/>
      <c r="FV132" s="38"/>
      <c r="FW132" s="38"/>
      <c r="FX132" s="38"/>
      <c r="FY132" s="38"/>
      <c r="FZ132" s="38"/>
      <c r="GA132" s="38"/>
      <c r="GB132" s="38"/>
      <c r="GC132" s="38"/>
      <c r="GD132" s="38"/>
      <c r="GE132" s="38"/>
      <c r="GF132" s="38"/>
      <c r="GG132" s="38"/>
      <c r="GH132" s="38"/>
      <c r="GI132" s="38"/>
      <c r="GJ132" s="38"/>
      <c r="GK132" s="38"/>
      <c r="GL132" s="38"/>
      <c r="GM132" s="38"/>
      <c r="GN132" s="38"/>
      <c r="GO132" s="38"/>
      <c r="GP132" s="38"/>
      <c r="GQ132" s="38"/>
      <c r="GR132" s="38"/>
      <c r="GS132" s="38"/>
      <c r="GT132" s="38"/>
      <c r="GU132" s="38"/>
      <c r="GV132" s="38"/>
      <c r="GW132" s="38"/>
      <c r="GX132" s="38"/>
      <c r="GY132" s="38"/>
      <c r="GZ132" s="38"/>
      <c r="HA132" s="38"/>
      <c r="HB132" s="38"/>
      <c r="HC132" s="38"/>
      <c r="HD132" s="38"/>
      <c r="HE132" s="38"/>
      <c r="HF132" s="38"/>
      <c r="HG132" s="38"/>
      <c r="HH132" s="38"/>
      <c r="HI132" s="38"/>
      <c r="HJ132" s="38"/>
      <c r="HK132" s="38"/>
      <c r="HL132" s="38"/>
      <c r="HM132" s="38"/>
      <c r="HN132" s="38"/>
      <c r="HO132" s="38"/>
      <c r="HP132" s="38"/>
      <c r="HQ132" s="38"/>
      <c r="HR132" s="38"/>
      <c r="HS132" s="38"/>
      <c r="HT132" s="38"/>
      <c r="HU132" s="38"/>
      <c r="HV132" s="38"/>
      <c r="HW132" s="38"/>
      <c r="HX132" s="38"/>
      <c r="HY132" s="38">
        <v>100</v>
      </c>
      <c r="HZ132" s="38"/>
      <c r="IA132" s="38"/>
      <c r="IB132" s="38"/>
      <c r="IC132" s="38"/>
      <c r="ID132" s="38"/>
      <c r="IE132" s="38"/>
      <c r="IF132" s="38"/>
      <c r="IG132" s="38"/>
      <c r="IH132" s="38"/>
      <c r="II132" s="38"/>
      <c r="IJ132" s="38"/>
      <c r="IK132" s="38"/>
      <c r="IL132" s="38"/>
      <c r="IM132" s="38">
        <v>100</v>
      </c>
      <c r="IN132" s="38"/>
      <c r="IO132" s="38"/>
      <c r="IP132" s="38"/>
      <c r="IQ132" s="38"/>
      <c r="IR132" s="38"/>
      <c r="IS132" s="38">
        <v>30</v>
      </c>
      <c r="IT132" s="38"/>
      <c r="IU132" s="38"/>
      <c r="IV132" s="38"/>
      <c r="IW132" s="38"/>
      <c r="IX132" s="38"/>
      <c r="IY132" s="38">
        <v>200</v>
      </c>
      <c r="IZ132" s="38"/>
      <c r="JA132" s="38"/>
      <c r="JB132" s="38"/>
      <c r="JC132" s="38"/>
      <c r="JD132" s="38"/>
      <c r="JE132" s="38"/>
      <c r="JF132" s="38"/>
      <c r="JG132" s="38"/>
      <c r="JH132" s="38"/>
      <c r="JI132" s="38"/>
      <c r="JJ132" s="38"/>
      <c r="JK132" s="38">
        <v>30</v>
      </c>
      <c r="JL132" s="38"/>
      <c r="JM132" s="38"/>
      <c r="JN132" s="38"/>
      <c r="JO132" s="38"/>
      <c r="JP132" s="38"/>
      <c r="JQ132" s="38"/>
      <c r="JR132" s="38"/>
      <c r="JS132" s="38"/>
      <c r="JT132" s="38"/>
      <c r="JU132" s="38"/>
      <c r="JV132" s="38"/>
      <c r="JW132" s="38"/>
      <c r="JX132" s="38"/>
      <c r="JY132" s="38"/>
      <c r="JZ132" s="38">
        <v>10</v>
      </c>
      <c r="KA132" s="38"/>
      <c r="KB132" s="38"/>
      <c r="KC132" s="38"/>
      <c r="KD132" s="38"/>
      <c r="KE132" s="38"/>
      <c r="KF132" s="38"/>
      <c r="KG132" s="38"/>
      <c r="KH132" s="38"/>
      <c r="KI132" s="38"/>
      <c r="KJ132" s="38"/>
      <c r="KK132" s="38"/>
      <c r="KL132" s="38"/>
      <c r="KM132" s="38"/>
      <c r="KN132" s="38">
        <v>20</v>
      </c>
      <c r="KO132" s="38"/>
      <c r="KP132" s="38"/>
      <c r="KQ132" s="38"/>
      <c r="KR132" s="38"/>
      <c r="KS132" s="38"/>
      <c r="KT132" s="38"/>
      <c r="KU132" s="38"/>
      <c r="KV132" s="38"/>
      <c r="KW132" s="38"/>
      <c r="KX132" s="38"/>
      <c r="KY132" s="38"/>
      <c r="KZ132" s="38"/>
      <c r="LA132" s="38"/>
      <c r="LB132" s="38"/>
      <c r="LC132" s="38"/>
      <c r="LD132" s="38"/>
      <c r="LE132" s="38"/>
      <c r="LF132" s="38"/>
      <c r="LG132" s="38"/>
      <c r="LH132" s="38"/>
      <c r="LI132" s="38"/>
      <c r="LJ132" s="38">
        <v>10</v>
      </c>
      <c r="LK132" s="38"/>
      <c r="LL132" s="38"/>
      <c r="LM132" s="38"/>
      <c r="LN132" s="38"/>
      <c r="LO132" s="38"/>
      <c r="LP132" s="38"/>
      <c r="LQ132" s="38"/>
      <c r="LR132" s="38"/>
      <c r="LS132" s="38"/>
      <c r="LT132" s="38"/>
      <c r="LU132" s="38"/>
      <c r="LV132" s="38"/>
      <c r="LW132" s="38"/>
      <c r="LX132" s="38"/>
      <c r="LY132" s="38"/>
      <c r="LZ132" s="38">
        <v>60</v>
      </c>
      <c r="MA132" s="38"/>
      <c r="MB132" s="38"/>
      <c r="MC132" s="38"/>
      <c r="MD132" s="38"/>
      <c r="ME132" s="38"/>
      <c r="MF132" s="38"/>
      <c r="MG132" s="38"/>
      <c r="MH132" s="38"/>
      <c r="MI132" s="38"/>
      <c r="MJ132" s="38"/>
      <c r="MK132" s="38"/>
      <c r="ML132" s="38"/>
      <c r="MM132" s="38"/>
      <c r="MN132" s="38"/>
      <c r="MO132" s="38">
        <v>320</v>
      </c>
      <c r="MP132" s="38"/>
      <c r="MQ132" s="38"/>
      <c r="MR132" s="38"/>
      <c r="MS132" s="38"/>
      <c r="MT132" s="38"/>
      <c r="MU132" s="38"/>
      <c r="MV132" s="38"/>
      <c r="MW132" s="38"/>
      <c r="MX132" s="38"/>
      <c r="MY132" s="38">
        <v>60</v>
      </c>
      <c r="MZ132" s="38"/>
      <c r="NA132" s="38"/>
      <c r="NB132" s="38"/>
      <c r="NC132" s="38"/>
      <c r="ND132" s="38"/>
      <c r="NE132" s="38"/>
      <c r="NF132" s="38"/>
      <c r="NG132" s="38"/>
      <c r="NH132" s="38"/>
      <c r="NI132" s="38"/>
      <c r="NJ132" s="38"/>
      <c r="NK132" s="38"/>
      <c r="NL132" s="38"/>
      <c r="NM132" s="38"/>
      <c r="NN132" s="38"/>
      <c r="NO132" s="38"/>
      <c r="NP132" s="38">
        <v>150</v>
      </c>
      <c r="NQ132" s="38"/>
      <c r="NR132" s="38">
        <v>20</v>
      </c>
      <c r="NS132" s="38"/>
      <c r="NT132" s="38"/>
      <c r="NU132" s="38"/>
      <c r="NV132" s="38"/>
      <c r="NW132" s="38"/>
      <c r="NX132" s="38"/>
      <c r="NY132" s="38"/>
      <c r="NZ132" s="38"/>
      <c r="OA132" s="38"/>
      <c r="OB132" s="38"/>
      <c r="OC132" s="38"/>
      <c r="OD132" s="38"/>
      <c r="OE132" s="38"/>
      <c r="OF132" s="38"/>
      <c r="OG132" s="38"/>
      <c r="OH132" s="38"/>
      <c r="OI132" s="38"/>
      <c r="OJ132" s="38"/>
      <c r="OK132" s="38"/>
      <c r="OL132" s="38"/>
      <c r="OM132" s="38"/>
      <c r="ON132" s="38"/>
      <c r="OO132" s="38"/>
      <c r="OP132" s="38"/>
      <c r="OQ132" s="38"/>
      <c r="OR132" s="38"/>
      <c r="OS132" s="38"/>
      <c r="OT132" s="38"/>
      <c r="OU132" s="38">
        <v>20</v>
      </c>
      <c r="OV132" s="38"/>
      <c r="OW132" s="38"/>
      <c r="OX132" s="38"/>
      <c r="OY132" s="38"/>
      <c r="OZ132" s="38"/>
      <c r="PA132" s="38"/>
      <c r="PB132" s="38"/>
      <c r="PC132" s="38"/>
      <c r="PD132" s="38"/>
      <c r="PE132" s="38"/>
      <c r="PF132" s="38"/>
      <c r="PG132" s="38"/>
      <c r="PH132" s="38"/>
      <c r="PI132" s="38"/>
      <c r="PJ132" s="38"/>
      <c r="PK132" s="38"/>
      <c r="PL132" s="38">
        <v>10</v>
      </c>
      <c r="PM132" s="38"/>
      <c r="PN132" s="38"/>
      <c r="PO132" s="38"/>
      <c r="PP132" s="38"/>
      <c r="PQ132" s="38"/>
      <c r="PR132" s="38"/>
      <c r="PS132" s="38"/>
      <c r="PT132" s="38"/>
      <c r="PU132" s="38"/>
      <c r="PV132" s="38"/>
      <c r="PW132" s="38"/>
      <c r="PX132" s="38"/>
      <c r="PY132" s="38"/>
      <c r="PZ132" s="38"/>
      <c r="QA132" s="38">
        <v>190</v>
      </c>
      <c r="QB132" s="38"/>
      <c r="QC132" s="38"/>
      <c r="QD132" s="38">
        <v>40</v>
      </c>
      <c r="QE132" s="38"/>
      <c r="QF132" s="38"/>
      <c r="QG132" s="38"/>
      <c r="QH132" s="38"/>
      <c r="QI132" s="38"/>
      <c r="QJ132" s="38">
        <v>30</v>
      </c>
      <c r="QK132" s="38"/>
      <c r="QL132" s="38"/>
      <c r="QM132" s="38"/>
      <c r="QN132" s="38"/>
      <c r="QO132" s="38"/>
      <c r="QP132" s="38"/>
      <c r="QQ132" s="38"/>
      <c r="QR132" s="38"/>
      <c r="QS132" s="38"/>
      <c r="QT132" s="38"/>
      <c r="QU132" s="38"/>
      <c r="QV132" s="38"/>
      <c r="QW132" s="38"/>
      <c r="QX132" s="38"/>
      <c r="QY132" s="38"/>
      <c r="QZ132" s="38"/>
      <c r="RA132" s="38"/>
      <c r="RB132" s="38"/>
      <c r="RC132" s="38"/>
      <c r="RD132" s="38"/>
      <c r="RE132" s="38"/>
      <c r="RF132" s="38"/>
      <c r="RG132" s="38"/>
      <c r="RH132" s="38"/>
      <c r="RI132" s="38"/>
      <c r="RJ132" s="38"/>
      <c r="RK132" s="38">
        <v>20</v>
      </c>
      <c r="RL132" s="38"/>
      <c r="RM132" s="38"/>
      <c r="RN132" s="38"/>
      <c r="RO132" s="38"/>
      <c r="RP132" s="38"/>
      <c r="RQ132" s="38"/>
      <c r="RR132" s="38"/>
      <c r="RS132" s="38"/>
      <c r="RT132" s="38"/>
      <c r="RU132" s="38"/>
      <c r="RV132" s="38"/>
      <c r="RW132" s="38"/>
      <c r="RX132" s="38"/>
      <c r="RY132" s="38"/>
      <c r="RZ132" s="38"/>
      <c r="SA132" s="38"/>
      <c r="SB132" s="38"/>
      <c r="SC132" s="38"/>
      <c r="SD132" s="38"/>
      <c r="SE132" s="38"/>
      <c r="SF132" s="38"/>
      <c r="SG132" s="38"/>
      <c r="SH132" s="38">
        <v>100</v>
      </c>
      <c r="SI132" s="38"/>
      <c r="SJ132" s="38"/>
      <c r="SK132" s="38"/>
      <c r="SL132" s="38"/>
      <c r="SM132" s="38"/>
      <c r="SN132" s="38"/>
      <c r="SO132" s="38"/>
      <c r="SP132" s="38"/>
      <c r="SQ132" s="38"/>
      <c r="SR132" s="38"/>
      <c r="SS132" s="38"/>
      <c r="ST132" s="38"/>
      <c r="SU132" s="38"/>
      <c r="SV132" s="38"/>
      <c r="SW132" s="38"/>
      <c r="SX132" s="38"/>
      <c r="SY132" s="38"/>
      <c r="SZ132" s="38"/>
      <c r="TA132" s="38"/>
      <c r="TB132" s="38"/>
      <c r="TC132" s="38"/>
      <c r="TD132" s="38"/>
      <c r="TE132" s="38"/>
      <c r="TF132" s="38"/>
      <c r="TG132" s="38"/>
      <c r="TH132" s="38"/>
      <c r="TI132" s="38"/>
      <c r="TJ132" s="38"/>
      <c r="TK132" s="38"/>
      <c r="TL132" s="38"/>
      <c r="TM132" s="38"/>
      <c r="TN132" s="38"/>
      <c r="TO132" s="38"/>
      <c r="TP132" s="38"/>
      <c r="TQ132" s="38"/>
      <c r="TR132" s="38"/>
      <c r="TS132" s="38"/>
      <c r="TT132" s="38">
        <v>320</v>
      </c>
      <c r="TU132" s="38"/>
      <c r="TV132" s="38"/>
      <c r="TW132" s="38"/>
      <c r="TX132" s="38"/>
      <c r="TY132" s="38"/>
      <c r="TZ132" s="38"/>
      <c r="UA132" s="38"/>
      <c r="UB132" s="38"/>
      <c r="UC132" s="38"/>
      <c r="UD132" s="38"/>
      <c r="UE132" s="38"/>
      <c r="UF132" s="38"/>
      <c r="UG132" s="38"/>
      <c r="UH132" s="38"/>
      <c r="UI132" s="38"/>
      <c r="UJ132" s="38"/>
      <c r="UK132" s="38"/>
      <c r="UL132" s="38"/>
      <c r="UM132" s="38"/>
      <c r="UN132" s="38"/>
      <c r="UO132" s="38"/>
      <c r="UP132" s="38"/>
      <c r="UQ132" s="38"/>
      <c r="UR132" s="38"/>
      <c r="US132" s="38"/>
      <c r="UT132" s="38"/>
      <c r="UU132" s="38"/>
      <c r="UV132" s="38"/>
      <c r="UW132" s="38"/>
      <c r="UX132" s="38"/>
      <c r="UY132" s="38"/>
      <c r="UZ132" s="38"/>
      <c r="VA132" s="38"/>
      <c r="VB132" s="38"/>
      <c r="VC132" s="38"/>
      <c r="VD132" s="38"/>
      <c r="VE132" s="38"/>
      <c r="VF132" s="38"/>
      <c r="VG132" s="38"/>
      <c r="VH132" s="38"/>
      <c r="VI132" s="38"/>
      <c r="VJ132" s="38"/>
      <c r="VK132" s="38"/>
      <c r="VL132" s="38"/>
      <c r="VM132" s="38"/>
      <c r="VN132" s="38"/>
      <c r="VO132" s="38"/>
      <c r="VP132" s="38"/>
      <c r="VQ132" s="38"/>
      <c r="VR132" s="38"/>
      <c r="VS132" s="38"/>
      <c r="VT132" s="38"/>
      <c r="VU132" s="38"/>
      <c r="VV132" s="38"/>
      <c r="VW132" s="38"/>
      <c r="VX132" s="38"/>
      <c r="VY132" s="38"/>
      <c r="VZ132" s="38"/>
      <c r="WA132" s="38"/>
      <c r="WB132" s="38">
        <v>20</v>
      </c>
      <c r="WC132" s="38"/>
      <c r="WD132" s="38"/>
      <c r="WE132" s="38"/>
      <c r="WF132" s="38"/>
      <c r="WG132" s="38"/>
      <c r="WH132" s="38"/>
      <c r="WI132" s="38"/>
      <c r="WJ132" s="38"/>
      <c r="WK132" s="38"/>
      <c r="WL132" s="38"/>
      <c r="WM132" s="38"/>
      <c r="WN132" s="38"/>
      <c r="WO132" s="38"/>
      <c r="WP132" s="38"/>
      <c r="WQ132" s="38"/>
      <c r="WR132" s="38"/>
      <c r="WS132" s="38"/>
      <c r="WT132" s="38"/>
      <c r="WU132" s="38"/>
      <c r="WV132" s="38"/>
      <c r="WW132" s="38"/>
      <c r="WX132" s="38"/>
      <c r="WY132" s="38"/>
      <c r="WZ132" s="38"/>
      <c r="XA132" s="38"/>
      <c r="XB132" s="38"/>
      <c r="XC132" s="38"/>
      <c r="XD132" s="38"/>
      <c r="XE132" s="38"/>
      <c r="XF132" s="38"/>
      <c r="XG132" s="38">
        <v>80</v>
      </c>
      <c r="XH132" s="38"/>
      <c r="XI132" s="38"/>
      <c r="XJ132" s="38"/>
      <c r="XK132" s="38"/>
      <c r="XL132" s="38"/>
      <c r="XM132" s="38"/>
      <c r="XN132" s="38"/>
      <c r="XO132" s="38"/>
      <c r="XP132" s="38"/>
      <c r="XQ132" s="38"/>
      <c r="XR132" s="38"/>
      <c r="XS132" s="38"/>
      <c r="XT132" s="38"/>
      <c r="XU132" s="38"/>
      <c r="XV132" s="38"/>
      <c r="XW132" s="38"/>
      <c r="XX132" s="38"/>
      <c r="XY132" s="38"/>
      <c r="XZ132" s="38"/>
      <c r="YA132" s="38"/>
      <c r="YB132" s="38"/>
      <c r="YC132" s="38"/>
      <c r="YD132" s="38"/>
      <c r="YE132" s="38"/>
      <c r="YF132" s="38"/>
      <c r="YG132" s="38"/>
      <c r="YH132" s="38"/>
      <c r="YI132" s="38"/>
      <c r="YJ132" s="38"/>
      <c r="YK132" s="38"/>
      <c r="YL132" s="38"/>
      <c r="YM132" s="38"/>
      <c r="YN132" s="38"/>
      <c r="YO132" s="38"/>
      <c r="YP132" s="38"/>
      <c r="YQ132" s="38"/>
      <c r="YR132" s="38"/>
      <c r="YS132" s="38"/>
      <c r="YT132" s="38">
        <v>60</v>
      </c>
      <c r="YU132" s="38"/>
      <c r="YV132" s="38"/>
      <c r="YW132" s="38"/>
      <c r="YX132" s="38"/>
      <c r="YY132" s="38"/>
      <c r="YZ132" s="38"/>
      <c r="ZA132" s="38"/>
      <c r="ZB132" s="38"/>
      <c r="ZC132" s="38"/>
      <c r="ZD132" s="38"/>
      <c r="ZE132" s="38"/>
      <c r="ZF132" s="38"/>
      <c r="ZG132" s="38"/>
      <c r="ZH132" s="38"/>
      <c r="ZI132" s="38"/>
      <c r="ZJ132" s="38"/>
      <c r="ZK132" s="38"/>
      <c r="ZL132" s="38"/>
      <c r="ZM132" s="38"/>
      <c r="ZN132" s="38"/>
      <c r="ZO132" s="38"/>
      <c r="ZP132" s="38"/>
      <c r="ZQ132" s="38"/>
      <c r="ZR132" s="38"/>
      <c r="ZS132" s="38"/>
      <c r="ZT132" s="38"/>
      <c r="ZU132" s="38"/>
      <c r="ZV132" s="38"/>
      <c r="ZW132" s="38"/>
      <c r="ZX132" s="38">
        <v>160</v>
      </c>
      <c r="ZY132" s="38"/>
      <c r="ZZ132" s="38"/>
      <c r="AAA132" s="38"/>
      <c r="AAB132" s="38"/>
      <c r="AAC132" s="38"/>
      <c r="AAD132" s="38"/>
      <c r="AAE132" s="38"/>
      <c r="AAF132" s="38"/>
      <c r="AAG132" s="38"/>
      <c r="AAH132" s="38"/>
      <c r="AAI132" s="38"/>
      <c r="AAJ132" s="31">
        <f t="shared" ref="AAJ132:AAJ195" si="15">$B132-SUMIF($G$3:$AEX$3,"",$G132:$AEX132)</f>
        <v>0</v>
      </c>
      <c r="AAK132" s="5"/>
    </row>
    <row r="133" spans="1:713" s="36" customFormat="1" x14ac:dyDescent="0.25">
      <c r="A133" s="62" t="s">
        <v>33</v>
      </c>
      <c r="B133" s="77">
        <f t="shared" si="14"/>
        <v>200</v>
      </c>
      <c r="C133" s="69">
        <v>10</v>
      </c>
      <c r="D133" s="71">
        <v>43461</v>
      </c>
      <c r="E133" s="79">
        <v>17.37</v>
      </c>
      <c r="F133" s="79">
        <f t="shared" si="13"/>
        <v>3474</v>
      </c>
      <c r="G133" s="77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  <c r="EN133" s="38"/>
      <c r="EO133" s="38"/>
      <c r="EP133" s="38"/>
      <c r="EQ133" s="38"/>
      <c r="ER133" s="38"/>
      <c r="ES133" s="38"/>
      <c r="ET133" s="38"/>
      <c r="EU133" s="38"/>
      <c r="EV133" s="38"/>
      <c r="EW133" s="38"/>
      <c r="EX133" s="38"/>
      <c r="EY133" s="38"/>
      <c r="EZ133" s="38"/>
      <c r="FA133" s="38"/>
      <c r="FB133" s="38"/>
      <c r="FC133" s="38"/>
      <c r="FD133" s="38"/>
      <c r="FE133" s="38"/>
      <c r="FF133" s="38"/>
      <c r="FG133" s="38"/>
      <c r="FH133" s="38"/>
      <c r="FI133" s="38"/>
      <c r="FJ133" s="38"/>
      <c r="FK133" s="38"/>
      <c r="FL133" s="38"/>
      <c r="FM133" s="38"/>
      <c r="FN133" s="38"/>
      <c r="FO133" s="38"/>
      <c r="FP133" s="38"/>
      <c r="FQ133" s="38"/>
      <c r="FR133" s="38"/>
      <c r="FS133" s="38"/>
      <c r="FT133" s="38"/>
      <c r="FU133" s="38"/>
      <c r="FV133" s="38"/>
      <c r="FW133" s="38"/>
      <c r="FX133" s="38"/>
      <c r="FY133" s="38"/>
      <c r="FZ133" s="38"/>
      <c r="GA133" s="38"/>
      <c r="GB133" s="38"/>
      <c r="GC133" s="38"/>
      <c r="GD133" s="38"/>
      <c r="GE133" s="38"/>
      <c r="GF133" s="38"/>
      <c r="GG133" s="38"/>
      <c r="GH133" s="38"/>
      <c r="GI133" s="38"/>
      <c r="GJ133" s="38"/>
      <c r="GK133" s="38"/>
      <c r="GL133" s="38"/>
      <c r="GM133" s="38"/>
      <c r="GN133" s="38"/>
      <c r="GO133" s="38"/>
      <c r="GP133" s="38"/>
      <c r="GQ133" s="38"/>
      <c r="GR133" s="38"/>
      <c r="GS133" s="38"/>
      <c r="GT133" s="38"/>
      <c r="GU133" s="38"/>
      <c r="GV133" s="38"/>
      <c r="GW133" s="38"/>
      <c r="GX133" s="38"/>
      <c r="GY133" s="38"/>
      <c r="GZ133" s="38"/>
      <c r="HA133" s="38"/>
      <c r="HB133" s="38"/>
      <c r="HC133" s="38"/>
      <c r="HD133" s="38"/>
      <c r="HE133" s="38"/>
      <c r="HF133" s="38"/>
      <c r="HG133" s="38"/>
      <c r="HH133" s="38"/>
      <c r="HI133" s="38"/>
      <c r="HJ133" s="38"/>
      <c r="HK133" s="38"/>
      <c r="HL133" s="38"/>
      <c r="HM133" s="38"/>
      <c r="HN133" s="38"/>
      <c r="HO133" s="38"/>
      <c r="HP133" s="38"/>
      <c r="HQ133" s="38"/>
      <c r="HR133" s="38"/>
      <c r="HS133" s="38"/>
      <c r="HT133" s="38"/>
      <c r="HU133" s="38"/>
      <c r="HV133" s="38"/>
      <c r="HW133" s="38"/>
      <c r="HX133" s="38"/>
      <c r="HY133" s="38"/>
      <c r="HZ133" s="38"/>
      <c r="IA133" s="38"/>
      <c r="IB133" s="38"/>
      <c r="IC133" s="38"/>
      <c r="ID133" s="38"/>
      <c r="IE133" s="38"/>
      <c r="IF133" s="38"/>
      <c r="IG133" s="38"/>
      <c r="IH133" s="38"/>
      <c r="II133" s="38"/>
      <c r="IJ133" s="38"/>
      <c r="IK133" s="38"/>
      <c r="IL133" s="38"/>
      <c r="IM133" s="38"/>
      <c r="IN133" s="38"/>
      <c r="IO133" s="38"/>
      <c r="IP133" s="38"/>
      <c r="IQ133" s="38"/>
      <c r="IR133" s="38"/>
      <c r="IS133" s="38"/>
      <c r="IT133" s="38"/>
      <c r="IU133" s="38"/>
      <c r="IV133" s="38"/>
      <c r="IW133" s="38"/>
      <c r="IX133" s="38"/>
      <c r="IY133" s="38"/>
      <c r="IZ133" s="38"/>
      <c r="JA133" s="38"/>
      <c r="JB133" s="38"/>
      <c r="JC133" s="38"/>
      <c r="JD133" s="38"/>
      <c r="JE133" s="38"/>
      <c r="JF133" s="38"/>
      <c r="JG133" s="38"/>
      <c r="JH133" s="38"/>
      <c r="JI133" s="38"/>
      <c r="JJ133" s="38"/>
      <c r="JK133" s="38"/>
      <c r="JL133" s="38"/>
      <c r="JM133" s="38"/>
      <c r="JN133" s="38"/>
      <c r="JO133" s="38"/>
      <c r="JP133" s="38"/>
      <c r="JQ133" s="38"/>
      <c r="JR133" s="38"/>
      <c r="JS133" s="38"/>
      <c r="JT133" s="38"/>
      <c r="JU133" s="38"/>
      <c r="JV133" s="38"/>
      <c r="JW133" s="38"/>
      <c r="JX133" s="38"/>
      <c r="JY133" s="38"/>
      <c r="JZ133" s="38"/>
      <c r="KA133" s="38"/>
      <c r="KB133" s="38"/>
      <c r="KC133" s="38"/>
      <c r="KD133" s="38"/>
      <c r="KE133" s="38"/>
      <c r="KF133" s="38"/>
      <c r="KG133" s="38"/>
      <c r="KH133" s="38"/>
      <c r="KI133" s="38"/>
      <c r="KJ133" s="38"/>
      <c r="KK133" s="38"/>
      <c r="KL133" s="38"/>
      <c r="KM133" s="38">
        <v>200</v>
      </c>
      <c r="KN133" s="38"/>
      <c r="KO133" s="38"/>
      <c r="KP133" s="38"/>
      <c r="KQ133" s="38"/>
      <c r="KR133" s="38"/>
      <c r="KS133" s="38"/>
      <c r="KT133" s="38"/>
      <c r="KU133" s="38"/>
      <c r="KV133" s="38"/>
      <c r="KW133" s="38"/>
      <c r="KX133" s="38"/>
      <c r="KY133" s="38"/>
      <c r="KZ133" s="38"/>
      <c r="LA133" s="38"/>
      <c r="LB133" s="38"/>
      <c r="LC133" s="38"/>
      <c r="LD133" s="38"/>
      <c r="LE133" s="38"/>
      <c r="LF133" s="38"/>
      <c r="LG133" s="38"/>
      <c r="LH133" s="38"/>
      <c r="LI133" s="38"/>
      <c r="LJ133" s="38"/>
      <c r="LK133" s="38"/>
      <c r="LL133" s="38"/>
      <c r="LM133" s="38">
        <v>100</v>
      </c>
      <c r="LN133" s="38"/>
      <c r="LO133" s="38"/>
      <c r="LP133" s="38"/>
      <c r="LQ133" s="38"/>
      <c r="LR133" s="38"/>
      <c r="LS133" s="38"/>
      <c r="LT133" s="38"/>
      <c r="LU133" s="38"/>
      <c r="LV133" s="38"/>
      <c r="LW133" s="38"/>
      <c r="LX133" s="38"/>
      <c r="LY133" s="38"/>
      <c r="LZ133" s="38"/>
      <c r="MA133" s="38"/>
      <c r="MB133" s="38"/>
      <c r="MC133" s="38"/>
      <c r="MD133" s="38"/>
      <c r="ME133" s="38"/>
      <c r="MF133" s="38"/>
      <c r="MG133" s="38"/>
      <c r="MH133" s="38"/>
      <c r="MI133" s="38"/>
      <c r="MJ133" s="38">
        <v>100</v>
      </c>
      <c r="MK133" s="38"/>
      <c r="ML133" s="38"/>
      <c r="MM133" s="38"/>
      <c r="MN133" s="38"/>
      <c r="MO133" s="38"/>
      <c r="MP133" s="38"/>
      <c r="MQ133" s="38"/>
      <c r="MR133" s="38"/>
      <c r="MS133" s="38"/>
      <c r="MT133" s="38"/>
      <c r="MU133" s="38"/>
      <c r="MV133" s="38"/>
      <c r="MW133" s="38"/>
      <c r="MX133" s="38"/>
      <c r="MY133" s="38"/>
      <c r="MZ133" s="38"/>
      <c r="NA133" s="38"/>
      <c r="NB133" s="38"/>
      <c r="NC133" s="38"/>
      <c r="ND133" s="38"/>
      <c r="NE133" s="38"/>
      <c r="NF133" s="38"/>
      <c r="NG133" s="38"/>
      <c r="NH133" s="38"/>
      <c r="NI133" s="38"/>
      <c r="NJ133" s="38"/>
      <c r="NK133" s="38"/>
      <c r="NL133" s="38"/>
      <c r="NM133" s="38">
        <v>60</v>
      </c>
      <c r="NN133" s="38"/>
      <c r="NO133" s="38"/>
      <c r="NP133" s="38"/>
      <c r="NQ133" s="38">
        <v>190</v>
      </c>
      <c r="NR133" s="38"/>
      <c r="NS133" s="38"/>
      <c r="NT133" s="38"/>
      <c r="NU133" s="38"/>
      <c r="NV133" s="38"/>
      <c r="NW133" s="38"/>
      <c r="NX133" s="38"/>
      <c r="NY133" s="38"/>
      <c r="NZ133" s="38"/>
      <c r="OA133" s="38"/>
      <c r="OB133" s="38"/>
      <c r="OC133" s="38"/>
      <c r="OD133" s="38"/>
      <c r="OE133" s="38"/>
      <c r="OF133" s="38"/>
      <c r="OG133" s="38"/>
      <c r="OH133" s="38"/>
      <c r="OI133" s="38"/>
      <c r="OJ133" s="38"/>
      <c r="OK133" s="38"/>
      <c r="OL133" s="38"/>
      <c r="OM133" s="38"/>
      <c r="ON133" s="38"/>
      <c r="OO133" s="38"/>
      <c r="OP133" s="38">
        <v>100</v>
      </c>
      <c r="OQ133" s="38"/>
      <c r="OR133" s="38"/>
      <c r="OS133" s="38"/>
      <c r="OT133" s="38"/>
      <c r="OU133" s="38"/>
      <c r="OV133" s="38"/>
      <c r="OW133" s="38"/>
      <c r="OX133" s="38"/>
      <c r="OY133" s="38"/>
      <c r="OZ133" s="38"/>
      <c r="PA133" s="38"/>
      <c r="PB133" s="38"/>
      <c r="PC133" s="38"/>
      <c r="PD133" s="38"/>
      <c r="PE133" s="38"/>
      <c r="PF133" s="38"/>
      <c r="PG133" s="38"/>
      <c r="PH133" s="38"/>
      <c r="PI133" s="38"/>
      <c r="PJ133" s="38"/>
      <c r="PK133" s="38"/>
      <c r="PL133" s="38"/>
      <c r="PM133" s="38"/>
      <c r="PN133" s="38">
        <v>30</v>
      </c>
      <c r="PO133" s="38"/>
      <c r="PP133" s="38"/>
      <c r="PQ133" s="38"/>
      <c r="PR133" s="38"/>
      <c r="PS133" s="38"/>
      <c r="PT133" s="38"/>
      <c r="PU133" s="38"/>
      <c r="PV133" s="38"/>
      <c r="PW133" s="38"/>
      <c r="PX133" s="38"/>
      <c r="PY133" s="38"/>
      <c r="PZ133" s="38"/>
      <c r="QA133" s="38"/>
      <c r="QB133" s="38"/>
      <c r="QC133" s="38">
        <v>300</v>
      </c>
      <c r="QD133" s="38">
        <v>160</v>
      </c>
      <c r="QE133" s="38"/>
      <c r="QF133" s="38"/>
      <c r="QG133" s="38"/>
      <c r="QH133" s="38"/>
      <c r="QI133" s="38"/>
      <c r="QJ133" s="38"/>
      <c r="QK133" s="38"/>
      <c r="QL133" s="38"/>
      <c r="QM133" s="38"/>
      <c r="QN133" s="38"/>
      <c r="QO133" s="38"/>
      <c r="QP133" s="38"/>
      <c r="QQ133" s="38"/>
      <c r="QR133" s="38"/>
      <c r="QS133" s="38"/>
      <c r="QT133" s="38"/>
      <c r="QU133" s="38"/>
      <c r="QV133" s="38"/>
      <c r="QW133" s="38"/>
      <c r="QX133" s="38"/>
      <c r="QY133" s="38"/>
      <c r="QZ133" s="38"/>
      <c r="RA133" s="38"/>
      <c r="RB133" s="38"/>
      <c r="RC133" s="38"/>
      <c r="RD133" s="38"/>
      <c r="RE133" s="38"/>
      <c r="RF133" s="38"/>
      <c r="RG133" s="38"/>
      <c r="RH133" s="38"/>
      <c r="RI133" s="38"/>
      <c r="RJ133" s="38"/>
      <c r="RK133" s="38"/>
      <c r="RL133" s="38"/>
      <c r="RM133" s="38"/>
      <c r="RN133" s="38"/>
      <c r="RO133" s="38"/>
      <c r="RP133" s="38"/>
      <c r="RQ133" s="38"/>
      <c r="RR133" s="38"/>
      <c r="RS133" s="38"/>
      <c r="RT133" s="38"/>
      <c r="RU133" s="38"/>
      <c r="RV133" s="38"/>
      <c r="RW133" s="38"/>
      <c r="RX133" s="38"/>
      <c r="RY133" s="38"/>
      <c r="RZ133" s="38"/>
      <c r="SA133" s="38"/>
      <c r="SB133" s="38"/>
      <c r="SC133" s="38"/>
      <c r="SD133" s="38"/>
      <c r="SE133" s="38"/>
      <c r="SF133" s="38"/>
      <c r="SG133" s="38"/>
      <c r="SH133" s="38"/>
      <c r="SI133" s="38"/>
      <c r="SJ133" s="38"/>
      <c r="SK133" s="38"/>
      <c r="SL133" s="38"/>
      <c r="SM133" s="38"/>
      <c r="SN133" s="38"/>
      <c r="SO133" s="38"/>
      <c r="SP133" s="38"/>
      <c r="SQ133" s="38"/>
      <c r="SR133" s="38"/>
      <c r="SS133" s="38"/>
      <c r="ST133" s="38"/>
      <c r="SU133" s="38"/>
      <c r="SV133" s="38"/>
      <c r="SW133" s="38"/>
      <c r="SX133" s="38"/>
      <c r="SY133" s="38"/>
      <c r="SZ133" s="38"/>
      <c r="TA133" s="38"/>
      <c r="TB133" s="38"/>
      <c r="TC133" s="38"/>
      <c r="TD133" s="38"/>
      <c r="TE133" s="38"/>
      <c r="TF133" s="38"/>
      <c r="TG133" s="38"/>
      <c r="TH133" s="38"/>
      <c r="TI133" s="38"/>
      <c r="TJ133" s="38"/>
      <c r="TK133" s="38"/>
      <c r="TL133" s="38"/>
      <c r="TM133" s="38"/>
      <c r="TN133" s="38"/>
      <c r="TO133" s="38"/>
      <c r="TP133" s="38"/>
      <c r="TQ133" s="38"/>
      <c r="TR133" s="38"/>
      <c r="TS133" s="38"/>
      <c r="TT133" s="38"/>
      <c r="TU133" s="38"/>
      <c r="TV133" s="38"/>
      <c r="TW133" s="38"/>
      <c r="TX133" s="38"/>
      <c r="TY133" s="38"/>
      <c r="TZ133" s="38"/>
      <c r="UA133" s="38"/>
      <c r="UB133" s="38"/>
      <c r="UC133" s="38"/>
      <c r="UD133" s="38"/>
      <c r="UE133" s="38"/>
      <c r="UF133" s="38"/>
      <c r="UG133" s="38"/>
      <c r="UH133" s="38"/>
      <c r="UI133" s="38"/>
      <c r="UJ133" s="38"/>
      <c r="UK133" s="38"/>
      <c r="UL133" s="38"/>
      <c r="UM133" s="38"/>
      <c r="UN133" s="38"/>
      <c r="UO133" s="38"/>
      <c r="UP133" s="38"/>
      <c r="UQ133" s="38"/>
      <c r="UR133" s="38"/>
      <c r="US133" s="38">
        <v>10</v>
      </c>
      <c r="UT133" s="38"/>
      <c r="UU133" s="38"/>
      <c r="UV133" s="38"/>
      <c r="UW133" s="38"/>
      <c r="UX133" s="38"/>
      <c r="UY133" s="38"/>
      <c r="UZ133" s="38"/>
      <c r="VA133" s="38"/>
      <c r="VB133" s="38"/>
      <c r="VC133" s="38"/>
      <c r="VD133" s="38"/>
      <c r="VE133" s="38"/>
      <c r="VF133" s="38"/>
      <c r="VG133" s="38"/>
      <c r="VH133" s="38"/>
      <c r="VI133" s="38"/>
      <c r="VJ133" s="38"/>
      <c r="VK133" s="38"/>
      <c r="VL133" s="38"/>
      <c r="VM133" s="38"/>
      <c r="VN133" s="38"/>
      <c r="VO133" s="38"/>
      <c r="VP133" s="38">
        <v>100</v>
      </c>
      <c r="VQ133" s="38"/>
      <c r="VR133" s="38"/>
      <c r="VS133" s="38"/>
      <c r="VT133" s="38"/>
      <c r="VU133" s="38"/>
      <c r="VV133" s="38"/>
      <c r="VW133" s="38"/>
      <c r="VX133" s="38"/>
      <c r="VY133" s="38"/>
      <c r="VZ133" s="38"/>
      <c r="WA133" s="38"/>
      <c r="WB133" s="38">
        <v>30</v>
      </c>
      <c r="WC133" s="38"/>
      <c r="WD133" s="38"/>
      <c r="WE133" s="38"/>
      <c r="WF133" s="38"/>
      <c r="WG133" s="38"/>
      <c r="WH133" s="38"/>
      <c r="WI133" s="38"/>
      <c r="WJ133" s="38"/>
      <c r="WK133" s="38"/>
      <c r="WL133" s="38"/>
      <c r="WM133" s="38"/>
      <c r="WN133" s="38"/>
      <c r="WO133" s="38"/>
      <c r="WP133" s="38"/>
      <c r="WQ133" s="38"/>
      <c r="WR133" s="38"/>
      <c r="WS133" s="38"/>
      <c r="WT133" s="38"/>
      <c r="WU133" s="38"/>
      <c r="WV133" s="38"/>
      <c r="WW133" s="38"/>
      <c r="WX133" s="38"/>
      <c r="WY133" s="38"/>
      <c r="WZ133" s="38"/>
      <c r="XA133" s="38"/>
      <c r="XB133" s="38"/>
      <c r="XC133" s="38"/>
      <c r="XD133" s="38"/>
      <c r="XE133" s="38"/>
      <c r="XF133" s="38"/>
      <c r="XG133" s="38"/>
      <c r="XH133" s="38"/>
      <c r="XI133" s="38"/>
      <c r="XJ133" s="38"/>
      <c r="XK133" s="38"/>
      <c r="XL133" s="38"/>
      <c r="XM133" s="38"/>
      <c r="XN133" s="38"/>
      <c r="XO133" s="38"/>
      <c r="XP133" s="38"/>
      <c r="XQ133" s="38"/>
      <c r="XR133" s="38"/>
      <c r="XS133" s="38"/>
      <c r="XT133" s="38"/>
      <c r="XU133" s="38"/>
      <c r="XV133" s="38"/>
      <c r="XW133" s="38"/>
      <c r="XX133" s="38"/>
      <c r="XY133" s="38"/>
      <c r="XZ133" s="38"/>
      <c r="YA133" s="38"/>
      <c r="YB133" s="38"/>
      <c r="YC133" s="38"/>
      <c r="YD133" s="38"/>
      <c r="YE133" s="38"/>
      <c r="YF133" s="38"/>
      <c r="YG133" s="38"/>
      <c r="YH133" s="38"/>
      <c r="YI133" s="38"/>
      <c r="YJ133" s="38"/>
      <c r="YK133" s="38"/>
      <c r="YL133" s="38"/>
      <c r="YM133" s="38"/>
      <c r="YN133" s="38"/>
      <c r="YO133" s="38"/>
      <c r="YP133" s="38"/>
      <c r="YQ133" s="38"/>
      <c r="YR133" s="38"/>
      <c r="YS133" s="38"/>
      <c r="YT133" s="38">
        <v>200</v>
      </c>
      <c r="YU133" s="38"/>
      <c r="YV133" s="38"/>
      <c r="YW133" s="38"/>
      <c r="YX133" s="38"/>
      <c r="YY133" s="38"/>
      <c r="YZ133" s="38"/>
      <c r="ZA133" s="38"/>
      <c r="ZB133" s="38"/>
      <c r="ZC133" s="38"/>
      <c r="ZD133" s="38"/>
      <c r="ZE133" s="38"/>
      <c r="ZF133" s="38"/>
      <c r="ZG133" s="38"/>
      <c r="ZH133" s="38"/>
      <c r="ZI133" s="38"/>
      <c r="ZJ133" s="38"/>
      <c r="ZK133" s="38"/>
      <c r="ZL133" s="38"/>
      <c r="ZM133" s="38"/>
      <c r="ZN133" s="38"/>
      <c r="ZO133" s="38"/>
      <c r="ZP133" s="38"/>
      <c r="ZQ133" s="38">
        <v>200</v>
      </c>
      <c r="ZR133" s="38"/>
      <c r="ZS133" s="38"/>
      <c r="ZT133" s="38"/>
      <c r="ZU133" s="38"/>
      <c r="ZV133" s="38"/>
      <c r="ZW133" s="38"/>
      <c r="ZX133" s="38"/>
      <c r="ZY133" s="38"/>
      <c r="ZZ133" s="38"/>
      <c r="AAA133" s="38"/>
      <c r="AAB133" s="38"/>
      <c r="AAC133" s="38"/>
      <c r="AAD133" s="38"/>
      <c r="AAE133" s="38"/>
      <c r="AAF133" s="38"/>
      <c r="AAG133" s="38"/>
      <c r="AAH133" s="38"/>
      <c r="AAI133" s="38"/>
      <c r="AAJ133" s="31">
        <f t="shared" si="15"/>
        <v>0</v>
      </c>
      <c r="AAK133" s="5"/>
    </row>
    <row r="134" spans="1:713" s="36" customFormat="1" x14ac:dyDescent="0.25">
      <c r="A134" s="26" t="s">
        <v>68</v>
      </c>
      <c r="B134" s="77">
        <f t="shared" si="14"/>
        <v>0</v>
      </c>
      <c r="C134" s="69">
        <v>1</v>
      </c>
      <c r="D134" s="71">
        <v>43419</v>
      </c>
      <c r="E134" s="79">
        <v>1.87</v>
      </c>
      <c r="F134" s="79">
        <f t="shared" si="13"/>
        <v>0</v>
      </c>
      <c r="G134" s="77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  <c r="EN134" s="38"/>
      <c r="EO134" s="38"/>
      <c r="EP134" s="38"/>
      <c r="EQ134" s="38"/>
      <c r="ER134" s="38"/>
      <c r="ES134" s="38"/>
      <c r="ET134" s="38"/>
      <c r="EU134" s="38"/>
      <c r="EV134" s="38"/>
      <c r="EW134" s="38"/>
      <c r="EX134" s="38"/>
      <c r="EY134" s="38"/>
      <c r="EZ134" s="38"/>
      <c r="FA134" s="38"/>
      <c r="FB134" s="38"/>
      <c r="FC134" s="38"/>
      <c r="FD134" s="38"/>
      <c r="FE134" s="38"/>
      <c r="FF134" s="38"/>
      <c r="FG134" s="38"/>
      <c r="FH134" s="38"/>
      <c r="FI134" s="38"/>
      <c r="FJ134" s="38"/>
      <c r="FK134" s="38"/>
      <c r="FL134" s="38"/>
      <c r="FM134" s="38"/>
      <c r="FN134" s="38"/>
      <c r="FO134" s="38"/>
      <c r="FP134" s="38"/>
      <c r="FQ134" s="38"/>
      <c r="FR134" s="38"/>
      <c r="FS134" s="38"/>
      <c r="FT134" s="38"/>
      <c r="FU134" s="38"/>
      <c r="FV134" s="38"/>
      <c r="FW134" s="38"/>
      <c r="FX134" s="38"/>
      <c r="FY134" s="38"/>
      <c r="FZ134" s="38"/>
      <c r="GA134" s="38"/>
      <c r="GB134" s="38"/>
      <c r="GC134" s="38"/>
      <c r="GD134" s="38"/>
      <c r="GE134" s="38"/>
      <c r="GF134" s="38"/>
      <c r="GG134" s="38"/>
      <c r="GH134" s="38"/>
      <c r="GI134" s="38"/>
      <c r="GJ134" s="38"/>
      <c r="GK134" s="38"/>
      <c r="GL134" s="38"/>
      <c r="GM134" s="38"/>
      <c r="GN134" s="38"/>
      <c r="GO134" s="38"/>
      <c r="GP134" s="38"/>
      <c r="GQ134" s="38"/>
      <c r="GR134" s="38"/>
      <c r="GS134" s="38"/>
      <c r="GT134" s="38"/>
      <c r="GU134" s="38"/>
      <c r="GV134" s="38"/>
      <c r="GW134" s="38"/>
      <c r="GX134" s="38"/>
      <c r="GY134" s="38"/>
      <c r="GZ134" s="38"/>
      <c r="HA134" s="38"/>
      <c r="HB134" s="38"/>
      <c r="HC134" s="38"/>
      <c r="HD134" s="38"/>
      <c r="HE134" s="38"/>
      <c r="HF134" s="38"/>
      <c r="HG134" s="38"/>
      <c r="HH134" s="38"/>
      <c r="HI134" s="38"/>
      <c r="HJ134" s="38"/>
      <c r="HK134" s="38"/>
      <c r="HL134" s="38"/>
      <c r="HM134" s="38"/>
      <c r="HN134" s="38"/>
      <c r="HO134" s="38"/>
      <c r="HP134" s="38"/>
      <c r="HQ134" s="38"/>
      <c r="HR134" s="38"/>
      <c r="HS134" s="38"/>
      <c r="HT134" s="38"/>
      <c r="HU134" s="38"/>
      <c r="HV134" s="38"/>
      <c r="HW134" s="38"/>
      <c r="HX134" s="38"/>
      <c r="HY134" s="38"/>
      <c r="HZ134" s="38"/>
      <c r="IA134" s="38"/>
      <c r="IB134" s="38"/>
      <c r="IC134" s="38"/>
      <c r="ID134" s="38"/>
      <c r="IE134" s="38"/>
      <c r="IF134" s="38"/>
      <c r="IG134" s="38"/>
      <c r="IH134" s="38"/>
      <c r="II134" s="38"/>
      <c r="IJ134" s="38"/>
      <c r="IK134" s="38"/>
      <c r="IL134" s="38"/>
      <c r="IM134" s="38"/>
      <c r="IN134" s="38"/>
      <c r="IO134" s="38"/>
      <c r="IP134" s="38"/>
      <c r="IQ134" s="38"/>
      <c r="IR134" s="38"/>
      <c r="IS134" s="38"/>
      <c r="IT134" s="38"/>
      <c r="IU134" s="38"/>
      <c r="IV134" s="38"/>
      <c r="IW134" s="38"/>
      <c r="IX134" s="38"/>
      <c r="IY134" s="38"/>
      <c r="IZ134" s="38"/>
      <c r="JA134" s="38"/>
      <c r="JB134" s="38"/>
      <c r="JC134" s="38"/>
      <c r="JD134" s="38"/>
      <c r="JE134" s="38"/>
      <c r="JF134" s="38"/>
      <c r="JG134" s="38"/>
      <c r="JH134" s="38"/>
      <c r="JI134" s="38"/>
      <c r="JJ134" s="38"/>
      <c r="JK134" s="38"/>
      <c r="JL134" s="38"/>
      <c r="JM134" s="38"/>
      <c r="JN134" s="38"/>
      <c r="JO134" s="38"/>
      <c r="JP134" s="38"/>
      <c r="JQ134" s="38"/>
      <c r="JR134" s="38"/>
      <c r="JS134" s="38"/>
      <c r="JT134" s="38"/>
      <c r="JU134" s="38"/>
      <c r="JV134" s="38"/>
      <c r="JW134" s="38"/>
      <c r="JX134" s="38"/>
      <c r="JY134" s="38"/>
      <c r="JZ134" s="38"/>
      <c r="KA134" s="38"/>
      <c r="KB134" s="38"/>
      <c r="KC134" s="38"/>
      <c r="KD134" s="38"/>
      <c r="KE134" s="38"/>
      <c r="KF134" s="38"/>
      <c r="KG134" s="38"/>
      <c r="KH134" s="38"/>
      <c r="KI134" s="38"/>
      <c r="KJ134" s="38"/>
      <c r="KK134" s="38"/>
      <c r="KL134" s="38"/>
      <c r="KM134" s="38"/>
      <c r="KN134" s="38"/>
      <c r="KO134" s="38"/>
      <c r="KP134" s="38"/>
      <c r="KQ134" s="38"/>
      <c r="KR134" s="38"/>
      <c r="KS134" s="38"/>
      <c r="KT134" s="38"/>
      <c r="KU134" s="38"/>
      <c r="KV134" s="38"/>
      <c r="KW134" s="38"/>
      <c r="KX134" s="38"/>
      <c r="KY134" s="38"/>
      <c r="KZ134" s="38"/>
      <c r="LA134" s="38"/>
      <c r="LB134" s="38"/>
      <c r="LC134" s="38"/>
      <c r="LD134" s="38"/>
      <c r="LE134" s="38"/>
      <c r="LF134" s="38"/>
      <c r="LG134" s="38"/>
      <c r="LH134" s="38"/>
      <c r="LI134" s="38"/>
      <c r="LJ134" s="38"/>
      <c r="LK134" s="38"/>
      <c r="LL134" s="38"/>
      <c r="LM134" s="38"/>
      <c r="LN134" s="38"/>
      <c r="LO134" s="38"/>
      <c r="LP134" s="38"/>
      <c r="LQ134" s="38"/>
      <c r="LR134" s="38"/>
      <c r="LS134" s="38"/>
      <c r="LT134" s="38"/>
      <c r="LU134" s="38"/>
      <c r="LV134" s="38"/>
      <c r="LW134" s="38"/>
      <c r="LX134" s="38"/>
      <c r="LY134" s="38"/>
      <c r="LZ134" s="38"/>
      <c r="MA134" s="38"/>
      <c r="MB134" s="38"/>
      <c r="MC134" s="38"/>
      <c r="MD134" s="38"/>
      <c r="ME134" s="38"/>
      <c r="MF134" s="38"/>
      <c r="MG134" s="38"/>
      <c r="MH134" s="38"/>
      <c r="MI134" s="38"/>
      <c r="MJ134" s="38"/>
      <c r="MK134" s="38"/>
      <c r="ML134" s="38"/>
      <c r="MM134" s="38"/>
      <c r="MN134" s="38"/>
      <c r="MO134" s="38"/>
      <c r="MP134" s="38"/>
      <c r="MQ134" s="38"/>
      <c r="MR134" s="38"/>
      <c r="MS134" s="38"/>
      <c r="MT134" s="38"/>
      <c r="MU134" s="38"/>
      <c r="MV134" s="38"/>
      <c r="MW134" s="38"/>
      <c r="MX134" s="38"/>
      <c r="MY134" s="38"/>
      <c r="MZ134" s="38"/>
      <c r="NA134" s="38"/>
      <c r="NB134" s="38"/>
      <c r="NC134" s="38"/>
      <c r="ND134" s="38"/>
      <c r="NE134" s="38"/>
      <c r="NF134" s="38"/>
      <c r="NG134" s="38"/>
      <c r="NH134" s="38"/>
      <c r="NI134" s="38"/>
      <c r="NJ134" s="38"/>
      <c r="NK134" s="38"/>
      <c r="NL134" s="38"/>
      <c r="NM134" s="38"/>
      <c r="NN134" s="38"/>
      <c r="NO134" s="38"/>
      <c r="NP134" s="38"/>
      <c r="NQ134" s="38"/>
      <c r="NR134" s="38"/>
      <c r="NS134" s="38"/>
      <c r="NT134" s="38"/>
      <c r="NU134" s="38"/>
      <c r="NV134" s="38"/>
      <c r="NW134" s="38"/>
      <c r="NX134" s="38"/>
      <c r="NY134" s="38"/>
      <c r="NZ134" s="38"/>
      <c r="OA134" s="38"/>
      <c r="OB134" s="38"/>
      <c r="OC134" s="38"/>
      <c r="OD134" s="38"/>
      <c r="OE134" s="38"/>
      <c r="OF134" s="38"/>
      <c r="OG134" s="38"/>
      <c r="OH134" s="38"/>
      <c r="OI134" s="38"/>
      <c r="OJ134" s="38"/>
      <c r="OK134" s="38"/>
      <c r="OL134" s="38"/>
      <c r="OM134" s="38"/>
      <c r="ON134" s="38"/>
      <c r="OO134" s="38"/>
      <c r="OP134" s="38"/>
      <c r="OQ134" s="38"/>
      <c r="OR134" s="38"/>
      <c r="OS134" s="38"/>
      <c r="OT134" s="38"/>
      <c r="OU134" s="38"/>
      <c r="OV134" s="38"/>
      <c r="OW134" s="38"/>
      <c r="OX134" s="38"/>
      <c r="OY134" s="38"/>
      <c r="OZ134" s="38"/>
      <c r="PA134" s="38"/>
      <c r="PB134" s="38"/>
      <c r="PC134" s="38"/>
      <c r="PD134" s="38"/>
      <c r="PE134" s="38"/>
      <c r="PF134" s="38"/>
      <c r="PG134" s="38"/>
      <c r="PH134" s="38"/>
      <c r="PI134" s="38"/>
      <c r="PJ134" s="38"/>
      <c r="PK134" s="38"/>
      <c r="PL134" s="38"/>
      <c r="PM134" s="38"/>
      <c r="PN134" s="38"/>
      <c r="PO134" s="38"/>
      <c r="PP134" s="38"/>
      <c r="PQ134" s="38"/>
      <c r="PR134" s="38"/>
      <c r="PS134" s="38"/>
      <c r="PT134" s="38"/>
      <c r="PU134" s="38"/>
      <c r="PV134" s="38"/>
      <c r="PW134" s="38"/>
      <c r="PX134" s="38"/>
      <c r="PY134" s="38"/>
      <c r="PZ134" s="38"/>
      <c r="QA134" s="38"/>
      <c r="QB134" s="38"/>
      <c r="QC134" s="38"/>
      <c r="QD134" s="38"/>
      <c r="QE134" s="38"/>
      <c r="QF134" s="38"/>
      <c r="QG134" s="38"/>
      <c r="QH134" s="38"/>
      <c r="QI134" s="38"/>
      <c r="QJ134" s="38"/>
      <c r="QK134" s="38"/>
      <c r="QL134" s="38"/>
      <c r="QM134" s="38"/>
      <c r="QN134" s="38"/>
      <c r="QO134" s="38"/>
      <c r="QP134" s="38"/>
      <c r="QQ134" s="38"/>
      <c r="QR134" s="38"/>
      <c r="QS134" s="38"/>
      <c r="QT134" s="38"/>
      <c r="QU134" s="38"/>
      <c r="QV134" s="38"/>
      <c r="QW134" s="38"/>
      <c r="QX134" s="38"/>
      <c r="QY134" s="38"/>
      <c r="QZ134" s="38"/>
      <c r="RA134" s="38"/>
      <c r="RB134" s="38"/>
      <c r="RC134" s="38"/>
      <c r="RD134" s="38"/>
      <c r="RE134" s="38"/>
      <c r="RF134" s="38"/>
      <c r="RG134" s="38"/>
      <c r="RH134" s="38"/>
      <c r="RI134" s="38"/>
      <c r="RJ134" s="38"/>
      <c r="RK134" s="38"/>
      <c r="RL134" s="38"/>
      <c r="RM134" s="38"/>
      <c r="RN134" s="38"/>
      <c r="RO134" s="38"/>
      <c r="RP134" s="38"/>
      <c r="RQ134" s="38"/>
      <c r="RR134" s="38"/>
      <c r="RS134" s="38"/>
      <c r="RT134" s="38"/>
      <c r="RU134" s="38"/>
      <c r="RV134" s="38"/>
      <c r="RW134" s="38"/>
      <c r="RX134" s="38"/>
      <c r="RY134" s="38"/>
      <c r="RZ134" s="38"/>
      <c r="SA134" s="38"/>
      <c r="SB134" s="38"/>
      <c r="SC134" s="38"/>
      <c r="SD134" s="38"/>
      <c r="SE134" s="38"/>
      <c r="SF134" s="38"/>
      <c r="SG134" s="38"/>
      <c r="SH134" s="38"/>
      <c r="SI134" s="38"/>
      <c r="SJ134" s="38"/>
      <c r="SK134" s="38"/>
      <c r="SL134" s="38"/>
      <c r="SM134" s="38"/>
      <c r="SN134" s="38"/>
      <c r="SO134" s="38"/>
      <c r="SP134" s="38"/>
      <c r="SQ134" s="38"/>
      <c r="SR134" s="38"/>
      <c r="SS134" s="38"/>
      <c r="ST134" s="38"/>
      <c r="SU134" s="38"/>
      <c r="SV134" s="38"/>
      <c r="SW134" s="38"/>
      <c r="SX134" s="38"/>
      <c r="SY134" s="38"/>
      <c r="SZ134" s="38"/>
      <c r="TA134" s="38"/>
      <c r="TB134" s="38"/>
      <c r="TC134" s="38"/>
      <c r="TD134" s="38"/>
      <c r="TE134" s="38"/>
      <c r="TF134" s="38"/>
      <c r="TG134" s="38"/>
      <c r="TH134" s="38"/>
      <c r="TI134" s="38"/>
      <c r="TJ134" s="38"/>
      <c r="TK134" s="38"/>
      <c r="TL134" s="38"/>
      <c r="TM134" s="38"/>
      <c r="TN134" s="38"/>
      <c r="TO134" s="38"/>
      <c r="TP134" s="38"/>
      <c r="TQ134" s="38"/>
      <c r="TR134" s="38"/>
      <c r="TS134" s="38"/>
      <c r="TT134" s="38"/>
      <c r="TU134" s="38"/>
      <c r="TV134" s="38"/>
      <c r="TW134" s="38"/>
      <c r="TX134" s="38"/>
      <c r="TY134" s="38"/>
      <c r="TZ134" s="38"/>
      <c r="UA134" s="38"/>
      <c r="UB134" s="38"/>
      <c r="UC134" s="38"/>
      <c r="UD134" s="38"/>
      <c r="UE134" s="38"/>
      <c r="UF134" s="38"/>
      <c r="UG134" s="38"/>
      <c r="UH134" s="38"/>
      <c r="UI134" s="38"/>
      <c r="UJ134" s="38"/>
      <c r="UK134" s="38"/>
      <c r="UL134" s="38"/>
      <c r="UM134" s="38"/>
      <c r="UN134" s="38"/>
      <c r="UO134" s="38"/>
      <c r="UP134" s="38"/>
      <c r="UQ134" s="38"/>
      <c r="UR134" s="38"/>
      <c r="US134" s="38"/>
      <c r="UT134" s="38"/>
      <c r="UU134" s="38"/>
      <c r="UV134" s="38"/>
      <c r="UW134" s="38"/>
      <c r="UX134" s="38"/>
      <c r="UY134" s="38"/>
      <c r="UZ134" s="38"/>
      <c r="VA134" s="38"/>
      <c r="VB134" s="38"/>
      <c r="VC134" s="38"/>
      <c r="VD134" s="38"/>
      <c r="VE134" s="38"/>
      <c r="VF134" s="38"/>
      <c r="VG134" s="38"/>
      <c r="VH134" s="38"/>
      <c r="VI134" s="38"/>
      <c r="VJ134" s="38"/>
      <c r="VK134" s="38"/>
      <c r="VL134" s="38"/>
      <c r="VM134" s="38"/>
      <c r="VN134" s="38"/>
      <c r="VO134" s="38"/>
      <c r="VP134" s="38"/>
      <c r="VQ134" s="38"/>
      <c r="VR134" s="38"/>
      <c r="VS134" s="38"/>
      <c r="VT134" s="38"/>
      <c r="VU134" s="38"/>
      <c r="VV134" s="38"/>
      <c r="VW134" s="38"/>
      <c r="VX134" s="38"/>
      <c r="VY134" s="38"/>
      <c r="VZ134" s="38"/>
      <c r="WA134" s="38"/>
      <c r="WB134" s="38"/>
      <c r="WC134" s="38"/>
      <c r="WD134" s="38"/>
      <c r="WE134" s="38"/>
      <c r="WF134" s="38">
        <v>9</v>
      </c>
      <c r="WG134" s="38"/>
      <c r="WH134" s="38"/>
      <c r="WI134" s="38"/>
      <c r="WJ134" s="38">
        <v>9</v>
      </c>
      <c r="WK134" s="38"/>
      <c r="WL134" s="38"/>
      <c r="WM134" s="38"/>
      <c r="WN134" s="38"/>
      <c r="WO134" s="38"/>
      <c r="WP134" s="38"/>
      <c r="WQ134" s="38"/>
      <c r="WR134" s="38"/>
      <c r="WS134" s="38"/>
      <c r="WT134" s="38"/>
      <c r="WU134" s="38"/>
      <c r="WV134" s="38"/>
      <c r="WW134" s="38"/>
      <c r="WX134" s="38"/>
      <c r="WY134" s="38"/>
      <c r="WZ134" s="38"/>
      <c r="XA134" s="38"/>
      <c r="XB134" s="38"/>
      <c r="XC134" s="38"/>
      <c r="XD134" s="38"/>
      <c r="XE134" s="38"/>
      <c r="XF134" s="38"/>
      <c r="XG134" s="38"/>
      <c r="XH134" s="38"/>
      <c r="XI134" s="38"/>
      <c r="XJ134" s="38"/>
      <c r="XK134" s="38"/>
      <c r="XL134" s="38"/>
      <c r="XM134" s="38"/>
      <c r="XN134" s="38"/>
      <c r="XO134" s="38"/>
      <c r="XP134" s="38"/>
      <c r="XQ134" s="38"/>
      <c r="XR134" s="38"/>
      <c r="XS134" s="38"/>
      <c r="XT134" s="38"/>
      <c r="XU134" s="38"/>
      <c r="XV134" s="38"/>
      <c r="XW134" s="38"/>
      <c r="XX134" s="38"/>
      <c r="XY134" s="38"/>
      <c r="XZ134" s="38"/>
      <c r="YA134" s="38"/>
      <c r="YB134" s="38"/>
      <c r="YC134" s="38"/>
      <c r="YD134" s="38"/>
      <c r="YE134" s="38"/>
      <c r="YF134" s="38"/>
      <c r="YG134" s="38"/>
      <c r="YH134" s="38"/>
      <c r="YI134" s="38"/>
      <c r="YJ134" s="38"/>
      <c r="YK134" s="38"/>
      <c r="YL134" s="38"/>
      <c r="YM134" s="38"/>
      <c r="YN134" s="38"/>
      <c r="YO134" s="38"/>
      <c r="YP134" s="38"/>
      <c r="YQ134" s="38"/>
      <c r="YR134" s="38"/>
      <c r="YS134" s="38"/>
      <c r="YT134" s="38"/>
      <c r="YU134" s="38"/>
      <c r="YV134" s="38"/>
      <c r="YW134" s="38"/>
      <c r="YX134" s="38"/>
      <c r="YY134" s="38"/>
      <c r="YZ134" s="38"/>
      <c r="ZA134" s="38"/>
      <c r="ZB134" s="38"/>
      <c r="ZC134" s="38"/>
      <c r="ZD134" s="38"/>
      <c r="ZE134" s="38"/>
      <c r="ZF134" s="38"/>
      <c r="ZG134" s="38"/>
      <c r="ZH134" s="38"/>
      <c r="ZI134" s="38"/>
      <c r="ZJ134" s="38"/>
      <c r="ZK134" s="38"/>
      <c r="ZL134" s="38"/>
      <c r="ZM134" s="38"/>
      <c r="ZN134" s="38"/>
      <c r="ZO134" s="38"/>
      <c r="ZP134" s="38"/>
      <c r="ZQ134" s="38"/>
      <c r="ZR134" s="38"/>
      <c r="ZS134" s="38"/>
      <c r="ZT134" s="38"/>
      <c r="ZU134" s="38"/>
      <c r="ZV134" s="38"/>
      <c r="ZW134" s="38"/>
      <c r="ZX134" s="38"/>
      <c r="ZY134" s="38"/>
      <c r="ZZ134" s="38"/>
      <c r="AAA134" s="38"/>
      <c r="AAB134" s="38"/>
      <c r="AAC134" s="38"/>
      <c r="AAD134" s="38"/>
      <c r="AAE134" s="38"/>
      <c r="AAF134" s="38"/>
      <c r="AAG134" s="38"/>
      <c r="AAH134" s="38"/>
      <c r="AAI134" s="38"/>
      <c r="AAJ134" s="31">
        <f t="shared" si="15"/>
        <v>0</v>
      </c>
      <c r="AAK134" s="5"/>
    </row>
    <row r="135" spans="1:713" s="36" customFormat="1" x14ac:dyDescent="0.25">
      <c r="A135" s="43" t="s">
        <v>103</v>
      </c>
      <c r="B135" s="77">
        <f t="shared" si="14"/>
        <v>0</v>
      </c>
      <c r="C135" s="69">
        <v>1</v>
      </c>
      <c r="D135" s="71">
        <v>43195</v>
      </c>
      <c r="E135" s="79">
        <v>21.81</v>
      </c>
      <c r="F135" s="79">
        <f t="shared" ref="F135:F168" si="16">E135*B135</f>
        <v>0</v>
      </c>
      <c r="G135" s="77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  <c r="EN135" s="38"/>
      <c r="EO135" s="38"/>
      <c r="EP135" s="38"/>
      <c r="EQ135" s="38"/>
      <c r="ER135" s="38"/>
      <c r="ES135" s="38"/>
      <c r="ET135" s="38"/>
      <c r="EU135" s="38"/>
      <c r="EV135" s="38"/>
      <c r="EW135" s="38"/>
      <c r="EX135" s="38"/>
      <c r="EY135" s="38"/>
      <c r="EZ135" s="38"/>
      <c r="FA135" s="38"/>
      <c r="FB135" s="38"/>
      <c r="FC135" s="38"/>
      <c r="FD135" s="38"/>
      <c r="FE135" s="38"/>
      <c r="FF135" s="38"/>
      <c r="FG135" s="38"/>
      <c r="FH135" s="38">
        <v>5</v>
      </c>
      <c r="FI135" s="38"/>
      <c r="FJ135" s="38"/>
      <c r="FK135" s="38"/>
      <c r="FL135" s="38"/>
      <c r="FM135" s="38"/>
      <c r="FN135" s="38"/>
      <c r="FO135" s="38"/>
      <c r="FP135" s="38">
        <v>5</v>
      </c>
      <c r="FQ135" s="38"/>
      <c r="FR135" s="38"/>
      <c r="FS135" s="38"/>
      <c r="FT135" s="38"/>
      <c r="FU135" s="38"/>
      <c r="FV135" s="38"/>
      <c r="FW135" s="38"/>
      <c r="FX135" s="38"/>
      <c r="FY135" s="38"/>
      <c r="FZ135" s="38"/>
      <c r="GA135" s="38"/>
      <c r="GB135" s="38"/>
      <c r="GC135" s="38"/>
      <c r="GD135" s="38"/>
      <c r="GE135" s="38"/>
      <c r="GF135" s="38"/>
      <c r="GG135" s="38"/>
      <c r="GH135" s="38"/>
      <c r="GI135" s="38"/>
      <c r="GJ135" s="38"/>
      <c r="GK135" s="38"/>
      <c r="GL135" s="38"/>
      <c r="GM135" s="38"/>
      <c r="GN135" s="38"/>
      <c r="GO135" s="38"/>
      <c r="GP135" s="38"/>
      <c r="GQ135" s="38"/>
      <c r="GR135" s="38"/>
      <c r="GS135" s="38"/>
      <c r="GT135" s="38"/>
      <c r="GU135" s="38"/>
      <c r="GV135" s="38"/>
      <c r="GW135" s="38"/>
      <c r="GX135" s="38"/>
      <c r="GY135" s="38"/>
      <c r="GZ135" s="38"/>
      <c r="HA135" s="38"/>
      <c r="HB135" s="38"/>
      <c r="HC135" s="38"/>
      <c r="HD135" s="38"/>
      <c r="HE135" s="38"/>
      <c r="HF135" s="38"/>
      <c r="HG135" s="38"/>
      <c r="HH135" s="38"/>
      <c r="HI135" s="38"/>
      <c r="HJ135" s="38"/>
      <c r="HK135" s="38"/>
      <c r="HL135" s="38"/>
      <c r="HM135" s="38"/>
      <c r="HN135" s="38"/>
      <c r="HO135" s="38"/>
      <c r="HP135" s="38"/>
      <c r="HQ135" s="38"/>
      <c r="HR135" s="38"/>
      <c r="HS135" s="38"/>
      <c r="HT135" s="38"/>
      <c r="HU135" s="38"/>
      <c r="HV135" s="38"/>
      <c r="HW135" s="38"/>
      <c r="HX135" s="38"/>
      <c r="HY135" s="38"/>
      <c r="HZ135" s="38"/>
      <c r="IA135" s="38"/>
      <c r="IB135" s="38"/>
      <c r="IC135" s="38"/>
      <c r="ID135" s="38"/>
      <c r="IE135" s="38"/>
      <c r="IF135" s="38"/>
      <c r="IG135" s="38"/>
      <c r="IH135" s="38"/>
      <c r="II135" s="38"/>
      <c r="IJ135" s="38"/>
      <c r="IK135" s="38"/>
      <c r="IL135" s="38"/>
      <c r="IM135" s="38"/>
      <c r="IN135" s="38"/>
      <c r="IO135" s="38"/>
      <c r="IP135" s="38"/>
      <c r="IQ135" s="38"/>
      <c r="IR135" s="38"/>
      <c r="IS135" s="38"/>
      <c r="IT135" s="38"/>
      <c r="IU135" s="38"/>
      <c r="IV135" s="38"/>
      <c r="IW135" s="38"/>
      <c r="IX135" s="38"/>
      <c r="IY135" s="38"/>
      <c r="IZ135" s="38"/>
      <c r="JA135" s="38"/>
      <c r="JB135" s="38"/>
      <c r="JC135" s="38"/>
      <c r="JD135" s="38"/>
      <c r="JE135" s="38"/>
      <c r="JF135" s="38"/>
      <c r="JG135" s="38"/>
      <c r="JH135" s="38"/>
      <c r="JI135" s="38"/>
      <c r="JJ135" s="38"/>
      <c r="JK135" s="38"/>
      <c r="JL135" s="38"/>
      <c r="JM135" s="38"/>
      <c r="JN135" s="38"/>
      <c r="JO135" s="38"/>
      <c r="JP135" s="38"/>
      <c r="JQ135" s="38"/>
      <c r="JR135" s="38"/>
      <c r="JS135" s="38"/>
      <c r="JT135" s="38"/>
      <c r="JU135" s="38"/>
      <c r="JV135" s="38"/>
      <c r="JW135" s="38"/>
      <c r="JX135" s="38"/>
      <c r="JY135" s="38"/>
      <c r="JZ135" s="38"/>
      <c r="KA135" s="38"/>
      <c r="KB135" s="38"/>
      <c r="KC135" s="38"/>
      <c r="KD135" s="38"/>
      <c r="KE135" s="38"/>
      <c r="KF135" s="38"/>
      <c r="KG135" s="38"/>
      <c r="KH135" s="38"/>
      <c r="KI135" s="38"/>
      <c r="KJ135" s="38"/>
      <c r="KK135" s="38"/>
      <c r="KL135" s="38"/>
      <c r="KM135" s="38"/>
      <c r="KN135" s="38"/>
      <c r="KO135" s="38"/>
      <c r="KP135" s="38"/>
      <c r="KQ135" s="38"/>
      <c r="KR135" s="38"/>
      <c r="KS135" s="38"/>
      <c r="KT135" s="38"/>
      <c r="KU135" s="38"/>
      <c r="KV135" s="38"/>
      <c r="KW135" s="38"/>
      <c r="KX135" s="38"/>
      <c r="KY135" s="38"/>
      <c r="KZ135" s="38"/>
      <c r="LA135" s="38"/>
      <c r="LB135" s="38"/>
      <c r="LC135" s="38"/>
      <c r="LD135" s="38"/>
      <c r="LE135" s="38"/>
      <c r="LF135" s="38"/>
      <c r="LG135" s="38"/>
      <c r="LH135" s="38"/>
      <c r="LI135" s="38"/>
      <c r="LJ135" s="38"/>
      <c r="LK135" s="38"/>
      <c r="LL135" s="38"/>
      <c r="LM135" s="38"/>
      <c r="LN135" s="38"/>
      <c r="LO135" s="38"/>
      <c r="LP135" s="38"/>
      <c r="LQ135" s="38"/>
      <c r="LR135" s="38"/>
      <c r="LS135" s="38"/>
      <c r="LT135" s="38"/>
      <c r="LU135" s="38"/>
      <c r="LV135" s="38"/>
      <c r="LW135" s="38"/>
      <c r="LX135" s="38"/>
      <c r="LY135" s="38"/>
      <c r="LZ135" s="38"/>
      <c r="MA135" s="38"/>
      <c r="MB135" s="38"/>
      <c r="MC135" s="38"/>
      <c r="MD135" s="38"/>
      <c r="ME135" s="38"/>
      <c r="MF135" s="38"/>
      <c r="MG135" s="38"/>
      <c r="MH135" s="38"/>
      <c r="MI135" s="38"/>
      <c r="MJ135" s="38"/>
      <c r="MK135" s="38"/>
      <c r="ML135" s="38"/>
      <c r="MM135" s="38"/>
      <c r="MN135" s="38"/>
      <c r="MO135" s="38"/>
      <c r="MP135" s="38"/>
      <c r="MQ135" s="38"/>
      <c r="MR135" s="38"/>
      <c r="MS135" s="38"/>
      <c r="MT135" s="38"/>
      <c r="MU135" s="38"/>
      <c r="MV135" s="38"/>
      <c r="MW135" s="38"/>
      <c r="MX135" s="38"/>
      <c r="MY135" s="38"/>
      <c r="MZ135" s="38"/>
      <c r="NA135" s="38"/>
      <c r="NB135" s="38"/>
      <c r="NC135" s="38"/>
      <c r="ND135" s="38"/>
      <c r="NE135" s="38"/>
      <c r="NF135" s="38"/>
      <c r="NG135" s="38"/>
      <c r="NH135" s="38"/>
      <c r="NI135" s="38"/>
      <c r="NJ135" s="38"/>
      <c r="NK135" s="38"/>
      <c r="NL135" s="38"/>
      <c r="NM135" s="38"/>
      <c r="NN135" s="38"/>
      <c r="NO135" s="38"/>
      <c r="NP135" s="38"/>
      <c r="NQ135" s="38"/>
      <c r="NR135" s="38"/>
      <c r="NS135" s="38"/>
      <c r="NT135" s="38"/>
      <c r="NU135" s="38"/>
      <c r="NV135" s="38"/>
      <c r="NW135" s="38"/>
      <c r="NX135" s="38"/>
      <c r="NY135" s="38"/>
      <c r="NZ135" s="38"/>
      <c r="OA135" s="38"/>
      <c r="OB135" s="38"/>
      <c r="OC135" s="38"/>
      <c r="OD135" s="38"/>
      <c r="OE135" s="38"/>
      <c r="OF135" s="38"/>
      <c r="OG135" s="38"/>
      <c r="OH135" s="38"/>
      <c r="OI135" s="38"/>
      <c r="OJ135" s="38"/>
      <c r="OK135" s="38"/>
      <c r="OL135" s="38"/>
      <c r="OM135" s="38"/>
      <c r="ON135" s="38"/>
      <c r="OO135" s="38"/>
      <c r="OP135" s="38"/>
      <c r="OQ135" s="38"/>
      <c r="OR135" s="38"/>
      <c r="OS135" s="38"/>
      <c r="OT135" s="38"/>
      <c r="OU135" s="38"/>
      <c r="OV135" s="38"/>
      <c r="OW135" s="38"/>
      <c r="OX135" s="38"/>
      <c r="OY135" s="38"/>
      <c r="OZ135" s="38"/>
      <c r="PA135" s="38"/>
      <c r="PB135" s="38"/>
      <c r="PC135" s="38"/>
      <c r="PD135" s="38"/>
      <c r="PE135" s="38"/>
      <c r="PF135" s="38"/>
      <c r="PG135" s="38"/>
      <c r="PH135" s="38"/>
      <c r="PI135" s="38"/>
      <c r="PJ135" s="38"/>
      <c r="PK135" s="38"/>
      <c r="PL135" s="38"/>
      <c r="PM135" s="38"/>
      <c r="PN135" s="38"/>
      <c r="PO135" s="38"/>
      <c r="PP135" s="38"/>
      <c r="PQ135" s="38"/>
      <c r="PR135" s="38"/>
      <c r="PS135" s="38"/>
      <c r="PT135" s="38"/>
      <c r="PU135" s="38"/>
      <c r="PV135" s="38"/>
      <c r="PW135" s="38"/>
      <c r="PX135" s="38"/>
      <c r="PY135" s="38"/>
      <c r="PZ135" s="38"/>
      <c r="QA135" s="38"/>
      <c r="QB135" s="38"/>
      <c r="QC135" s="38"/>
      <c r="QD135" s="38"/>
      <c r="QE135" s="38"/>
      <c r="QF135" s="38"/>
      <c r="QG135" s="38"/>
      <c r="QH135" s="38"/>
      <c r="QI135" s="38"/>
      <c r="QJ135" s="38"/>
      <c r="QK135" s="38"/>
      <c r="QL135" s="38"/>
      <c r="QM135" s="38"/>
      <c r="QN135" s="38"/>
      <c r="QO135" s="38"/>
      <c r="QP135" s="38"/>
      <c r="QQ135" s="38"/>
      <c r="QR135" s="38"/>
      <c r="QS135" s="38"/>
      <c r="QT135" s="38"/>
      <c r="QU135" s="38"/>
      <c r="QV135" s="38"/>
      <c r="QW135" s="38"/>
      <c r="QX135" s="38"/>
      <c r="QY135" s="38"/>
      <c r="QZ135" s="38"/>
      <c r="RA135" s="38"/>
      <c r="RB135" s="38"/>
      <c r="RC135" s="38"/>
      <c r="RD135" s="38"/>
      <c r="RE135" s="38"/>
      <c r="RF135" s="38"/>
      <c r="RG135" s="38"/>
      <c r="RH135" s="38"/>
      <c r="RI135" s="38"/>
      <c r="RJ135" s="38"/>
      <c r="RK135" s="38"/>
      <c r="RL135" s="38"/>
      <c r="RM135" s="38"/>
      <c r="RN135" s="38"/>
      <c r="RO135" s="38"/>
      <c r="RP135" s="38"/>
      <c r="RQ135" s="38"/>
      <c r="RR135" s="38"/>
      <c r="RS135" s="38"/>
      <c r="RT135" s="38"/>
      <c r="RU135" s="38"/>
      <c r="RV135" s="38"/>
      <c r="RW135" s="38"/>
      <c r="RX135" s="38"/>
      <c r="RY135" s="38"/>
      <c r="RZ135" s="38"/>
      <c r="SA135" s="38"/>
      <c r="SB135" s="38"/>
      <c r="SC135" s="38"/>
      <c r="SD135" s="38"/>
      <c r="SE135" s="38"/>
      <c r="SF135" s="38"/>
      <c r="SG135" s="38"/>
      <c r="SH135" s="38"/>
      <c r="SI135" s="38"/>
      <c r="SJ135" s="38"/>
      <c r="SK135" s="38"/>
      <c r="SL135" s="38"/>
      <c r="SM135" s="38"/>
      <c r="SN135" s="38"/>
      <c r="SO135" s="38"/>
      <c r="SP135" s="38"/>
      <c r="SQ135" s="38"/>
      <c r="SR135" s="38"/>
      <c r="SS135" s="38"/>
      <c r="ST135" s="38"/>
      <c r="SU135" s="38"/>
      <c r="SV135" s="38"/>
      <c r="SW135" s="38"/>
      <c r="SX135" s="38"/>
      <c r="SY135" s="38"/>
      <c r="SZ135" s="38"/>
      <c r="TA135" s="38"/>
      <c r="TB135" s="38"/>
      <c r="TC135" s="38"/>
      <c r="TD135" s="38"/>
      <c r="TE135" s="38"/>
      <c r="TF135" s="38"/>
      <c r="TG135" s="38"/>
      <c r="TH135" s="38"/>
      <c r="TI135" s="38"/>
      <c r="TJ135" s="38"/>
      <c r="TK135" s="38"/>
      <c r="TL135" s="38"/>
      <c r="TM135" s="38"/>
      <c r="TN135" s="38"/>
      <c r="TO135" s="38"/>
      <c r="TP135" s="38"/>
      <c r="TQ135" s="38"/>
      <c r="TR135" s="38"/>
      <c r="TS135" s="38"/>
      <c r="TT135" s="38"/>
      <c r="TU135" s="38"/>
      <c r="TV135" s="38"/>
      <c r="TW135" s="38"/>
      <c r="TX135" s="38"/>
      <c r="TY135" s="38"/>
      <c r="TZ135" s="38"/>
      <c r="UA135" s="38"/>
      <c r="UB135" s="38"/>
      <c r="UC135" s="38"/>
      <c r="UD135" s="38"/>
      <c r="UE135" s="38"/>
      <c r="UF135" s="38"/>
      <c r="UG135" s="38"/>
      <c r="UH135" s="38"/>
      <c r="UI135" s="38"/>
      <c r="UJ135" s="38"/>
      <c r="UK135" s="38"/>
      <c r="UL135" s="38"/>
      <c r="UM135" s="38"/>
      <c r="UN135" s="38"/>
      <c r="UO135" s="38"/>
      <c r="UP135" s="38"/>
      <c r="UQ135" s="38"/>
      <c r="UR135" s="38"/>
      <c r="US135" s="38"/>
      <c r="UT135" s="38"/>
      <c r="UU135" s="38"/>
      <c r="UV135" s="38"/>
      <c r="UW135" s="38"/>
      <c r="UX135" s="38"/>
      <c r="UY135" s="38"/>
      <c r="UZ135" s="38"/>
      <c r="VA135" s="38"/>
      <c r="VB135" s="38"/>
      <c r="VC135" s="38"/>
      <c r="VD135" s="38"/>
      <c r="VE135" s="38"/>
      <c r="VF135" s="38"/>
      <c r="VG135" s="38"/>
      <c r="VH135" s="38"/>
      <c r="VI135" s="38"/>
      <c r="VJ135" s="38"/>
      <c r="VK135" s="38"/>
      <c r="VL135" s="38"/>
      <c r="VM135" s="38"/>
      <c r="VN135" s="38"/>
      <c r="VO135" s="38"/>
      <c r="VP135" s="38"/>
      <c r="VQ135" s="38"/>
      <c r="VR135" s="38"/>
      <c r="VS135" s="38"/>
      <c r="VT135" s="38"/>
      <c r="VU135" s="38"/>
      <c r="VV135" s="38"/>
      <c r="VW135" s="38"/>
      <c r="VX135" s="38"/>
      <c r="VY135" s="38"/>
      <c r="VZ135" s="38"/>
      <c r="WA135" s="38"/>
      <c r="WB135" s="38"/>
      <c r="WC135" s="38"/>
      <c r="WD135" s="38"/>
      <c r="WE135" s="38"/>
      <c r="WF135" s="38"/>
      <c r="WG135" s="38"/>
      <c r="WH135" s="38"/>
      <c r="WI135" s="38"/>
      <c r="WJ135" s="38"/>
      <c r="WK135" s="38"/>
      <c r="WL135" s="38"/>
      <c r="WM135" s="38"/>
      <c r="WN135" s="38"/>
      <c r="WO135" s="38"/>
      <c r="WP135" s="38"/>
      <c r="WQ135" s="38"/>
      <c r="WR135" s="38"/>
      <c r="WS135" s="38"/>
      <c r="WT135" s="38"/>
      <c r="WU135" s="38"/>
      <c r="WV135" s="38"/>
      <c r="WW135" s="38"/>
      <c r="WX135" s="38"/>
      <c r="WY135" s="38"/>
      <c r="WZ135" s="38"/>
      <c r="XA135" s="38"/>
      <c r="XB135" s="38"/>
      <c r="XC135" s="38"/>
      <c r="XD135" s="38"/>
      <c r="XE135" s="38"/>
      <c r="XF135" s="38"/>
      <c r="XG135" s="38"/>
      <c r="XH135" s="38"/>
      <c r="XI135" s="38"/>
      <c r="XJ135" s="38"/>
      <c r="XK135" s="38"/>
      <c r="XL135" s="38"/>
      <c r="XM135" s="38"/>
      <c r="XN135" s="38"/>
      <c r="XO135" s="38"/>
      <c r="XP135" s="38"/>
      <c r="XQ135" s="38"/>
      <c r="XR135" s="38"/>
      <c r="XS135" s="38"/>
      <c r="XT135" s="38"/>
      <c r="XU135" s="38"/>
      <c r="XV135" s="38"/>
      <c r="XW135" s="38"/>
      <c r="XX135" s="38"/>
      <c r="XY135" s="38"/>
      <c r="XZ135" s="38"/>
      <c r="YA135" s="38"/>
      <c r="YB135" s="38"/>
      <c r="YC135" s="38"/>
      <c r="YD135" s="38"/>
      <c r="YE135" s="38"/>
      <c r="YF135" s="38"/>
      <c r="YG135" s="38"/>
      <c r="YH135" s="38"/>
      <c r="YI135" s="38"/>
      <c r="YJ135" s="38"/>
      <c r="YK135" s="38"/>
      <c r="YL135" s="38"/>
      <c r="YM135" s="38"/>
      <c r="YN135" s="38"/>
      <c r="YO135" s="38"/>
      <c r="YP135" s="38"/>
      <c r="YQ135" s="38"/>
      <c r="YR135" s="38"/>
      <c r="YS135" s="38"/>
      <c r="YT135" s="38"/>
      <c r="YU135" s="38"/>
      <c r="YV135" s="38"/>
      <c r="YW135" s="38"/>
      <c r="YX135" s="38"/>
      <c r="YY135" s="38"/>
      <c r="YZ135" s="38"/>
      <c r="ZA135" s="38"/>
      <c r="ZB135" s="38"/>
      <c r="ZC135" s="38"/>
      <c r="ZD135" s="38"/>
      <c r="ZE135" s="38"/>
      <c r="ZF135" s="38"/>
      <c r="ZG135" s="38"/>
      <c r="ZH135" s="38"/>
      <c r="ZI135" s="38"/>
      <c r="ZJ135" s="38"/>
      <c r="ZK135" s="38"/>
      <c r="ZL135" s="38"/>
      <c r="ZM135" s="38"/>
      <c r="ZN135" s="38"/>
      <c r="ZO135" s="38"/>
      <c r="ZP135" s="38"/>
      <c r="ZQ135" s="38"/>
      <c r="ZR135" s="38"/>
      <c r="ZS135" s="38"/>
      <c r="ZT135" s="38"/>
      <c r="ZU135" s="38"/>
      <c r="ZV135" s="38"/>
      <c r="ZW135" s="38"/>
      <c r="ZX135" s="38"/>
      <c r="ZY135" s="38"/>
      <c r="ZZ135" s="38"/>
      <c r="AAA135" s="38"/>
      <c r="AAB135" s="38"/>
      <c r="AAC135" s="38"/>
      <c r="AAD135" s="38"/>
      <c r="AAE135" s="38"/>
      <c r="AAF135" s="38"/>
      <c r="AAG135" s="38"/>
      <c r="AAH135" s="38"/>
      <c r="AAI135" s="38"/>
      <c r="AAJ135" s="31">
        <f t="shared" si="15"/>
        <v>0</v>
      </c>
      <c r="AAK135" s="5"/>
    </row>
    <row r="136" spans="1:713" s="36" customFormat="1" ht="14.25" customHeight="1" x14ac:dyDescent="0.25">
      <c r="A136" s="43" t="s">
        <v>214</v>
      </c>
      <c r="B136" s="77">
        <f t="shared" si="14"/>
        <v>0</v>
      </c>
      <c r="C136" s="69">
        <v>1</v>
      </c>
      <c r="D136" s="71">
        <v>43276</v>
      </c>
      <c r="E136" s="79">
        <v>22.27</v>
      </c>
      <c r="F136" s="79">
        <f>E136*B136</f>
        <v>0</v>
      </c>
      <c r="G136" s="77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>
        <v>1</v>
      </c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>
        <v>1</v>
      </c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  <c r="FI136" s="38"/>
      <c r="FJ136" s="38"/>
      <c r="FK136" s="38"/>
      <c r="FL136" s="38"/>
      <c r="FM136" s="38"/>
      <c r="FN136" s="38"/>
      <c r="FO136" s="38"/>
      <c r="FP136" s="38"/>
      <c r="FQ136" s="38"/>
      <c r="FR136" s="38"/>
      <c r="FS136" s="38"/>
      <c r="FT136" s="38"/>
      <c r="FU136" s="38"/>
      <c r="FV136" s="38"/>
      <c r="FW136" s="38"/>
      <c r="FX136" s="38"/>
      <c r="FY136" s="38"/>
      <c r="FZ136" s="38"/>
      <c r="GA136" s="38"/>
      <c r="GB136" s="38"/>
      <c r="GC136" s="38"/>
      <c r="GD136" s="38"/>
      <c r="GE136" s="38"/>
      <c r="GF136" s="38"/>
      <c r="GG136" s="38"/>
      <c r="GH136" s="38"/>
      <c r="GI136" s="38"/>
      <c r="GJ136" s="38"/>
      <c r="GK136" s="38"/>
      <c r="GL136" s="38"/>
      <c r="GM136" s="38"/>
      <c r="GN136" s="38"/>
      <c r="GO136" s="38"/>
      <c r="GP136" s="38"/>
      <c r="GQ136" s="38"/>
      <c r="GR136" s="38"/>
      <c r="GS136" s="38"/>
      <c r="GT136" s="38"/>
      <c r="GU136" s="38"/>
      <c r="GV136" s="38"/>
      <c r="GW136" s="38"/>
      <c r="GX136" s="38"/>
      <c r="GY136" s="38"/>
      <c r="GZ136" s="38"/>
      <c r="HA136" s="38"/>
      <c r="HB136" s="38"/>
      <c r="HC136" s="38"/>
      <c r="HD136" s="38"/>
      <c r="HE136" s="38"/>
      <c r="HF136" s="38"/>
      <c r="HG136" s="38"/>
      <c r="HH136" s="38"/>
      <c r="HI136" s="38"/>
      <c r="HJ136" s="38"/>
      <c r="HK136" s="38"/>
      <c r="HL136" s="38"/>
      <c r="HM136" s="38"/>
      <c r="HN136" s="38"/>
      <c r="HO136" s="38"/>
      <c r="HP136" s="38"/>
      <c r="HQ136" s="38"/>
      <c r="HR136" s="38"/>
      <c r="HS136" s="38"/>
      <c r="HT136" s="38"/>
      <c r="HU136" s="38"/>
      <c r="HV136" s="38"/>
      <c r="HW136" s="38"/>
      <c r="HX136" s="38"/>
      <c r="HY136" s="38"/>
      <c r="HZ136" s="38"/>
      <c r="IA136" s="38"/>
      <c r="IB136" s="38"/>
      <c r="IC136" s="38"/>
      <c r="ID136" s="38"/>
      <c r="IE136" s="38"/>
      <c r="IF136" s="38"/>
      <c r="IG136" s="38"/>
      <c r="IH136" s="38"/>
      <c r="II136" s="38"/>
      <c r="IJ136" s="38"/>
      <c r="IK136" s="38"/>
      <c r="IL136" s="38"/>
      <c r="IM136" s="38"/>
      <c r="IN136" s="38"/>
      <c r="IO136" s="38"/>
      <c r="IP136" s="38"/>
      <c r="IQ136" s="38"/>
      <c r="IR136" s="38"/>
      <c r="IS136" s="38"/>
      <c r="IT136" s="38"/>
      <c r="IU136" s="38"/>
      <c r="IV136" s="38"/>
      <c r="IW136" s="38"/>
      <c r="IX136" s="38"/>
      <c r="IY136" s="38"/>
      <c r="IZ136" s="38"/>
      <c r="JA136" s="38"/>
      <c r="JB136" s="38"/>
      <c r="JC136" s="38"/>
      <c r="JD136" s="38"/>
      <c r="JE136" s="38"/>
      <c r="JF136" s="38"/>
      <c r="JG136" s="38"/>
      <c r="JH136" s="38"/>
      <c r="JI136" s="38"/>
      <c r="JJ136" s="38"/>
      <c r="JK136" s="38"/>
      <c r="JL136" s="38"/>
      <c r="JM136" s="38"/>
      <c r="JN136" s="38"/>
      <c r="JO136" s="38"/>
      <c r="JP136" s="38"/>
      <c r="JQ136" s="38"/>
      <c r="JR136" s="38"/>
      <c r="JS136" s="38"/>
      <c r="JT136" s="38"/>
      <c r="JU136" s="38"/>
      <c r="JV136" s="38"/>
      <c r="JW136" s="38"/>
      <c r="JX136" s="38"/>
      <c r="JY136" s="38"/>
      <c r="JZ136" s="38"/>
      <c r="KA136" s="38"/>
      <c r="KB136" s="38"/>
      <c r="KC136" s="38"/>
      <c r="KD136" s="38"/>
      <c r="KE136" s="38"/>
      <c r="KF136" s="38"/>
      <c r="KG136" s="38"/>
      <c r="KH136" s="38"/>
      <c r="KI136" s="38"/>
      <c r="KJ136" s="38"/>
      <c r="KK136" s="38"/>
      <c r="KL136" s="38"/>
      <c r="KM136" s="38"/>
      <c r="KN136" s="38"/>
      <c r="KO136" s="38"/>
      <c r="KP136" s="38"/>
      <c r="KQ136" s="38"/>
      <c r="KR136" s="38"/>
      <c r="KS136" s="38"/>
      <c r="KT136" s="38"/>
      <c r="KU136" s="38"/>
      <c r="KV136" s="38"/>
      <c r="KW136" s="38"/>
      <c r="KX136" s="38"/>
      <c r="KY136" s="38"/>
      <c r="KZ136" s="38"/>
      <c r="LA136" s="38"/>
      <c r="LB136" s="38"/>
      <c r="LC136" s="38"/>
      <c r="LD136" s="38"/>
      <c r="LE136" s="38"/>
      <c r="LF136" s="38"/>
      <c r="LG136" s="38"/>
      <c r="LH136" s="38"/>
      <c r="LI136" s="38"/>
      <c r="LJ136" s="38"/>
      <c r="LK136" s="38"/>
      <c r="LL136" s="38"/>
      <c r="LM136" s="38"/>
      <c r="LN136" s="38"/>
      <c r="LO136" s="38"/>
      <c r="LP136" s="38"/>
      <c r="LQ136" s="38"/>
      <c r="LR136" s="38"/>
      <c r="LS136" s="38"/>
      <c r="LT136" s="38"/>
      <c r="LU136" s="38"/>
      <c r="LV136" s="38"/>
      <c r="LW136" s="38"/>
      <c r="LX136" s="38"/>
      <c r="LY136" s="38"/>
      <c r="LZ136" s="38"/>
      <c r="MA136" s="38"/>
      <c r="MB136" s="38"/>
      <c r="MC136" s="38"/>
      <c r="MD136" s="38"/>
      <c r="ME136" s="38"/>
      <c r="MF136" s="38"/>
      <c r="MG136" s="38"/>
      <c r="MH136" s="38"/>
      <c r="MI136" s="38"/>
      <c r="MJ136" s="38"/>
      <c r="MK136" s="38"/>
      <c r="ML136" s="38"/>
      <c r="MM136" s="38"/>
      <c r="MN136" s="38"/>
      <c r="MO136" s="38">
        <v>1</v>
      </c>
      <c r="MP136" s="38"/>
      <c r="MQ136" s="38"/>
      <c r="MR136" s="38">
        <v>1</v>
      </c>
      <c r="MS136" s="38"/>
      <c r="MT136" s="38"/>
      <c r="MU136" s="38"/>
      <c r="MV136" s="38"/>
      <c r="MW136" s="38"/>
      <c r="MX136" s="38"/>
      <c r="MY136" s="38"/>
      <c r="MZ136" s="38"/>
      <c r="NA136" s="38"/>
      <c r="NB136" s="38"/>
      <c r="NC136" s="38"/>
      <c r="ND136" s="38"/>
      <c r="NE136" s="38"/>
      <c r="NF136" s="38"/>
      <c r="NG136" s="38"/>
      <c r="NH136" s="38"/>
      <c r="NI136" s="38"/>
      <c r="NJ136" s="38"/>
      <c r="NK136" s="38"/>
      <c r="NL136" s="38"/>
      <c r="NM136" s="38"/>
      <c r="NN136" s="38"/>
      <c r="NO136" s="38"/>
      <c r="NP136" s="38"/>
      <c r="NQ136" s="38"/>
      <c r="NR136" s="38"/>
      <c r="NS136" s="38"/>
      <c r="NT136" s="38"/>
      <c r="NU136" s="38"/>
      <c r="NV136" s="38"/>
      <c r="NW136" s="38"/>
      <c r="NX136" s="38"/>
      <c r="NY136" s="38"/>
      <c r="NZ136" s="38"/>
      <c r="OA136" s="38"/>
      <c r="OB136" s="38"/>
      <c r="OC136" s="38"/>
      <c r="OD136" s="38"/>
      <c r="OE136" s="38"/>
      <c r="OF136" s="38"/>
      <c r="OG136" s="38"/>
      <c r="OH136" s="38"/>
      <c r="OI136" s="38"/>
      <c r="OJ136" s="38"/>
      <c r="OK136" s="38"/>
      <c r="OL136" s="38"/>
      <c r="OM136" s="38"/>
      <c r="ON136" s="38"/>
      <c r="OO136" s="38"/>
      <c r="OP136" s="38"/>
      <c r="OQ136" s="38"/>
      <c r="OR136" s="38"/>
      <c r="OS136" s="38"/>
      <c r="OT136" s="38"/>
      <c r="OU136" s="38"/>
      <c r="OV136" s="38"/>
      <c r="OW136" s="38"/>
      <c r="OX136" s="38"/>
      <c r="OY136" s="38"/>
      <c r="OZ136" s="38"/>
      <c r="PA136" s="38"/>
      <c r="PB136" s="38"/>
      <c r="PC136" s="38"/>
      <c r="PD136" s="38"/>
      <c r="PE136" s="38"/>
      <c r="PF136" s="38"/>
      <c r="PG136" s="38"/>
      <c r="PH136" s="38"/>
      <c r="PI136" s="38"/>
      <c r="PJ136" s="38"/>
      <c r="PK136" s="38"/>
      <c r="PL136" s="38"/>
      <c r="PM136" s="38"/>
      <c r="PN136" s="38"/>
      <c r="PO136" s="38"/>
      <c r="PP136" s="38"/>
      <c r="PQ136" s="38"/>
      <c r="PR136" s="38"/>
      <c r="PS136" s="38"/>
      <c r="PT136" s="38"/>
      <c r="PU136" s="38"/>
      <c r="PV136" s="38"/>
      <c r="PW136" s="38"/>
      <c r="PX136" s="38"/>
      <c r="PY136" s="38"/>
      <c r="PZ136" s="38"/>
      <c r="QA136" s="38"/>
      <c r="QB136" s="38"/>
      <c r="QC136" s="38"/>
      <c r="QD136" s="38"/>
      <c r="QE136" s="38"/>
      <c r="QF136" s="38"/>
      <c r="QG136" s="38"/>
      <c r="QH136" s="38"/>
      <c r="QI136" s="38"/>
      <c r="QJ136" s="38"/>
      <c r="QK136" s="38"/>
      <c r="QL136" s="38"/>
      <c r="QM136" s="38"/>
      <c r="QN136" s="38"/>
      <c r="QO136" s="38"/>
      <c r="QP136" s="38"/>
      <c r="QQ136" s="38"/>
      <c r="QR136" s="38"/>
      <c r="QS136" s="38"/>
      <c r="QT136" s="38"/>
      <c r="QU136" s="38"/>
      <c r="QV136" s="38"/>
      <c r="QW136" s="38"/>
      <c r="QX136" s="38"/>
      <c r="QY136" s="38"/>
      <c r="QZ136" s="38"/>
      <c r="RA136" s="38"/>
      <c r="RB136" s="38"/>
      <c r="RC136" s="38"/>
      <c r="RD136" s="38"/>
      <c r="RE136" s="38"/>
      <c r="RF136" s="38"/>
      <c r="RG136" s="38"/>
      <c r="RH136" s="38"/>
      <c r="RI136" s="38"/>
      <c r="RJ136" s="38"/>
      <c r="RK136" s="38"/>
      <c r="RL136" s="38"/>
      <c r="RM136" s="38"/>
      <c r="RN136" s="38"/>
      <c r="RO136" s="38"/>
      <c r="RP136" s="38"/>
      <c r="RQ136" s="38"/>
      <c r="RR136" s="38"/>
      <c r="RS136" s="38"/>
      <c r="RT136" s="38"/>
      <c r="RU136" s="38"/>
      <c r="RV136" s="38"/>
      <c r="RW136" s="38"/>
      <c r="RX136" s="38"/>
      <c r="RY136" s="38"/>
      <c r="RZ136" s="38"/>
      <c r="SA136" s="38"/>
      <c r="SB136" s="38"/>
      <c r="SC136" s="38"/>
      <c r="SD136" s="38"/>
      <c r="SE136" s="38"/>
      <c r="SF136" s="38"/>
      <c r="SG136" s="38"/>
      <c r="SH136" s="38"/>
      <c r="SI136" s="38"/>
      <c r="SJ136" s="38"/>
      <c r="SK136" s="38"/>
      <c r="SL136" s="38"/>
      <c r="SM136" s="38"/>
      <c r="SN136" s="38"/>
      <c r="SO136" s="38"/>
      <c r="SP136" s="38"/>
      <c r="SQ136" s="38"/>
      <c r="SR136" s="38"/>
      <c r="SS136" s="38"/>
      <c r="ST136" s="38"/>
      <c r="SU136" s="38"/>
      <c r="SV136" s="38"/>
      <c r="SW136" s="38"/>
      <c r="SX136" s="38"/>
      <c r="SY136" s="38"/>
      <c r="SZ136" s="38"/>
      <c r="TA136" s="38"/>
      <c r="TB136" s="38"/>
      <c r="TC136" s="38"/>
      <c r="TD136" s="38"/>
      <c r="TE136" s="38"/>
      <c r="TF136" s="38"/>
      <c r="TG136" s="38"/>
      <c r="TH136" s="38"/>
      <c r="TI136" s="38"/>
      <c r="TJ136" s="38"/>
      <c r="TK136" s="38"/>
      <c r="TL136" s="38"/>
      <c r="TM136" s="38"/>
      <c r="TN136" s="38"/>
      <c r="TO136" s="38"/>
      <c r="TP136" s="38"/>
      <c r="TQ136" s="38"/>
      <c r="TR136" s="38"/>
      <c r="TS136" s="38"/>
      <c r="TT136" s="38"/>
      <c r="TU136" s="38"/>
      <c r="TV136" s="38"/>
      <c r="TW136" s="38"/>
      <c r="TX136" s="38"/>
      <c r="TY136" s="38"/>
      <c r="TZ136" s="38"/>
      <c r="UA136" s="38"/>
      <c r="UB136" s="38"/>
      <c r="UC136" s="38"/>
      <c r="UD136" s="38"/>
      <c r="UE136" s="38"/>
      <c r="UF136" s="38"/>
      <c r="UG136" s="38"/>
      <c r="UH136" s="38"/>
      <c r="UI136" s="38"/>
      <c r="UJ136" s="38"/>
      <c r="UK136" s="38"/>
      <c r="UL136" s="38"/>
      <c r="UM136" s="38"/>
      <c r="UN136" s="38"/>
      <c r="UO136" s="38"/>
      <c r="UP136" s="38"/>
      <c r="UQ136" s="38"/>
      <c r="UR136" s="38"/>
      <c r="US136" s="38"/>
      <c r="UT136" s="38"/>
      <c r="UU136" s="38"/>
      <c r="UV136" s="38"/>
      <c r="UW136" s="38"/>
      <c r="UX136" s="38"/>
      <c r="UY136" s="38"/>
      <c r="UZ136" s="38"/>
      <c r="VA136" s="38"/>
      <c r="VB136" s="38"/>
      <c r="VC136" s="38"/>
      <c r="VD136" s="38"/>
      <c r="VE136" s="38"/>
      <c r="VF136" s="38"/>
      <c r="VG136" s="38"/>
      <c r="VH136" s="38"/>
      <c r="VI136" s="38"/>
      <c r="VJ136" s="38"/>
      <c r="VK136" s="38"/>
      <c r="VL136" s="38"/>
      <c r="VM136" s="38"/>
      <c r="VN136" s="38"/>
      <c r="VO136" s="38"/>
      <c r="VP136" s="38"/>
      <c r="VQ136" s="38"/>
      <c r="VR136" s="38"/>
      <c r="VS136" s="38"/>
      <c r="VT136" s="38"/>
      <c r="VU136" s="38"/>
      <c r="VV136" s="38"/>
      <c r="VW136" s="38"/>
      <c r="VX136" s="38"/>
      <c r="VY136" s="38"/>
      <c r="VZ136" s="38"/>
      <c r="WA136" s="38"/>
      <c r="WB136" s="38"/>
      <c r="WC136" s="38"/>
      <c r="WD136" s="38"/>
      <c r="WE136" s="38"/>
      <c r="WF136" s="38"/>
      <c r="WG136" s="38"/>
      <c r="WH136" s="38"/>
      <c r="WI136" s="38"/>
      <c r="WJ136" s="38"/>
      <c r="WK136" s="38"/>
      <c r="WL136" s="38"/>
      <c r="WM136" s="38"/>
      <c r="WN136" s="38"/>
      <c r="WO136" s="38"/>
      <c r="WP136" s="38"/>
      <c r="WQ136" s="38"/>
      <c r="WR136" s="38"/>
      <c r="WS136" s="38"/>
      <c r="WT136" s="38"/>
      <c r="WU136" s="38"/>
      <c r="WV136" s="38"/>
      <c r="WW136" s="38"/>
      <c r="WX136" s="38"/>
      <c r="WY136" s="38"/>
      <c r="WZ136" s="38"/>
      <c r="XA136" s="38"/>
      <c r="XB136" s="38"/>
      <c r="XC136" s="38"/>
      <c r="XD136" s="38"/>
      <c r="XE136" s="38"/>
      <c r="XF136" s="38"/>
      <c r="XG136" s="38"/>
      <c r="XH136" s="38"/>
      <c r="XI136" s="38"/>
      <c r="XJ136" s="38"/>
      <c r="XK136" s="38"/>
      <c r="XL136" s="38"/>
      <c r="XM136" s="38"/>
      <c r="XN136" s="38"/>
      <c r="XO136" s="38"/>
      <c r="XP136" s="38"/>
      <c r="XQ136" s="38"/>
      <c r="XR136" s="38"/>
      <c r="XS136" s="38"/>
      <c r="XT136" s="38"/>
      <c r="XU136" s="38"/>
      <c r="XV136" s="38"/>
      <c r="XW136" s="38"/>
      <c r="XX136" s="38"/>
      <c r="XY136" s="38"/>
      <c r="XZ136" s="38"/>
      <c r="YA136" s="38"/>
      <c r="YB136" s="38"/>
      <c r="YC136" s="38"/>
      <c r="YD136" s="38"/>
      <c r="YE136" s="38"/>
      <c r="YF136" s="38"/>
      <c r="YG136" s="38"/>
      <c r="YH136" s="38"/>
      <c r="YI136" s="38"/>
      <c r="YJ136" s="38"/>
      <c r="YK136" s="38"/>
      <c r="YL136" s="38"/>
      <c r="YM136" s="38"/>
      <c r="YN136" s="38"/>
      <c r="YO136" s="38"/>
      <c r="YP136" s="38"/>
      <c r="YQ136" s="38"/>
      <c r="YR136" s="38"/>
      <c r="YS136" s="38"/>
      <c r="YT136" s="38"/>
      <c r="YU136" s="38"/>
      <c r="YV136" s="38"/>
      <c r="YW136" s="38"/>
      <c r="YX136" s="38"/>
      <c r="YY136" s="38"/>
      <c r="YZ136" s="38"/>
      <c r="ZA136" s="38"/>
      <c r="ZB136" s="38"/>
      <c r="ZC136" s="38"/>
      <c r="ZD136" s="38"/>
      <c r="ZE136" s="38"/>
      <c r="ZF136" s="38"/>
      <c r="ZG136" s="38"/>
      <c r="ZH136" s="38"/>
      <c r="ZI136" s="38"/>
      <c r="ZJ136" s="38"/>
      <c r="ZK136" s="38"/>
      <c r="ZL136" s="38"/>
      <c r="ZM136" s="38"/>
      <c r="ZN136" s="38"/>
      <c r="ZO136" s="38"/>
      <c r="ZP136" s="38"/>
      <c r="ZQ136" s="38"/>
      <c r="ZR136" s="38"/>
      <c r="ZS136" s="38"/>
      <c r="ZT136" s="38"/>
      <c r="ZU136" s="38"/>
      <c r="ZV136" s="38"/>
      <c r="ZW136" s="38"/>
      <c r="ZX136" s="38"/>
      <c r="ZY136" s="38"/>
      <c r="ZZ136" s="38"/>
      <c r="AAA136" s="38"/>
      <c r="AAB136" s="38"/>
      <c r="AAC136" s="38"/>
      <c r="AAD136" s="38"/>
      <c r="AAE136" s="38"/>
      <c r="AAF136" s="38"/>
      <c r="AAG136" s="38"/>
      <c r="AAH136" s="38"/>
      <c r="AAI136" s="38"/>
      <c r="AAJ136" s="31">
        <f t="shared" si="15"/>
        <v>0</v>
      </c>
      <c r="AAK136" s="5"/>
    </row>
    <row r="137" spans="1:713" s="36" customFormat="1" ht="14.25" customHeight="1" x14ac:dyDescent="0.25">
      <c r="A137" s="43" t="s">
        <v>400</v>
      </c>
      <c r="B137" s="77">
        <f t="shared" si="14"/>
        <v>10</v>
      </c>
      <c r="C137" s="69">
        <v>10</v>
      </c>
      <c r="D137" s="71"/>
      <c r="E137" s="79">
        <v>17.73</v>
      </c>
      <c r="F137" s="79">
        <f>E137*B137</f>
        <v>177.3</v>
      </c>
      <c r="G137" s="77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  <c r="EN137" s="38"/>
      <c r="EO137" s="38"/>
      <c r="EP137" s="38"/>
      <c r="EQ137" s="38"/>
      <c r="ER137" s="38"/>
      <c r="ES137" s="38"/>
      <c r="ET137" s="38"/>
      <c r="EU137" s="38"/>
      <c r="EV137" s="38"/>
      <c r="EW137" s="38"/>
      <c r="EX137" s="38"/>
      <c r="EY137" s="38"/>
      <c r="EZ137" s="38"/>
      <c r="FA137" s="38"/>
      <c r="FB137" s="38"/>
      <c r="FC137" s="38"/>
      <c r="FD137" s="38"/>
      <c r="FE137" s="38"/>
      <c r="FF137" s="38"/>
      <c r="FG137" s="38"/>
      <c r="FH137" s="38"/>
      <c r="FI137" s="38"/>
      <c r="FJ137" s="38"/>
      <c r="FK137" s="38"/>
      <c r="FL137" s="38"/>
      <c r="FM137" s="38"/>
      <c r="FN137" s="38"/>
      <c r="FO137" s="38"/>
      <c r="FP137" s="38"/>
      <c r="FQ137" s="38"/>
      <c r="FR137" s="38"/>
      <c r="FS137" s="38"/>
      <c r="FT137" s="38"/>
      <c r="FU137" s="38"/>
      <c r="FV137" s="38"/>
      <c r="FW137" s="38"/>
      <c r="FX137" s="38"/>
      <c r="FY137" s="38"/>
      <c r="FZ137" s="38"/>
      <c r="GA137" s="38"/>
      <c r="GB137" s="38"/>
      <c r="GC137" s="38"/>
      <c r="GD137" s="38"/>
      <c r="GE137" s="38"/>
      <c r="GF137" s="38"/>
      <c r="GG137" s="38"/>
      <c r="GH137" s="38"/>
      <c r="GI137" s="38"/>
      <c r="GJ137" s="38"/>
      <c r="GK137" s="38"/>
      <c r="GL137" s="38"/>
      <c r="GM137" s="38"/>
      <c r="GN137" s="38"/>
      <c r="GO137" s="38"/>
      <c r="GP137" s="38"/>
      <c r="GQ137" s="38"/>
      <c r="GR137" s="38"/>
      <c r="GS137" s="38"/>
      <c r="GT137" s="38"/>
      <c r="GU137" s="38"/>
      <c r="GV137" s="38"/>
      <c r="GW137" s="38"/>
      <c r="GX137" s="38"/>
      <c r="GY137" s="38"/>
      <c r="GZ137" s="38"/>
      <c r="HA137" s="38"/>
      <c r="HB137" s="38"/>
      <c r="HC137" s="38"/>
      <c r="HD137" s="38"/>
      <c r="HE137" s="38"/>
      <c r="HF137" s="38"/>
      <c r="HG137" s="38"/>
      <c r="HH137" s="38"/>
      <c r="HI137" s="38"/>
      <c r="HJ137" s="38"/>
      <c r="HK137" s="38"/>
      <c r="HL137" s="38"/>
      <c r="HM137" s="38"/>
      <c r="HN137" s="38"/>
      <c r="HO137" s="38"/>
      <c r="HP137" s="38"/>
      <c r="HQ137" s="38"/>
      <c r="HR137" s="38"/>
      <c r="HS137" s="38"/>
      <c r="HT137" s="38"/>
      <c r="HU137" s="38"/>
      <c r="HV137" s="38"/>
      <c r="HW137" s="38"/>
      <c r="HX137" s="38"/>
      <c r="HY137" s="38"/>
      <c r="HZ137" s="38"/>
      <c r="IA137" s="38"/>
      <c r="IB137" s="38"/>
      <c r="IC137" s="38"/>
      <c r="ID137" s="38"/>
      <c r="IE137" s="38"/>
      <c r="IF137" s="38"/>
      <c r="IG137" s="38"/>
      <c r="IH137" s="38"/>
      <c r="II137" s="38"/>
      <c r="IJ137" s="38"/>
      <c r="IK137" s="38"/>
      <c r="IL137" s="38"/>
      <c r="IM137" s="38"/>
      <c r="IN137" s="38"/>
      <c r="IO137" s="38"/>
      <c r="IP137" s="38"/>
      <c r="IQ137" s="38"/>
      <c r="IR137" s="38"/>
      <c r="IS137" s="38"/>
      <c r="IT137" s="38"/>
      <c r="IU137" s="38"/>
      <c r="IV137" s="38"/>
      <c r="IW137" s="38"/>
      <c r="IX137" s="38"/>
      <c r="IY137" s="38"/>
      <c r="IZ137" s="38"/>
      <c r="JA137" s="38"/>
      <c r="JB137" s="38"/>
      <c r="JC137" s="38"/>
      <c r="JD137" s="38"/>
      <c r="JE137" s="38"/>
      <c r="JF137" s="38"/>
      <c r="JG137" s="38"/>
      <c r="JH137" s="38"/>
      <c r="JI137" s="38"/>
      <c r="JJ137" s="38"/>
      <c r="JK137" s="38"/>
      <c r="JL137" s="38"/>
      <c r="JM137" s="38"/>
      <c r="JN137" s="38"/>
      <c r="JO137" s="38"/>
      <c r="JP137" s="38"/>
      <c r="JQ137" s="38"/>
      <c r="JR137" s="38"/>
      <c r="JS137" s="38"/>
      <c r="JT137" s="38"/>
      <c r="JU137" s="38"/>
      <c r="JV137" s="38"/>
      <c r="JW137" s="38"/>
      <c r="JX137" s="38"/>
      <c r="JY137" s="38"/>
      <c r="JZ137" s="38"/>
      <c r="KA137" s="38"/>
      <c r="KB137" s="38"/>
      <c r="KC137" s="38"/>
      <c r="KD137" s="38"/>
      <c r="KE137" s="38"/>
      <c r="KF137" s="38"/>
      <c r="KG137" s="38"/>
      <c r="KH137" s="38"/>
      <c r="KI137" s="38"/>
      <c r="KJ137" s="38"/>
      <c r="KK137" s="38"/>
      <c r="KL137" s="38"/>
      <c r="KM137" s="38"/>
      <c r="KN137" s="38"/>
      <c r="KO137" s="38"/>
      <c r="KP137" s="38"/>
      <c r="KQ137" s="38"/>
      <c r="KR137" s="38"/>
      <c r="KS137" s="38"/>
      <c r="KT137" s="38"/>
      <c r="KU137" s="38"/>
      <c r="KV137" s="38"/>
      <c r="KW137" s="38"/>
      <c r="KX137" s="38"/>
      <c r="KY137" s="38"/>
      <c r="KZ137" s="38"/>
      <c r="LA137" s="38"/>
      <c r="LB137" s="38"/>
      <c r="LC137" s="38"/>
      <c r="LD137" s="38"/>
      <c r="LE137" s="38"/>
      <c r="LF137" s="38"/>
      <c r="LG137" s="38"/>
      <c r="LH137" s="38"/>
      <c r="LI137" s="38"/>
      <c r="LJ137" s="38"/>
      <c r="LK137" s="38"/>
      <c r="LL137" s="38"/>
      <c r="LM137" s="38"/>
      <c r="LN137" s="38"/>
      <c r="LO137" s="38"/>
      <c r="LP137" s="38"/>
      <c r="LQ137" s="38"/>
      <c r="LR137" s="38"/>
      <c r="LS137" s="38"/>
      <c r="LT137" s="38"/>
      <c r="LU137" s="38"/>
      <c r="LV137" s="38"/>
      <c r="LW137" s="38"/>
      <c r="LX137" s="38"/>
      <c r="LY137" s="38"/>
      <c r="LZ137" s="38"/>
      <c r="MA137" s="38"/>
      <c r="MB137" s="38"/>
      <c r="MC137" s="38"/>
      <c r="MD137" s="38"/>
      <c r="ME137" s="38"/>
      <c r="MF137" s="38"/>
      <c r="MG137" s="38"/>
      <c r="MH137" s="38"/>
      <c r="MI137" s="38"/>
      <c r="MJ137" s="38"/>
      <c r="MK137" s="38"/>
      <c r="ML137" s="38"/>
      <c r="MM137" s="38"/>
      <c r="MN137" s="38"/>
      <c r="MO137" s="38"/>
      <c r="MP137" s="38"/>
      <c r="MQ137" s="38"/>
      <c r="MR137" s="38"/>
      <c r="MS137" s="38"/>
      <c r="MT137" s="38"/>
      <c r="MU137" s="38"/>
      <c r="MV137" s="38"/>
      <c r="MW137" s="38"/>
      <c r="MX137" s="38"/>
      <c r="MY137" s="38"/>
      <c r="MZ137" s="38"/>
      <c r="NA137" s="38"/>
      <c r="NB137" s="38"/>
      <c r="NC137" s="38"/>
      <c r="ND137" s="38"/>
      <c r="NE137" s="38"/>
      <c r="NF137" s="38"/>
      <c r="NG137" s="38"/>
      <c r="NH137" s="38"/>
      <c r="NI137" s="38"/>
      <c r="NJ137" s="38"/>
      <c r="NK137" s="38"/>
      <c r="NL137" s="38"/>
      <c r="NM137" s="38"/>
      <c r="NN137" s="38"/>
      <c r="NO137" s="38"/>
      <c r="NP137" s="38"/>
      <c r="NQ137" s="38"/>
      <c r="NR137" s="38"/>
      <c r="NS137" s="38"/>
      <c r="NT137" s="38"/>
      <c r="NU137" s="38"/>
      <c r="NV137" s="38"/>
      <c r="NW137" s="38"/>
      <c r="NX137" s="38"/>
      <c r="NY137" s="38"/>
      <c r="NZ137" s="38"/>
      <c r="OA137" s="38"/>
      <c r="OB137" s="38"/>
      <c r="OC137" s="38"/>
      <c r="OD137" s="38"/>
      <c r="OE137" s="38"/>
      <c r="OF137" s="38"/>
      <c r="OG137" s="38"/>
      <c r="OH137" s="38"/>
      <c r="OI137" s="38"/>
      <c r="OJ137" s="38"/>
      <c r="OK137" s="38"/>
      <c r="OL137" s="38">
        <v>10</v>
      </c>
      <c r="OM137" s="38"/>
      <c r="ON137" s="38"/>
      <c r="OO137" s="38"/>
      <c r="OP137" s="38"/>
      <c r="OQ137" s="38"/>
      <c r="OR137" s="38"/>
      <c r="OS137" s="38"/>
      <c r="OT137" s="38"/>
      <c r="OU137" s="38"/>
      <c r="OV137" s="38"/>
      <c r="OW137" s="38"/>
      <c r="OX137" s="38"/>
      <c r="OY137" s="38"/>
      <c r="OZ137" s="38"/>
      <c r="PA137" s="38"/>
      <c r="PB137" s="38"/>
      <c r="PC137" s="38"/>
      <c r="PD137" s="38"/>
      <c r="PE137" s="38"/>
      <c r="PF137" s="38"/>
      <c r="PG137" s="38"/>
      <c r="PH137" s="38"/>
      <c r="PI137" s="38"/>
      <c r="PJ137" s="38"/>
      <c r="PK137" s="38"/>
      <c r="PL137" s="38"/>
      <c r="PM137" s="38"/>
      <c r="PN137" s="38"/>
      <c r="PO137" s="38"/>
      <c r="PP137" s="38"/>
      <c r="PQ137" s="38"/>
      <c r="PR137" s="38"/>
      <c r="PS137" s="38"/>
      <c r="PT137" s="38"/>
      <c r="PU137" s="38"/>
      <c r="PV137" s="38"/>
      <c r="PW137" s="38"/>
      <c r="PX137" s="38"/>
      <c r="PY137" s="38"/>
      <c r="PZ137" s="38"/>
      <c r="QA137" s="38"/>
      <c r="QB137" s="38"/>
      <c r="QC137" s="38"/>
      <c r="QD137" s="38"/>
      <c r="QE137" s="38"/>
      <c r="QF137" s="38">
        <v>10</v>
      </c>
      <c r="QG137" s="38"/>
      <c r="QH137" s="38"/>
      <c r="QI137" s="38"/>
      <c r="QJ137" s="38"/>
      <c r="QK137" s="38"/>
      <c r="QL137" s="38"/>
      <c r="QM137" s="38"/>
      <c r="QN137" s="38"/>
      <c r="QO137" s="38"/>
      <c r="QP137" s="38"/>
      <c r="QQ137" s="38"/>
      <c r="QR137" s="38"/>
      <c r="QS137" s="38"/>
      <c r="QT137" s="38"/>
      <c r="QU137" s="38"/>
      <c r="QV137" s="38"/>
      <c r="QW137" s="38"/>
      <c r="QX137" s="38"/>
      <c r="QY137" s="38"/>
      <c r="QZ137" s="38"/>
      <c r="RA137" s="38"/>
      <c r="RB137" s="38"/>
      <c r="RC137" s="38"/>
      <c r="RD137" s="38"/>
      <c r="RE137" s="38"/>
      <c r="RF137" s="38"/>
      <c r="RG137" s="38"/>
      <c r="RH137" s="38"/>
      <c r="RI137" s="38"/>
      <c r="RJ137" s="38"/>
      <c r="RK137" s="38"/>
      <c r="RL137" s="38"/>
      <c r="RM137" s="38"/>
      <c r="RN137" s="38"/>
      <c r="RO137" s="38"/>
      <c r="RP137" s="38"/>
      <c r="RQ137" s="38"/>
      <c r="RR137" s="38"/>
      <c r="RS137" s="38"/>
      <c r="RT137" s="38"/>
      <c r="RU137" s="38"/>
      <c r="RV137" s="38"/>
      <c r="RW137" s="38"/>
      <c r="RX137" s="38"/>
      <c r="RY137" s="38"/>
      <c r="RZ137" s="38"/>
      <c r="SA137" s="38"/>
      <c r="SB137" s="38"/>
      <c r="SC137" s="38"/>
      <c r="SD137" s="38"/>
      <c r="SE137" s="38"/>
      <c r="SF137" s="38"/>
      <c r="SG137" s="38"/>
      <c r="SH137" s="38"/>
      <c r="SI137" s="38"/>
      <c r="SJ137" s="38"/>
      <c r="SK137" s="38"/>
      <c r="SL137" s="38"/>
      <c r="SM137" s="38"/>
      <c r="SN137" s="38"/>
      <c r="SO137" s="38"/>
      <c r="SP137" s="38"/>
      <c r="SQ137" s="38"/>
      <c r="SR137" s="38"/>
      <c r="SS137" s="38"/>
      <c r="ST137" s="38"/>
      <c r="SU137" s="38"/>
      <c r="SV137" s="38"/>
      <c r="SW137" s="38"/>
      <c r="SX137" s="38"/>
      <c r="SY137" s="38"/>
      <c r="SZ137" s="38"/>
      <c r="TA137" s="38"/>
      <c r="TB137" s="38"/>
      <c r="TC137" s="38"/>
      <c r="TD137" s="38"/>
      <c r="TE137" s="38"/>
      <c r="TF137" s="38"/>
      <c r="TG137" s="38"/>
      <c r="TH137" s="38"/>
      <c r="TI137" s="38"/>
      <c r="TJ137" s="38"/>
      <c r="TK137" s="38"/>
      <c r="TL137" s="38"/>
      <c r="TM137" s="38"/>
      <c r="TN137" s="38"/>
      <c r="TO137" s="38"/>
      <c r="TP137" s="38"/>
      <c r="TQ137" s="38"/>
      <c r="TR137" s="38"/>
      <c r="TS137" s="38"/>
      <c r="TT137" s="38"/>
      <c r="TU137" s="38"/>
      <c r="TV137" s="38"/>
      <c r="TW137" s="38"/>
      <c r="TX137" s="38"/>
      <c r="TY137" s="38"/>
      <c r="TZ137" s="38"/>
      <c r="UA137" s="38"/>
      <c r="UB137" s="38"/>
      <c r="UC137" s="38"/>
      <c r="UD137" s="38"/>
      <c r="UE137" s="38"/>
      <c r="UF137" s="38"/>
      <c r="UG137" s="38"/>
      <c r="UH137" s="38"/>
      <c r="UI137" s="38"/>
      <c r="UJ137" s="38"/>
      <c r="UK137" s="38"/>
      <c r="UL137" s="38"/>
      <c r="UM137" s="38"/>
      <c r="UN137" s="38"/>
      <c r="UO137" s="38"/>
      <c r="UP137" s="38"/>
      <c r="UQ137" s="38"/>
      <c r="UR137" s="38"/>
      <c r="US137" s="38"/>
      <c r="UT137" s="38"/>
      <c r="UU137" s="38"/>
      <c r="UV137" s="38"/>
      <c r="UW137" s="38"/>
      <c r="UX137" s="38"/>
      <c r="UY137" s="38"/>
      <c r="UZ137" s="38"/>
      <c r="VA137" s="38"/>
      <c r="VB137" s="38"/>
      <c r="VC137" s="38"/>
      <c r="VD137" s="38"/>
      <c r="VE137" s="38"/>
      <c r="VF137" s="38"/>
      <c r="VG137" s="38"/>
      <c r="VH137" s="38"/>
      <c r="VI137" s="38"/>
      <c r="VJ137" s="38"/>
      <c r="VK137" s="38"/>
      <c r="VL137" s="38"/>
      <c r="VM137" s="38"/>
      <c r="VN137" s="38"/>
      <c r="VO137" s="38"/>
      <c r="VP137" s="38"/>
      <c r="VQ137" s="38"/>
      <c r="VR137" s="38"/>
      <c r="VS137" s="38"/>
      <c r="VT137" s="38"/>
      <c r="VU137" s="38"/>
      <c r="VV137" s="38"/>
      <c r="VW137" s="38"/>
      <c r="VX137" s="38"/>
      <c r="VY137" s="38"/>
      <c r="VZ137" s="38"/>
      <c r="WA137" s="38"/>
      <c r="WB137" s="38"/>
      <c r="WC137" s="38"/>
      <c r="WD137" s="38"/>
      <c r="WE137" s="38"/>
      <c r="WF137" s="38"/>
      <c r="WG137" s="38"/>
      <c r="WH137" s="38"/>
      <c r="WI137" s="38"/>
      <c r="WJ137" s="38"/>
      <c r="WK137" s="38"/>
      <c r="WL137" s="38"/>
      <c r="WM137" s="38"/>
      <c r="WN137" s="38"/>
      <c r="WO137" s="38"/>
      <c r="WP137" s="38"/>
      <c r="WQ137" s="38"/>
      <c r="WR137" s="38"/>
      <c r="WS137" s="38"/>
      <c r="WT137" s="38"/>
      <c r="WU137" s="38"/>
      <c r="WV137" s="38"/>
      <c r="WW137" s="38"/>
      <c r="WX137" s="38"/>
      <c r="WY137" s="38"/>
      <c r="WZ137" s="38"/>
      <c r="XA137" s="38"/>
      <c r="XB137" s="38"/>
      <c r="XC137" s="38"/>
      <c r="XD137" s="38"/>
      <c r="XE137" s="38"/>
      <c r="XF137" s="38"/>
      <c r="XG137" s="38"/>
      <c r="XH137" s="38"/>
      <c r="XI137" s="38"/>
      <c r="XJ137" s="38"/>
      <c r="XK137" s="38"/>
      <c r="XL137" s="38"/>
      <c r="XM137" s="38"/>
      <c r="XN137" s="38"/>
      <c r="XO137" s="38"/>
      <c r="XP137" s="38"/>
      <c r="XQ137" s="38"/>
      <c r="XR137" s="38"/>
      <c r="XS137" s="38"/>
      <c r="XT137" s="38"/>
      <c r="XU137" s="38"/>
      <c r="XV137" s="38"/>
      <c r="XW137" s="38"/>
      <c r="XX137" s="38"/>
      <c r="XY137" s="38"/>
      <c r="XZ137" s="38"/>
      <c r="YA137" s="38"/>
      <c r="YB137" s="38"/>
      <c r="YC137" s="38"/>
      <c r="YD137" s="38"/>
      <c r="YE137" s="38"/>
      <c r="YF137" s="38"/>
      <c r="YG137" s="38"/>
      <c r="YH137" s="38"/>
      <c r="YI137" s="38"/>
      <c r="YJ137" s="38"/>
      <c r="YK137" s="38"/>
      <c r="YL137" s="38"/>
      <c r="YM137" s="38"/>
      <c r="YN137" s="38"/>
      <c r="YO137" s="38"/>
      <c r="YP137" s="38"/>
      <c r="YQ137" s="38"/>
      <c r="YR137" s="38"/>
      <c r="YS137" s="38"/>
      <c r="YT137" s="38"/>
      <c r="YU137" s="38"/>
      <c r="YV137" s="38"/>
      <c r="YW137" s="38"/>
      <c r="YX137" s="38"/>
      <c r="YY137" s="38"/>
      <c r="YZ137" s="38"/>
      <c r="ZA137" s="38"/>
      <c r="ZB137" s="38"/>
      <c r="ZC137" s="38"/>
      <c r="ZD137" s="38"/>
      <c r="ZE137" s="38"/>
      <c r="ZF137" s="38"/>
      <c r="ZG137" s="38"/>
      <c r="ZH137" s="38"/>
      <c r="ZI137" s="38"/>
      <c r="ZJ137" s="38"/>
      <c r="ZK137" s="38"/>
      <c r="ZL137" s="38"/>
      <c r="ZM137" s="38"/>
      <c r="ZN137" s="38"/>
      <c r="ZO137" s="38"/>
      <c r="ZP137" s="38"/>
      <c r="ZQ137" s="38"/>
      <c r="ZR137" s="38"/>
      <c r="ZS137" s="38"/>
      <c r="ZT137" s="38"/>
      <c r="ZU137" s="38"/>
      <c r="ZV137" s="38"/>
      <c r="ZW137" s="38"/>
      <c r="ZX137" s="38"/>
      <c r="ZY137" s="38"/>
      <c r="ZZ137" s="38"/>
      <c r="AAA137" s="38"/>
      <c r="AAB137" s="38"/>
      <c r="AAC137" s="38"/>
      <c r="AAD137" s="38"/>
      <c r="AAE137" s="38"/>
      <c r="AAF137" s="38"/>
      <c r="AAG137" s="38"/>
      <c r="AAH137" s="38"/>
      <c r="AAI137" s="38"/>
      <c r="AAJ137" s="31">
        <f t="shared" si="15"/>
        <v>0</v>
      </c>
      <c r="AAK137" s="5"/>
    </row>
    <row r="138" spans="1:713" s="36" customFormat="1" ht="14.25" customHeight="1" x14ac:dyDescent="0.25">
      <c r="A138" s="43" t="s">
        <v>400</v>
      </c>
      <c r="B138" s="77">
        <f t="shared" si="14"/>
        <v>30</v>
      </c>
      <c r="C138" s="69">
        <v>10</v>
      </c>
      <c r="D138" s="71">
        <v>43318</v>
      </c>
      <c r="E138" s="79">
        <v>17.920000000000002</v>
      </c>
      <c r="F138" s="79">
        <f>E138*B138</f>
        <v>537.6</v>
      </c>
      <c r="G138" s="77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  <c r="EN138" s="38"/>
      <c r="EO138" s="38"/>
      <c r="EP138" s="38"/>
      <c r="EQ138" s="38"/>
      <c r="ER138" s="38"/>
      <c r="ES138" s="38"/>
      <c r="ET138" s="38"/>
      <c r="EU138" s="38"/>
      <c r="EV138" s="38"/>
      <c r="EW138" s="38"/>
      <c r="EX138" s="38"/>
      <c r="EY138" s="38"/>
      <c r="EZ138" s="38"/>
      <c r="FA138" s="38"/>
      <c r="FB138" s="38"/>
      <c r="FC138" s="38"/>
      <c r="FD138" s="38"/>
      <c r="FE138" s="38"/>
      <c r="FF138" s="38"/>
      <c r="FG138" s="38"/>
      <c r="FH138" s="38"/>
      <c r="FI138" s="38"/>
      <c r="FJ138" s="38"/>
      <c r="FK138" s="38"/>
      <c r="FL138" s="38"/>
      <c r="FM138" s="38"/>
      <c r="FN138" s="38"/>
      <c r="FO138" s="38"/>
      <c r="FP138" s="38"/>
      <c r="FQ138" s="38"/>
      <c r="FR138" s="38"/>
      <c r="FS138" s="38"/>
      <c r="FT138" s="38"/>
      <c r="FU138" s="38"/>
      <c r="FV138" s="38"/>
      <c r="FW138" s="38"/>
      <c r="FX138" s="38"/>
      <c r="FY138" s="38"/>
      <c r="FZ138" s="38"/>
      <c r="GA138" s="38"/>
      <c r="GB138" s="38"/>
      <c r="GC138" s="38"/>
      <c r="GD138" s="38"/>
      <c r="GE138" s="38"/>
      <c r="GF138" s="38"/>
      <c r="GG138" s="38"/>
      <c r="GH138" s="38"/>
      <c r="GI138" s="38"/>
      <c r="GJ138" s="38"/>
      <c r="GK138" s="38"/>
      <c r="GL138" s="38"/>
      <c r="GM138" s="38"/>
      <c r="GN138" s="38"/>
      <c r="GO138" s="38"/>
      <c r="GP138" s="38"/>
      <c r="GQ138" s="38"/>
      <c r="GR138" s="38"/>
      <c r="GS138" s="38"/>
      <c r="GT138" s="38"/>
      <c r="GU138" s="38"/>
      <c r="GV138" s="38"/>
      <c r="GW138" s="38"/>
      <c r="GX138" s="38"/>
      <c r="GY138" s="38"/>
      <c r="GZ138" s="38"/>
      <c r="HA138" s="38"/>
      <c r="HB138" s="38"/>
      <c r="HC138" s="38"/>
      <c r="HD138" s="38"/>
      <c r="HE138" s="38"/>
      <c r="HF138" s="38"/>
      <c r="HG138" s="38"/>
      <c r="HH138" s="38"/>
      <c r="HI138" s="38"/>
      <c r="HJ138" s="38"/>
      <c r="HK138" s="38"/>
      <c r="HL138" s="38"/>
      <c r="HM138" s="38"/>
      <c r="HN138" s="38"/>
      <c r="HO138" s="38"/>
      <c r="HP138" s="38"/>
      <c r="HQ138" s="38"/>
      <c r="HR138" s="38"/>
      <c r="HS138" s="38"/>
      <c r="HT138" s="38"/>
      <c r="HU138" s="38"/>
      <c r="HV138" s="38"/>
      <c r="HW138" s="38"/>
      <c r="HX138" s="38"/>
      <c r="HY138" s="38">
        <v>10</v>
      </c>
      <c r="HZ138" s="38"/>
      <c r="IA138" s="38"/>
      <c r="IB138" s="38"/>
      <c r="IC138" s="38"/>
      <c r="ID138" s="38"/>
      <c r="IE138" s="38"/>
      <c r="IF138" s="38"/>
      <c r="IG138" s="38"/>
      <c r="IH138" s="38"/>
      <c r="II138" s="38"/>
      <c r="IJ138" s="38"/>
      <c r="IK138" s="38"/>
      <c r="IL138" s="38"/>
      <c r="IM138" s="38"/>
      <c r="IN138" s="38"/>
      <c r="IO138" s="38"/>
      <c r="IP138" s="38"/>
      <c r="IQ138" s="38"/>
      <c r="IR138" s="38"/>
      <c r="IS138" s="38">
        <v>10</v>
      </c>
      <c r="IT138" s="38"/>
      <c r="IU138" s="38"/>
      <c r="IV138" s="38"/>
      <c r="IW138" s="38"/>
      <c r="IX138" s="38"/>
      <c r="IY138" s="38"/>
      <c r="IZ138" s="38"/>
      <c r="JA138" s="38"/>
      <c r="JB138" s="38"/>
      <c r="JC138" s="38"/>
      <c r="JD138" s="38"/>
      <c r="JE138" s="38"/>
      <c r="JF138" s="38"/>
      <c r="JG138" s="38"/>
      <c r="JH138" s="38"/>
      <c r="JI138" s="38"/>
      <c r="JJ138" s="38"/>
      <c r="JK138" s="38"/>
      <c r="JL138" s="38"/>
      <c r="JM138" s="38"/>
      <c r="JN138" s="38"/>
      <c r="JO138" s="38"/>
      <c r="JP138" s="38"/>
      <c r="JQ138" s="38"/>
      <c r="JR138" s="38">
        <v>10</v>
      </c>
      <c r="JS138" s="38"/>
      <c r="JT138" s="38"/>
      <c r="JU138" s="38"/>
      <c r="JV138" s="38"/>
      <c r="JW138" s="38"/>
      <c r="JX138" s="38"/>
      <c r="JY138" s="38"/>
      <c r="JZ138" s="38"/>
      <c r="KA138" s="38"/>
      <c r="KB138" s="38"/>
      <c r="KC138" s="38"/>
      <c r="KD138" s="38"/>
      <c r="KE138" s="38"/>
      <c r="KF138" s="38"/>
      <c r="KG138" s="38"/>
      <c r="KH138" s="38"/>
      <c r="KI138" s="38">
        <v>10</v>
      </c>
      <c r="KJ138" s="38"/>
      <c r="KK138" s="38"/>
      <c r="KL138" s="38"/>
      <c r="KM138" s="38"/>
      <c r="KN138" s="38"/>
      <c r="KO138" s="38"/>
      <c r="KP138" s="38"/>
      <c r="KQ138" s="38"/>
      <c r="KR138" s="38"/>
      <c r="KS138" s="38"/>
      <c r="KT138" s="38"/>
      <c r="KU138" s="38"/>
      <c r="KV138" s="38"/>
      <c r="KW138" s="38"/>
      <c r="KX138" s="38"/>
      <c r="KY138" s="38"/>
      <c r="KZ138" s="38"/>
      <c r="LA138" s="38"/>
      <c r="LB138" s="38"/>
      <c r="LC138" s="38"/>
      <c r="LD138" s="38"/>
      <c r="LE138" s="38"/>
      <c r="LF138" s="38"/>
      <c r="LG138" s="38"/>
      <c r="LH138" s="38"/>
      <c r="LI138" s="38"/>
      <c r="LJ138" s="38"/>
      <c r="LK138" s="38"/>
      <c r="LL138" s="38"/>
      <c r="LM138" s="38"/>
      <c r="LN138" s="38"/>
      <c r="LO138" s="38"/>
      <c r="LP138" s="38"/>
      <c r="LQ138" s="38"/>
      <c r="LR138" s="38"/>
      <c r="LS138" s="38"/>
      <c r="LT138" s="38"/>
      <c r="LU138" s="38"/>
      <c r="LV138" s="38"/>
      <c r="LW138" s="38"/>
      <c r="LX138" s="38"/>
      <c r="LY138" s="38"/>
      <c r="LZ138" s="38">
        <v>40</v>
      </c>
      <c r="MA138" s="38"/>
      <c r="MB138" s="38"/>
      <c r="MC138" s="38"/>
      <c r="MD138" s="38"/>
      <c r="ME138" s="38"/>
      <c r="MF138" s="38"/>
      <c r="MG138" s="38"/>
      <c r="MH138" s="38"/>
      <c r="MI138" s="38"/>
      <c r="MJ138" s="38"/>
      <c r="MK138" s="38"/>
      <c r="ML138" s="38"/>
      <c r="MM138" s="38"/>
      <c r="MN138" s="38"/>
      <c r="MO138" s="38">
        <v>60</v>
      </c>
      <c r="MP138" s="38"/>
      <c r="MQ138" s="38"/>
      <c r="MR138" s="38"/>
      <c r="MS138" s="38"/>
      <c r="MT138" s="38"/>
      <c r="MU138" s="38"/>
      <c r="MV138" s="38"/>
      <c r="MW138" s="38"/>
      <c r="MX138" s="38"/>
      <c r="MY138" s="38"/>
      <c r="MZ138" s="38"/>
      <c r="NA138" s="38"/>
      <c r="NB138" s="38"/>
      <c r="NC138" s="38"/>
      <c r="ND138" s="38"/>
      <c r="NE138" s="38"/>
      <c r="NF138" s="38"/>
      <c r="NG138" s="38"/>
      <c r="NH138" s="38"/>
      <c r="NI138" s="38"/>
      <c r="NJ138" s="38"/>
      <c r="NK138" s="38"/>
      <c r="NL138" s="38"/>
      <c r="NM138" s="38"/>
      <c r="NN138" s="38"/>
      <c r="NO138" s="38"/>
      <c r="NP138" s="38"/>
      <c r="NQ138" s="38"/>
      <c r="NR138" s="38"/>
      <c r="NS138" s="38"/>
      <c r="NT138" s="38"/>
      <c r="NU138" s="38"/>
      <c r="NV138" s="38"/>
      <c r="NW138" s="38"/>
      <c r="NX138" s="38"/>
      <c r="NY138" s="38"/>
      <c r="NZ138" s="38"/>
      <c r="OA138" s="38"/>
      <c r="OB138" s="38"/>
      <c r="OC138" s="38"/>
      <c r="OD138" s="38"/>
      <c r="OE138" s="38"/>
      <c r="OF138" s="38"/>
      <c r="OG138" s="38"/>
      <c r="OH138" s="38"/>
      <c r="OI138" s="38"/>
      <c r="OJ138" s="38"/>
      <c r="OK138" s="38"/>
      <c r="OL138" s="38"/>
      <c r="OM138" s="38"/>
      <c r="ON138" s="38"/>
      <c r="OO138" s="38"/>
      <c r="OP138" s="38"/>
      <c r="OQ138" s="38"/>
      <c r="OR138" s="38"/>
      <c r="OS138" s="38"/>
      <c r="OT138" s="38"/>
      <c r="OU138" s="38">
        <v>20</v>
      </c>
      <c r="OV138" s="38"/>
      <c r="OW138" s="38"/>
      <c r="OX138" s="38"/>
      <c r="OY138" s="38"/>
      <c r="OZ138" s="38"/>
      <c r="PA138" s="38"/>
      <c r="PB138" s="38"/>
      <c r="PC138" s="38"/>
      <c r="PD138" s="38"/>
      <c r="PE138" s="38"/>
      <c r="PF138" s="38"/>
      <c r="PG138" s="38"/>
      <c r="PH138" s="38"/>
      <c r="PI138" s="38"/>
      <c r="PJ138" s="38"/>
      <c r="PK138" s="38"/>
      <c r="PL138" s="38"/>
      <c r="PM138" s="38">
        <v>30</v>
      </c>
      <c r="PN138" s="38"/>
      <c r="PO138" s="38"/>
      <c r="PP138" s="38"/>
      <c r="PQ138" s="38"/>
      <c r="PR138" s="38"/>
      <c r="PS138" s="38"/>
      <c r="PT138" s="38"/>
      <c r="PU138" s="38"/>
      <c r="PV138" s="38"/>
      <c r="PW138" s="38"/>
      <c r="PX138" s="38"/>
      <c r="PY138" s="38"/>
      <c r="PZ138" s="38"/>
      <c r="QA138" s="38"/>
      <c r="QB138" s="38"/>
      <c r="QC138" s="38"/>
      <c r="QD138" s="38"/>
      <c r="QE138" s="38"/>
      <c r="QF138" s="38">
        <v>30</v>
      </c>
      <c r="QG138" s="38"/>
      <c r="QH138" s="38"/>
      <c r="QI138" s="38"/>
      <c r="QJ138" s="38"/>
      <c r="QK138" s="38"/>
      <c r="QL138" s="38"/>
      <c r="QM138" s="38"/>
      <c r="QN138" s="38"/>
      <c r="QO138" s="38"/>
      <c r="QP138" s="38"/>
      <c r="QQ138" s="38"/>
      <c r="QR138" s="38"/>
      <c r="QS138" s="38"/>
      <c r="QT138" s="38"/>
      <c r="QU138" s="38"/>
      <c r="QV138" s="38"/>
      <c r="QW138" s="38"/>
      <c r="QX138" s="38"/>
      <c r="QY138" s="38"/>
      <c r="QZ138" s="38"/>
      <c r="RA138" s="38"/>
      <c r="RB138" s="38"/>
      <c r="RC138" s="38"/>
      <c r="RD138" s="38"/>
      <c r="RE138" s="38"/>
      <c r="RF138" s="38"/>
      <c r="RG138" s="38"/>
      <c r="RH138" s="38"/>
      <c r="RI138" s="38"/>
      <c r="RJ138" s="38"/>
      <c r="RK138" s="38"/>
      <c r="RL138" s="38"/>
      <c r="RM138" s="38"/>
      <c r="RN138" s="38"/>
      <c r="RO138" s="38"/>
      <c r="RP138" s="38"/>
      <c r="RQ138" s="38"/>
      <c r="RR138" s="38"/>
      <c r="RS138" s="38"/>
      <c r="RT138" s="38"/>
      <c r="RU138" s="38"/>
      <c r="RV138" s="38"/>
      <c r="RW138" s="38"/>
      <c r="RX138" s="38"/>
      <c r="RY138" s="38"/>
      <c r="RZ138" s="38"/>
      <c r="SA138" s="38"/>
      <c r="SB138" s="38"/>
      <c r="SC138" s="38"/>
      <c r="SD138" s="38"/>
      <c r="SE138" s="38"/>
      <c r="SF138" s="38"/>
      <c r="SG138" s="38"/>
      <c r="SH138" s="38"/>
      <c r="SI138" s="38"/>
      <c r="SJ138" s="38"/>
      <c r="SK138" s="38"/>
      <c r="SL138" s="38"/>
      <c r="SM138" s="38"/>
      <c r="SN138" s="38"/>
      <c r="SO138" s="38"/>
      <c r="SP138" s="38"/>
      <c r="SQ138" s="38"/>
      <c r="SR138" s="38"/>
      <c r="SS138" s="38"/>
      <c r="ST138" s="38"/>
      <c r="SU138" s="38"/>
      <c r="SV138" s="38"/>
      <c r="SW138" s="38"/>
      <c r="SX138" s="38"/>
      <c r="SY138" s="38"/>
      <c r="SZ138" s="38"/>
      <c r="TA138" s="38"/>
      <c r="TB138" s="38"/>
      <c r="TC138" s="38"/>
      <c r="TD138" s="38"/>
      <c r="TE138" s="38"/>
      <c r="TF138" s="38"/>
      <c r="TG138" s="38"/>
      <c r="TH138" s="38"/>
      <c r="TI138" s="38"/>
      <c r="TJ138" s="38"/>
      <c r="TK138" s="38"/>
      <c r="TL138" s="38"/>
      <c r="TM138" s="38"/>
      <c r="TN138" s="38"/>
      <c r="TO138" s="38"/>
      <c r="TP138" s="38"/>
      <c r="TQ138" s="38"/>
      <c r="TR138" s="38"/>
      <c r="TS138" s="38"/>
      <c r="TT138" s="38"/>
      <c r="TU138" s="38"/>
      <c r="TV138" s="38"/>
      <c r="TW138" s="38"/>
      <c r="TX138" s="38"/>
      <c r="TY138" s="38"/>
      <c r="TZ138" s="38"/>
      <c r="UA138" s="38"/>
      <c r="UB138" s="38"/>
      <c r="UC138" s="38"/>
      <c r="UD138" s="38"/>
      <c r="UE138" s="38"/>
      <c r="UF138" s="38"/>
      <c r="UG138" s="38"/>
      <c r="UH138" s="38"/>
      <c r="UI138" s="38"/>
      <c r="UJ138" s="38"/>
      <c r="UK138" s="38"/>
      <c r="UL138" s="38"/>
      <c r="UM138" s="38"/>
      <c r="UN138" s="38"/>
      <c r="UO138" s="38"/>
      <c r="UP138" s="38"/>
      <c r="UQ138" s="38"/>
      <c r="UR138" s="38"/>
      <c r="US138" s="38"/>
      <c r="UT138" s="38"/>
      <c r="UU138" s="38"/>
      <c r="UV138" s="38"/>
      <c r="UW138" s="38"/>
      <c r="UX138" s="38"/>
      <c r="UY138" s="38"/>
      <c r="UZ138" s="38"/>
      <c r="VA138" s="38"/>
      <c r="VB138" s="38"/>
      <c r="VC138" s="38"/>
      <c r="VD138" s="38"/>
      <c r="VE138" s="38"/>
      <c r="VF138" s="38"/>
      <c r="VG138" s="38"/>
      <c r="VH138" s="38"/>
      <c r="VI138" s="38"/>
      <c r="VJ138" s="38"/>
      <c r="VK138" s="38"/>
      <c r="VL138" s="38"/>
      <c r="VM138" s="38"/>
      <c r="VN138" s="38"/>
      <c r="VO138" s="38"/>
      <c r="VP138" s="38"/>
      <c r="VQ138" s="38"/>
      <c r="VR138" s="38"/>
      <c r="VS138" s="38"/>
      <c r="VT138" s="38"/>
      <c r="VU138" s="38"/>
      <c r="VV138" s="38"/>
      <c r="VW138" s="38"/>
      <c r="VX138" s="38"/>
      <c r="VY138" s="38"/>
      <c r="VZ138" s="38"/>
      <c r="WA138" s="38"/>
      <c r="WB138" s="38"/>
      <c r="WC138" s="38"/>
      <c r="WD138" s="38"/>
      <c r="WE138" s="38"/>
      <c r="WF138" s="38"/>
      <c r="WG138" s="38"/>
      <c r="WH138" s="38"/>
      <c r="WI138" s="38"/>
      <c r="WJ138" s="38"/>
      <c r="WK138" s="38"/>
      <c r="WL138" s="38"/>
      <c r="WM138" s="38"/>
      <c r="WN138" s="38"/>
      <c r="WO138" s="38"/>
      <c r="WP138" s="38"/>
      <c r="WQ138" s="38"/>
      <c r="WR138" s="38"/>
      <c r="WS138" s="38"/>
      <c r="WT138" s="38"/>
      <c r="WU138" s="38"/>
      <c r="WV138" s="38"/>
      <c r="WW138" s="38"/>
      <c r="WX138" s="38"/>
      <c r="WY138" s="38"/>
      <c r="WZ138" s="38"/>
      <c r="XA138" s="38"/>
      <c r="XB138" s="38"/>
      <c r="XC138" s="38"/>
      <c r="XD138" s="38"/>
      <c r="XE138" s="38"/>
      <c r="XF138" s="38"/>
      <c r="XG138" s="38"/>
      <c r="XH138" s="38"/>
      <c r="XI138" s="38"/>
      <c r="XJ138" s="38"/>
      <c r="XK138" s="38"/>
      <c r="XL138" s="38"/>
      <c r="XM138" s="38"/>
      <c r="XN138" s="38"/>
      <c r="XO138" s="38"/>
      <c r="XP138" s="38"/>
      <c r="XQ138" s="38"/>
      <c r="XR138" s="38"/>
      <c r="XS138" s="38"/>
      <c r="XT138" s="38"/>
      <c r="XU138" s="38"/>
      <c r="XV138" s="38"/>
      <c r="XW138" s="38"/>
      <c r="XX138" s="38"/>
      <c r="XY138" s="38"/>
      <c r="XZ138" s="38"/>
      <c r="YA138" s="38"/>
      <c r="YB138" s="38"/>
      <c r="YC138" s="38"/>
      <c r="YD138" s="38"/>
      <c r="YE138" s="38"/>
      <c r="YF138" s="38"/>
      <c r="YG138" s="38"/>
      <c r="YH138" s="38"/>
      <c r="YI138" s="38"/>
      <c r="YJ138" s="38"/>
      <c r="YK138" s="38"/>
      <c r="YL138" s="38"/>
      <c r="YM138" s="38"/>
      <c r="YN138" s="38"/>
      <c r="YO138" s="38"/>
      <c r="YP138" s="38"/>
      <c r="YQ138" s="38"/>
      <c r="YR138" s="38"/>
      <c r="YS138" s="38"/>
      <c r="YT138" s="38"/>
      <c r="YU138" s="38"/>
      <c r="YV138" s="38"/>
      <c r="YW138" s="38"/>
      <c r="YX138" s="38"/>
      <c r="YY138" s="38"/>
      <c r="YZ138" s="38"/>
      <c r="ZA138" s="38"/>
      <c r="ZB138" s="38"/>
      <c r="ZC138" s="38"/>
      <c r="ZD138" s="38"/>
      <c r="ZE138" s="38"/>
      <c r="ZF138" s="38"/>
      <c r="ZG138" s="38"/>
      <c r="ZH138" s="38"/>
      <c r="ZI138" s="38"/>
      <c r="ZJ138" s="38"/>
      <c r="ZK138" s="38"/>
      <c r="ZL138" s="38"/>
      <c r="ZM138" s="38"/>
      <c r="ZN138" s="38"/>
      <c r="ZO138" s="38"/>
      <c r="ZP138" s="38"/>
      <c r="ZQ138" s="38"/>
      <c r="ZR138" s="38"/>
      <c r="ZS138" s="38"/>
      <c r="ZT138" s="38"/>
      <c r="ZU138" s="38"/>
      <c r="ZV138" s="38"/>
      <c r="ZW138" s="38"/>
      <c r="ZX138" s="38"/>
      <c r="ZY138" s="38"/>
      <c r="ZZ138" s="38"/>
      <c r="AAA138" s="38"/>
      <c r="AAB138" s="38"/>
      <c r="AAC138" s="38"/>
      <c r="AAD138" s="38"/>
      <c r="AAE138" s="38"/>
      <c r="AAF138" s="38"/>
      <c r="AAG138" s="38"/>
      <c r="AAH138" s="38"/>
      <c r="AAI138" s="38"/>
      <c r="AAJ138" s="31">
        <f t="shared" si="15"/>
        <v>0</v>
      </c>
      <c r="AAK138" s="5"/>
    </row>
    <row r="139" spans="1:713" s="36" customFormat="1" ht="14.25" customHeight="1" x14ac:dyDescent="0.25">
      <c r="A139" s="43" t="s">
        <v>245</v>
      </c>
      <c r="B139" s="77">
        <f t="shared" si="14"/>
        <v>0</v>
      </c>
      <c r="C139" s="69">
        <v>1</v>
      </c>
      <c r="D139" s="71">
        <v>43043</v>
      </c>
      <c r="E139" s="79">
        <v>51.19</v>
      </c>
      <c r="F139" s="79">
        <f>E139*B139</f>
        <v>0</v>
      </c>
      <c r="G139" s="77">
        <v>1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  <c r="EN139" s="38"/>
      <c r="EO139" s="38"/>
      <c r="EP139" s="38"/>
      <c r="EQ139" s="38"/>
      <c r="ER139" s="38"/>
      <c r="ES139" s="38"/>
      <c r="ET139" s="38"/>
      <c r="EU139" s="38"/>
      <c r="EV139" s="38"/>
      <c r="EW139" s="38"/>
      <c r="EX139" s="38"/>
      <c r="EY139" s="38"/>
      <c r="EZ139" s="38"/>
      <c r="FA139" s="38"/>
      <c r="FB139" s="38"/>
      <c r="FC139" s="38"/>
      <c r="FD139" s="38"/>
      <c r="FE139" s="38"/>
      <c r="FF139" s="38"/>
      <c r="FG139" s="38"/>
      <c r="FH139" s="38"/>
      <c r="FI139" s="38"/>
      <c r="FJ139" s="38"/>
      <c r="FK139" s="38"/>
      <c r="FL139" s="38"/>
      <c r="FM139" s="38"/>
      <c r="FN139" s="38"/>
      <c r="FO139" s="38"/>
      <c r="FP139" s="38"/>
      <c r="FQ139" s="38"/>
      <c r="FR139" s="38"/>
      <c r="FS139" s="38"/>
      <c r="FT139" s="38"/>
      <c r="FU139" s="38"/>
      <c r="FV139" s="38"/>
      <c r="FW139" s="38"/>
      <c r="FX139" s="38"/>
      <c r="FY139" s="38"/>
      <c r="FZ139" s="38"/>
      <c r="GA139" s="38"/>
      <c r="GB139" s="38"/>
      <c r="GC139" s="38"/>
      <c r="GD139" s="38"/>
      <c r="GE139" s="38"/>
      <c r="GF139" s="38"/>
      <c r="GG139" s="38"/>
      <c r="GH139" s="38"/>
      <c r="GI139" s="38"/>
      <c r="GJ139" s="38"/>
      <c r="GK139" s="38"/>
      <c r="GL139" s="38"/>
      <c r="GM139" s="38"/>
      <c r="GN139" s="38"/>
      <c r="GO139" s="38"/>
      <c r="GP139" s="38"/>
      <c r="GQ139" s="38"/>
      <c r="GR139" s="38"/>
      <c r="GS139" s="38"/>
      <c r="GT139" s="38"/>
      <c r="GU139" s="38"/>
      <c r="GV139" s="38"/>
      <c r="GW139" s="38"/>
      <c r="GX139" s="38"/>
      <c r="GY139" s="38"/>
      <c r="GZ139" s="38"/>
      <c r="HA139" s="38"/>
      <c r="HB139" s="38"/>
      <c r="HC139" s="38"/>
      <c r="HD139" s="38"/>
      <c r="HE139" s="38"/>
      <c r="HF139" s="38"/>
      <c r="HG139" s="38"/>
      <c r="HH139" s="38"/>
      <c r="HI139" s="38"/>
      <c r="HJ139" s="38"/>
      <c r="HK139" s="38"/>
      <c r="HL139" s="38"/>
      <c r="HM139" s="38"/>
      <c r="HN139" s="38"/>
      <c r="HO139" s="38"/>
      <c r="HP139" s="38"/>
      <c r="HQ139" s="38"/>
      <c r="HR139" s="38"/>
      <c r="HS139" s="38"/>
      <c r="HT139" s="38"/>
      <c r="HU139" s="38"/>
      <c r="HV139" s="38"/>
      <c r="HW139" s="38"/>
      <c r="HX139" s="38"/>
      <c r="HY139" s="38"/>
      <c r="HZ139" s="38"/>
      <c r="IA139" s="38"/>
      <c r="IB139" s="38"/>
      <c r="IC139" s="38"/>
      <c r="ID139" s="38"/>
      <c r="IE139" s="38"/>
      <c r="IF139" s="38"/>
      <c r="IG139" s="38"/>
      <c r="IH139" s="38"/>
      <c r="II139" s="38"/>
      <c r="IJ139" s="38"/>
      <c r="IK139" s="38"/>
      <c r="IL139" s="38"/>
      <c r="IM139" s="38"/>
      <c r="IN139" s="38"/>
      <c r="IO139" s="38"/>
      <c r="IP139" s="38"/>
      <c r="IQ139" s="38"/>
      <c r="IR139" s="38"/>
      <c r="IS139" s="38"/>
      <c r="IT139" s="38"/>
      <c r="IU139" s="38"/>
      <c r="IV139" s="38"/>
      <c r="IW139" s="38"/>
      <c r="IX139" s="38"/>
      <c r="IY139" s="38"/>
      <c r="IZ139" s="38"/>
      <c r="JA139" s="38"/>
      <c r="JB139" s="38"/>
      <c r="JC139" s="38"/>
      <c r="JD139" s="38"/>
      <c r="JE139" s="38"/>
      <c r="JF139" s="38"/>
      <c r="JG139" s="38"/>
      <c r="JH139" s="38"/>
      <c r="JI139" s="38"/>
      <c r="JJ139" s="38"/>
      <c r="JK139" s="38"/>
      <c r="JL139" s="38"/>
      <c r="JM139" s="38"/>
      <c r="JN139" s="38"/>
      <c r="JO139" s="38"/>
      <c r="JP139" s="38"/>
      <c r="JQ139" s="38"/>
      <c r="JR139" s="38"/>
      <c r="JS139" s="38"/>
      <c r="JT139" s="38"/>
      <c r="JU139" s="38"/>
      <c r="JV139" s="38"/>
      <c r="JW139" s="38"/>
      <c r="JX139" s="38"/>
      <c r="JY139" s="38"/>
      <c r="JZ139" s="38"/>
      <c r="KA139" s="38"/>
      <c r="KB139" s="38"/>
      <c r="KC139" s="38"/>
      <c r="KD139" s="38"/>
      <c r="KE139" s="38"/>
      <c r="KF139" s="38"/>
      <c r="KG139" s="38"/>
      <c r="KH139" s="38"/>
      <c r="KI139" s="38"/>
      <c r="KJ139" s="38"/>
      <c r="KK139" s="38"/>
      <c r="KL139" s="38"/>
      <c r="KM139" s="38"/>
      <c r="KN139" s="38"/>
      <c r="KO139" s="38"/>
      <c r="KP139" s="38"/>
      <c r="KQ139" s="38"/>
      <c r="KR139" s="38"/>
      <c r="KS139" s="38"/>
      <c r="KT139" s="38"/>
      <c r="KU139" s="38"/>
      <c r="KV139" s="38"/>
      <c r="KW139" s="38"/>
      <c r="KX139" s="38"/>
      <c r="KY139" s="38"/>
      <c r="KZ139" s="38"/>
      <c r="LA139" s="38"/>
      <c r="LB139" s="38"/>
      <c r="LC139" s="38"/>
      <c r="LD139" s="38"/>
      <c r="LE139" s="38"/>
      <c r="LF139" s="38"/>
      <c r="LG139" s="38"/>
      <c r="LH139" s="38"/>
      <c r="LI139" s="38"/>
      <c r="LJ139" s="38"/>
      <c r="LK139" s="38"/>
      <c r="LL139" s="38"/>
      <c r="LM139" s="38"/>
      <c r="LN139" s="38"/>
      <c r="LO139" s="38"/>
      <c r="LP139" s="38"/>
      <c r="LQ139" s="38"/>
      <c r="LR139" s="38"/>
      <c r="LS139" s="38"/>
      <c r="LT139" s="38"/>
      <c r="LU139" s="38"/>
      <c r="LV139" s="38"/>
      <c r="LW139" s="38"/>
      <c r="LX139" s="38"/>
      <c r="LY139" s="38"/>
      <c r="LZ139" s="38"/>
      <c r="MA139" s="38"/>
      <c r="MB139" s="38"/>
      <c r="MC139" s="38"/>
      <c r="MD139" s="38"/>
      <c r="ME139" s="38"/>
      <c r="MF139" s="38"/>
      <c r="MG139" s="38"/>
      <c r="MH139" s="38"/>
      <c r="MI139" s="38"/>
      <c r="MJ139" s="38"/>
      <c r="MK139" s="38"/>
      <c r="ML139" s="38"/>
      <c r="MM139" s="38"/>
      <c r="MN139" s="38"/>
      <c r="MO139" s="38"/>
      <c r="MP139" s="38"/>
      <c r="MQ139" s="38"/>
      <c r="MR139" s="38"/>
      <c r="MS139" s="38"/>
      <c r="MT139" s="38"/>
      <c r="MU139" s="38"/>
      <c r="MV139" s="38"/>
      <c r="MW139" s="38"/>
      <c r="MX139" s="38"/>
      <c r="MY139" s="38"/>
      <c r="MZ139" s="38"/>
      <c r="NA139" s="38"/>
      <c r="NB139" s="38"/>
      <c r="NC139" s="38"/>
      <c r="ND139" s="38"/>
      <c r="NE139" s="38"/>
      <c r="NF139" s="38"/>
      <c r="NG139" s="38"/>
      <c r="NH139" s="38"/>
      <c r="NI139" s="38"/>
      <c r="NJ139" s="38"/>
      <c r="NK139" s="38"/>
      <c r="NL139" s="38"/>
      <c r="NM139" s="38"/>
      <c r="NN139" s="38"/>
      <c r="NO139" s="38"/>
      <c r="NP139" s="38"/>
      <c r="NQ139" s="38"/>
      <c r="NR139" s="38"/>
      <c r="NS139" s="38"/>
      <c r="NT139" s="38"/>
      <c r="NU139" s="38"/>
      <c r="NV139" s="38"/>
      <c r="NW139" s="38"/>
      <c r="NX139" s="38"/>
      <c r="NY139" s="38"/>
      <c r="NZ139" s="38"/>
      <c r="OA139" s="38"/>
      <c r="OB139" s="38"/>
      <c r="OC139" s="38"/>
      <c r="OD139" s="38"/>
      <c r="OE139" s="38"/>
      <c r="OF139" s="38"/>
      <c r="OG139" s="38"/>
      <c r="OH139" s="38"/>
      <c r="OI139" s="38"/>
      <c r="OJ139" s="38"/>
      <c r="OK139" s="38"/>
      <c r="OL139" s="38"/>
      <c r="OM139" s="38"/>
      <c r="ON139" s="38"/>
      <c r="OO139" s="38"/>
      <c r="OP139" s="38"/>
      <c r="OQ139" s="38"/>
      <c r="OR139" s="38"/>
      <c r="OS139" s="38"/>
      <c r="OT139" s="38"/>
      <c r="OU139" s="38"/>
      <c r="OV139" s="38"/>
      <c r="OW139" s="38"/>
      <c r="OX139" s="38"/>
      <c r="OY139" s="38"/>
      <c r="OZ139" s="38"/>
      <c r="PA139" s="38"/>
      <c r="PB139" s="38"/>
      <c r="PC139" s="38"/>
      <c r="PD139" s="38"/>
      <c r="PE139" s="38"/>
      <c r="PF139" s="38"/>
      <c r="PG139" s="38"/>
      <c r="PH139" s="38"/>
      <c r="PI139" s="38"/>
      <c r="PJ139" s="38"/>
      <c r="PK139" s="38"/>
      <c r="PL139" s="38"/>
      <c r="PM139" s="38"/>
      <c r="PN139" s="38"/>
      <c r="PO139" s="38"/>
      <c r="PP139" s="38"/>
      <c r="PQ139" s="38"/>
      <c r="PR139" s="38"/>
      <c r="PS139" s="38"/>
      <c r="PT139" s="38"/>
      <c r="PU139" s="38"/>
      <c r="PV139" s="38"/>
      <c r="PW139" s="38"/>
      <c r="PX139" s="38"/>
      <c r="PY139" s="38"/>
      <c r="PZ139" s="38"/>
      <c r="QA139" s="38"/>
      <c r="QB139" s="38"/>
      <c r="QC139" s="38"/>
      <c r="QD139" s="38"/>
      <c r="QE139" s="38"/>
      <c r="QF139" s="38"/>
      <c r="QG139" s="38"/>
      <c r="QH139" s="38"/>
      <c r="QI139" s="38"/>
      <c r="QJ139" s="38"/>
      <c r="QK139" s="38"/>
      <c r="QL139" s="38"/>
      <c r="QM139" s="38"/>
      <c r="QN139" s="38"/>
      <c r="QO139" s="38"/>
      <c r="QP139" s="38"/>
      <c r="QQ139" s="38"/>
      <c r="QR139" s="38"/>
      <c r="QS139" s="38"/>
      <c r="QT139" s="38"/>
      <c r="QU139" s="38"/>
      <c r="QV139" s="38"/>
      <c r="QW139" s="38"/>
      <c r="QX139" s="38"/>
      <c r="QY139" s="38"/>
      <c r="QZ139" s="38"/>
      <c r="RA139" s="38"/>
      <c r="RB139" s="38"/>
      <c r="RC139" s="38"/>
      <c r="RD139" s="38"/>
      <c r="RE139" s="38"/>
      <c r="RF139" s="38"/>
      <c r="RG139" s="38"/>
      <c r="RH139" s="38"/>
      <c r="RI139" s="38"/>
      <c r="RJ139" s="38"/>
      <c r="RK139" s="38"/>
      <c r="RL139" s="38"/>
      <c r="RM139" s="38"/>
      <c r="RN139" s="38"/>
      <c r="RO139" s="38"/>
      <c r="RP139" s="38"/>
      <c r="RQ139" s="38"/>
      <c r="RR139" s="38"/>
      <c r="RS139" s="38"/>
      <c r="RT139" s="38"/>
      <c r="RU139" s="38"/>
      <c r="RV139" s="38"/>
      <c r="RW139" s="38"/>
      <c r="RX139" s="38"/>
      <c r="RY139" s="38"/>
      <c r="RZ139" s="38"/>
      <c r="SA139" s="38"/>
      <c r="SB139" s="38"/>
      <c r="SC139" s="38"/>
      <c r="SD139" s="38"/>
      <c r="SE139" s="38"/>
      <c r="SF139" s="38"/>
      <c r="SG139" s="38"/>
      <c r="SH139" s="38"/>
      <c r="SI139" s="38"/>
      <c r="SJ139" s="38"/>
      <c r="SK139" s="38"/>
      <c r="SL139" s="38"/>
      <c r="SM139" s="38"/>
      <c r="SN139" s="38"/>
      <c r="SO139" s="38"/>
      <c r="SP139" s="38"/>
      <c r="SQ139" s="38"/>
      <c r="SR139" s="38"/>
      <c r="SS139" s="38"/>
      <c r="ST139" s="38"/>
      <c r="SU139" s="38"/>
      <c r="SV139" s="38"/>
      <c r="SW139" s="38"/>
      <c r="SX139" s="38"/>
      <c r="SY139" s="38"/>
      <c r="SZ139" s="38"/>
      <c r="TA139" s="38"/>
      <c r="TB139" s="38"/>
      <c r="TC139" s="38"/>
      <c r="TD139" s="38"/>
      <c r="TE139" s="38"/>
      <c r="TF139" s="38"/>
      <c r="TG139" s="38"/>
      <c r="TH139" s="38"/>
      <c r="TI139" s="38"/>
      <c r="TJ139" s="38"/>
      <c r="TK139" s="38"/>
      <c r="TL139" s="38"/>
      <c r="TM139" s="38"/>
      <c r="TN139" s="38"/>
      <c r="TO139" s="38"/>
      <c r="TP139" s="38"/>
      <c r="TQ139" s="38"/>
      <c r="TR139" s="38"/>
      <c r="TS139" s="38"/>
      <c r="TT139" s="38"/>
      <c r="TU139" s="38"/>
      <c r="TV139" s="38"/>
      <c r="TW139" s="38"/>
      <c r="TX139" s="38"/>
      <c r="TY139" s="38"/>
      <c r="TZ139" s="38"/>
      <c r="UA139" s="38"/>
      <c r="UB139" s="38"/>
      <c r="UC139" s="38"/>
      <c r="UD139" s="38"/>
      <c r="UE139" s="38"/>
      <c r="UF139" s="38"/>
      <c r="UG139" s="38"/>
      <c r="UH139" s="38"/>
      <c r="UI139" s="38"/>
      <c r="UJ139" s="38"/>
      <c r="UK139" s="38"/>
      <c r="UL139" s="38"/>
      <c r="UM139" s="38"/>
      <c r="UN139" s="38"/>
      <c r="UO139" s="38"/>
      <c r="UP139" s="38"/>
      <c r="UQ139" s="38"/>
      <c r="UR139" s="38"/>
      <c r="US139" s="38"/>
      <c r="UT139" s="38"/>
      <c r="UU139" s="38"/>
      <c r="UV139" s="38"/>
      <c r="UW139" s="38"/>
      <c r="UX139" s="38"/>
      <c r="UY139" s="38"/>
      <c r="UZ139" s="38"/>
      <c r="VA139" s="38"/>
      <c r="VB139" s="38"/>
      <c r="VC139" s="38"/>
      <c r="VD139" s="38"/>
      <c r="VE139" s="38"/>
      <c r="VF139" s="38"/>
      <c r="VG139" s="38"/>
      <c r="VH139" s="38"/>
      <c r="VI139" s="38"/>
      <c r="VJ139" s="38"/>
      <c r="VK139" s="38"/>
      <c r="VL139" s="38"/>
      <c r="VM139" s="38"/>
      <c r="VN139" s="38"/>
      <c r="VO139" s="38"/>
      <c r="VP139" s="38"/>
      <c r="VQ139" s="38"/>
      <c r="VR139" s="38"/>
      <c r="VS139" s="38"/>
      <c r="VT139" s="38"/>
      <c r="VU139" s="38"/>
      <c r="VV139" s="38"/>
      <c r="VW139" s="38"/>
      <c r="VX139" s="38"/>
      <c r="VY139" s="38"/>
      <c r="VZ139" s="38"/>
      <c r="WA139" s="38"/>
      <c r="WB139" s="38"/>
      <c r="WC139" s="38"/>
      <c r="WD139" s="38"/>
      <c r="WE139" s="38"/>
      <c r="WF139" s="38"/>
      <c r="WG139" s="38"/>
      <c r="WH139" s="38"/>
      <c r="WI139" s="38"/>
      <c r="WJ139" s="38"/>
      <c r="WK139" s="38"/>
      <c r="WL139" s="38"/>
      <c r="WM139" s="38"/>
      <c r="WN139" s="38"/>
      <c r="WO139" s="38"/>
      <c r="WP139" s="38"/>
      <c r="WQ139" s="38"/>
      <c r="WR139" s="38"/>
      <c r="WS139" s="38"/>
      <c r="WT139" s="38"/>
      <c r="WU139" s="38"/>
      <c r="WV139" s="38"/>
      <c r="WW139" s="38"/>
      <c r="WX139" s="38"/>
      <c r="WY139" s="38"/>
      <c r="WZ139" s="38"/>
      <c r="XA139" s="38"/>
      <c r="XB139" s="38">
        <v>1</v>
      </c>
      <c r="XC139" s="38"/>
      <c r="XD139" s="38"/>
      <c r="XE139" s="38"/>
      <c r="XF139" s="38"/>
      <c r="XG139" s="38"/>
      <c r="XH139" s="38"/>
      <c r="XI139" s="38"/>
      <c r="XJ139" s="38"/>
      <c r="XK139" s="38"/>
      <c r="XL139" s="38"/>
      <c r="XM139" s="38"/>
      <c r="XN139" s="38"/>
      <c r="XO139" s="38"/>
      <c r="XP139" s="38"/>
      <c r="XQ139" s="38"/>
      <c r="XR139" s="38"/>
      <c r="XS139" s="38"/>
      <c r="XT139" s="38"/>
      <c r="XU139" s="38"/>
      <c r="XV139" s="38"/>
      <c r="XW139" s="38"/>
      <c r="XX139" s="38"/>
      <c r="XY139" s="38"/>
      <c r="XZ139" s="38"/>
      <c r="YA139" s="38"/>
      <c r="YB139" s="38"/>
      <c r="YC139" s="38"/>
      <c r="YD139" s="38"/>
      <c r="YE139" s="38"/>
      <c r="YF139" s="38"/>
      <c r="YG139" s="38"/>
      <c r="YH139" s="38"/>
      <c r="YI139" s="38"/>
      <c r="YJ139" s="38"/>
      <c r="YK139" s="38"/>
      <c r="YL139" s="38"/>
      <c r="YM139" s="38"/>
      <c r="YN139" s="38"/>
      <c r="YO139" s="38"/>
      <c r="YP139" s="38"/>
      <c r="YQ139" s="38"/>
      <c r="YR139" s="38"/>
      <c r="YS139" s="38"/>
      <c r="YT139" s="38"/>
      <c r="YU139" s="38"/>
      <c r="YV139" s="38"/>
      <c r="YW139" s="38"/>
      <c r="YX139" s="38"/>
      <c r="YY139" s="38"/>
      <c r="YZ139" s="38"/>
      <c r="ZA139" s="38"/>
      <c r="ZB139" s="38"/>
      <c r="ZC139" s="38"/>
      <c r="ZD139" s="38"/>
      <c r="ZE139" s="38"/>
      <c r="ZF139" s="38"/>
      <c r="ZG139" s="38"/>
      <c r="ZH139" s="38"/>
      <c r="ZI139" s="38"/>
      <c r="ZJ139" s="38"/>
      <c r="ZK139" s="38"/>
      <c r="ZL139" s="38"/>
      <c r="ZM139" s="38"/>
      <c r="ZN139" s="38"/>
      <c r="ZO139" s="38"/>
      <c r="ZP139" s="38"/>
      <c r="ZQ139" s="38"/>
      <c r="ZR139" s="38"/>
      <c r="ZS139" s="38"/>
      <c r="ZT139" s="38"/>
      <c r="ZU139" s="38"/>
      <c r="ZV139" s="38"/>
      <c r="ZW139" s="38"/>
      <c r="ZX139" s="38"/>
      <c r="ZY139" s="38"/>
      <c r="ZZ139" s="38"/>
      <c r="AAA139" s="38"/>
      <c r="AAB139" s="38"/>
      <c r="AAC139" s="38"/>
      <c r="AAD139" s="38"/>
      <c r="AAE139" s="38"/>
      <c r="AAF139" s="38"/>
      <c r="AAG139" s="38"/>
      <c r="AAH139" s="38"/>
      <c r="AAI139" s="38"/>
      <c r="AAJ139" s="31">
        <f t="shared" si="15"/>
        <v>0</v>
      </c>
      <c r="AAK139" s="5"/>
    </row>
    <row r="140" spans="1:713" s="36" customFormat="1" ht="13.5" customHeight="1" x14ac:dyDescent="0.25">
      <c r="A140" s="62" t="s">
        <v>55</v>
      </c>
      <c r="B140" s="77">
        <f t="shared" si="14"/>
        <v>0</v>
      </c>
      <c r="C140" s="69">
        <v>10</v>
      </c>
      <c r="D140" s="71">
        <v>43325</v>
      </c>
      <c r="E140" s="79">
        <v>20.6</v>
      </c>
      <c r="F140" s="79">
        <f t="shared" si="16"/>
        <v>0</v>
      </c>
      <c r="G140" s="77">
        <v>1</v>
      </c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  <c r="EN140" s="38"/>
      <c r="EO140" s="38"/>
      <c r="EP140" s="38"/>
      <c r="EQ140" s="38"/>
      <c r="ER140" s="38"/>
      <c r="ES140" s="38"/>
      <c r="ET140" s="38"/>
      <c r="EU140" s="38"/>
      <c r="EV140" s="38"/>
      <c r="EW140" s="38"/>
      <c r="EX140" s="38"/>
      <c r="EY140" s="38"/>
      <c r="EZ140" s="38"/>
      <c r="FA140" s="38"/>
      <c r="FB140" s="38"/>
      <c r="FC140" s="38"/>
      <c r="FD140" s="38"/>
      <c r="FE140" s="38"/>
      <c r="FF140" s="38"/>
      <c r="FG140" s="38"/>
      <c r="FH140" s="38"/>
      <c r="FI140" s="38"/>
      <c r="FJ140" s="38"/>
      <c r="FK140" s="38"/>
      <c r="FL140" s="38"/>
      <c r="FM140" s="38"/>
      <c r="FN140" s="38"/>
      <c r="FO140" s="38"/>
      <c r="FP140" s="38"/>
      <c r="FQ140" s="38"/>
      <c r="FR140" s="38"/>
      <c r="FS140" s="38"/>
      <c r="FT140" s="38"/>
      <c r="FU140" s="38"/>
      <c r="FV140" s="38"/>
      <c r="FW140" s="38"/>
      <c r="FX140" s="38"/>
      <c r="FY140" s="38"/>
      <c r="FZ140" s="38"/>
      <c r="GA140" s="38"/>
      <c r="GB140" s="38"/>
      <c r="GC140" s="38"/>
      <c r="GD140" s="38"/>
      <c r="GE140" s="38"/>
      <c r="GF140" s="38"/>
      <c r="GG140" s="38"/>
      <c r="GH140" s="38"/>
      <c r="GI140" s="38"/>
      <c r="GJ140" s="38"/>
      <c r="GK140" s="38"/>
      <c r="GL140" s="38"/>
      <c r="GM140" s="38"/>
      <c r="GN140" s="38"/>
      <c r="GO140" s="38"/>
      <c r="GP140" s="38"/>
      <c r="GQ140" s="38"/>
      <c r="GR140" s="38"/>
      <c r="GS140" s="38"/>
      <c r="GT140" s="38"/>
      <c r="GU140" s="38"/>
      <c r="GV140" s="38"/>
      <c r="GW140" s="38"/>
      <c r="GX140" s="38"/>
      <c r="GY140" s="38"/>
      <c r="GZ140" s="38"/>
      <c r="HA140" s="38"/>
      <c r="HB140" s="38"/>
      <c r="HC140" s="38"/>
      <c r="HD140" s="38"/>
      <c r="HE140" s="38"/>
      <c r="HF140" s="38"/>
      <c r="HG140" s="38"/>
      <c r="HH140" s="38"/>
      <c r="HI140" s="38"/>
      <c r="HJ140" s="38"/>
      <c r="HK140" s="38"/>
      <c r="HL140" s="38"/>
      <c r="HM140" s="38"/>
      <c r="HN140" s="38"/>
      <c r="HO140" s="38"/>
      <c r="HP140" s="38"/>
      <c r="HQ140" s="38"/>
      <c r="HR140" s="38"/>
      <c r="HS140" s="38"/>
      <c r="HT140" s="38"/>
      <c r="HU140" s="38"/>
      <c r="HV140" s="38"/>
      <c r="HW140" s="38"/>
      <c r="HX140" s="38"/>
      <c r="HY140" s="38"/>
      <c r="HZ140" s="38"/>
      <c r="IA140" s="38"/>
      <c r="IB140" s="38"/>
      <c r="IC140" s="38"/>
      <c r="ID140" s="38"/>
      <c r="IE140" s="38"/>
      <c r="IF140" s="38"/>
      <c r="IG140" s="38"/>
      <c r="IH140" s="38"/>
      <c r="II140" s="38"/>
      <c r="IJ140" s="38"/>
      <c r="IK140" s="38"/>
      <c r="IL140" s="38"/>
      <c r="IM140" s="38"/>
      <c r="IN140" s="38"/>
      <c r="IO140" s="38"/>
      <c r="IP140" s="38"/>
      <c r="IQ140" s="38"/>
      <c r="IR140" s="38"/>
      <c r="IS140" s="38"/>
      <c r="IT140" s="38"/>
      <c r="IU140" s="38"/>
      <c r="IV140" s="38"/>
      <c r="IW140" s="38"/>
      <c r="IX140" s="38"/>
      <c r="IY140" s="38"/>
      <c r="IZ140" s="38"/>
      <c r="JA140" s="38"/>
      <c r="JB140" s="38"/>
      <c r="JC140" s="38"/>
      <c r="JD140" s="38"/>
      <c r="JE140" s="38"/>
      <c r="JF140" s="38"/>
      <c r="JG140" s="38"/>
      <c r="JH140" s="38"/>
      <c r="JI140" s="38"/>
      <c r="JJ140" s="38"/>
      <c r="JK140" s="38"/>
      <c r="JL140" s="38"/>
      <c r="JM140" s="38"/>
      <c r="JN140" s="38"/>
      <c r="JO140" s="38"/>
      <c r="JP140" s="38"/>
      <c r="JQ140" s="38"/>
      <c r="JR140" s="38"/>
      <c r="JS140" s="38"/>
      <c r="JT140" s="38"/>
      <c r="JU140" s="38"/>
      <c r="JV140" s="38"/>
      <c r="JW140" s="38"/>
      <c r="JX140" s="38"/>
      <c r="JY140" s="38"/>
      <c r="JZ140" s="38"/>
      <c r="KA140" s="38"/>
      <c r="KB140" s="38"/>
      <c r="KC140" s="38"/>
      <c r="KD140" s="38"/>
      <c r="KE140" s="38"/>
      <c r="KF140" s="38"/>
      <c r="KG140" s="38"/>
      <c r="KH140" s="38"/>
      <c r="KI140" s="38"/>
      <c r="KJ140" s="38"/>
      <c r="KK140" s="38"/>
      <c r="KL140" s="38"/>
      <c r="KM140" s="38"/>
      <c r="KN140" s="38"/>
      <c r="KO140" s="38"/>
      <c r="KP140" s="38"/>
      <c r="KQ140" s="38"/>
      <c r="KR140" s="38"/>
      <c r="KS140" s="38"/>
      <c r="KT140" s="38"/>
      <c r="KU140" s="38"/>
      <c r="KV140" s="38"/>
      <c r="KW140" s="38"/>
      <c r="KX140" s="38"/>
      <c r="KY140" s="38"/>
      <c r="KZ140" s="38"/>
      <c r="LA140" s="38"/>
      <c r="LB140" s="38"/>
      <c r="LC140" s="38"/>
      <c r="LD140" s="38"/>
      <c r="LE140" s="38"/>
      <c r="LF140" s="38"/>
      <c r="LG140" s="38"/>
      <c r="LH140" s="38"/>
      <c r="LI140" s="38"/>
      <c r="LJ140" s="38"/>
      <c r="LK140" s="38"/>
      <c r="LL140" s="38"/>
      <c r="LM140" s="38"/>
      <c r="LN140" s="38"/>
      <c r="LO140" s="38"/>
      <c r="LP140" s="38"/>
      <c r="LQ140" s="38"/>
      <c r="LR140" s="38"/>
      <c r="LS140" s="38"/>
      <c r="LT140" s="38"/>
      <c r="LU140" s="38"/>
      <c r="LV140" s="38"/>
      <c r="LW140" s="38"/>
      <c r="LX140" s="38"/>
      <c r="LY140" s="38"/>
      <c r="LZ140" s="38"/>
      <c r="MA140" s="38"/>
      <c r="MB140" s="38"/>
      <c r="MC140" s="38"/>
      <c r="MD140" s="38"/>
      <c r="ME140" s="38"/>
      <c r="MF140" s="38"/>
      <c r="MG140" s="38"/>
      <c r="MH140" s="38"/>
      <c r="MI140" s="38"/>
      <c r="MJ140" s="38"/>
      <c r="MK140" s="38"/>
      <c r="ML140" s="38"/>
      <c r="MM140" s="38"/>
      <c r="MN140" s="38"/>
      <c r="MO140" s="38"/>
      <c r="MP140" s="38"/>
      <c r="MQ140" s="38"/>
      <c r="MR140" s="38"/>
      <c r="MS140" s="38"/>
      <c r="MT140" s="38"/>
      <c r="MU140" s="38"/>
      <c r="MV140" s="38"/>
      <c r="MW140" s="38"/>
      <c r="MX140" s="38"/>
      <c r="MY140" s="38"/>
      <c r="MZ140" s="38"/>
      <c r="NA140" s="38"/>
      <c r="NB140" s="38"/>
      <c r="NC140" s="38"/>
      <c r="ND140" s="38"/>
      <c r="NE140" s="38">
        <v>1</v>
      </c>
      <c r="NF140" s="38"/>
      <c r="NG140" s="38"/>
      <c r="NH140" s="38"/>
      <c r="NI140" s="38"/>
      <c r="NJ140" s="38"/>
      <c r="NK140" s="38"/>
      <c r="NL140" s="38"/>
      <c r="NM140" s="38"/>
      <c r="NN140" s="38"/>
      <c r="NO140" s="38"/>
      <c r="NP140" s="38"/>
      <c r="NQ140" s="38"/>
      <c r="NR140" s="38"/>
      <c r="NS140" s="38"/>
      <c r="NT140" s="38"/>
      <c r="NU140" s="38"/>
      <c r="NV140" s="38"/>
      <c r="NW140" s="38"/>
      <c r="NX140" s="38"/>
      <c r="NY140" s="38"/>
      <c r="NZ140" s="38"/>
      <c r="OA140" s="38"/>
      <c r="OB140" s="38"/>
      <c r="OC140" s="38"/>
      <c r="OD140" s="38"/>
      <c r="OE140" s="38"/>
      <c r="OF140" s="38"/>
      <c r="OG140" s="38"/>
      <c r="OH140" s="38"/>
      <c r="OI140" s="38"/>
      <c r="OJ140" s="38"/>
      <c r="OK140" s="38"/>
      <c r="OL140" s="38"/>
      <c r="OM140" s="38"/>
      <c r="ON140" s="38"/>
      <c r="OO140" s="38"/>
      <c r="OP140" s="38"/>
      <c r="OQ140" s="38"/>
      <c r="OR140" s="38"/>
      <c r="OS140" s="38"/>
      <c r="OT140" s="38"/>
      <c r="OU140" s="38"/>
      <c r="OV140" s="38"/>
      <c r="OW140" s="38"/>
      <c r="OX140" s="38"/>
      <c r="OY140" s="38"/>
      <c r="OZ140" s="38"/>
      <c r="PA140" s="38"/>
      <c r="PB140" s="38"/>
      <c r="PC140" s="38"/>
      <c r="PD140" s="38"/>
      <c r="PE140" s="38"/>
      <c r="PF140" s="38"/>
      <c r="PG140" s="38"/>
      <c r="PH140" s="38"/>
      <c r="PI140" s="38"/>
      <c r="PJ140" s="38"/>
      <c r="PK140" s="38"/>
      <c r="PL140" s="38"/>
      <c r="PM140" s="38"/>
      <c r="PN140" s="38"/>
      <c r="PO140" s="38"/>
      <c r="PP140" s="38"/>
      <c r="PQ140" s="38"/>
      <c r="PR140" s="38"/>
      <c r="PS140" s="38"/>
      <c r="PT140" s="38"/>
      <c r="PU140" s="38"/>
      <c r="PV140" s="38"/>
      <c r="PW140" s="38"/>
      <c r="PX140" s="38"/>
      <c r="PY140" s="38"/>
      <c r="PZ140" s="38"/>
      <c r="QA140" s="38">
        <v>10</v>
      </c>
      <c r="QB140" s="38"/>
      <c r="QC140" s="38"/>
      <c r="QD140" s="38"/>
      <c r="QE140" s="38"/>
      <c r="QF140" s="38"/>
      <c r="QG140" s="38"/>
      <c r="QH140" s="38"/>
      <c r="QI140" s="38"/>
      <c r="QJ140" s="38"/>
      <c r="QK140" s="38"/>
      <c r="QL140" s="38"/>
      <c r="QM140" s="38"/>
      <c r="QN140" s="38"/>
      <c r="QO140" s="38"/>
      <c r="QP140" s="38"/>
      <c r="QQ140" s="38"/>
      <c r="QR140" s="38"/>
      <c r="QS140" s="38"/>
      <c r="QT140" s="38"/>
      <c r="QU140" s="38"/>
      <c r="QV140" s="38">
        <v>10</v>
      </c>
      <c r="QW140" s="38"/>
      <c r="QX140" s="38"/>
      <c r="QY140" s="38"/>
      <c r="QZ140" s="38"/>
      <c r="RA140" s="38"/>
      <c r="RB140" s="38"/>
      <c r="RC140" s="38"/>
      <c r="RD140" s="38"/>
      <c r="RE140" s="38"/>
      <c r="RF140" s="38"/>
      <c r="RG140" s="38"/>
      <c r="RH140" s="38"/>
      <c r="RI140" s="38"/>
      <c r="RJ140" s="38"/>
      <c r="RK140" s="38"/>
      <c r="RL140" s="38"/>
      <c r="RM140" s="38"/>
      <c r="RN140" s="38"/>
      <c r="RO140" s="38"/>
      <c r="RP140" s="38"/>
      <c r="RQ140" s="38"/>
      <c r="RR140" s="38"/>
      <c r="RS140" s="38"/>
      <c r="RT140" s="38"/>
      <c r="RU140" s="38"/>
      <c r="RV140" s="38"/>
      <c r="RW140" s="38"/>
      <c r="RX140" s="38"/>
      <c r="RY140" s="38"/>
      <c r="RZ140" s="38"/>
      <c r="SA140" s="38"/>
      <c r="SB140" s="38"/>
      <c r="SC140" s="38"/>
      <c r="SD140" s="38"/>
      <c r="SE140" s="38"/>
      <c r="SF140" s="38"/>
      <c r="SG140" s="38"/>
      <c r="SH140" s="38"/>
      <c r="SI140" s="38"/>
      <c r="SJ140" s="38"/>
      <c r="SK140" s="38"/>
      <c r="SL140" s="38"/>
      <c r="SM140" s="38"/>
      <c r="SN140" s="38"/>
      <c r="SO140" s="38"/>
      <c r="SP140" s="38"/>
      <c r="SQ140" s="38"/>
      <c r="SR140" s="38"/>
      <c r="SS140" s="38"/>
      <c r="ST140" s="38"/>
      <c r="SU140" s="38"/>
      <c r="SV140" s="38"/>
      <c r="SW140" s="38"/>
      <c r="SX140" s="38"/>
      <c r="SY140" s="38"/>
      <c r="SZ140" s="38"/>
      <c r="TA140" s="38"/>
      <c r="TB140" s="38"/>
      <c r="TC140" s="38"/>
      <c r="TD140" s="38"/>
      <c r="TE140" s="38"/>
      <c r="TF140" s="38"/>
      <c r="TG140" s="38"/>
      <c r="TH140" s="38"/>
      <c r="TI140" s="38"/>
      <c r="TJ140" s="38"/>
      <c r="TK140" s="38"/>
      <c r="TL140" s="38"/>
      <c r="TM140" s="38"/>
      <c r="TN140" s="38"/>
      <c r="TO140" s="38"/>
      <c r="TP140" s="38"/>
      <c r="TQ140" s="38"/>
      <c r="TR140" s="38"/>
      <c r="TS140" s="38"/>
      <c r="TT140" s="38"/>
      <c r="TU140" s="38"/>
      <c r="TV140" s="38"/>
      <c r="TW140" s="38"/>
      <c r="TX140" s="38"/>
      <c r="TY140" s="38"/>
      <c r="TZ140" s="38"/>
      <c r="UA140" s="38"/>
      <c r="UB140" s="38"/>
      <c r="UC140" s="38"/>
      <c r="UD140" s="38"/>
      <c r="UE140" s="38"/>
      <c r="UF140" s="38"/>
      <c r="UG140" s="38"/>
      <c r="UH140" s="38"/>
      <c r="UI140" s="38"/>
      <c r="UJ140" s="38"/>
      <c r="UK140" s="38"/>
      <c r="UL140" s="38"/>
      <c r="UM140" s="38"/>
      <c r="UN140" s="38"/>
      <c r="UO140" s="38"/>
      <c r="UP140" s="38"/>
      <c r="UQ140" s="38"/>
      <c r="UR140" s="38"/>
      <c r="US140" s="38"/>
      <c r="UT140" s="38"/>
      <c r="UU140" s="38"/>
      <c r="UV140" s="38"/>
      <c r="UW140" s="38"/>
      <c r="UX140" s="38"/>
      <c r="UY140" s="38"/>
      <c r="UZ140" s="38"/>
      <c r="VA140" s="38"/>
      <c r="VB140" s="38"/>
      <c r="VC140" s="38"/>
      <c r="VD140" s="38"/>
      <c r="VE140" s="38"/>
      <c r="VF140" s="38"/>
      <c r="VG140" s="38"/>
      <c r="VH140" s="38"/>
      <c r="VI140" s="38"/>
      <c r="VJ140" s="38"/>
      <c r="VK140" s="38"/>
      <c r="VL140" s="38"/>
      <c r="VM140" s="38"/>
      <c r="VN140" s="38"/>
      <c r="VO140" s="38"/>
      <c r="VP140" s="38"/>
      <c r="VQ140" s="38"/>
      <c r="VR140" s="38"/>
      <c r="VS140" s="38"/>
      <c r="VT140" s="38"/>
      <c r="VU140" s="38"/>
      <c r="VV140" s="38"/>
      <c r="VW140" s="38"/>
      <c r="VX140" s="38"/>
      <c r="VY140" s="38"/>
      <c r="VZ140" s="38"/>
      <c r="WA140" s="38"/>
      <c r="WB140" s="38"/>
      <c r="WC140" s="38"/>
      <c r="WD140" s="38"/>
      <c r="WE140" s="38"/>
      <c r="WF140" s="38"/>
      <c r="WG140" s="38"/>
      <c r="WH140" s="38"/>
      <c r="WI140" s="38"/>
      <c r="WJ140" s="38"/>
      <c r="WK140" s="38"/>
      <c r="WL140" s="38"/>
      <c r="WM140" s="38"/>
      <c r="WN140" s="38"/>
      <c r="WO140" s="38"/>
      <c r="WP140" s="38"/>
      <c r="WQ140" s="38"/>
      <c r="WR140" s="38"/>
      <c r="WS140" s="38"/>
      <c r="WT140" s="38"/>
      <c r="WU140" s="38"/>
      <c r="WV140" s="38"/>
      <c r="WW140" s="38"/>
      <c r="WX140" s="38"/>
      <c r="WY140" s="38"/>
      <c r="WZ140" s="38"/>
      <c r="XA140" s="38"/>
      <c r="XB140" s="38"/>
      <c r="XC140" s="38"/>
      <c r="XD140" s="38"/>
      <c r="XE140" s="38"/>
      <c r="XF140" s="38"/>
      <c r="XG140" s="38"/>
      <c r="XH140" s="38"/>
      <c r="XI140" s="38"/>
      <c r="XJ140" s="38"/>
      <c r="XK140" s="38"/>
      <c r="XL140" s="38"/>
      <c r="XM140" s="38"/>
      <c r="XN140" s="38"/>
      <c r="XO140" s="38"/>
      <c r="XP140" s="38"/>
      <c r="XQ140" s="38"/>
      <c r="XR140" s="38"/>
      <c r="XS140" s="38"/>
      <c r="XT140" s="38"/>
      <c r="XU140" s="38"/>
      <c r="XV140" s="38"/>
      <c r="XW140" s="38"/>
      <c r="XX140" s="38"/>
      <c r="XY140" s="38"/>
      <c r="XZ140" s="38"/>
      <c r="YA140" s="38"/>
      <c r="YB140" s="38"/>
      <c r="YC140" s="38"/>
      <c r="YD140" s="38"/>
      <c r="YE140" s="38"/>
      <c r="YF140" s="38"/>
      <c r="YG140" s="38"/>
      <c r="YH140" s="38"/>
      <c r="YI140" s="38"/>
      <c r="YJ140" s="38"/>
      <c r="YK140" s="38"/>
      <c r="YL140" s="38"/>
      <c r="YM140" s="38"/>
      <c r="YN140" s="38"/>
      <c r="YO140" s="38"/>
      <c r="YP140" s="38"/>
      <c r="YQ140" s="38"/>
      <c r="YR140" s="38"/>
      <c r="YS140" s="38"/>
      <c r="YT140" s="38"/>
      <c r="YU140" s="38"/>
      <c r="YV140" s="38"/>
      <c r="YW140" s="38"/>
      <c r="YX140" s="38"/>
      <c r="YY140" s="38"/>
      <c r="YZ140" s="38"/>
      <c r="ZA140" s="38"/>
      <c r="ZB140" s="38"/>
      <c r="ZC140" s="38"/>
      <c r="ZD140" s="38"/>
      <c r="ZE140" s="38"/>
      <c r="ZF140" s="38"/>
      <c r="ZG140" s="38"/>
      <c r="ZH140" s="38"/>
      <c r="ZI140" s="38"/>
      <c r="ZJ140" s="38"/>
      <c r="ZK140" s="38"/>
      <c r="ZL140" s="38"/>
      <c r="ZM140" s="38"/>
      <c r="ZN140" s="38"/>
      <c r="ZO140" s="38"/>
      <c r="ZP140" s="38"/>
      <c r="ZQ140" s="38"/>
      <c r="ZR140" s="38"/>
      <c r="ZS140" s="38"/>
      <c r="ZT140" s="38"/>
      <c r="ZU140" s="38"/>
      <c r="ZV140" s="38"/>
      <c r="ZW140" s="38"/>
      <c r="ZX140" s="38"/>
      <c r="ZY140" s="38"/>
      <c r="ZZ140" s="38"/>
      <c r="AAA140" s="38"/>
      <c r="AAB140" s="38"/>
      <c r="AAC140" s="38"/>
      <c r="AAD140" s="38"/>
      <c r="AAE140" s="38"/>
      <c r="AAF140" s="38"/>
      <c r="AAG140" s="38"/>
      <c r="AAH140" s="38"/>
      <c r="AAI140" s="38"/>
      <c r="AAJ140" s="31">
        <f t="shared" si="15"/>
        <v>0</v>
      </c>
      <c r="AAK140" s="5"/>
    </row>
    <row r="141" spans="1:713" s="36" customFormat="1" ht="13.5" customHeight="1" x14ac:dyDescent="0.25">
      <c r="A141" s="62" t="s">
        <v>175</v>
      </c>
      <c r="B141" s="77">
        <f t="shared" si="14"/>
        <v>0</v>
      </c>
      <c r="C141" s="69">
        <v>10</v>
      </c>
      <c r="D141" s="71">
        <v>43444</v>
      </c>
      <c r="E141" s="79">
        <v>28.67</v>
      </c>
      <c r="F141" s="79">
        <f t="shared" si="16"/>
        <v>0</v>
      </c>
      <c r="G141" s="77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>
        <v>10</v>
      </c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  <c r="EN141" s="38"/>
      <c r="EO141" s="38"/>
      <c r="EP141" s="38"/>
      <c r="EQ141" s="38"/>
      <c r="ER141" s="38"/>
      <c r="ES141" s="38"/>
      <c r="ET141" s="38"/>
      <c r="EU141" s="38"/>
      <c r="EV141" s="38"/>
      <c r="EW141" s="38"/>
      <c r="EX141" s="38"/>
      <c r="EY141" s="38"/>
      <c r="EZ141" s="38"/>
      <c r="FA141" s="38"/>
      <c r="FB141" s="38"/>
      <c r="FC141" s="38"/>
      <c r="FD141" s="38"/>
      <c r="FE141" s="38"/>
      <c r="FF141" s="38"/>
      <c r="FG141" s="38"/>
      <c r="FH141" s="38">
        <v>50</v>
      </c>
      <c r="FI141" s="38"/>
      <c r="FJ141" s="38"/>
      <c r="FK141" s="38"/>
      <c r="FL141" s="38"/>
      <c r="FM141" s="38"/>
      <c r="FN141" s="38">
        <v>40</v>
      </c>
      <c r="FO141" s="38"/>
      <c r="FP141" s="38"/>
      <c r="FQ141" s="38"/>
      <c r="FR141" s="38"/>
      <c r="FS141" s="38"/>
      <c r="FT141" s="38"/>
      <c r="FU141" s="38"/>
      <c r="FV141" s="38"/>
      <c r="FW141" s="38"/>
      <c r="FX141" s="38"/>
      <c r="FY141" s="38"/>
      <c r="FZ141" s="38"/>
      <c r="GA141" s="38"/>
      <c r="GB141" s="38"/>
      <c r="GC141" s="38"/>
      <c r="GD141" s="38"/>
      <c r="GE141" s="38"/>
      <c r="GF141" s="38"/>
      <c r="GG141" s="38"/>
      <c r="GH141" s="38"/>
      <c r="GI141" s="38"/>
      <c r="GJ141" s="38"/>
      <c r="GK141" s="38"/>
      <c r="GL141" s="38"/>
      <c r="GM141" s="38"/>
      <c r="GN141" s="38"/>
      <c r="GO141" s="38"/>
      <c r="GP141" s="38"/>
      <c r="GQ141" s="38"/>
      <c r="GR141" s="38"/>
      <c r="GS141" s="38"/>
      <c r="GT141" s="38"/>
      <c r="GU141" s="38"/>
      <c r="GV141" s="38"/>
      <c r="GW141" s="38"/>
      <c r="GX141" s="38"/>
      <c r="GY141" s="38"/>
      <c r="GZ141" s="38"/>
      <c r="HA141" s="38"/>
      <c r="HB141" s="38"/>
      <c r="HC141" s="38"/>
      <c r="HD141" s="38"/>
      <c r="HE141" s="38"/>
      <c r="HF141" s="38"/>
      <c r="HG141" s="38"/>
      <c r="HH141" s="38"/>
      <c r="HI141" s="38"/>
      <c r="HJ141" s="38"/>
      <c r="HK141" s="38"/>
      <c r="HL141" s="38"/>
      <c r="HM141" s="38"/>
      <c r="HN141" s="38"/>
      <c r="HO141" s="38"/>
      <c r="HP141" s="38"/>
      <c r="HQ141" s="38"/>
      <c r="HR141" s="38"/>
      <c r="HS141" s="38"/>
      <c r="HT141" s="38"/>
      <c r="HU141" s="38"/>
      <c r="HV141" s="38"/>
      <c r="HW141" s="38"/>
      <c r="HX141" s="38"/>
      <c r="HY141" s="38">
        <v>60</v>
      </c>
      <c r="HZ141" s="38"/>
      <c r="IA141" s="38"/>
      <c r="IB141" s="38"/>
      <c r="IC141" s="38"/>
      <c r="ID141" s="38"/>
      <c r="IE141" s="38"/>
      <c r="IF141" s="38">
        <v>60</v>
      </c>
      <c r="IG141" s="38"/>
      <c r="IH141" s="38"/>
      <c r="II141" s="38"/>
      <c r="IJ141" s="38"/>
      <c r="IK141" s="38"/>
      <c r="IL141" s="38"/>
      <c r="IM141" s="38"/>
      <c r="IN141" s="38"/>
      <c r="IO141" s="38"/>
      <c r="IP141" s="38"/>
      <c r="IQ141" s="38"/>
      <c r="IR141" s="38"/>
      <c r="IS141" s="38"/>
      <c r="IT141" s="38"/>
      <c r="IU141" s="38"/>
      <c r="IV141" s="38"/>
      <c r="IW141" s="38"/>
      <c r="IX141" s="38"/>
      <c r="IY141" s="38"/>
      <c r="IZ141" s="38"/>
      <c r="JA141" s="38"/>
      <c r="JB141" s="38"/>
      <c r="JC141" s="38"/>
      <c r="JD141" s="38"/>
      <c r="JE141" s="38"/>
      <c r="JF141" s="38"/>
      <c r="JG141" s="38"/>
      <c r="JH141" s="38"/>
      <c r="JI141" s="38"/>
      <c r="JJ141" s="38"/>
      <c r="JK141" s="38"/>
      <c r="JL141" s="38"/>
      <c r="JM141" s="38"/>
      <c r="JN141" s="38"/>
      <c r="JO141" s="38"/>
      <c r="JP141" s="38"/>
      <c r="JQ141" s="38"/>
      <c r="JR141" s="38">
        <v>10</v>
      </c>
      <c r="JS141" s="38"/>
      <c r="JT141" s="38"/>
      <c r="JU141" s="38"/>
      <c r="JV141" s="38">
        <v>10</v>
      </c>
      <c r="JW141" s="38"/>
      <c r="JX141" s="38"/>
      <c r="JY141" s="38"/>
      <c r="JZ141" s="38"/>
      <c r="KA141" s="38"/>
      <c r="KB141" s="38"/>
      <c r="KC141" s="38"/>
      <c r="KD141" s="38"/>
      <c r="KE141" s="38"/>
      <c r="KF141" s="38"/>
      <c r="KG141" s="38"/>
      <c r="KH141" s="38"/>
      <c r="KI141" s="38"/>
      <c r="KJ141" s="38"/>
      <c r="KK141" s="38"/>
      <c r="KL141" s="38"/>
      <c r="KM141" s="38"/>
      <c r="KN141" s="38"/>
      <c r="KO141" s="38"/>
      <c r="KP141" s="38"/>
      <c r="KQ141" s="38"/>
      <c r="KR141" s="38"/>
      <c r="KS141" s="38"/>
      <c r="KT141" s="38"/>
      <c r="KU141" s="38"/>
      <c r="KV141" s="38"/>
      <c r="KW141" s="38"/>
      <c r="KX141" s="38"/>
      <c r="KY141" s="38"/>
      <c r="KZ141" s="38"/>
      <c r="LA141" s="38"/>
      <c r="LB141" s="38"/>
      <c r="LC141" s="38"/>
      <c r="LD141" s="38"/>
      <c r="LE141" s="38"/>
      <c r="LF141" s="38"/>
      <c r="LG141" s="38"/>
      <c r="LH141" s="38"/>
      <c r="LI141" s="38"/>
      <c r="LJ141" s="38"/>
      <c r="LK141" s="38"/>
      <c r="LL141" s="38"/>
      <c r="LM141" s="38"/>
      <c r="LN141" s="38"/>
      <c r="LO141" s="38"/>
      <c r="LP141" s="38"/>
      <c r="LQ141" s="38"/>
      <c r="LR141" s="38"/>
      <c r="LS141" s="38"/>
      <c r="LT141" s="38"/>
      <c r="LU141" s="38"/>
      <c r="LV141" s="38"/>
      <c r="LW141" s="38"/>
      <c r="LX141" s="38"/>
      <c r="LY141" s="38"/>
      <c r="LZ141" s="38"/>
      <c r="MA141" s="38"/>
      <c r="MB141" s="38"/>
      <c r="MC141" s="38"/>
      <c r="MD141" s="38"/>
      <c r="ME141" s="38"/>
      <c r="MF141" s="38"/>
      <c r="MG141" s="38"/>
      <c r="MH141" s="38"/>
      <c r="MI141" s="38"/>
      <c r="MJ141" s="38"/>
      <c r="MK141" s="38"/>
      <c r="ML141" s="38"/>
      <c r="MM141" s="38"/>
      <c r="MN141" s="38"/>
      <c r="MO141" s="38"/>
      <c r="MP141" s="38"/>
      <c r="MQ141" s="38"/>
      <c r="MR141" s="38"/>
      <c r="MS141" s="38"/>
      <c r="MT141" s="38"/>
      <c r="MU141" s="38"/>
      <c r="MV141" s="38"/>
      <c r="MW141" s="38"/>
      <c r="MX141" s="38"/>
      <c r="MY141" s="38"/>
      <c r="MZ141" s="38"/>
      <c r="NA141" s="38"/>
      <c r="NB141" s="38"/>
      <c r="NC141" s="38"/>
      <c r="ND141" s="38"/>
      <c r="NE141" s="38"/>
      <c r="NF141" s="38"/>
      <c r="NG141" s="38"/>
      <c r="NH141" s="38"/>
      <c r="NI141" s="38"/>
      <c r="NJ141" s="38"/>
      <c r="NK141" s="38"/>
      <c r="NL141" s="38"/>
      <c r="NM141" s="38"/>
      <c r="NN141" s="38"/>
      <c r="NO141" s="38"/>
      <c r="NP141" s="38"/>
      <c r="NQ141" s="38"/>
      <c r="NR141" s="38"/>
      <c r="NS141" s="38"/>
      <c r="NT141" s="38"/>
      <c r="NU141" s="38"/>
      <c r="NV141" s="38"/>
      <c r="NW141" s="38"/>
      <c r="NX141" s="38"/>
      <c r="NY141" s="38"/>
      <c r="NZ141" s="38"/>
      <c r="OA141" s="38"/>
      <c r="OB141" s="38"/>
      <c r="OC141" s="38"/>
      <c r="OD141" s="38"/>
      <c r="OE141" s="38"/>
      <c r="OF141" s="38"/>
      <c r="OG141" s="38"/>
      <c r="OH141" s="38"/>
      <c r="OI141" s="38"/>
      <c r="OJ141" s="38"/>
      <c r="OK141" s="38"/>
      <c r="OL141" s="38"/>
      <c r="OM141" s="38"/>
      <c r="ON141" s="38"/>
      <c r="OO141" s="38"/>
      <c r="OP141" s="38"/>
      <c r="OQ141" s="38"/>
      <c r="OR141" s="38"/>
      <c r="OS141" s="38"/>
      <c r="OT141" s="38"/>
      <c r="OU141" s="38"/>
      <c r="OV141" s="38"/>
      <c r="OW141" s="38"/>
      <c r="OX141" s="38"/>
      <c r="OY141" s="38"/>
      <c r="OZ141" s="38"/>
      <c r="PA141" s="38"/>
      <c r="PB141" s="38"/>
      <c r="PC141" s="38"/>
      <c r="PD141" s="38"/>
      <c r="PE141" s="38"/>
      <c r="PF141" s="38"/>
      <c r="PG141" s="38"/>
      <c r="PH141" s="38"/>
      <c r="PI141" s="38"/>
      <c r="PJ141" s="38"/>
      <c r="PK141" s="38"/>
      <c r="PL141" s="38"/>
      <c r="PM141" s="38"/>
      <c r="PN141" s="38"/>
      <c r="PO141" s="38"/>
      <c r="PP141" s="38"/>
      <c r="PQ141" s="38"/>
      <c r="PR141" s="38"/>
      <c r="PS141" s="38"/>
      <c r="PT141" s="38"/>
      <c r="PU141" s="38"/>
      <c r="PV141" s="38"/>
      <c r="PW141" s="38"/>
      <c r="PX141" s="38"/>
      <c r="PY141" s="38"/>
      <c r="PZ141" s="38"/>
      <c r="QA141" s="38">
        <v>10</v>
      </c>
      <c r="QB141" s="38"/>
      <c r="QC141" s="38"/>
      <c r="QD141" s="38"/>
      <c r="QE141" s="38"/>
      <c r="QF141" s="38"/>
      <c r="QG141" s="38"/>
      <c r="QH141" s="38"/>
      <c r="QI141" s="38"/>
      <c r="QJ141" s="38"/>
      <c r="QK141" s="38"/>
      <c r="QL141" s="38"/>
      <c r="QM141" s="38"/>
      <c r="QN141" s="38"/>
      <c r="QO141" s="38"/>
      <c r="QP141" s="38">
        <v>10</v>
      </c>
      <c r="QQ141" s="38"/>
      <c r="QR141" s="38"/>
      <c r="QS141" s="38"/>
      <c r="QT141" s="38"/>
      <c r="QU141" s="38"/>
      <c r="QV141" s="38"/>
      <c r="QW141" s="38"/>
      <c r="QX141" s="38"/>
      <c r="QY141" s="38"/>
      <c r="QZ141" s="38"/>
      <c r="RA141" s="38"/>
      <c r="RB141" s="38"/>
      <c r="RC141" s="38"/>
      <c r="RD141" s="38"/>
      <c r="RE141" s="38"/>
      <c r="RF141" s="38"/>
      <c r="RG141" s="38"/>
      <c r="RH141" s="38"/>
      <c r="RI141" s="38"/>
      <c r="RJ141" s="38"/>
      <c r="RK141" s="38"/>
      <c r="RL141" s="38"/>
      <c r="RM141" s="38"/>
      <c r="RN141" s="38"/>
      <c r="RO141" s="38">
        <v>60</v>
      </c>
      <c r="RP141" s="38"/>
      <c r="RQ141" s="38"/>
      <c r="RR141" s="38"/>
      <c r="RS141" s="38"/>
      <c r="RT141" s="38"/>
      <c r="RU141" s="38"/>
      <c r="RV141" s="38"/>
      <c r="RW141" s="38"/>
      <c r="RX141" s="38"/>
      <c r="RY141" s="38">
        <v>60</v>
      </c>
      <c r="RZ141" s="38"/>
      <c r="SA141" s="38"/>
      <c r="SB141" s="38"/>
      <c r="SC141" s="38"/>
      <c r="SD141" s="38"/>
      <c r="SE141" s="38"/>
      <c r="SF141" s="38"/>
      <c r="SG141" s="38"/>
      <c r="SH141" s="38"/>
      <c r="SI141" s="38"/>
      <c r="SJ141" s="38"/>
      <c r="SK141" s="38"/>
      <c r="SL141" s="38"/>
      <c r="SM141" s="38"/>
      <c r="SN141" s="38"/>
      <c r="SO141" s="38"/>
      <c r="SP141" s="38"/>
      <c r="SQ141" s="38"/>
      <c r="SR141" s="38"/>
      <c r="SS141" s="38"/>
      <c r="ST141" s="38"/>
      <c r="SU141" s="38"/>
      <c r="SV141" s="38"/>
      <c r="SW141" s="38"/>
      <c r="SX141" s="38"/>
      <c r="SY141" s="38"/>
      <c r="SZ141" s="38"/>
      <c r="TA141" s="38"/>
      <c r="TB141" s="38"/>
      <c r="TC141" s="38"/>
      <c r="TD141" s="38"/>
      <c r="TE141" s="38"/>
      <c r="TF141" s="38"/>
      <c r="TG141" s="38"/>
      <c r="TH141" s="38"/>
      <c r="TI141" s="38"/>
      <c r="TJ141" s="38"/>
      <c r="TK141" s="38"/>
      <c r="TL141" s="38"/>
      <c r="TM141" s="38"/>
      <c r="TN141" s="38"/>
      <c r="TO141" s="38"/>
      <c r="TP141" s="38"/>
      <c r="TQ141" s="38"/>
      <c r="TR141" s="38"/>
      <c r="TS141" s="38"/>
      <c r="TT141" s="38"/>
      <c r="TU141" s="38"/>
      <c r="TV141" s="38"/>
      <c r="TW141" s="38"/>
      <c r="TX141" s="38"/>
      <c r="TY141" s="38"/>
      <c r="TZ141" s="38"/>
      <c r="UA141" s="38"/>
      <c r="UB141" s="38"/>
      <c r="UC141" s="38"/>
      <c r="UD141" s="38"/>
      <c r="UE141" s="38"/>
      <c r="UF141" s="38"/>
      <c r="UG141" s="38"/>
      <c r="UH141" s="38"/>
      <c r="UI141" s="38"/>
      <c r="UJ141" s="38"/>
      <c r="UK141" s="38"/>
      <c r="UL141" s="38"/>
      <c r="UM141" s="38"/>
      <c r="UN141" s="38"/>
      <c r="UO141" s="38"/>
      <c r="UP141" s="38"/>
      <c r="UQ141" s="38"/>
      <c r="UR141" s="38"/>
      <c r="US141" s="38"/>
      <c r="UT141" s="38"/>
      <c r="UU141" s="38"/>
      <c r="UV141" s="38"/>
      <c r="UW141" s="38"/>
      <c r="UX141" s="38"/>
      <c r="UY141" s="38"/>
      <c r="UZ141" s="38"/>
      <c r="VA141" s="38">
        <v>20</v>
      </c>
      <c r="VB141" s="38">
        <v>20</v>
      </c>
      <c r="VC141" s="38"/>
      <c r="VD141" s="38"/>
      <c r="VE141" s="38"/>
      <c r="VF141" s="38"/>
      <c r="VG141" s="38"/>
      <c r="VH141" s="38"/>
      <c r="VI141" s="38"/>
      <c r="VJ141" s="38"/>
      <c r="VK141" s="38"/>
      <c r="VL141" s="38"/>
      <c r="VM141" s="38"/>
      <c r="VN141" s="38"/>
      <c r="VO141" s="38"/>
      <c r="VP141" s="38"/>
      <c r="VQ141" s="38">
        <v>9</v>
      </c>
      <c r="VR141" s="38"/>
      <c r="VS141" s="38"/>
      <c r="VT141" s="38"/>
      <c r="VU141" s="38"/>
      <c r="VV141" s="38"/>
      <c r="VW141" s="38"/>
      <c r="VX141" s="38">
        <v>9</v>
      </c>
      <c r="VY141" s="38"/>
      <c r="VZ141" s="38"/>
      <c r="WA141" s="38"/>
      <c r="WB141" s="38"/>
      <c r="WC141" s="38"/>
      <c r="WD141" s="38"/>
      <c r="WE141" s="38"/>
      <c r="WF141" s="38">
        <v>11</v>
      </c>
      <c r="WG141" s="38"/>
      <c r="WH141" s="38"/>
      <c r="WI141" s="38"/>
      <c r="WJ141" s="38"/>
      <c r="WK141" s="38">
        <v>11</v>
      </c>
      <c r="WL141" s="38"/>
      <c r="WM141" s="38"/>
      <c r="WN141" s="38"/>
      <c r="WO141" s="38"/>
      <c r="WP141" s="38"/>
      <c r="WQ141" s="38">
        <v>3</v>
      </c>
      <c r="WR141" s="38"/>
      <c r="WS141" s="38"/>
      <c r="WT141" s="38"/>
      <c r="WU141" s="38">
        <v>3</v>
      </c>
      <c r="WV141" s="38"/>
      <c r="WW141" s="38"/>
      <c r="WX141" s="38"/>
      <c r="WY141" s="38"/>
      <c r="WZ141" s="38"/>
      <c r="XA141" s="38"/>
      <c r="XB141" s="38"/>
      <c r="XC141" s="38"/>
      <c r="XD141" s="38"/>
      <c r="XE141" s="38"/>
      <c r="XF141" s="38"/>
      <c r="XG141" s="38"/>
      <c r="XH141" s="38"/>
      <c r="XI141" s="38"/>
      <c r="XJ141" s="38"/>
      <c r="XK141" s="38"/>
      <c r="XL141" s="38"/>
      <c r="XM141" s="38"/>
      <c r="XN141" s="38"/>
      <c r="XO141" s="38"/>
      <c r="XP141" s="38"/>
      <c r="XQ141" s="38"/>
      <c r="XR141" s="38"/>
      <c r="XS141" s="38"/>
      <c r="XT141" s="38"/>
      <c r="XU141" s="38"/>
      <c r="XV141" s="38"/>
      <c r="XW141" s="38"/>
      <c r="XX141" s="38"/>
      <c r="XY141" s="38"/>
      <c r="XZ141" s="38"/>
      <c r="YA141" s="38"/>
      <c r="YB141" s="38"/>
      <c r="YC141" s="38">
        <v>50</v>
      </c>
      <c r="YD141" s="38">
        <v>10</v>
      </c>
      <c r="YE141" s="38"/>
      <c r="YF141" s="38"/>
      <c r="YG141" s="38"/>
      <c r="YH141" s="38"/>
      <c r="YI141" s="38"/>
      <c r="YJ141" s="38"/>
      <c r="YK141" s="38">
        <v>40</v>
      </c>
      <c r="YL141" s="38"/>
      <c r="YM141" s="38"/>
      <c r="YN141" s="38"/>
      <c r="YO141" s="38"/>
      <c r="YP141" s="38"/>
      <c r="YQ141" s="38"/>
      <c r="YR141" s="38"/>
      <c r="YS141" s="38"/>
      <c r="YT141" s="38"/>
      <c r="YU141" s="38"/>
      <c r="YV141" s="38"/>
      <c r="YW141" s="38"/>
      <c r="YX141" s="38"/>
      <c r="YY141" s="38"/>
      <c r="YZ141" s="38"/>
      <c r="ZA141" s="38"/>
      <c r="ZB141" s="38"/>
      <c r="ZC141" s="38"/>
      <c r="ZD141" s="38"/>
      <c r="ZE141" s="38"/>
      <c r="ZF141" s="38"/>
      <c r="ZG141" s="38"/>
      <c r="ZH141" s="38"/>
      <c r="ZI141" s="38"/>
      <c r="ZJ141" s="38"/>
      <c r="ZK141" s="38"/>
      <c r="ZL141" s="38"/>
      <c r="ZM141" s="38"/>
      <c r="ZN141" s="38"/>
      <c r="ZO141" s="38"/>
      <c r="ZP141" s="38"/>
      <c r="ZQ141" s="38"/>
      <c r="ZR141" s="38"/>
      <c r="ZS141" s="38"/>
      <c r="ZT141" s="38"/>
      <c r="ZU141" s="38"/>
      <c r="ZV141" s="38"/>
      <c r="ZW141" s="38"/>
      <c r="ZX141" s="38"/>
      <c r="ZY141" s="38"/>
      <c r="ZZ141" s="38"/>
      <c r="AAA141" s="38"/>
      <c r="AAB141" s="38"/>
      <c r="AAC141" s="38"/>
      <c r="AAD141" s="38"/>
      <c r="AAE141" s="38"/>
      <c r="AAF141" s="38"/>
      <c r="AAG141" s="38"/>
      <c r="AAH141" s="38"/>
      <c r="AAI141" s="38"/>
      <c r="AAJ141" s="31">
        <f t="shared" si="15"/>
        <v>0</v>
      </c>
      <c r="AAK141" s="5"/>
    </row>
    <row r="142" spans="1:713" s="36" customFormat="1" ht="13.5" customHeight="1" x14ac:dyDescent="0.25">
      <c r="A142" s="26" t="s">
        <v>15</v>
      </c>
      <c r="B142" s="77">
        <f t="shared" si="14"/>
        <v>0</v>
      </c>
      <c r="C142" s="69">
        <v>9</v>
      </c>
      <c r="D142" s="71">
        <v>43409</v>
      </c>
      <c r="E142" s="79">
        <v>39.049999999999997</v>
      </c>
      <c r="F142" s="79">
        <f t="shared" si="16"/>
        <v>0</v>
      </c>
      <c r="G142" s="77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>
        <v>18</v>
      </c>
      <c r="BZ142" s="38"/>
      <c r="CA142" s="38"/>
      <c r="CB142" s="38"/>
      <c r="CC142" s="38"/>
      <c r="CD142" s="38"/>
      <c r="CE142" s="38">
        <v>18</v>
      </c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>
        <v>9</v>
      </c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>
        <v>9</v>
      </c>
      <c r="EW142" s="38"/>
      <c r="EX142" s="38"/>
      <c r="EY142" s="38"/>
      <c r="EZ142" s="38"/>
      <c r="FA142" s="38"/>
      <c r="FB142" s="38"/>
      <c r="FC142" s="38"/>
      <c r="FD142" s="38"/>
      <c r="FE142" s="38"/>
      <c r="FF142" s="38"/>
      <c r="FG142" s="38"/>
      <c r="FH142" s="38">
        <v>99</v>
      </c>
      <c r="FI142" s="38"/>
      <c r="FJ142" s="38"/>
      <c r="FK142" s="38"/>
      <c r="FL142" s="38"/>
      <c r="FM142" s="38"/>
      <c r="FN142" s="38">
        <v>99</v>
      </c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  <c r="HI142" s="38"/>
      <c r="HJ142" s="38"/>
      <c r="HK142" s="38"/>
      <c r="HL142" s="38"/>
      <c r="HM142" s="38"/>
      <c r="HN142" s="38"/>
      <c r="HO142" s="38"/>
      <c r="HP142" s="38"/>
      <c r="HQ142" s="38"/>
      <c r="HR142" s="38"/>
      <c r="HS142" s="38"/>
      <c r="HT142" s="38"/>
      <c r="HU142" s="38"/>
      <c r="HV142" s="38"/>
      <c r="HW142" s="38"/>
      <c r="HX142" s="38"/>
      <c r="HY142" s="38"/>
      <c r="HZ142" s="38"/>
      <c r="IA142" s="38"/>
      <c r="IB142" s="38"/>
      <c r="IC142" s="38"/>
      <c r="ID142" s="38"/>
      <c r="IE142" s="38"/>
      <c r="IF142" s="38"/>
      <c r="IG142" s="38"/>
      <c r="IH142" s="38"/>
      <c r="II142" s="38"/>
      <c r="IJ142" s="38"/>
      <c r="IK142" s="38"/>
      <c r="IL142" s="38"/>
      <c r="IM142" s="38"/>
      <c r="IN142" s="38"/>
      <c r="IO142" s="38"/>
      <c r="IP142" s="38"/>
      <c r="IQ142" s="38"/>
      <c r="IR142" s="38"/>
      <c r="IS142" s="38"/>
      <c r="IT142" s="38"/>
      <c r="IU142" s="38"/>
      <c r="IV142" s="38"/>
      <c r="IW142" s="38"/>
      <c r="IX142" s="38"/>
      <c r="IY142" s="38"/>
      <c r="IZ142" s="38"/>
      <c r="JA142" s="38"/>
      <c r="JB142" s="38"/>
      <c r="JC142" s="38"/>
      <c r="JD142" s="38"/>
      <c r="JE142" s="38"/>
      <c r="JF142" s="38"/>
      <c r="JG142" s="38"/>
      <c r="JH142" s="38"/>
      <c r="JI142" s="38"/>
      <c r="JJ142" s="38"/>
      <c r="JK142" s="38"/>
      <c r="JL142" s="38"/>
      <c r="JM142" s="38"/>
      <c r="JN142" s="38"/>
      <c r="JO142" s="38"/>
      <c r="JP142" s="38"/>
      <c r="JQ142" s="38"/>
      <c r="JR142" s="38"/>
      <c r="JS142" s="38"/>
      <c r="JT142" s="38"/>
      <c r="JU142" s="38"/>
      <c r="JV142" s="38"/>
      <c r="JW142" s="38"/>
      <c r="JX142" s="38"/>
      <c r="JY142" s="38"/>
      <c r="JZ142" s="38"/>
      <c r="KA142" s="38"/>
      <c r="KB142" s="38"/>
      <c r="KC142" s="38"/>
      <c r="KD142" s="38"/>
      <c r="KE142" s="38"/>
      <c r="KF142" s="38"/>
      <c r="KG142" s="38"/>
      <c r="KH142" s="38"/>
      <c r="KI142" s="38"/>
      <c r="KJ142" s="38"/>
      <c r="KK142" s="38"/>
      <c r="KL142" s="38"/>
      <c r="KM142" s="38">
        <v>0.9</v>
      </c>
      <c r="KN142" s="38"/>
      <c r="KO142" s="38"/>
      <c r="KP142" s="38"/>
      <c r="KQ142" s="38"/>
      <c r="KR142" s="38"/>
      <c r="KS142" s="38"/>
      <c r="KT142" s="38"/>
      <c r="KU142" s="38"/>
      <c r="KV142" s="38"/>
      <c r="KW142" s="38"/>
      <c r="KX142" s="38">
        <v>0.9</v>
      </c>
      <c r="KY142" s="38"/>
      <c r="KZ142" s="38"/>
      <c r="LA142" s="38"/>
      <c r="LB142" s="38"/>
      <c r="LC142" s="38"/>
      <c r="LD142" s="38"/>
      <c r="LE142" s="38"/>
      <c r="LF142" s="38"/>
      <c r="LG142" s="38"/>
      <c r="LH142" s="38"/>
      <c r="LI142" s="38"/>
      <c r="LJ142" s="38"/>
      <c r="LK142" s="38"/>
      <c r="LL142" s="38"/>
      <c r="LM142" s="38"/>
      <c r="LN142" s="38"/>
      <c r="LO142" s="38"/>
      <c r="LP142" s="38"/>
      <c r="LQ142" s="38"/>
      <c r="LR142" s="38"/>
      <c r="LS142" s="38"/>
      <c r="LT142" s="38"/>
      <c r="LU142" s="38"/>
      <c r="LV142" s="38"/>
      <c r="LW142" s="38"/>
      <c r="LX142" s="38"/>
      <c r="LY142" s="38"/>
      <c r="LZ142" s="38"/>
      <c r="MA142" s="38"/>
      <c r="MB142" s="38"/>
      <c r="MC142" s="38"/>
      <c r="MD142" s="38"/>
      <c r="ME142" s="38"/>
      <c r="MF142" s="38"/>
      <c r="MG142" s="38"/>
      <c r="MH142" s="38"/>
      <c r="MI142" s="38"/>
      <c r="MJ142" s="38"/>
      <c r="MK142" s="38"/>
      <c r="ML142" s="38"/>
      <c r="MM142" s="38"/>
      <c r="MN142" s="38"/>
      <c r="MO142" s="38"/>
      <c r="MP142" s="38"/>
      <c r="MQ142" s="38"/>
      <c r="MR142" s="38"/>
      <c r="MS142" s="38"/>
      <c r="MT142" s="38"/>
      <c r="MU142" s="38"/>
      <c r="MV142" s="38"/>
      <c r="MW142" s="38"/>
      <c r="MX142" s="38"/>
      <c r="MY142" s="38"/>
      <c r="MZ142" s="38"/>
      <c r="NA142" s="38"/>
      <c r="NB142" s="38"/>
      <c r="NC142" s="38"/>
      <c r="ND142" s="38"/>
      <c r="NE142" s="38"/>
      <c r="NF142" s="38"/>
      <c r="NG142" s="38"/>
      <c r="NH142" s="38"/>
      <c r="NI142" s="38"/>
      <c r="NJ142" s="38"/>
      <c r="NK142" s="38"/>
      <c r="NL142" s="38"/>
      <c r="NM142" s="38"/>
      <c r="NN142" s="38"/>
      <c r="NO142" s="38"/>
      <c r="NP142" s="38"/>
      <c r="NQ142" s="38"/>
      <c r="NR142" s="38"/>
      <c r="NS142" s="38"/>
      <c r="NT142" s="38"/>
      <c r="NU142" s="38"/>
      <c r="NV142" s="38"/>
      <c r="NW142" s="38"/>
      <c r="NX142" s="38"/>
      <c r="NY142" s="38"/>
      <c r="NZ142" s="38"/>
      <c r="OA142" s="38"/>
      <c r="OB142" s="38"/>
      <c r="OC142" s="38"/>
      <c r="OD142" s="38"/>
      <c r="OE142" s="38"/>
      <c r="OF142" s="38"/>
      <c r="OG142" s="38"/>
      <c r="OH142" s="38"/>
      <c r="OI142" s="38"/>
      <c r="OJ142" s="38"/>
      <c r="OK142" s="38"/>
      <c r="OL142" s="38">
        <v>18</v>
      </c>
      <c r="OM142" s="38"/>
      <c r="ON142" s="38"/>
      <c r="OO142" s="38"/>
      <c r="OP142" s="38"/>
      <c r="OQ142" s="38"/>
      <c r="OR142" s="38"/>
      <c r="OS142" s="38">
        <v>18</v>
      </c>
      <c r="OT142" s="38"/>
      <c r="OU142" s="38"/>
      <c r="OV142" s="38"/>
      <c r="OW142" s="38"/>
      <c r="OX142" s="38"/>
      <c r="OY142" s="38"/>
      <c r="OZ142" s="38"/>
      <c r="PA142" s="38"/>
      <c r="PB142" s="38"/>
      <c r="PC142" s="38"/>
      <c r="PD142" s="38"/>
      <c r="PE142" s="38"/>
      <c r="PF142" s="38"/>
      <c r="PG142" s="38"/>
      <c r="PH142" s="38"/>
      <c r="PI142" s="38"/>
      <c r="PJ142" s="38"/>
      <c r="PK142" s="38"/>
      <c r="PL142" s="38"/>
      <c r="PM142" s="38"/>
      <c r="PN142" s="38"/>
      <c r="PO142" s="38"/>
      <c r="PP142" s="38"/>
      <c r="PQ142" s="38"/>
      <c r="PR142" s="38"/>
      <c r="PS142" s="38"/>
      <c r="PT142" s="38"/>
      <c r="PU142" s="38"/>
      <c r="PV142" s="38"/>
      <c r="PW142" s="38"/>
      <c r="PX142" s="38"/>
      <c r="PY142" s="38"/>
      <c r="PZ142" s="38"/>
      <c r="QA142" s="38"/>
      <c r="QB142" s="38"/>
      <c r="QC142" s="38"/>
      <c r="QD142" s="38"/>
      <c r="QE142" s="38"/>
      <c r="QF142" s="38"/>
      <c r="QG142" s="38"/>
      <c r="QH142" s="38"/>
      <c r="QI142" s="38"/>
      <c r="QJ142" s="38"/>
      <c r="QK142" s="38"/>
      <c r="QL142" s="38"/>
      <c r="QM142" s="38"/>
      <c r="QN142" s="38"/>
      <c r="QO142" s="38"/>
      <c r="QP142" s="38"/>
      <c r="QQ142" s="38"/>
      <c r="QR142" s="38"/>
      <c r="QS142" s="38"/>
      <c r="QT142" s="38"/>
      <c r="QU142" s="38"/>
      <c r="QV142" s="38"/>
      <c r="QW142" s="38"/>
      <c r="QX142" s="38"/>
      <c r="QY142" s="38"/>
      <c r="QZ142" s="38"/>
      <c r="RA142" s="38"/>
      <c r="RB142" s="38"/>
      <c r="RC142" s="38"/>
      <c r="RD142" s="38"/>
      <c r="RE142" s="38"/>
      <c r="RF142" s="38"/>
      <c r="RG142" s="38"/>
      <c r="RH142" s="38"/>
      <c r="RI142" s="38"/>
      <c r="RJ142" s="38"/>
      <c r="RK142" s="38"/>
      <c r="RL142" s="38"/>
      <c r="RM142" s="38"/>
      <c r="RN142" s="38"/>
      <c r="RO142" s="38">
        <v>36</v>
      </c>
      <c r="RP142" s="38"/>
      <c r="RQ142" s="38"/>
      <c r="RR142" s="38"/>
      <c r="RS142" s="38"/>
      <c r="RT142" s="38"/>
      <c r="RU142" s="38"/>
      <c r="RV142" s="38"/>
      <c r="RW142" s="38"/>
      <c r="RX142" s="38"/>
      <c r="RY142" s="38">
        <v>36</v>
      </c>
      <c r="RZ142" s="38"/>
      <c r="SA142" s="38"/>
      <c r="SB142" s="38"/>
      <c r="SC142" s="38"/>
      <c r="SD142" s="38"/>
      <c r="SE142" s="38"/>
      <c r="SF142" s="38"/>
      <c r="SG142" s="38"/>
      <c r="SH142" s="38"/>
      <c r="SI142" s="38"/>
      <c r="SJ142" s="38"/>
      <c r="SK142" s="38"/>
      <c r="SL142" s="38"/>
      <c r="SM142" s="38"/>
      <c r="SN142" s="38"/>
      <c r="SO142" s="38"/>
      <c r="SP142" s="38"/>
      <c r="SQ142" s="38"/>
      <c r="SR142" s="38"/>
      <c r="SS142" s="38"/>
      <c r="ST142" s="38"/>
      <c r="SU142" s="38"/>
      <c r="SV142" s="38"/>
      <c r="SW142" s="38"/>
      <c r="SX142" s="38"/>
      <c r="SY142" s="38"/>
      <c r="SZ142" s="38"/>
      <c r="TA142" s="38"/>
      <c r="TB142" s="38"/>
      <c r="TC142" s="38"/>
      <c r="TD142" s="38"/>
      <c r="TE142" s="38"/>
      <c r="TF142" s="38"/>
      <c r="TG142" s="38"/>
      <c r="TH142" s="38"/>
      <c r="TI142" s="38"/>
      <c r="TJ142" s="38"/>
      <c r="TK142" s="38"/>
      <c r="TL142" s="38"/>
      <c r="TM142" s="38"/>
      <c r="TN142" s="38"/>
      <c r="TO142" s="38"/>
      <c r="TP142" s="38"/>
      <c r="TQ142" s="38"/>
      <c r="TR142" s="38"/>
      <c r="TS142" s="38"/>
      <c r="TT142" s="38"/>
      <c r="TU142" s="38"/>
      <c r="TV142" s="38"/>
      <c r="TW142" s="38"/>
      <c r="TX142" s="38"/>
      <c r="TY142" s="38"/>
      <c r="TZ142" s="38"/>
      <c r="UA142" s="38"/>
      <c r="UB142" s="38"/>
      <c r="UC142" s="38"/>
      <c r="UD142" s="38"/>
      <c r="UE142" s="38"/>
      <c r="UF142" s="38"/>
      <c r="UG142" s="38"/>
      <c r="UH142" s="38"/>
      <c r="UI142" s="38"/>
      <c r="UJ142" s="38"/>
      <c r="UK142" s="38"/>
      <c r="UL142" s="38"/>
      <c r="UM142" s="38"/>
      <c r="UN142" s="38"/>
      <c r="UO142" s="38"/>
      <c r="UP142" s="38"/>
      <c r="UQ142" s="38"/>
      <c r="UR142" s="38"/>
      <c r="US142" s="38"/>
      <c r="UT142" s="38"/>
      <c r="UU142" s="38"/>
      <c r="UV142" s="38"/>
      <c r="UW142" s="38"/>
      <c r="UX142" s="38"/>
      <c r="UY142" s="38"/>
      <c r="UZ142" s="38"/>
      <c r="VA142" s="38"/>
      <c r="VB142" s="38"/>
      <c r="VC142" s="38"/>
      <c r="VD142" s="38"/>
      <c r="VE142" s="38"/>
      <c r="VF142" s="38"/>
      <c r="VG142" s="38"/>
      <c r="VH142" s="38"/>
      <c r="VI142" s="38"/>
      <c r="VJ142" s="38"/>
      <c r="VK142" s="38"/>
      <c r="VL142" s="38"/>
      <c r="VM142" s="38"/>
      <c r="VN142" s="38"/>
      <c r="VO142" s="38"/>
      <c r="VP142" s="38"/>
      <c r="VQ142" s="38">
        <v>54</v>
      </c>
      <c r="VR142" s="38"/>
      <c r="VS142" s="38"/>
      <c r="VT142" s="38"/>
      <c r="VU142" s="38"/>
      <c r="VV142" s="38"/>
      <c r="VW142" s="38"/>
      <c r="VX142" s="38">
        <v>54</v>
      </c>
      <c r="VY142" s="38"/>
      <c r="VZ142" s="38"/>
      <c r="WA142" s="38"/>
      <c r="WB142" s="38"/>
      <c r="WC142" s="38"/>
      <c r="WD142" s="38"/>
      <c r="WE142" s="38"/>
      <c r="WF142" s="38"/>
      <c r="WG142" s="38"/>
      <c r="WH142" s="38"/>
      <c r="WI142" s="38"/>
      <c r="WJ142" s="38"/>
      <c r="WK142" s="38"/>
      <c r="WL142" s="38"/>
      <c r="WM142" s="38"/>
      <c r="WN142" s="38"/>
      <c r="WO142" s="38"/>
      <c r="WP142" s="38"/>
      <c r="WQ142" s="38"/>
      <c r="WR142" s="38"/>
      <c r="WS142" s="38"/>
      <c r="WT142" s="38"/>
      <c r="WU142" s="38"/>
      <c r="WV142" s="38"/>
      <c r="WW142" s="38"/>
      <c r="WX142" s="38"/>
      <c r="WY142" s="38"/>
      <c r="WZ142" s="38"/>
      <c r="XA142" s="38"/>
      <c r="XB142" s="38"/>
      <c r="XC142" s="38"/>
      <c r="XD142" s="38"/>
      <c r="XE142" s="38"/>
      <c r="XF142" s="38"/>
      <c r="XG142" s="38"/>
      <c r="XH142" s="38"/>
      <c r="XI142" s="38"/>
      <c r="XJ142" s="38"/>
      <c r="XK142" s="38"/>
      <c r="XL142" s="38"/>
      <c r="XM142" s="38"/>
      <c r="XN142" s="38"/>
      <c r="XO142" s="38"/>
      <c r="XP142" s="38"/>
      <c r="XQ142" s="38"/>
      <c r="XR142" s="38"/>
      <c r="XS142" s="38"/>
      <c r="XT142" s="38"/>
      <c r="XU142" s="38"/>
      <c r="XV142" s="38"/>
      <c r="XW142" s="38"/>
      <c r="XX142" s="38"/>
      <c r="XY142" s="38"/>
      <c r="XZ142" s="38"/>
      <c r="YA142" s="38"/>
      <c r="YB142" s="38"/>
      <c r="YC142" s="38"/>
      <c r="YD142" s="38"/>
      <c r="YE142" s="38"/>
      <c r="YF142" s="38"/>
      <c r="YG142" s="38"/>
      <c r="YH142" s="38"/>
      <c r="YI142" s="38"/>
      <c r="YJ142" s="38"/>
      <c r="YK142" s="38"/>
      <c r="YL142" s="38"/>
      <c r="YM142" s="38"/>
      <c r="YN142" s="38"/>
      <c r="YO142" s="38"/>
      <c r="YP142" s="38"/>
      <c r="YQ142" s="38"/>
      <c r="YR142" s="38"/>
      <c r="YS142" s="38"/>
      <c r="YT142" s="38"/>
      <c r="YU142" s="38"/>
      <c r="YV142" s="38"/>
      <c r="YW142" s="38"/>
      <c r="YX142" s="38"/>
      <c r="YY142" s="38"/>
      <c r="YZ142" s="38"/>
      <c r="ZA142" s="38"/>
      <c r="ZB142" s="38"/>
      <c r="ZC142" s="38"/>
      <c r="ZD142" s="38"/>
      <c r="ZE142" s="38"/>
      <c r="ZF142" s="38"/>
      <c r="ZG142" s="38"/>
      <c r="ZH142" s="38"/>
      <c r="ZI142" s="38"/>
      <c r="ZJ142" s="38"/>
      <c r="ZK142" s="38"/>
      <c r="ZL142" s="38"/>
      <c r="ZM142" s="38"/>
      <c r="ZN142" s="38"/>
      <c r="ZO142" s="38"/>
      <c r="ZP142" s="38"/>
      <c r="ZQ142" s="38"/>
      <c r="ZR142" s="38"/>
      <c r="ZS142" s="38"/>
      <c r="ZT142" s="38"/>
      <c r="ZU142" s="38"/>
      <c r="ZV142" s="38"/>
      <c r="ZW142" s="38"/>
      <c r="ZX142" s="38"/>
      <c r="ZY142" s="38"/>
      <c r="ZZ142" s="38"/>
      <c r="AAA142" s="38"/>
      <c r="AAB142" s="38"/>
      <c r="AAC142" s="38"/>
      <c r="AAD142" s="38"/>
      <c r="AAE142" s="38"/>
      <c r="AAF142" s="38"/>
      <c r="AAG142" s="38"/>
      <c r="AAH142" s="38"/>
      <c r="AAI142" s="38"/>
      <c r="AAJ142" s="31">
        <f t="shared" si="15"/>
        <v>0</v>
      </c>
      <c r="AAK142" s="5"/>
    </row>
    <row r="143" spans="1:713" s="36" customFormat="1" x14ac:dyDescent="0.25">
      <c r="A143" s="43" t="s">
        <v>109</v>
      </c>
      <c r="B143" s="77">
        <f t="shared" si="14"/>
        <v>0</v>
      </c>
      <c r="C143" s="69">
        <v>0.8</v>
      </c>
      <c r="D143" s="72">
        <v>43451</v>
      </c>
      <c r="E143" s="79">
        <v>55.98</v>
      </c>
      <c r="F143" s="79">
        <f t="shared" si="16"/>
        <v>0</v>
      </c>
      <c r="G143" s="77">
        <v>2.4</v>
      </c>
      <c r="H143" s="38"/>
      <c r="I143" s="38"/>
      <c r="J143" s="38"/>
      <c r="K143" s="38"/>
      <c r="L143" s="38">
        <v>2.4</v>
      </c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>
        <v>4</v>
      </c>
      <c r="AF143" s="38"/>
      <c r="AG143" s="38"/>
      <c r="AH143" s="38"/>
      <c r="AI143" s="38"/>
      <c r="AJ143" s="38"/>
      <c r="AK143" s="38"/>
      <c r="AL143" s="38"/>
      <c r="AM143" s="38"/>
      <c r="AN143" s="38">
        <v>4</v>
      </c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  <c r="EN143" s="38"/>
      <c r="EO143" s="38"/>
      <c r="EP143" s="38"/>
      <c r="EQ143" s="38"/>
      <c r="ER143" s="38"/>
      <c r="ES143" s="38"/>
      <c r="ET143" s="38"/>
      <c r="EU143" s="38"/>
      <c r="EV143" s="38"/>
      <c r="EW143" s="38"/>
      <c r="EX143" s="38"/>
      <c r="EY143" s="38"/>
      <c r="EZ143" s="38"/>
      <c r="FA143" s="38"/>
      <c r="FB143" s="38"/>
      <c r="FC143" s="38"/>
      <c r="FD143" s="38"/>
      <c r="FE143" s="38"/>
      <c r="FF143" s="38"/>
      <c r="FG143" s="38"/>
      <c r="FH143" s="38"/>
      <c r="FI143" s="38"/>
      <c r="FJ143" s="38"/>
      <c r="FK143" s="38"/>
      <c r="FL143" s="38"/>
      <c r="FM143" s="38"/>
      <c r="FN143" s="38"/>
      <c r="FO143" s="38"/>
      <c r="FP143" s="38"/>
      <c r="FQ143" s="38"/>
      <c r="FR143" s="38"/>
      <c r="FS143" s="38"/>
      <c r="FT143" s="38"/>
      <c r="FU143" s="38"/>
      <c r="FV143" s="38"/>
      <c r="FW143" s="38"/>
      <c r="FX143" s="38"/>
      <c r="FY143" s="38"/>
      <c r="FZ143" s="38"/>
      <c r="GA143" s="38"/>
      <c r="GB143" s="38"/>
      <c r="GC143" s="38"/>
      <c r="GD143" s="38"/>
      <c r="GE143" s="38"/>
      <c r="GF143" s="38"/>
      <c r="GG143" s="38"/>
      <c r="GH143" s="38"/>
      <c r="GI143" s="38"/>
      <c r="GJ143" s="38"/>
      <c r="GK143" s="38"/>
      <c r="GL143" s="38"/>
      <c r="GM143" s="38"/>
      <c r="GN143" s="38">
        <v>1.6</v>
      </c>
      <c r="GO143" s="38"/>
      <c r="GP143" s="38"/>
      <c r="GQ143" s="38"/>
      <c r="GR143" s="38"/>
      <c r="GS143" s="38"/>
      <c r="GT143" s="38"/>
      <c r="GU143" s="38"/>
      <c r="GV143" s="38"/>
      <c r="GW143" s="38"/>
      <c r="GX143" s="38"/>
      <c r="GY143" s="38"/>
      <c r="GZ143" s="38"/>
      <c r="HA143" s="38"/>
      <c r="HB143" s="38"/>
      <c r="HC143" s="38"/>
      <c r="HD143" s="38"/>
      <c r="HE143" s="38"/>
      <c r="HF143" s="38"/>
      <c r="HG143" s="38">
        <v>1.6</v>
      </c>
      <c r="HH143" s="38"/>
      <c r="HI143" s="38"/>
      <c r="HJ143" s="38"/>
      <c r="HK143" s="38"/>
      <c r="HL143" s="38"/>
      <c r="HM143" s="38"/>
      <c r="HN143" s="38"/>
      <c r="HO143" s="38"/>
      <c r="HP143" s="38"/>
      <c r="HQ143" s="38"/>
      <c r="HR143" s="38"/>
      <c r="HS143" s="38"/>
      <c r="HT143" s="38"/>
      <c r="HU143" s="38"/>
      <c r="HV143" s="38"/>
      <c r="HW143" s="38"/>
      <c r="HX143" s="38"/>
      <c r="HY143" s="38"/>
      <c r="HZ143" s="38"/>
      <c r="IA143" s="38"/>
      <c r="IB143" s="38"/>
      <c r="IC143" s="38"/>
      <c r="ID143" s="38"/>
      <c r="IE143" s="38"/>
      <c r="IF143" s="38"/>
      <c r="IG143" s="38"/>
      <c r="IH143" s="38"/>
      <c r="II143" s="38"/>
      <c r="IJ143" s="38"/>
      <c r="IK143" s="38"/>
      <c r="IL143" s="38"/>
      <c r="IM143" s="38"/>
      <c r="IN143" s="38"/>
      <c r="IO143" s="38"/>
      <c r="IP143" s="38"/>
      <c r="IQ143" s="38"/>
      <c r="IR143" s="38"/>
      <c r="IS143" s="38"/>
      <c r="IT143" s="38"/>
      <c r="IU143" s="38"/>
      <c r="IV143" s="38"/>
      <c r="IW143" s="38"/>
      <c r="IX143" s="38"/>
      <c r="IY143" s="38"/>
      <c r="IZ143" s="38"/>
      <c r="JA143" s="38"/>
      <c r="JB143" s="38"/>
      <c r="JC143" s="38"/>
      <c r="JD143" s="38"/>
      <c r="JE143" s="38"/>
      <c r="JF143" s="38"/>
      <c r="JG143" s="38"/>
      <c r="JH143" s="38"/>
      <c r="JI143" s="38"/>
      <c r="JJ143" s="38"/>
      <c r="JK143" s="38"/>
      <c r="JL143" s="38"/>
      <c r="JM143" s="38"/>
      <c r="JN143" s="38"/>
      <c r="JO143" s="38"/>
      <c r="JP143" s="38"/>
      <c r="JQ143" s="38"/>
      <c r="JR143" s="38"/>
      <c r="JS143" s="38"/>
      <c r="JT143" s="38"/>
      <c r="JU143" s="38"/>
      <c r="JV143" s="38"/>
      <c r="JW143" s="38"/>
      <c r="JX143" s="38"/>
      <c r="JY143" s="38"/>
      <c r="JZ143" s="38"/>
      <c r="KA143" s="38"/>
      <c r="KB143" s="38"/>
      <c r="KC143" s="38"/>
      <c r="KD143" s="38"/>
      <c r="KE143" s="38"/>
      <c r="KF143" s="38"/>
      <c r="KG143" s="38"/>
      <c r="KH143" s="38"/>
      <c r="KI143" s="38"/>
      <c r="KJ143" s="38"/>
      <c r="KK143" s="38"/>
      <c r="KL143" s="38"/>
      <c r="KM143" s="38"/>
      <c r="KN143" s="38"/>
      <c r="KO143" s="38"/>
      <c r="KP143" s="38"/>
      <c r="KQ143" s="38"/>
      <c r="KR143" s="38"/>
      <c r="KS143" s="38"/>
      <c r="KT143" s="38"/>
      <c r="KU143" s="38"/>
      <c r="KV143" s="38"/>
      <c r="KW143" s="38"/>
      <c r="KX143" s="38"/>
      <c r="KY143" s="38"/>
      <c r="KZ143" s="38"/>
      <c r="LA143" s="38"/>
      <c r="LB143" s="38"/>
      <c r="LC143" s="38"/>
      <c r="LD143" s="38"/>
      <c r="LE143" s="38"/>
      <c r="LF143" s="38"/>
      <c r="LG143" s="38"/>
      <c r="LH143" s="38"/>
      <c r="LI143" s="38"/>
      <c r="LJ143" s="38"/>
      <c r="LK143" s="38"/>
      <c r="LL143" s="38"/>
      <c r="LM143" s="38"/>
      <c r="LN143" s="38"/>
      <c r="LO143" s="38"/>
      <c r="LP143" s="38"/>
      <c r="LQ143" s="38"/>
      <c r="LR143" s="38"/>
      <c r="LS143" s="38"/>
      <c r="LT143" s="38"/>
      <c r="LU143" s="38"/>
      <c r="LV143" s="38"/>
      <c r="LW143" s="38"/>
      <c r="LX143" s="38"/>
      <c r="LY143" s="38"/>
      <c r="LZ143" s="38"/>
      <c r="MA143" s="38"/>
      <c r="MB143" s="38"/>
      <c r="MC143" s="38"/>
      <c r="MD143" s="38"/>
      <c r="ME143" s="38"/>
      <c r="MF143" s="38"/>
      <c r="MG143" s="38"/>
      <c r="MH143" s="38"/>
      <c r="MI143" s="38"/>
      <c r="MJ143" s="38"/>
      <c r="MK143" s="38"/>
      <c r="ML143" s="38"/>
      <c r="MM143" s="38"/>
      <c r="MN143" s="38"/>
      <c r="MO143" s="38"/>
      <c r="MP143" s="38"/>
      <c r="MQ143" s="38"/>
      <c r="MR143" s="38"/>
      <c r="MS143" s="38"/>
      <c r="MT143" s="38"/>
      <c r="MU143" s="38"/>
      <c r="MV143" s="38"/>
      <c r="MW143" s="38"/>
      <c r="MX143" s="38"/>
      <c r="MY143" s="38"/>
      <c r="MZ143" s="38"/>
      <c r="NA143" s="38"/>
      <c r="NB143" s="38"/>
      <c r="NC143" s="38"/>
      <c r="ND143" s="38"/>
      <c r="NE143" s="38"/>
      <c r="NF143" s="38"/>
      <c r="NG143" s="38"/>
      <c r="NH143" s="38"/>
      <c r="NI143" s="38"/>
      <c r="NJ143" s="38"/>
      <c r="NK143" s="38"/>
      <c r="NL143" s="38"/>
      <c r="NM143" s="38"/>
      <c r="NN143" s="38"/>
      <c r="NO143" s="38"/>
      <c r="NP143" s="38"/>
      <c r="NQ143" s="38"/>
      <c r="NR143" s="38"/>
      <c r="NS143" s="38"/>
      <c r="NT143" s="38"/>
      <c r="NU143" s="38"/>
      <c r="NV143" s="38"/>
      <c r="NW143" s="38"/>
      <c r="NX143" s="38"/>
      <c r="NY143" s="38"/>
      <c r="NZ143" s="38"/>
      <c r="OA143" s="38"/>
      <c r="OB143" s="38"/>
      <c r="OC143" s="38"/>
      <c r="OD143" s="38"/>
      <c r="OE143" s="38"/>
      <c r="OF143" s="38"/>
      <c r="OG143" s="38"/>
      <c r="OH143" s="38"/>
      <c r="OI143" s="38"/>
      <c r="OJ143" s="38"/>
      <c r="OK143" s="38"/>
      <c r="OL143" s="38"/>
      <c r="OM143" s="38"/>
      <c r="ON143" s="38"/>
      <c r="OO143" s="38"/>
      <c r="OP143" s="38"/>
      <c r="OQ143" s="38"/>
      <c r="OR143" s="38"/>
      <c r="OS143" s="38"/>
      <c r="OT143" s="38"/>
      <c r="OU143" s="38"/>
      <c r="OV143" s="38"/>
      <c r="OW143" s="38"/>
      <c r="OX143" s="38"/>
      <c r="OY143" s="38"/>
      <c r="OZ143" s="38"/>
      <c r="PA143" s="38"/>
      <c r="PB143" s="38"/>
      <c r="PC143" s="38"/>
      <c r="PD143" s="38"/>
      <c r="PE143" s="38"/>
      <c r="PF143" s="38"/>
      <c r="PG143" s="38"/>
      <c r="PH143" s="38"/>
      <c r="PI143" s="38"/>
      <c r="PJ143" s="38"/>
      <c r="PK143" s="38"/>
      <c r="PL143" s="38"/>
      <c r="PM143" s="38"/>
      <c r="PN143" s="38"/>
      <c r="PO143" s="38"/>
      <c r="PP143" s="38"/>
      <c r="PQ143" s="38"/>
      <c r="PR143" s="38"/>
      <c r="PS143" s="38"/>
      <c r="PT143" s="38"/>
      <c r="PU143" s="38"/>
      <c r="PV143" s="38"/>
      <c r="PW143" s="38"/>
      <c r="PX143" s="38"/>
      <c r="PY143" s="38"/>
      <c r="PZ143" s="38"/>
      <c r="QA143" s="38"/>
      <c r="QB143" s="38"/>
      <c r="QC143" s="38"/>
      <c r="QD143" s="38"/>
      <c r="QE143" s="38"/>
      <c r="QF143" s="38"/>
      <c r="QG143" s="38"/>
      <c r="QH143" s="38"/>
      <c r="QI143" s="38"/>
      <c r="QJ143" s="38"/>
      <c r="QK143" s="38"/>
      <c r="QL143" s="38"/>
      <c r="QM143" s="38"/>
      <c r="QN143" s="38"/>
      <c r="QO143" s="38"/>
      <c r="QP143" s="38"/>
      <c r="QQ143" s="38"/>
      <c r="QR143" s="38"/>
      <c r="QS143" s="38"/>
      <c r="QT143" s="38"/>
      <c r="QU143" s="38"/>
      <c r="QV143" s="38"/>
      <c r="QW143" s="38"/>
      <c r="QX143" s="38"/>
      <c r="QY143" s="38"/>
      <c r="QZ143" s="38"/>
      <c r="RA143" s="38"/>
      <c r="RB143" s="38"/>
      <c r="RC143" s="38"/>
      <c r="RD143" s="38"/>
      <c r="RE143" s="38"/>
      <c r="RF143" s="38"/>
      <c r="RG143" s="38"/>
      <c r="RH143" s="38"/>
      <c r="RI143" s="38"/>
      <c r="RJ143" s="38"/>
      <c r="RK143" s="38"/>
      <c r="RL143" s="38"/>
      <c r="RM143" s="38"/>
      <c r="RN143" s="38"/>
      <c r="RO143" s="38"/>
      <c r="RP143" s="38"/>
      <c r="RQ143" s="38"/>
      <c r="RR143" s="38"/>
      <c r="RS143" s="38"/>
      <c r="RT143" s="38"/>
      <c r="RU143" s="38"/>
      <c r="RV143" s="38"/>
      <c r="RW143" s="38"/>
      <c r="RX143" s="38"/>
      <c r="RY143" s="38"/>
      <c r="RZ143" s="38"/>
      <c r="SA143" s="38"/>
      <c r="SB143" s="38"/>
      <c r="SC143" s="38"/>
      <c r="SD143" s="38"/>
      <c r="SE143" s="38"/>
      <c r="SF143" s="38"/>
      <c r="SG143" s="38"/>
      <c r="SH143" s="38"/>
      <c r="SI143" s="38"/>
      <c r="SJ143" s="38"/>
      <c r="SK143" s="38"/>
      <c r="SL143" s="38"/>
      <c r="SM143" s="38"/>
      <c r="SN143" s="38"/>
      <c r="SO143" s="38"/>
      <c r="SP143" s="38"/>
      <c r="SQ143" s="38"/>
      <c r="SR143" s="38"/>
      <c r="SS143" s="38"/>
      <c r="ST143" s="38"/>
      <c r="SU143" s="38"/>
      <c r="SV143" s="38"/>
      <c r="SW143" s="38"/>
      <c r="SX143" s="38"/>
      <c r="SY143" s="38"/>
      <c r="SZ143" s="38"/>
      <c r="TA143" s="38"/>
      <c r="TB143" s="38"/>
      <c r="TC143" s="38"/>
      <c r="TD143" s="38"/>
      <c r="TE143" s="38"/>
      <c r="TF143" s="38"/>
      <c r="TG143" s="38"/>
      <c r="TH143" s="38"/>
      <c r="TI143" s="38"/>
      <c r="TJ143" s="38"/>
      <c r="TK143" s="38"/>
      <c r="TL143" s="38"/>
      <c r="TM143" s="38"/>
      <c r="TN143" s="38"/>
      <c r="TO143" s="38"/>
      <c r="TP143" s="38"/>
      <c r="TQ143" s="38"/>
      <c r="TR143" s="38"/>
      <c r="TS143" s="38"/>
      <c r="TT143" s="38"/>
      <c r="TU143" s="38"/>
      <c r="TV143" s="38"/>
      <c r="TW143" s="38"/>
      <c r="TX143" s="38"/>
      <c r="TY143" s="38"/>
      <c r="TZ143" s="38"/>
      <c r="UA143" s="38"/>
      <c r="UB143" s="38"/>
      <c r="UC143" s="38"/>
      <c r="UD143" s="38"/>
      <c r="UE143" s="38"/>
      <c r="UF143" s="38"/>
      <c r="UG143" s="38"/>
      <c r="UH143" s="38"/>
      <c r="UI143" s="38"/>
      <c r="UJ143" s="38"/>
      <c r="UK143" s="38"/>
      <c r="UL143" s="38"/>
      <c r="UM143" s="38"/>
      <c r="UN143" s="38"/>
      <c r="UO143" s="38"/>
      <c r="UP143" s="38"/>
      <c r="UQ143" s="38"/>
      <c r="UR143" s="38"/>
      <c r="US143" s="38"/>
      <c r="UT143" s="38"/>
      <c r="UU143" s="38"/>
      <c r="UV143" s="38"/>
      <c r="UW143" s="38"/>
      <c r="UX143" s="38"/>
      <c r="UY143" s="38"/>
      <c r="UZ143" s="38"/>
      <c r="VA143" s="38"/>
      <c r="VB143" s="38"/>
      <c r="VC143" s="38"/>
      <c r="VD143" s="38"/>
      <c r="VE143" s="38"/>
      <c r="VF143" s="38"/>
      <c r="VG143" s="38"/>
      <c r="VH143" s="38"/>
      <c r="VI143" s="38"/>
      <c r="VJ143" s="38"/>
      <c r="VK143" s="38"/>
      <c r="VL143" s="38"/>
      <c r="VM143" s="38"/>
      <c r="VN143" s="38"/>
      <c r="VO143" s="38"/>
      <c r="VP143" s="38"/>
      <c r="VQ143" s="38"/>
      <c r="VR143" s="38"/>
      <c r="VS143" s="38"/>
      <c r="VT143" s="38"/>
      <c r="VU143" s="38"/>
      <c r="VV143" s="38"/>
      <c r="VW143" s="38"/>
      <c r="VX143" s="38"/>
      <c r="VY143" s="38"/>
      <c r="VZ143" s="38"/>
      <c r="WA143" s="38"/>
      <c r="WB143" s="38"/>
      <c r="WC143" s="38"/>
      <c r="WD143" s="38"/>
      <c r="WE143" s="38"/>
      <c r="WF143" s="38"/>
      <c r="WG143" s="38"/>
      <c r="WH143" s="38"/>
      <c r="WI143" s="38"/>
      <c r="WJ143" s="38"/>
      <c r="WK143" s="38"/>
      <c r="WL143" s="38"/>
      <c r="WM143" s="38"/>
      <c r="WN143" s="38"/>
      <c r="WO143" s="38"/>
      <c r="WP143" s="38"/>
      <c r="WQ143" s="38"/>
      <c r="WR143" s="38"/>
      <c r="WS143" s="38"/>
      <c r="WT143" s="38"/>
      <c r="WU143" s="38"/>
      <c r="WV143" s="38"/>
      <c r="WW143" s="38"/>
      <c r="WX143" s="38"/>
      <c r="WY143" s="38"/>
      <c r="WZ143" s="38"/>
      <c r="XA143" s="38"/>
      <c r="XB143" s="38"/>
      <c r="XC143" s="38"/>
      <c r="XD143" s="38"/>
      <c r="XE143" s="38"/>
      <c r="XF143" s="38"/>
      <c r="XG143" s="38"/>
      <c r="XH143" s="38"/>
      <c r="XI143" s="38"/>
      <c r="XJ143" s="38"/>
      <c r="XK143" s="38"/>
      <c r="XL143" s="38"/>
      <c r="XM143" s="38"/>
      <c r="XN143" s="38"/>
      <c r="XO143" s="38"/>
      <c r="XP143" s="38"/>
      <c r="XQ143" s="38"/>
      <c r="XR143" s="38"/>
      <c r="XS143" s="38"/>
      <c r="XT143" s="38"/>
      <c r="XU143" s="38"/>
      <c r="XV143" s="38"/>
      <c r="XW143" s="38"/>
      <c r="XX143" s="38"/>
      <c r="XY143" s="38"/>
      <c r="XZ143" s="38"/>
      <c r="YA143" s="38"/>
      <c r="YB143" s="38"/>
      <c r="YC143" s="38"/>
      <c r="YD143" s="38"/>
      <c r="YE143" s="38"/>
      <c r="YF143" s="38"/>
      <c r="YG143" s="38"/>
      <c r="YH143" s="38"/>
      <c r="YI143" s="38"/>
      <c r="YJ143" s="38"/>
      <c r="YK143" s="38"/>
      <c r="YL143" s="38"/>
      <c r="YM143" s="38"/>
      <c r="YN143" s="38"/>
      <c r="YO143" s="38"/>
      <c r="YP143" s="38"/>
      <c r="YQ143" s="38"/>
      <c r="YR143" s="38"/>
      <c r="YS143" s="38"/>
      <c r="YT143" s="38"/>
      <c r="YU143" s="38"/>
      <c r="YV143" s="38">
        <v>0.8</v>
      </c>
      <c r="YW143" s="38">
        <v>0.8</v>
      </c>
      <c r="YX143" s="38"/>
      <c r="YY143" s="38"/>
      <c r="YZ143" s="38"/>
      <c r="ZA143" s="38"/>
      <c r="ZB143" s="38"/>
      <c r="ZC143" s="38"/>
      <c r="ZD143" s="38"/>
      <c r="ZE143" s="38"/>
      <c r="ZF143" s="38"/>
      <c r="ZG143" s="38"/>
      <c r="ZH143" s="38"/>
      <c r="ZI143" s="38"/>
      <c r="ZJ143" s="38"/>
      <c r="ZK143" s="38"/>
      <c r="ZL143" s="38"/>
      <c r="ZM143" s="38"/>
      <c r="ZN143" s="38"/>
      <c r="ZO143" s="38"/>
      <c r="ZP143" s="38"/>
      <c r="ZQ143" s="38"/>
      <c r="ZR143" s="38"/>
      <c r="ZS143" s="38"/>
      <c r="ZT143" s="38"/>
      <c r="ZU143" s="38"/>
      <c r="ZV143" s="38"/>
      <c r="ZW143" s="38"/>
      <c r="ZX143" s="38"/>
      <c r="ZY143" s="38"/>
      <c r="ZZ143" s="38"/>
      <c r="AAA143" s="38"/>
      <c r="AAB143" s="38"/>
      <c r="AAC143" s="38"/>
      <c r="AAD143" s="38"/>
      <c r="AAE143" s="38"/>
      <c r="AAF143" s="38"/>
      <c r="AAG143" s="38"/>
      <c r="AAH143" s="38"/>
      <c r="AAI143" s="38"/>
      <c r="AAJ143" s="31">
        <f t="shared" si="15"/>
        <v>0</v>
      </c>
      <c r="AAK143" s="5"/>
    </row>
    <row r="144" spans="1:713" s="36" customFormat="1" x14ac:dyDescent="0.25">
      <c r="A144" s="43" t="s">
        <v>109</v>
      </c>
      <c r="B144" s="77">
        <f t="shared" si="14"/>
        <v>0</v>
      </c>
      <c r="C144" s="69">
        <v>8</v>
      </c>
      <c r="D144" s="72">
        <v>43444</v>
      </c>
      <c r="E144" s="79">
        <v>54.06</v>
      </c>
      <c r="F144" s="79">
        <f t="shared" si="16"/>
        <v>0</v>
      </c>
      <c r="G144" s="77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>
        <v>8</v>
      </c>
      <c r="AF144" s="38"/>
      <c r="AG144" s="38"/>
      <c r="AH144" s="38"/>
      <c r="AI144" s="38"/>
      <c r="AJ144" s="38"/>
      <c r="AK144" s="38"/>
      <c r="AL144" s="38"/>
      <c r="AM144" s="38"/>
      <c r="AN144" s="38">
        <v>8</v>
      </c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  <c r="EN144" s="38"/>
      <c r="EO144" s="38"/>
      <c r="EP144" s="38"/>
      <c r="EQ144" s="38"/>
      <c r="ER144" s="38"/>
      <c r="ES144" s="38"/>
      <c r="ET144" s="38"/>
      <c r="EU144" s="38"/>
      <c r="EV144" s="38"/>
      <c r="EW144" s="38"/>
      <c r="EX144" s="38"/>
      <c r="EY144" s="38"/>
      <c r="EZ144" s="38"/>
      <c r="FA144" s="38"/>
      <c r="FB144" s="38"/>
      <c r="FC144" s="38"/>
      <c r="FD144" s="38"/>
      <c r="FE144" s="38"/>
      <c r="FF144" s="38"/>
      <c r="FG144" s="38"/>
      <c r="FH144" s="38"/>
      <c r="FI144" s="38"/>
      <c r="FJ144" s="38"/>
      <c r="FK144" s="38"/>
      <c r="FL144" s="38"/>
      <c r="FM144" s="38"/>
      <c r="FN144" s="38"/>
      <c r="FO144" s="38"/>
      <c r="FP144" s="38"/>
      <c r="FQ144" s="38"/>
      <c r="FR144" s="38"/>
      <c r="FS144" s="38"/>
      <c r="FT144" s="38"/>
      <c r="FU144" s="38"/>
      <c r="FV144" s="38"/>
      <c r="FW144" s="38"/>
      <c r="FX144" s="38"/>
      <c r="FY144" s="38"/>
      <c r="FZ144" s="38"/>
      <c r="GA144" s="38"/>
      <c r="GB144" s="38"/>
      <c r="GC144" s="38"/>
      <c r="GD144" s="38"/>
      <c r="GE144" s="38"/>
      <c r="GF144" s="38"/>
      <c r="GG144" s="38"/>
      <c r="GH144" s="38"/>
      <c r="GI144" s="38"/>
      <c r="GJ144" s="38"/>
      <c r="GK144" s="38"/>
      <c r="GL144" s="38"/>
      <c r="GM144" s="38"/>
      <c r="GN144" s="38">
        <v>8</v>
      </c>
      <c r="GO144" s="38"/>
      <c r="GP144" s="38"/>
      <c r="GQ144" s="38"/>
      <c r="GR144" s="38"/>
      <c r="GS144" s="38"/>
      <c r="GT144" s="38"/>
      <c r="GU144" s="38"/>
      <c r="GV144" s="38"/>
      <c r="GW144" s="38"/>
      <c r="GX144" s="38"/>
      <c r="GY144" s="38"/>
      <c r="GZ144" s="38"/>
      <c r="HA144" s="38"/>
      <c r="HB144" s="38"/>
      <c r="HC144" s="38"/>
      <c r="HD144" s="38"/>
      <c r="HE144" s="38"/>
      <c r="HF144" s="38"/>
      <c r="HG144" s="38">
        <v>8</v>
      </c>
      <c r="HH144" s="38"/>
      <c r="HI144" s="38"/>
      <c r="HJ144" s="38"/>
      <c r="HK144" s="38"/>
      <c r="HL144" s="38"/>
      <c r="HM144" s="38"/>
      <c r="HN144" s="38"/>
      <c r="HO144" s="38"/>
      <c r="HP144" s="38"/>
      <c r="HQ144" s="38"/>
      <c r="HR144" s="38"/>
      <c r="HS144" s="38"/>
      <c r="HT144" s="38"/>
      <c r="HU144" s="38"/>
      <c r="HV144" s="38"/>
      <c r="HW144" s="38"/>
      <c r="HX144" s="38"/>
      <c r="HY144" s="38"/>
      <c r="HZ144" s="38"/>
      <c r="IA144" s="38"/>
      <c r="IB144" s="38"/>
      <c r="IC144" s="38"/>
      <c r="ID144" s="38"/>
      <c r="IE144" s="38"/>
      <c r="IF144" s="38"/>
      <c r="IG144" s="38"/>
      <c r="IH144" s="38"/>
      <c r="II144" s="38"/>
      <c r="IJ144" s="38"/>
      <c r="IK144" s="38"/>
      <c r="IL144" s="38"/>
      <c r="IM144" s="38"/>
      <c r="IN144" s="38"/>
      <c r="IO144" s="38"/>
      <c r="IP144" s="38"/>
      <c r="IQ144" s="38"/>
      <c r="IR144" s="38"/>
      <c r="IS144" s="38"/>
      <c r="IT144" s="38"/>
      <c r="IU144" s="38"/>
      <c r="IV144" s="38"/>
      <c r="IW144" s="38"/>
      <c r="IX144" s="38"/>
      <c r="IY144" s="38"/>
      <c r="IZ144" s="38"/>
      <c r="JA144" s="38"/>
      <c r="JB144" s="38"/>
      <c r="JC144" s="38"/>
      <c r="JD144" s="38"/>
      <c r="JE144" s="38"/>
      <c r="JF144" s="38"/>
      <c r="JG144" s="38"/>
      <c r="JH144" s="38"/>
      <c r="JI144" s="38"/>
      <c r="JJ144" s="38"/>
      <c r="JK144" s="38"/>
      <c r="JL144" s="38"/>
      <c r="JM144" s="38"/>
      <c r="JN144" s="38"/>
      <c r="JO144" s="38"/>
      <c r="JP144" s="38">
        <v>8</v>
      </c>
      <c r="JQ144" s="38"/>
      <c r="JR144" s="38">
        <v>8</v>
      </c>
      <c r="JS144" s="38"/>
      <c r="JT144" s="38"/>
      <c r="JU144" s="38"/>
      <c r="JV144" s="38"/>
      <c r="JW144" s="38"/>
      <c r="JX144" s="38"/>
      <c r="JY144" s="38"/>
      <c r="JZ144" s="38"/>
      <c r="KA144" s="38"/>
      <c r="KB144" s="38"/>
      <c r="KC144" s="38"/>
      <c r="KD144" s="38"/>
      <c r="KE144" s="38"/>
      <c r="KF144" s="38"/>
      <c r="KG144" s="38"/>
      <c r="KH144" s="38"/>
      <c r="KI144" s="38"/>
      <c r="KJ144" s="38"/>
      <c r="KK144" s="38"/>
      <c r="KL144" s="38"/>
      <c r="KM144" s="38"/>
      <c r="KN144" s="38"/>
      <c r="KO144" s="38"/>
      <c r="KP144" s="38"/>
      <c r="KQ144" s="38"/>
      <c r="KR144" s="38"/>
      <c r="KS144" s="38"/>
      <c r="KT144" s="38"/>
      <c r="KU144" s="38"/>
      <c r="KV144" s="38"/>
      <c r="KW144" s="38"/>
      <c r="KX144" s="38"/>
      <c r="KY144" s="38"/>
      <c r="KZ144" s="38"/>
      <c r="LA144" s="38"/>
      <c r="LB144" s="38"/>
      <c r="LC144" s="38"/>
      <c r="LD144" s="38"/>
      <c r="LE144" s="38"/>
      <c r="LF144" s="38"/>
      <c r="LG144" s="38"/>
      <c r="LH144" s="38"/>
      <c r="LI144" s="38"/>
      <c r="LJ144" s="38"/>
      <c r="LK144" s="38"/>
      <c r="LL144" s="38"/>
      <c r="LM144" s="38"/>
      <c r="LN144" s="38"/>
      <c r="LO144" s="38"/>
      <c r="LP144" s="38"/>
      <c r="LQ144" s="38"/>
      <c r="LR144" s="38"/>
      <c r="LS144" s="38"/>
      <c r="LT144" s="38"/>
      <c r="LU144" s="38"/>
      <c r="LV144" s="38"/>
      <c r="LW144" s="38"/>
      <c r="LX144" s="38"/>
      <c r="LY144" s="38"/>
      <c r="LZ144" s="38"/>
      <c r="MA144" s="38"/>
      <c r="MB144" s="38"/>
      <c r="MC144" s="38"/>
      <c r="MD144" s="38"/>
      <c r="ME144" s="38"/>
      <c r="MF144" s="38"/>
      <c r="MG144" s="38"/>
      <c r="MH144" s="38"/>
      <c r="MI144" s="38"/>
      <c r="MJ144" s="38"/>
      <c r="MK144" s="38"/>
      <c r="ML144" s="38"/>
      <c r="MM144" s="38"/>
      <c r="MN144" s="38"/>
      <c r="MO144" s="38">
        <v>8</v>
      </c>
      <c r="MP144" s="38"/>
      <c r="MQ144" s="38"/>
      <c r="MR144" s="38"/>
      <c r="MS144" s="38"/>
      <c r="MT144" s="38"/>
      <c r="MU144" s="38"/>
      <c r="MV144" s="38"/>
      <c r="MW144" s="38"/>
      <c r="MX144" s="38"/>
      <c r="MY144" s="38"/>
      <c r="MZ144" s="38"/>
      <c r="NA144" s="38"/>
      <c r="NB144" s="38"/>
      <c r="NC144" s="38"/>
      <c r="ND144" s="38"/>
      <c r="NE144" s="38"/>
      <c r="NF144" s="38"/>
      <c r="NG144" s="38"/>
      <c r="NH144" s="38"/>
      <c r="NI144" s="38"/>
      <c r="NJ144" s="38"/>
      <c r="NK144" s="38"/>
      <c r="NL144" s="38"/>
      <c r="NM144" s="38"/>
      <c r="NN144" s="38"/>
      <c r="NO144" s="38"/>
      <c r="NP144" s="38"/>
      <c r="NQ144" s="38"/>
      <c r="NR144" s="38"/>
      <c r="NS144" s="38"/>
      <c r="NT144" s="38"/>
      <c r="NU144" s="38"/>
      <c r="NV144" s="38"/>
      <c r="NW144" s="38"/>
      <c r="NX144" s="38"/>
      <c r="NY144" s="38"/>
      <c r="NZ144" s="38"/>
      <c r="OA144" s="38"/>
      <c r="OB144" s="38"/>
      <c r="OC144" s="38"/>
      <c r="OD144" s="38"/>
      <c r="OE144" s="38"/>
      <c r="OF144" s="38"/>
      <c r="OG144" s="38"/>
      <c r="OH144" s="38"/>
      <c r="OI144" s="38"/>
      <c r="OJ144" s="38"/>
      <c r="OK144" s="38">
        <v>8</v>
      </c>
      <c r="OL144" s="38"/>
      <c r="OM144" s="38"/>
      <c r="ON144" s="38"/>
      <c r="OO144" s="38"/>
      <c r="OP144" s="38"/>
      <c r="OQ144" s="38"/>
      <c r="OR144" s="38"/>
      <c r="OS144" s="38"/>
      <c r="OT144" s="38"/>
      <c r="OU144" s="38"/>
      <c r="OV144" s="38"/>
      <c r="OW144" s="38"/>
      <c r="OX144" s="38"/>
      <c r="OY144" s="38"/>
      <c r="OZ144" s="38"/>
      <c r="PA144" s="38"/>
      <c r="PB144" s="38"/>
      <c r="PC144" s="38"/>
      <c r="PD144" s="38"/>
      <c r="PE144" s="38"/>
      <c r="PF144" s="38"/>
      <c r="PG144" s="38"/>
      <c r="PH144" s="38"/>
      <c r="PI144" s="38"/>
      <c r="PJ144" s="38"/>
      <c r="PK144" s="38"/>
      <c r="PL144" s="38"/>
      <c r="PM144" s="38"/>
      <c r="PN144" s="38"/>
      <c r="PO144" s="38"/>
      <c r="PP144" s="38"/>
      <c r="PQ144" s="38"/>
      <c r="PR144" s="38"/>
      <c r="PS144" s="38"/>
      <c r="PT144" s="38"/>
      <c r="PU144" s="38"/>
      <c r="PV144" s="38"/>
      <c r="PW144" s="38"/>
      <c r="PX144" s="38"/>
      <c r="PY144" s="38"/>
      <c r="PZ144" s="38"/>
      <c r="QA144" s="38"/>
      <c r="QB144" s="38"/>
      <c r="QC144" s="38"/>
      <c r="QD144" s="38"/>
      <c r="QE144" s="38"/>
      <c r="QF144" s="38"/>
      <c r="QG144" s="38"/>
      <c r="QH144" s="38"/>
      <c r="QI144" s="38"/>
      <c r="QJ144" s="38"/>
      <c r="QK144" s="38"/>
      <c r="QL144" s="38"/>
      <c r="QM144" s="38"/>
      <c r="QN144" s="38"/>
      <c r="QO144" s="38"/>
      <c r="QP144" s="38"/>
      <c r="QQ144" s="38"/>
      <c r="QR144" s="38"/>
      <c r="QS144" s="38"/>
      <c r="QT144" s="38"/>
      <c r="QU144" s="38"/>
      <c r="QV144" s="38"/>
      <c r="QW144" s="38"/>
      <c r="QX144" s="38"/>
      <c r="QY144" s="38"/>
      <c r="QZ144" s="38"/>
      <c r="RA144" s="38"/>
      <c r="RB144" s="38"/>
      <c r="RC144" s="38"/>
      <c r="RD144" s="38"/>
      <c r="RE144" s="38"/>
      <c r="RF144" s="38"/>
      <c r="RG144" s="38"/>
      <c r="RH144" s="38"/>
      <c r="RI144" s="38"/>
      <c r="RJ144" s="38"/>
      <c r="RK144" s="38"/>
      <c r="RL144" s="38"/>
      <c r="RM144" s="38"/>
      <c r="RN144" s="38"/>
      <c r="RO144" s="38">
        <v>8</v>
      </c>
      <c r="RP144" s="38"/>
      <c r="RQ144" s="38"/>
      <c r="RR144" s="38"/>
      <c r="RS144" s="38"/>
      <c r="RT144" s="38"/>
      <c r="RU144" s="38"/>
      <c r="RV144" s="38"/>
      <c r="RW144" s="38"/>
      <c r="RX144" s="38"/>
      <c r="RY144" s="38"/>
      <c r="RZ144" s="38">
        <v>8</v>
      </c>
      <c r="SA144" s="38"/>
      <c r="SB144" s="38"/>
      <c r="SC144" s="38"/>
      <c r="SD144" s="38"/>
      <c r="SE144" s="38"/>
      <c r="SF144" s="38"/>
      <c r="SG144" s="38"/>
      <c r="SH144" s="38"/>
      <c r="SI144" s="38"/>
      <c r="SJ144" s="38"/>
      <c r="SK144" s="38"/>
      <c r="SL144" s="38"/>
      <c r="SM144" s="38"/>
      <c r="SN144" s="38"/>
      <c r="SO144" s="38"/>
      <c r="SP144" s="38"/>
      <c r="SQ144" s="38"/>
      <c r="SR144" s="38"/>
      <c r="SS144" s="38"/>
      <c r="ST144" s="38"/>
      <c r="SU144" s="38"/>
      <c r="SV144" s="38"/>
      <c r="SW144" s="38"/>
      <c r="SX144" s="38"/>
      <c r="SY144" s="38"/>
      <c r="SZ144" s="38"/>
      <c r="TA144" s="38"/>
      <c r="TB144" s="38"/>
      <c r="TC144" s="38"/>
      <c r="TD144" s="38"/>
      <c r="TE144" s="38"/>
      <c r="TF144" s="38"/>
      <c r="TG144" s="38"/>
      <c r="TH144" s="38"/>
      <c r="TI144" s="38"/>
      <c r="TJ144" s="38"/>
      <c r="TK144" s="38"/>
      <c r="TL144" s="38"/>
      <c r="TM144" s="38"/>
      <c r="TN144" s="38"/>
      <c r="TO144" s="38"/>
      <c r="TP144" s="38"/>
      <c r="TQ144" s="38"/>
      <c r="TR144" s="38"/>
      <c r="TS144" s="38"/>
      <c r="TT144" s="38"/>
      <c r="TU144" s="38"/>
      <c r="TV144" s="38"/>
      <c r="TW144" s="38"/>
      <c r="TX144" s="38"/>
      <c r="TY144" s="38"/>
      <c r="TZ144" s="38"/>
      <c r="UA144" s="38"/>
      <c r="UB144" s="38"/>
      <c r="UC144" s="38"/>
      <c r="UD144" s="38"/>
      <c r="UE144" s="38"/>
      <c r="UF144" s="38"/>
      <c r="UG144" s="38"/>
      <c r="UH144" s="38"/>
      <c r="UI144" s="38"/>
      <c r="UJ144" s="38"/>
      <c r="UK144" s="38"/>
      <c r="UL144" s="38"/>
      <c r="UM144" s="38"/>
      <c r="UN144" s="38"/>
      <c r="UO144" s="38"/>
      <c r="UP144" s="38"/>
      <c r="UQ144" s="38"/>
      <c r="UR144" s="38"/>
      <c r="US144" s="38"/>
      <c r="UT144" s="38"/>
      <c r="UU144" s="38"/>
      <c r="UV144" s="38"/>
      <c r="UW144" s="38"/>
      <c r="UX144" s="38"/>
      <c r="UY144" s="38"/>
      <c r="UZ144" s="38"/>
      <c r="VA144" s="38"/>
      <c r="VB144" s="38"/>
      <c r="VC144" s="38"/>
      <c r="VD144" s="38"/>
      <c r="VE144" s="38"/>
      <c r="VF144" s="38"/>
      <c r="VG144" s="38"/>
      <c r="VH144" s="38"/>
      <c r="VI144" s="38"/>
      <c r="VJ144" s="38"/>
      <c r="VK144" s="38"/>
      <c r="VL144" s="38"/>
      <c r="VM144" s="38"/>
      <c r="VN144" s="38"/>
      <c r="VO144" s="38"/>
      <c r="VP144" s="38"/>
      <c r="VQ144" s="38"/>
      <c r="VR144" s="38"/>
      <c r="VS144" s="38"/>
      <c r="VT144" s="38"/>
      <c r="VU144" s="38"/>
      <c r="VV144" s="38"/>
      <c r="VW144" s="38"/>
      <c r="VX144" s="38"/>
      <c r="VY144" s="38"/>
      <c r="VZ144" s="38"/>
      <c r="WA144" s="38"/>
      <c r="WB144" s="38"/>
      <c r="WC144" s="38"/>
      <c r="WD144" s="38"/>
      <c r="WE144" s="38"/>
      <c r="WF144" s="38"/>
      <c r="WG144" s="38"/>
      <c r="WH144" s="38"/>
      <c r="WI144" s="38"/>
      <c r="WJ144" s="38"/>
      <c r="WK144" s="38"/>
      <c r="WL144" s="38"/>
      <c r="WM144" s="38"/>
      <c r="WN144" s="38"/>
      <c r="WO144" s="38"/>
      <c r="WP144" s="38"/>
      <c r="WQ144" s="38"/>
      <c r="WR144" s="38"/>
      <c r="WS144" s="38"/>
      <c r="WT144" s="38"/>
      <c r="WU144" s="38"/>
      <c r="WV144" s="38"/>
      <c r="WW144" s="38"/>
      <c r="WX144" s="38"/>
      <c r="WY144" s="38"/>
      <c r="WZ144" s="38"/>
      <c r="XA144" s="38"/>
      <c r="XB144" s="38"/>
      <c r="XC144" s="38"/>
      <c r="XD144" s="38"/>
      <c r="XE144" s="38"/>
      <c r="XF144" s="38"/>
      <c r="XG144" s="38"/>
      <c r="XH144" s="38"/>
      <c r="XI144" s="38"/>
      <c r="XJ144" s="38"/>
      <c r="XK144" s="38"/>
      <c r="XL144" s="38"/>
      <c r="XM144" s="38"/>
      <c r="XN144" s="38"/>
      <c r="XO144" s="38"/>
      <c r="XP144" s="38"/>
      <c r="XQ144" s="38"/>
      <c r="XR144" s="38"/>
      <c r="XS144" s="38"/>
      <c r="XT144" s="38"/>
      <c r="XU144" s="38"/>
      <c r="XV144" s="38"/>
      <c r="XW144" s="38"/>
      <c r="XX144" s="38"/>
      <c r="XY144" s="38"/>
      <c r="XZ144" s="38"/>
      <c r="YA144" s="38"/>
      <c r="YB144" s="38"/>
      <c r="YC144" s="38">
        <v>8</v>
      </c>
      <c r="YD144" s="38"/>
      <c r="YE144" s="38"/>
      <c r="YF144" s="38"/>
      <c r="YG144" s="38"/>
      <c r="YH144" s="38"/>
      <c r="YI144" s="38"/>
      <c r="YJ144" s="38"/>
      <c r="YK144" s="38"/>
      <c r="YL144" s="38">
        <v>8</v>
      </c>
      <c r="YM144" s="38"/>
      <c r="YN144" s="38"/>
      <c r="YO144" s="38"/>
      <c r="YP144" s="38"/>
      <c r="YQ144" s="38"/>
      <c r="YR144" s="38"/>
      <c r="YS144" s="38"/>
      <c r="YT144" s="38"/>
      <c r="YU144" s="38"/>
      <c r="YV144" s="38"/>
      <c r="YW144" s="38"/>
      <c r="YX144" s="38"/>
      <c r="YY144" s="38"/>
      <c r="YZ144" s="38"/>
      <c r="ZA144" s="38"/>
      <c r="ZB144" s="38"/>
      <c r="ZC144" s="38"/>
      <c r="ZD144" s="38"/>
      <c r="ZE144" s="38"/>
      <c r="ZF144" s="38"/>
      <c r="ZG144" s="38"/>
      <c r="ZH144" s="38"/>
      <c r="ZI144" s="38"/>
      <c r="ZJ144" s="38"/>
      <c r="ZK144" s="38"/>
      <c r="ZL144" s="38"/>
      <c r="ZM144" s="38"/>
      <c r="ZN144" s="38"/>
      <c r="ZO144" s="38"/>
      <c r="ZP144" s="38"/>
      <c r="ZQ144" s="38"/>
      <c r="ZR144" s="38"/>
      <c r="ZS144" s="38"/>
      <c r="ZT144" s="38"/>
      <c r="ZU144" s="38"/>
      <c r="ZV144" s="38"/>
      <c r="ZW144" s="38"/>
      <c r="ZX144" s="38"/>
      <c r="ZY144" s="38"/>
      <c r="ZZ144" s="38"/>
      <c r="AAA144" s="38"/>
      <c r="AAB144" s="38"/>
      <c r="AAC144" s="38"/>
      <c r="AAD144" s="38"/>
      <c r="AAE144" s="38"/>
      <c r="AAF144" s="38"/>
      <c r="AAG144" s="38"/>
      <c r="AAH144" s="38"/>
      <c r="AAI144" s="38"/>
      <c r="AAJ144" s="31">
        <f t="shared" si="15"/>
        <v>0</v>
      </c>
      <c r="AAK144" s="5"/>
    </row>
    <row r="145" spans="1:713" s="36" customFormat="1" x14ac:dyDescent="0.25">
      <c r="A145" s="43" t="s">
        <v>65</v>
      </c>
      <c r="B145" s="77">
        <f t="shared" si="14"/>
        <v>0.80000000000000071</v>
      </c>
      <c r="C145" s="69">
        <v>0.8</v>
      </c>
      <c r="D145" s="72">
        <v>43437</v>
      </c>
      <c r="E145" s="79">
        <v>36.880000000000003</v>
      </c>
      <c r="F145" s="79">
        <f t="shared" si="16"/>
        <v>29.50400000000003</v>
      </c>
      <c r="G145" s="77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  <c r="EN145" s="38"/>
      <c r="EO145" s="38"/>
      <c r="EP145" s="38"/>
      <c r="EQ145" s="38"/>
      <c r="ER145" s="38"/>
      <c r="ES145" s="38"/>
      <c r="ET145" s="38"/>
      <c r="EU145" s="38"/>
      <c r="EV145" s="38"/>
      <c r="EW145" s="38"/>
      <c r="EX145" s="38"/>
      <c r="EY145" s="38"/>
      <c r="EZ145" s="38"/>
      <c r="FA145" s="38"/>
      <c r="FB145" s="38"/>
      <c r="FC145" s="38"/>
      <c r="FD145" s="38"/>
      <c r="FE145" s="38"/>
      <c r="FF145" s="38"/>
      <c r="FG145" s="38"/>
      <c r="FH145" s="38"/>
      <c r="FI145" s="38"/>
      <c r="FJ145" s="38"/>
      <c r="FK145" s="38"/>
      <c r="FL145" s="38"/>
      <c r="FM145" s="38"/>
      <c r="FN145" s="38"/>
      <c r="FO145" s="38"/>
      <c r="FP145" s="38"/>
      <c r="FQ145" s="38"/>
      <c r="FR145" s="38"/>
      <c r="FS145" s="38"/>
      <c r="FT145" s="38"/>
      <c r="FU145" s="38"/>
      <c r="FV145" s="38"/>
      <c r="FW145" s="38"/>
      <c r="FX145" s="38"/>
      <c r="FY145" s="38"/>
      <c r="FZ145" s="38"/>
      <c r="GA145" s="38"/>
      <c r="GB145" s="38"/>
      <c r="GC145" s="38"/>
      <c r="GD145" s="38"/>
      <c r="GE145" s="38"/>
      <c r="GF145" s="38"/>
      <c r="GG145" s="38"/>
      <c r="GH145" s="38"/>
      <c r="GI145" s="38"/>
      <c r="GJ145" s="38"/>
      <c r="GK145" s="38"/>
      <c r="GL145" s="38"/>
      <c r="GM145" s="38"/>
      <c r="GN145" s="38"/>
      <c r="GO145" s="38"/>
      <c r="GP145" s="38"/>
      <c r="GQ145" s="38"/>
      <c r="GR145" s="38"/>
      <c r="GS145" s="38"/>
      <c r="GT145" s="38"/>
      <c r="GU145" s="38"/>
      <c r="GV145" s="38"/>
      <c r="GW145" s="38"/>
      <c r="GX145" s="38"/>
      <c r="GY145" s="38"/>
      <c r="GZ145" s="38"/>
      <c r="HA145" s="38"/>
      <c r="HB145" s="38"/>
      <c r="HC145" s="38"/>
      <c r="HD145" s="38"/>
      <c r="HE145" s="38"/>
      <c r="HF145" s="38"/>
      <c r="HG145" s="38"/>
      <c r="HH145" s="38"/>
      <c r="HI145" s="38"/>
      <c r="HJ145" s="38"/>
      <c r="HK145" s="38"/>
      <c r="HL145" s="38"/>
      <c r="HM145" s="38"/>
      <c r="HN145" s="38"/>
      <c r="HO145" s="38"/>
      <c r="HP145" s="38"/>
      <c r="HQ145" s="38"/>
      <c r="HR145" s="38"/>
      <c r="HS145" s="38"/>
      <c r="HT145" s="38"/>
      <c r="HU145" s="38"/>
      <c r="HV145" s="38"/>
      <c r="HW145" s="38"/>
      <c r="HX145" s="38"/>
      <c r="HY145" s="38">
        <v>0.8</v>
      </c>
      <c r="HZ145" s="38"/>
      <c r="IA145" s="38"/>
      <c r="IB145" s="38"/>
      <c r="IC145" s="38"/>
      <c r="ID145" s="38"/>
      <c r="IE145" s="38"/>
      <c r="IF145" s="38"/>
      <c r="IG145" s="38"/>
      <c r="IH145" s="38"/>
      <c r="II145" s="38"/>
      <c r="IJ145" s="38"/>
      <c r="IK145" s="38"/>
      <c r="IL145" s="38">
        <v>0.8</v>
      </c>
      <c r="IM145" s="38"/>
      <c r="IN145" s="38"/>
      <c r="IO145" s="38"/>
      <c r="IP145" s="38"/>
      <c r="IQ145" s="38"/>
      <c r="IR145" s="38"/>
      <c r="IS145" s="38"/>
      <c r="IT145" s="38"/>
      <c r="IU145" s="38"/>
      <c r="IV145" s="38"/>
      <c r="IW145" s="38"/>
      <c r="IX145" s="38"/>
      <c r="IY145" s="38">
        <v>0.8</v>
      </c>
      <c r="IZ145" s="38"/>
      <c r="JA145" s="38"/>
      <c r="JB145" s="38"/>
      <c r="JC145" s="38"/>
      <c r="JD145" s="38"/>
      <c r="JE145" s="38"/>
      <c r="JF145" s="38">
        <v>0.8</v>
      </c>
      <c r="JG145" s="38"/>
      <c r="JH145" s="38"/>
      <c r="JI145" s="38"/>
      <c r="JJ145" s="38"/>
      <c r="JK145" s="38"/>
      <c r="JL145" s="38"/>
      <c r="JM145" s="38"/>
      <c r="JN145" s="38"/>
      <c r="JO145" s="38"/>
      <c r="JP145" s="38"/>
      <c r="JQ145" s="38"/>
      <c r="JR145" s="38"/>
      <c r="JS145" s="38"/>
      <c r="JT145" s="38"/>
      <c r="JU145" s="38"/>
      <c r="JV145" s="38"/>
      <c r="JW145" s="38"/>
      <c r="JX145" s="38"/>
      <c r="JY145" s="38"/>
      <c r="JZ145" s="38"/>
      <c r="KA145" s="38"/>
      <c r="KB145" s="38"/>
      <c r="KC145" s="38"/>
      <c r="KD145" s="38"/>
      <c r="KE145" s="38"/>
      <c r="KF145" s="38"/>
      <c r="KG145" s="38"/>
      <c r="KH145" s="38"/>
      <c r="KI145" s="38"/>
      <c r="KJ145" s="38"/>
      <c r="KK145" s="38"/>
      <c r="KL145" s="38"/>
      <c r="KM145" s="38"/>
      <c r="KN145" s="38"/>
      <c r="KO145" s="38"/>
      <c r="KP145" s="38"/>
      <c r="KQ145" s="38"/>
      <c r="KR145" s="38"/>
      <c r="KS145" s="38"/>
      <c r="KT145" s="38"/>
      <c r="KU145" s="38"/>
      <c r="KV145" s="38"/>
      <c r="KW145" s="38"/>
      <c r="KX145" s="38"/>
      <c r="KY145" s="38"/>
      <c r="KZ145" s="38"/>
      <c r="LA145" s="38"/>
      <c r="LB145" s="38"/>
      <c r="LC145" s="38"/>
      <c r="LD145" s="38"/>
      <c r="LE145" s="38"/>
      <c r="LF145" s="38"/>
      <c r="LG145" s="38"/>
      <c r="LH145" s="38"/>
      <c r="LI145" s="38"/>
      <c r="LJ145" s="38"/>
      <c r="LK145" s="38"/>
      <c r="LL145" s="38"/>
      <c r="LM145" s="38"/>
      <c r="LN145" s="38"/>
      <c r="LO145" s="38"/>
      <c r="LP145" s="38"/>
      <c r="LQ145" s="38"/>
      <c r="LR145" s="38"/>
      <c r="LS145" s="38"/>
      <c r="LT145" s="38"/>
      <c r="LU145" s="38"/>
      <c r="LV145" s="38"/>
      <c r="LW145" s="38"/>
      <c r="LX145" s="38"/>
      <c r="LY145" s="38"/>
      <c r="LZ145" s="38"/>
      <c r="MA145" s="38"/>
      <c r="MB145" s="38"/>
      <c r="MC145" s="38"/>
      <c r="MD145" s="38"/>
      <c r="ME145" s="38"/>
      <c r="MF145" s="38"/>
      <c r="MG145" s="38"/>
      <c r="MH145" s="38"/>
      <c r="MI145" s="38"/>
      <c r="MJ145" s="38"/>
      <c r="MK145" s="38"/>
      <c r="ML145" s="38"/>
      <c r="MM145" s="38"/>
      <c r="MN145" s="38"/>
      <c r="MO145" s="38"/>
      <c r="MP145" s="38"/>
      <c r="MQ145" s="38"/>
      <c r="MR145" s="38"/>
      <c r="MS145" s="38"/>
      <c r="MT145" s="38"/>
      <c r="MU145" s="38"/>
      <c r="MV145" s="38"/>
      <c r="MW145" s="38"/>
      <c r="MX145" s="38"/>
      <c r="MY145" s="38"/>
      <c r="MZ145" s="38"/>
      <c r="NA145" s="38"/>
      <c r="NB145" s="38"/>
      <c r="NC145" s="38">
        <v>0.8</v>
      </c>
      <c r="ND145" s="38"/>
      <c r="NE145" s="38"/>
      <c r="NF145" s="38"/>
      <c r="NG145" s="38">
        <v>0.8</v>
      </c>
      <c r="NH145" s="38"/>
      <c r="NI145" s="38"/>
      <c r="NJ145" s="38"/>
      <c r="NK145" s="38"/>
      <c r="NL145" s="38"/>
      <c r="NM145" s="38"/>
      <c r="NN145" s="38"/>
      <c r="NO145" s="38"/>
      <c r="NP145" s="38"/>
      <c r="NQ145" s="38"/>
      <c r="NR145" s="38"/>
      <c r="NS145" s="38"/>
      <c r="NT145" s="38"/>
      <c r="NU145" s="38"/>
      <c r="NV145" s="38"/>
      <c r="NW145" s="38"/>
      <c r="NX145" s="38"/>
      <c r="NY145" s="38"/>
      <c r="NZ145" s="38"/>
      <c r="OA145" s="38"/>
      <c r="OB145" s="38"/>
      <c r="OC145" s="38"/>
      <c r="OD145" s="38"/>
      <c r="OE145" s="38"/>
      <c r="OF145" s="38"/>
      <c r="OG145" s="38"/>
      <c r="OH145" s="38"/>
      <c r="OI145" s="38"/>
      <c r="OJ145" s="38"/>
      <c r="OK145" s="38"/>
      <c r="OL145" s="38"/>
      <c r="OM145" s="38"/>
      <c r="ON145" s="38"/>
      <c r="OO145" s="38"/>
      <c r="OP145" s="38"/>
      <c r="OQ145" s="38"/>
      <c r="OR145" s="38"/>
      <c r="OS145" s="38"/>
      <c r="OT145" s="38"/>
      <c r="OU145" s="38"/>
      <c r="OV145" s="38"/>
      <c r="OW145" s="38"/>
      <c r="OX145" s="38"/>
      <c r="OY145" s="38"/>
      <c r="OZ145" s="38"/>
      <c r="PA145" s="38"/>
      <c r="PB145" s="38"/>
      <c r="PC145" s="38"/>
      <c r="PD145" s="38"/>
      <c r="PE145" s="38"/>
      <c r="PF145" s="38"/>
      <c r="PG145" s="38"/>
      <c r="PH145" s="38"/>
      <c r="PI145" s="38"/>
      <c r="PJ145" s="38"/>
      <c r="PK145" s="38"/>
      <c r="PL145" s="38"/>
      <c r="PM145" s="38"/>
      <c r="PN145" s="38"/>
      <c r="PO145" s="38"/>
      <c r="PP145" s="38"/>
      <c r="PQ145" s="38"/>
      <c r="PR145" s="38"/>
      <c r="PS145" s="38"/>
      <c r="PT145" s="38"/>
      <c r="PU145" s="38"/>
      <c r="PV145" s="38"/>
      <c r="PW145" s="38"/>
      <c r="PX145" s="38"/>
      <c r="PY145" s="38"/>
      <c r="PZ145" s="38"/>
      <c r="QA145" s="38"/>
      <c r="QB145" s="38"/>
      <c r="QC145" s="38"/>
      <c r="QD145" s="38"/>
      <c r="QE145" s="38"/>
      <c r="QF145" s="38"/>
      <c r="QG145" s="38"/>
      <c r="QH145" s="38"/>
      <c r="QI145" s="38"/>
      <c r="QJ145" s="38"/>
      <c r="QK145" s="38"/>
      <c r="QL145" s="38"/>
      <c r="QM145" s="38"/>
      <c r="QN145" s="38"/>
      <c r="QO145" s="38"/>
      <c r="QP145" s="38"/>
      <c r="QQ145" s="38"/>
      <c r="QR145" s="38"/>
      <c r="QS145" s="38"/>
      <c r="QT145" s="38"/>
      <c r="QU145" s="38"/>
      <c r="QV145" s="38"/>
      <c r="QW145" s="38"/>
      <c r="QX145" s="38"/>
      <c r="QY145" s="38"/>
      <c r="QZ145" s="38"/>
      <c r="RA145" s="38"/>
      <c r="RB145" s="38"/>
      <c r="RC145" s="38"/>
      <c r="RD145" s="38"/>
      <c r="RE145" s="38"/>
      <c r="RF145" s="38"/>
      <c r="RG145" s="38"/>
      <c r="RH145" s="38"/>
      <c r="RI145" s="38"/>
      <c r="RJ145" s="38"/>
      <c r="RK145" s="38"/>
      <c r="RL145" s="38"/>
      <c r="RM145" s="38"/>
      <c r="RN145" s="38"/>
      <c r="RO145" s="38"/>
      <c r="RP145" s="38"/>
      <c r="RQ145" s="38"/>
      <c r="RR145" s="38"/>
      <c r="RS145" s="38"/>
      <c r="RT145" s="38"/>
      <c r="RU145" s="38"/>
      <c r="RV145" s="38"/>
      <c r="RW145" s="38"/>
      <c r="RX145" s="38"/>
      <c r="RY145" s="38"/>
      <c r="RZ145" s="38"/>
      <c r="SA145" s="38"/>
      <c r="SB145" s="38"/>
      <c r="SC145" s="38"/>
      <c r="SD145" s="38"/>
      <c r="SE145" s="38"/>
      <c r="SF145" s="38"/>
      <c r="SG145" s="38"/>
      <c r="SH145" s="38"/>
      <c r="SI145" s="38"/>
      <c r="SJ145" s="38"/>
      <c r="SK145" s="38"/>
      <c r="SL145" s="38"/>
      <c r="SM145" s="38"/>
      <c r="SN145" s="38"/>
      <c r="SO145" s="38"/>
      <c r="SP145" s="38"/>
      <c r="SQ145" s="38"/>
      <c r="SR145" s="38"/>
      <c r="SS145" s="38"/>
      <c r="ST145" s="38"/>
      <c r="SU145" s="38"/>
      <c r="SV145" s="38"/>
      <c r="SW145" s="38"/>
      <c r="SX145" s="38"/>
      <c r="SY145" s="38"/>
      <c r="SZ145" s="38"/>
      <c r="TA145" s="38"/>
      <c r="TB145" s="38"/>
      <c r="TC145" s="38"/>
      <c r="TD145" s="38"/>
      <c r="TE145" s="38"/>
      <c r="TF145" s="38"/>
      <c r="TG145" s="38"/>
      <c r="TH145" s="38"/>
      <c r="TI145" s="38"/>
      <c r="TJ145" s="38"/>
      <c r="TK145" s="38"/>
      <c r="TL145" s="38"/>
      <c r="TM145" s="38"/>
      <c r="TN145" s="38"/>
      <c r="TO145" s="38"/>
      <c r="TP145" s="38"/>
      <c r="TQ145" s="38"/>
      <c r="TR145" s="38"/>
      <c r="TS145" s="38"/>
      <c r="TT145" s="38"/>
      <c r="TU145" s="38"/>
      <c r="TV145" s="38"/>
      <c r="TW145" s="38"/>
      <c r="TX145" s="38"/>
      <c r="TY145" s="38"/>
      <c r="TZ145" s="38"/>
      <c r="UA145" s="38"/>
      <c r="UB145" s="38"/>
      <c r="UC145" s="38"/>
      <c r="UD145" s="38">
        <v>0.8</v>
      </c>
      <c r="UE145" s="38"/>
      <c r="UF145" s="38"/>
      <c r="UG145" s="38"/>
      <c r="UH145" s="38"/>
      <c r="UI145" s="38"/>
      <c r="UJ145" s="38"/>
      <c r="UK145" s="38"/>
      <c r="UL145" s="38"/>
      <c r="UM145" s="38"/>
      <c r="UN145" s="38"/>
      <c r="UO145" s="38">
        <v>0.8</v>
      </c>
      <c r="UP145" s="38"/>
      <c r="UQ145" s="38"/>
      <c r="UR145" s="38"/>
      <c r="US145" s="38"/>
      <c r="UT145" s="38"/>
      <c r="UU145" s="38"/>
      <c r="UV145" s="38"/>
      <c r="UW145" s="38"/>
      <c r="UX145" s="38"/>
      <c r="UY145" s="38"/>
      <c r="UZ145" s="38"/>
      <c r="VA145" s="38"/>
      <c r="VB145" s="38"/>
      <c r="VC145" s="38"/>
      <c r="VD145" s="38"/>
      <c r="VE145" s="38"/>
      <c r="VF145" s="38"/>
      <c r="VG145" s="38"/>
      <c r="VH145" s="38"/>
      <c r="VI145" s="38"/>
      <c r="VJ145" s="38"/>
      <c r="VK145" s="38"/>
      <c r="VL145" s="38"/>
      <c r="VM145" s="38"/>
      <c r="VN145" s="38"/>
      <c r="VO145" s="38"/>
      <c r="VP145" s="38"/>
      <c r="VQ145" s="38">
        <v>1.6</v>
      </c>
      <c r="VR145" s="38"/>
      <c r="VS145" s="38"/>
      <c r="VT145" s="38">
        <v>0.8</v>
      </c>
      <c r="VU145" s="38"/>
      <c r="VV145" s="38">
        <v>0.8</v>
      </c>
      <c r="VW145" s="38"/>
      <c r="VX145" s="38"/>
      <c r="VY145" s="38"/>
      <c r="VZ145" s="38"/>
      <c r="WA145" s="38"/>
      <c r="WB145" s="38"/>
      <c r="WC145" s="38"/>
      <c r="WD145" s="38"/>
      <c r="WE145" s="38"/>
      <c r="WF145" s="38"/>
      <c r="WG145" s="38"/>
      <c r="WH145" s="38"/>
      <c r="WI145" s="38"/>
      <c r="WJ145" s="38"/>
      <c r="WK145" s="38"/>
      <c r="WL145" s="38"/>
      <c r="WM145" s="38"/>
      <c r="WN145" s="38"/>
      <c r="WO145" s="38"/>
      <c r="WP145" s="38"/>
      <c r="WQ145" s="38"/>
      <c r="WR145" s="38"/>
      <c r="WS145" s="38"/>
      <c r="WT145" s="38"/>
      <c r="WU145" s="38"/>
      <c r="WV145" s="38"/>
      <c r="WW145" s="38"/>
      <c r="WX145" s="38"/>
      <c r="WY145" s="38"/>
      <c r="WZ145" s="38"/>
      <c r="XA145" s="38"/>
      <c r="XB145" s="38"/>
      <c r="XC145" s="38"/>
      <c r="XD145" s="38"/>
      <c r="XE145" s="38"/>
      <c r="XF145" s="38"/>
      <c r="XG145" s="38"/>
      <c r="XH145" s="38">
        <v>0.8</v>
      </c>
      <c r="XI145" s="38"/>
      <c r="XJ145" s="38"/>
      <c r="XK145" s="38"/>
      <c r="XL145" s="38"/>
      <c r="XM145" s="38"/>
      <c r="XN145" s="38"/>
      <c r="XO145" s="38">
        <v>0.8</v>
      </c>
      <c r="XP145" s="38"/>
      <c r="XQ145" s="38"/>
      <c r="XR145" s="38"/>
      <c r="XS145" s="38"/>
      <c r="XT145" s="38"/>
      <c r="XU145" s="38"/>
      <c r="XV145" s="38"/>
      <c r="XW145" s="38"/>
      <c r="XX145" s="38"/>
      <c r="XY145" s="38"/>
      <c r="XZ145" s="38"/>
      <c r="YA145" s="38"/>
      <c r="YB145" s="38"/>
      <c r="YC145" s="38"/>
      <c r="YD145" s="38"/>
      <c r="YE145" s="38"/>
      <c r="YF145" s="38"/>
      <c r="YG145" s="38"/>
      <c r="YH145" s="38"/>
      <c r="YI145" s="38"/>
      <c r="YJ145" s="38"/>
      <c r="YK145" s="38"/>
      <c r="YL145" s="38"/>
      <c r="YM145" s="38"/>
      <c r="YN145" s="38"/>
      <c r="YO145" s="38"/>
      <c r="YP145" s="38"/>
      <c r="YQ145" s="38"/>
      <c r="YR145" s="38"/>
      <c r="YS145" s="38"/>
      <c r="YT145" s="38"/>
      <c r="YU145" s="38"/>
      <c r="YV145" s="38"/>
      <c r="YW145" s="38"/>
      <c r="YX145" s="38"/>
      <c r="YY145" s="38"/>
      <c r="YZ145" s="38"/>
      <c r="ZA145" s="38"/>
      <c r="ZB145" s="38"/>
      <c r="ZC145" s="38"/>
      <c r="ZD145" s="38"/>
      <c r="ZE145" s="38"/>
      <c r="ZF145" s="38"/>
      <c r="ZG145" s="38"/>
      <c r="ZH145" s="38"/>
      <c r="ZI145" s="38"/>
      <c r="ZJ145" s="38"/>
      <c r="ZK145" s="38"/>
      <c r="ZL145" s="38"/>
      <c r="ZM145" s="38"/>
      <c r="ZN145" s="38"/>
      <c r="ZO145" s="38"/>
      <c r="ZP145" s="38"/>
      <c r="ZQ145" s="38"/>
      <c r="ZR145" s="38"/>
      <c r="ZS145" s="38"/>
      <c r="ZT145" s="38"/>
      <c r="ZU145" s="38"/>
      <c r="ZV145" s="38"/>
      <c r="ZW145" s="38"/>
      <c r="ZX145" s="38"/>
      <c r="ZY145" s="38"/>
      <c r="ZZ145" s="38"/>
      <c r="AAA145" s="38"/>
      <c r="AAB145" s="38"/>
      <c r="AAC145" s="38"/>
      <c r="AAD145" s="38"/>
      <c r="AAE145" s="38"/>
      <c r="AAF145" s="38"/>
      <c r="AAG145" s="38"/>
      <c r="AAH145" s="38"/>
      <c r="AAI145" s="38"/>
      <c r="AAJ145" s="31">
        <f t="shared" si="15"/>
        <v>0</v>
      </c>
      <c r="AAK145" s="5"/>
    </row>
    <row r="146" spans="1:713" s="36" customFormat="1" x14ac:dyDescent="0.25">
      <c r="A146" s="62" t="s">
        <v>65</v>
      </c>
      <c r="B146" s="77">
        <f t="shared" si="14"/>
        <v>0</v>
      </c>
      <c r="C146" s="69">
        <v>8</v>
      </c>
      <c r="D146" s="72">
        <v>43248</v>
      </c>
      <c r="E146" s="79">
        <v>37.17</v>
      </c>
      <c r="F146" s="79">
        <f t="shared" si="16"/>
        <v>0</v>
      </c>
      <c r="G146" s="77">
        <v>0.8</v>
      </c>
      <c r="H146" s="38"/>
      <c r="I146" s="38"/>
      <c r="J146" s="38"/>
      <c r="K146" s="38">
        <v>0.8</v>
      </c>
      <c r="L146" s="38"/>
      <c r="M146" s="38"/>
      <c r="N146" s="38"/>
      <c r="O146" s="38"/>
      <c r="P146" s="38"/>
      <c r="Q146" s="38"/>
      <c r="R146" s="38"/>
      <c r="S146" s="38">
        <v>0.8</v>
      </c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>
        <v>0.8</v>
      </c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>
        <v>24</v>
      </c>
      <c r="BZ146" s="38"/>
      <c r="CA146" s="38">
        <v>24</v>
      </c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>
        <v>0.8</v>
      </c>
      <c r="CX146" s="38"/>
      <c r="CY146" s="38">
        <v>0.8</v>
      </c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  <c r="EN146" s="38"/>
      <c r="EO146" s="38"/>
      <c r="EP146" s="38"/>
      <c r="EQ146" s="38"/>
      <c r="ER146" s="38"/>
      <c r="ES146" s="38"/>
      <c r="ET146" s="38"/>
      <c r="EU146" s="38"/>
      <c r="EV146" s="38"/>
      <c r="EW146" s="38"/>
      <c r="EX146" s="38"/>
      <c r="EY146" s="38"/>
      <c r="EZ146" s="38"/>
      <c r="FA146" s="38"/>
      <c r="FB146" s="38"/>
      <c r="FC146" s="38"/>
      <c r="FD146" s="38"/>
      <c r="FE146" s="38"/>
      <c r="FF146" s="38"/>
      <c r="FG146" s="38"/>
      <c r="FH146" s="38"/>
      <c r="FI146" s="38"/>
      <c r="FJ146" s="38"/>
      <c r="FK146" s="38"/>
      <c r="FL146" s="38"/>
      <c r="FM146" s="38"/>
      <c r="FN146" s="38"/>
      <c r="FO146" s="38"/>
      <c r="FP146" s="38"/>
      <c r="FQ146" s="38"/>
      <c r="FR146" s="38"/>
      <c r="FS146" s="38"/>
      <c r="FT146" s="38"/>
      <c r="FU146" s="38"/>
      <c r="FV146" s="38"/>
      <c r="FW146" s="38"/>
      <c r="FX146" s="38"/>
      <c r="FY146" s="38"/>
      <c r="FZ146" s="38"/>
      <c r="GA146" s="38"/>
      <c r="GB146" s="38"/>
      <c r="GC146" s="38"/>
      <c r="GD146" s="38"/>
      <c r="GE146" s="38"/>
      <c r="GF146" s="38"/>
      <c r="GG146" s="38"/>
      <c r="GH146" s="38"/>
      <c r="GI146" s="38">
        <v>32</v>
      </c>
      <c r="GJ146" s="38"/>
      <c r="GK146" s="38"/>
      <c r="GL146" s="38"/>
      <c r="GM146" s="38"/>
      <c r="GN146" s="38"/>
      <c r="GO146" s="38"/>
      <c r="GP146" s="38"/>
      <c r="GQ146" s="38"/>
      <c r="GR146" s="38"/>
      <c r="GS146" s="38"/>
      <c r="GT146" s="38"/>
      <c r="GU146" s="38"/>
      <c r="GV146" s="38"/>
      <c r="GW146" s="38"/>
      <c r="GX146" s="38"/>
      <c r="GY146" s="38"/>
      <c r="GZ146" s="38">
        <v>32</v>
      </c>
      <c r="HA146" s="38"/>
      <c r="HB146" s="38"/>
      <c r="HC146" s="38"/>
      <c r="HD146" s="38"/>
      <c r="HE146" s="38"/>
      <c r="HF146" s="38"/>
      <c r="HG146" s="38"/>
      <c r="HH146" s="38"/>
      <c r="HI146" s="38"/>
      <c r="HJ146" s="38"/>
      <c r="HK146" s="38"/>
      <c r="HL146" s="38"/>
      <c r="HM146" s="38"/>
      <c r="HN146" s="38"/>
      <c r="HO146" s="38"/>
      <c r="HP146" s="38"/>
      <c r="HQ146" s="38"/>
      <c r="HR146" s="38"/>
      <c r="HS146" s="38"/>
      <c r="HT146" s="38"/>
      <c r="HU146" s="38"/>
      <c r="HV146" s="38"/>
      <c r="HW146" s="38"/>
      <c r="HX146" s="38"/>
      <c r="HY146" s="38"/>
      <c r="HZ146" s="38"/>
      <c r="IA146" s="38"/>
      <c r="IB146" s="38"/>
      <c r="IC146" s="38"/>
      <c r="ID146" s="38"/>
      <c r="IE146" s="38"/>
      <c r="IF146" s="38"/>
      <c r="IG146" s="38"/>
      <c r="IH146" s="38"/>
      <c r="II146" s="38"/>
      <c r="IJ146" s="38"/>
      <c r="IK146" s="38"/>
      <c r="IL146" s="38"/>
      <c r="IM146" s="38"/>
      <c r="IN146" s="38"/>
      <c r="IO146" s="38"/>
      <c r="IP146" s="38"/>
      <c r="IQ146" s="38"/>
      <c r="IR146" s="38"/>
      <c r="IS146" s="38"/>
      <c r="IT146" s="38"/>
      <c r="IU146" s="38"/>
      <c r="IV146" s="38"/>
      <c r="IW146" s="38"/>
      <c r="IX146" s="38"/>
      <c r="IY146" s="38"/>
      <c r="IZ146" s="38"/>
      <c r="JA146" s="38"/>
      <c r="JB146" s="38"/>
      <c r="JC146" s="38"/>
      <c r="JD146" s="38"/>
      <c r="JE146" s="38"/>
      <c r="JF146" s="38"/>
      <c r="JG146" s="38"/>
      <c r="JH146" s="38"/>
      <c r="JI146" s="38"/>
      <c r="JJ146" s="38"/>
      <c r="JK146" s="38"/>
      <c r="JL146" s="38"/>
      <c r="JM146" s="38"/>
      <c r="JN146" s="38"/>
      <c r="JO146" s="38"/>
      <c r="JP146" s="38"/>
      <c r="JQ146" s="38"/>
      <c r="JR146" s="38">
        <v>0.8</v>
      </c>
      <c r="JS146" s="38"/>
      <c r="JT146" s="38"/>
      <c r="JU146" s="38"/>
      <c r="JV146" s="38"/>
      <c r="JW146" s="38"/>
      <c r="JX146" s="38"/>
      <c r="JY146" s="38"/>
      <c r="JZ146" s="38"/>
      <c r="KA146" s="38"/>
      <c r="KB146" s="38"/>
      <c r="KC146" s="38"/>
      <c r="KD146" s="38"/>
      <c r="KE146" s="38"/>
      <c r="KF146" s="38"/>
      <c r="KG146" s="38"/>
      <c r="KH146" s="38"/>
      <c r="KI146" s="38"/>
      <c r="KJ146" s="38"/>
      <c r="KK146" s="38"/>
      <c r="KL146" s="38"/>
      <c r="KM146" s="38"/>
      <c r="KN146" s="38"/>
      <c r="KO146" s="38"/>
      <c r="KP146" s="38"/>
      <c r="KQ146" s="38"/>
      <c r="KR146" s="38"/>
      <c r="KS146" s="38"/>
      <c r="KT146" s="38"/>
      <c r="KU146" s="38"/>
      <c r="KV146" s="38">
        <v>0.8</v>
      </c>
      <c r="KW146" s="38"/>
      <c r="KX146" s="38"/>
      <c r="KY146" s="38"/>
      <c r="KZ146" s="38"/>
      <c r="LA146" s="38"/>
      <c r="LB146" s="38"/>
      <c r="LC146" s="38"/>
      <c r="LD146" s="38"/>
      <c r="LE146" s="38"/>
      <c r="LF146" s="38"/>
      <c r="LG146" s="38"/>
      <c r="LH146" s="38"/>
      <c r="LI146" s="38"/>
      <c r="LJ146" s="38"/>
      <c r="LK146" s="38"/>
      <c r="LL146" s="38"/>
      <c r="LM146" s="38"/>
      <c r="LN146" s="38"/>
      <c r="LO146" s="38"/>
      <c r="LP146" s="38"/>
      <c r="LQ146" s="38"/>
      <c r="LR146" s="38"/>
      <c r="LS146" s="38"/>
      <c r="LT146" s="38"/>
      <c r="LU146" s="38"/>
      <c r="LV146" s="38"/>
      <c r="LW146" s="38"/>
      <c r="LX146" s="38"/>
      <c r="LY146" s="38"/>
      <c r="LZ146" s="38"/>
      <c r="MA146" s="38"/>
      <c r="MB146" s="38"/>
      <c r="MC146" s="38"/>
      <c r="MD146" s="38"/>
      <c r="ME146" s="38"/>
      <c r="MF146" s="38"/>
      <c r="MG146" s="38"/>
      <c r="MH146" s="38"/>
      <c r="MI146" s="38"/>
      <c r="MJ146" s="38"/>
      <c r="MK146" s="38"/>
      <c r="ML146" s="38"/>
      <c r="MM146" s="38"/>
      <c r="MN146" s="38"/>
      <c r="MO146" s="38"/>
      <c r="MP146" s="38"/>
      <c r="MQ146" s="38"/>
      <c r="MR146" s="38"/>
      <c r="MS146" s="38"/>
      <c r="MT146" s="38"/>
      <c r="MU146" s="38"/>
      <c r="MV146" s="38"/>
      <c r="MW146" s="38"/>
      <c r="MX146" s="38"/>
      <c r="MY146" s="38"/>
      <c r="MZ146" s="38"/>
      <c r="NA146" s="38"/>
      <c r="NB146" s="38"/>
      <c r="NC146" s="38"/>
      <c r="ND146" s="38"/>
      <c r="NE146" s="38"/>
      <c r="NF146" s="38"/>
      <c r="NG146" s="38"/>
      <c r="NH146" s="38"/>
      <c r="NI146" s="38"/>
      <c r="NJ146" s="38"/>
      <c r="NK146" s="38"/>
      <c r="NL146" s="38"/>
      <c r="NM146" s="38"/>
      <c r="NN146" s="38"/>
      <c r="NO146" s="38"/>
      <c r="NP146" s="38"/>
      <c r="NQ146" s="38"/>
      <c r="NR146" s="38"/>
      <c r="NS146" s="38"/>
      <c r="NT146" s="38"/>
      <c r="NU146" s="38"/>
      <c r="NV146" s="38"/>
      <c r="NW146" s="38"/>
      <c r="NX146" s="38"/>
      <c r="NY146" s="38"/>
      <c r="NZ146" s="38"/>
      <c r="OA146" s="38"/>
      <c r="OB146" s="38"/>
      <c r="OC146" s="38"/>
      <c r="OD146" s="38"/>
      <c r="OE146" s="38"/>
      <c r="OF146" s="38"/>
      <c r="OG146" s="38"/>
      <c r="OH146" s="38"/>
      <c r="OI146" s="38"/>
      <c r="OJ146" s="38"/>
      <c r="OK146" s="38"/>
      <c r="OL146" s="38"/>
      <c r="OM146" s="38"/>
      <c r="ON146" s="38"/>
      <c r="OO146" s="38"/>
      <c r="OP146" s="38"/>
      <c r="OQ146" s="38"/>
      <c r="OR146" s="38"/>
      <c r="OS146" s="38"/>
      <c r="OT146" s="38"/>
      <c r="OU146" s="38"/>
      <c r="OV146" s="38"/>
      <c r="OW146" s="38"/>
      <c r="OX146" s="38"/>
      <c r="OY146" s="38"/>
      <c r="OZ146" s="38"/>
      <c r="PA146" s="38"/>
      <c r="PB146" s="38"/>
      <c r="PC146" s="38"/>
      <c r="PD146" s="38"/>
      <c r="PE146" s="38"/>
      <c r="PF146" s="38"/>
      <c r="PG146" s="38"/>
      <c r="PH146" s="38"/>
      <c r="PI146" s="38"/>
      <c r="PJ146" s="38"/>
      <c r="PK146" s="38"/>
      <c r="PL146" s="38"/>
      <c r="PM146" s="38"/>
      <c r="PN146" s="38"/>
      <c r="PO146" s="38"/>
      <c r="PP146" s="38"/>
      <c r="PQ146" s="38"/>
      <c r="PR146" s="38"/>
      <c r="PS146" s="38"/>
      <c r="PT146" s="38"/>
      <c r="PU146" s="38"/>
      <c r="PV146" s="38"/>
      <c r="PW146" s="38"/>
      <c r="PX146" s="38"/>
      <c r="PY146" s="38"/>
      <c r="PZ146" s="38"/>
      <c r="QA146" s="38"/>
      <c r="QB146" s="38"/>
      <c r="QC146" s="38"/>
      <c r="QD146" s="38"/>
      <c r="QE146" s="38"/>
      <c r="QF146" s="38"/>
      <c r="QG146" s="38"/>
      <c r="QH146" s="38"/>
      <c r="QI146" s="38"/>
      <c r="QJ146" s="38"/>
      <c r="QK146" s="38"/>
      <c r="QL146" s="38"/>
      <c r="QM146" s="38"/>
      <c r="QN146" s="38"/>
      <c r="QO146" s="38"/>
      <c r="QP146" s="38"/>
      <c r="QQ146" s="38"/>
      <c r="QR146" s="38"/>
      <c r="QS146" s="38"/>
      <c r="QT146" s="38"/>
      <c r="QU146" s="38"/>
      <c r="QV146" s="38"/>
      <c r="QW146" s="38"/>
      <c r="QX146" s="38"/>
      <c r="QY146" s="38"/>
      <c r="QZ146" s="38"/>
      <c r="RA146" s="38"/>
      <c r="RB146" s="38"/>
      <c r="RC146" s="38"/>
      <c r="RD146" s="38"/>
      <c r="RE146" s="38"/>
      <c r="RF146" s="38"/>
      <c r="RG146" s="38"/>
      <c r="RH146" s="38"/>
      <c r="RI146" s="38"/>
      <c r="RJ146" s="38"/>
      <c r="RK146" s="38"/>
      <c r="RL146" s="38"/>
      <c r="RM146" s="38"/>
      <c r="RN146" s="38"/>
      <c r="RO146" s="38"/>
      <c r="RP146" s="38"/>
      <c r="RQ146" s="38"/>
      <c r="RR146" s="38"/>
      <c r="RS146" s="38"/>
      <c r="RT146" s="38"/>
      <c r="RU146" s="38"/>
      <c r="RV146" s="38"/>
      <c r="RW146" s="38"/>
      <c r="RX146" s="38"/>
      <c r="RY146" s="38"/>
      <c r="RZ146" s="38"/>
      <c r="SA146" s="38"/>
      <c r="SB146" s="38"/>
      <c r="SC146" s="38"/>
      <c r="SD146" s="38"/>
      <c r="SE146" s="38"/>
      <c r="SF146" s="38"/>
      <c r="SG146" s="38"/>
      <c r="SH146" s="38"/>
      <c r="SI146" s="38"/>
      <c r="SJ146" s="38"/>
      <c r="SK146" s="38"/>
      <c r="SL146" s="38"/>
      <c r="SM146" s="38"/>
      <c r="SN146" s="38"/>
      <c r="SO146" s="38"/>
      <c r="SP146" s="38"/>
      <c r="SQ146" s="38"/>
      <c r="SR146" s="38"/>
      <c r="SS146" s="38"/>
      <c r="ST146" s="38"/>
      <c r="SU146" s="38"/>
      <c r="SV146" s="38"/>
      <c r="SW146" s="38"/>
      <c r="SX146" s="38"/>
      <c r="SY146" s="38"/>
      <c r="SZ146" s="38"/>
      <c r="TA146" s="38"/>
      <c r="TB146" s="38"/>
      <c r="TC146" s="38"/>
      <c r="TD146" s="38"/>
      <c r="TE146" s="38"/>
      <c r="TF146" s="38"/>
      <c r="TG146" s="38"/>
      <c r="TH146" s="38"/>
      <c r="TI146" s="38"/>
      <c r="TJ146" s="38"/>
      <c r="TK146" s="38"/>
      <c r="TL146" s="38"/>
      <c r="TM146" s="38"/>
      <c r="TN146" s="38"/>
      <c r="TO146" s="38"/>
      <c r="TP146" s="38"/>
      <c r="TQ146" s="38"/>
      <c r="TR146" s="38"/>
      <c r="TS146" s="38"/>
      <c r="TT146" s="38"/>
      <c r="TU146" s="38"/>
      <c r="TV146" s="38"/>
      <c r="TW146" s="38"/>
      <c r="TX146" s="38"/>
      <c r="TY146" s="38"/>
      <c r="TZ146" s="38"/>
      <c r="UA146" s="38"/>
      <c r="UB146" s="38"/>
      <c r="UC146" s="38"/>
      <c r="UD146" s="38"/>
      <c r="UE146" s="38"/>
      <c r="UF146" s="38"/>
      <c r="UG146" s="38"/>
      <c r="UH146" s="38"/>
      <c r="UI146" s="38"/>
      <c r="UJ146" s="38"/>
      <c r="UK146" s="38"/>
      <c r="UL146" s="38"/>
      <c r="UM146" s="38"/>
      <c r="UN146" s="38"/>
      <c r="UO146" s="38"/>
      <c r="UP146" s="38"/>
      <c r="UQ146" s="38"/>
      <c r="UR146" s="38"/>
      <c r="US146" s="38"/>
      <c r="UT146" s="38"/>
      <c r="UU146" s="38"/>
      <c r="UV146" s="38"/>
      <c r="UW146" s="38"/>
      <c r="UX146" s="38"/>
      <c r="UY146" s="38"/>
      <c r="UZ146" s="38"/>
      <c r="VA146" s="38"/>
      <c r="VB146" s="38"/>
      <c r="VC146" s="38"/>
      <c r="VD146" s="38"/>
      <c r="VE146" s="38"/>
      <c r="VF146" s="38"/>
      <c r="VG146" s="38"/>
      <c r="VH146" s="38"/>
      <c r="VI146" s="38"/>
      <c r="VJ146" s="38"/>
      <c r="VK146" s="38"/>
      <c r="VL146" s="38"/>
      <c r="VM146" s="38"/>
      <c r="VN146" s="38"/>
      <c r="VO146" s="38"/>
      <c r="VP146" s="38"/>
      <c r="VQ146" s="38"/>
      <c r="VR146" s="38"/>
      <c r="VS146" s="38"/>
      <c r="VT146" s="38"/>
      <c r="VU146" s="38"/>
      <c r="VV146" s="38"/>
      <c r="VW146" s="38"/>
      <c r="VX146" s="38"/>
      <c r="VY146" s="38"/>
      <c r="VZ146" s="38"/>
      <c r="WA146" s="38"/>
      <c r="WB146" s="38"/>
      <c r="WC146" s="38"/>
      <c r="WD146" s="38"/>
      <c r="WE146" s="38"/>
      <c r="WF146" s="38"/>
      <c r="WG146" s="38"/>
      <c r="WH146" s="38"/>
      <c r="WI146" s="38"/>
      <c r="WJ146" s="38"/>
      <c r="WK146" s="38"/>
      <c r="WL146" s="38"/>
      <c r="WM146" s="38"/>
      <c r="WN146" s="38"/>
      <c r="WO146" s="38"/>
      <c r="WP146" s="38"/>
      <c r="WQ146" s="38"/>
      <c r="WR146" s="38"/>
      <c r="WS146" s="38"/>
      <c r="WT146" s="38"/>
      <c r="WU146" s="38"/>
      <c r="WV146" s="38"/>
      <c r="WW146" s="38"/>
      <c r="WX146" s="38"/>
      <c r="WY146" s="38"/>
      <c r="WZ146" s="38"/>
      <c r="XA146" s="38"/>
      <c r="XB146" s="38"/>
      <c r="XC146" s="38"/>
      <c r="XD146" s="38"/>
      <c r="XE146" s="38"/>
      <c r="XF146" s="38"/>
      <c r="XG146" s="38"/>
      <c r="XH146" s="38"/>
      <c r="XI146" s="38"/>
      <c r="XJ146" s="38"/>
      <c r="XK146" s="38"/>
      <c r="XL146" s="38"/>
      <c r="XM146" s="38"/>
      <c r="XN146" s="38"/>
      <c r="XO146" s="38"/>
      <c r="XP146" s="38"/>
      <c r="XQ146" s="38"/>
      <c r="XR146" s="38"/>
      <c r="XS146" s="38"/>
      <c r="XT146" s="38"/>
      <c r="XU146" s="38"/>
      <c r="XV146" s="38"/>
      <c r="XW146" s="38"/>
      <c r="XX146" s="38"/>
      <c r="XY146" s="38"/>
      <c r="XZ146" s="38"/>
      <c r="YA146" s="38"/>
      <c r="YB146" s="38"/>
      <c r="YC146" s="38"/>
      <c r="YD146" s="38"/>
      <c r="YE146" s="38"/>
      <c r="YF146" s="38"/>
      <c r="YG146" s="38"/>
      <c r="YH146" s="38"/>
      <c r="YI146" s="38"/>
      <c r="YJ146" s="38"/>
      <c r="YK146" s="38"/>
      <c r="YL146" s="38"/>
      <c r="YM146" s="38"/>
      <c r="YN146" s="38"/>
      <c r="YO146" s="38"/>
      <c r="YP146" s="38"/>
      <c r="YQ146" s="38"/>
      <c r="YR146" s="38"/>
      <c r="YS146" s="38"/>
      <c r="YT146" s="38"/>
      <c r="YU146" s="38"/>
      <c r="YV146" s="38"/>
      <c r="YW146" s="38"/>
      <c r="YX146" s="38"/>
      <c r="YY146" s="38"/>
      <c r="YZ146" s="38"/>
      <c r="ZA146" s="38"/>
      <c r="ZB146" s="38"/>
      <c r="ZC146" s="38"/>
      <c r="ZD146" s="38"/>
      <c r="ZE146" s="38"/>
      <c r="ZF146" s="38"/>
      <c r="ZG146" s="38"/>
      <c r="ZH146" s="38"/>
      <c r="ZI146" s="38"/>
      <c r="ZJ146" s="38"/>
      <c r="ZK146" s="38"/>
      <c r="ZL146" s="38"/>
      <c r="ZM146" s="38"/>
      <c r="ZN146" s="38"/>
      <c r="ZO146" s="38"/>
      <c r="ZP146" s="38"/>
      <c r="ZQ146" s="38"/>
      <c r="ZR146" s="38"/>
      <c r="ZS146" s="38"/>
      <c r="ZT146" s="38"/>
      <c r="ZU146" s="38"/>
      <c r="ZV146" s="38"/>
      <c r="ZW146" s="38"/>
      <c r="ZX146" s="38"/>
      <c r="ZY146" s="38"/>
      <c r="ZZ146" s="38"/>
      <c r="AAA146" s="38"/>
      <c r="AAB146" s="38"/>
      <c r="AAC146" s="38"/>
      <c r="AAD146" s="38"/>
      <c r="AAE146" s="38"/>
      <c r="AAF146" s="38"/>
      <c r="AAG146" s="38"/>
      <c r="AAH146" s="38"/>
      <c r="AAI146" s="38"/>
      <c r="AAJ146" s="31">
        <f t="shared" si="15"/>
        <v>0</v>
      </c>
      <c r="AAK146" s="5"/>
    </row>
    <row r="147" spans="1:713" s="36" customFormat="1" x14ac:dyDescent="0.25">
      <c r="A147" s="62" t="s">
        <v>189</v>
      </c>
      <c r="B147" s="77">
        <f t="shared" si="14"/>
        <v>0</v>
      </c>
      <c r="C147" s="69">
        <v>0.8</v>
      </c>
      <c r="D147" s="72">
        <v>42835</v>
      </c>
      <c r="E147" s="79">
        <v>23.51</v>
      </c>
      <c r="F147" s="79">
        <f t="shared" si="16"/>
        <v>0</v>
      </c>
      <c r="G147" s="77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  <c r="EN147" s="38"/>
      <c r="EO147" s="38"/>
      <c r="EP147" s="38"/>
      <c r="EQ147" s="38"/>
      <c r="ER147" s="38"/>
      <c r="ES147" s="38"/>
      <c r="ET147" s="38"/>
      <c r="EU147" s="38"/>
      <c r="EV147" s="38"/>
      <c r="EW147" s="38"/>
      <c r="EX147" s="38"/>
      <c r="EY147" s="38"/>
      <c r="EZ147" s="38"/>
      <c r="FA147" s="38"/>
      <c r="FB147" s="38"/>
      <c r="FC147" s="38"/>
      <c r="FD147" s="38"/>
      <c r="FE147" s="38"/>
      <c r="FF147" s="38"/>
      <c r="FG147" s="38"/>
      <c r="FH147" s="38"/>
      <c r="FI147" s="38"/>
      <c r="FJ147" s="38"/>
      <c r="FK147" s="38"/>
      <c r="FL147" s="38"/>
      <c r="FM147" s="38"/>
      <c r="FN147" s="38"/>
      <c r="FO147" s="38"/>
      <c r="FP147" s="38"/>
      <c r="FQ147" s="38"/>
      <c r="FR147" s="38"/>
      <c r="FS147" s="38"/>
      <c r="FT147" s="38"/>
      <c r="FU147" s="38"/>
      <c r="FV147" s="38"/>
      <c r="FW147" s="38"/>
      <c r="FX147" s="38"/>
      <c r="FY147" s="38"/>
      <c r="FZ147" s="38"/>
      <c r="GA147" s="38"/>
      <c r="GB147" s="38"/>
      <c r="GC147" s="38"/>
      <c r="GD147" s="38"/>
      <c r="GE147" s="38"/>
      <c r="GF147" s="38"/>
      <c r="GG147" s="38"/>
      <c r="GH147" s="38"/>
      <c r="GI147" s="38"/>
      <c r="GJ147" s="38"/>
      <c r="GK147" s="38"/>
      <c r="GL147" s="38"/>
      <c r="GM147" s="38"/>
      <c r="GN147" s="38"/>
      <c r="GO147" s="38"/>
      <c r="GP147" s="38"/>
      <c r="GQ147" s="38"/>
      <c r="GR147" s="38"/>
      <c r="GS147" s="38"/>
      <c r="GT147" s="38"/>
      <c r="GU147" s="38"/>
      <c r="GV147" s="38"/>
      <c r="GW147" s="38"/>
      <c r="GX147" s="38"/>
      <c r="GY147" s="38"/>
      <c r="GZ147" s="38"/>
      <c r="HA147" s="38"/>
      <c r="HB147" s="38"/>
      <c r="HC147" s="38"/>
      <c r="HD147" s="38"/>
      <c r="HE147" s="38"/>
      <c r="HF147" s="38"/>
      <c r="HG147" s="38"/>
      <c r="HH147" s="38"/>
      <c r="HI147" s="38"/>
      <c r="HJ147" s="38"/>
      <c r="HK147" s="38"/>
      <c r="HL147" s="38"/>
      <c r="HM147" s="38"/>
      <c r="HN147" s="38"/>
      <c r="HO147" s="38"/>
      <c r="HP147" s="38"/>
      <c r="HQ147" s="38"/>
      <c r="HR147" s="38"/>
      <c r="HS147" s="38"/>
      <c r="HT147" s="38"/>
      <c r="HU147" s="38"/>
      <c r="HV147" s="38"/>
      <c r="HW147" s="38"/>
      <c r="HX147" s="38"/>
      <c r="HY147" s="38"/>
      <c r="HZ147" s="38"/>
      <c r="IA147" s="38"/>
      <c r="IB147" s="38"/>
      <c r="IC147" s="38"/>
      <c r="ID147" s="38"/>
      <c r="IE147" s="38"/>
      <c r="IF147" s="38"/>
      <c r="IG147" s="38"/>
      <c r="IH147" s="38"/>
      <c r="II147" s="38"/>
      <c r="IJ147" s="38"/>
      <c r="IK147" s="38"/>
      <c r="IL147" s="38"/>
      <c r="IM147" s="38"/>
      <c r="IN147" s="38"/>
      <c r="IO147" s="38"/>
      <c r="IP147" s="38"/>
      <c r="IQ147" s="38"/>
      <c r="IR147" s="38"/>
      <c r="IS147" s="38"/>
      <c r="IT147" s="38"/>
      <c r="IU147" s="38"/>
      <c r="IV147" s="38"/>
      <c r="IW147" s="38"/>
      <c r="IX147" s="38"/>
      <c r="IY147" s="38"/>
      <c r="IZ147" s="38"/>
      <c r="JA147" s="38"/>
      <c r="JB147" s="38"/>
      <c r="JC147" s="38"/>
      <c r="JD147" s="38"/>
      <c r="JE147" s="38"/>
      <c r="JF147" s="38"/>
      <c r="JG147" s="38"/>
      <c r="JH147" s="38"/>
      <c r="JI147" s="38"/>
      <c r="JJ147" s="38"/>
      <c r="JK147" s="38"/>
      <c r="JL147" s="38"/>
      <c r="JM147" s="38"/>
      <c r="JN147" s="38"/>
      <c r="JO147" s="38"/>
      <c r="JP147" s="38"/>
      <c r="JQ147" s="38"/>
      <c r="JR147" s="38"/>
      <c r="JS147" s="38"/>
      <c r="JT147" s="38"/>
      <c r="JU147" s="38"/>
      <c r="JV147" s="38"/>
      <c r="JW147" s="38"/>
      <c r="JX147" s="38"/>
      <c r="JY147" s="38"/>
      <c r="JZ147" s="38"/>
      <c r="KA147" s="38"/>
      <c r="KB147" s="38"/>
      <c r="KC147" s="38"/>
      <c r="KD147" s="38"/>
      <c r="KE147" s="38"/>
      <c r="KF147" s="38"/>
      <c r="KG147" s="38"/>
      <c r="KH147" s="38"/>
      <c r="KI147" s="38"/>
      <c r="KJ147" s="38"/>
      <c r="KK147" s="38"/>
      <c r="KL147" s="38"/>
      <c r="KM147" s="38"/>
      <c r="KN147" s="38"/>
      <c r="KO147" s="38"/>
      <c r="KP147" s="38"/>
      <c r="KQ147" s="38"/>
      <c r="KR147" s="38"/>
      <c r="KS147" s="38"/>
      <c r="KT147" s="38"/>
      <c r="KU147" s="38"/>
      <c r="KV147" s="38"/>
      <c r="KW147" s="38"/>
      <c r="KX147" s="38"/>
      <c r="KY147" s="38"/>
      <c r="KZ147" s="38"/>
      <c r="LA147" s="38"/>
      <c r="LB147" s="38"/>
      <c r="LC147" s="38"/>
      <c r="LD147" s="38"/>
      <c r="LE147" s="38"/>
      <c r="LF147" s="38"/>
      <c r="LG147" s="38"/>
      <c r="LH147" s="38"/>
      <c r="LI147" s="38"/>
      <c r="LJ147" s="38"/>
      <c r="LK147" s="38"/>
      <c r="LL147" s="38"/>
      <c r="LM147" s="38"/>
      <c r="LN147" s="38"/>
      <c r="LO147" s="38"/>
      <c r="LP147" s="38"/>
      <c r="LQ147" s="38"/>
      <c r="LR147" s="38"/>
      <c r="LS147" s="38"/>
      <c r="LT147" s="38"/>
      <c r="LU147" s="38"/>
      <c r="LV147" s="38"/>
      <c r="LW147" s="38"/>
      <c r="LX147" s="38"/>
      <c r="LY147" s="38"/>
      <c r="LZ147" s="38"/>
      <c r="MA147" s="38"/>
      <c r="MB147" s="38"/>
      <c r="MC147" s="38"/>
      <c r="MD147" s="38"/>
      <c r="ME147" s="38"/>
      <c r="MF147" s="38"/>
      <c r="MG147" s="38"/>
      <c r="MH147" s="38"/>
      <c r="MI147" s="38"/>
      <c r="MJ147" s="38"/>
      <c r="MK147" s="38"/>
      <c r="ML147" s="38"/>
      <c r="MM147" s="38"/>
      <c r="MN147" s="38"/>
      <c r="MO147" s="38"/>
      <c r="MP147" s="38"/>
      <c r="MQ147" s="38"/>
      <c r="MR147" s="38"/>
      <c r="MS147" s="38"/>
      <c r="MT147" s="38"/>
      <c r="MU147" s="38"/>
      <c r="MV147" s="38"/>
      <c r="MW147" s="38"/>
      <c r="MX147" s="38"/>
      <c r="MY147" s="38"/>
      <c r="MZ147" s="38"/>
      <c r="NA147" s="38"/>
      <c r="NB147" s="38"/>
      <c r="NC147" s="38"/>
      <c r="ND147" s="38"/>
      <c r="NE147" s="38"/>
      <c r="NF147" s="38"/>
      <c r="NG147" s="38"/>
      <c r="NH147" s="38"/>
      <c r="NI147" s="38"/>
      <c r="NJ147" s="38"/>
      <c r="NK147" s="38"/>
      <c r="NL147" s="38"/>
      <c r="NM147" s="38"/>
      <c r="NN147" s="38"/>
      <c r="NO147" s="38"/>
      <c r="NP147" s="38"/>
      <c r="NQ147" s="38"/>
      <c r="NR147" s="38"/>
      <c r="NS147" s="38"/>
      <c r="NT147" s="38"/>
      <c r="NU147" s="38"/>
      <c r="NV147" s="38"/>
      <c r="NW147" s="38"/>
      <c r="NX147" s="38"/>
      <c r="NY147" s="38"/>
      <c r="NZ147" s="38"/>
      <c r="OA147" s="38"/>
      <c r="OB147" s="38"/>
      <c r="OC147" s="38"/>
      <c r="OD147" s="38"/>
      <c r="OE147" s="38"/>
      <c r="OF147" s="38"/>
      <c r="OG147" s="38"/>
      <c r="OH147" s="38"/>
      <c r="OI147" s="38"/>
      <c r="OJ147" s="38"/>
      <c r="OK147" s="38"/>
      <c r="OL147" s="38"/>
      <c r="OM147" s="38"/>
      <c r="ON147" s="38"/>
      <c r="OO147" s="38"/>
      <c r="OP147" s="38"/>
      <c r="OQ147" s="38"/>
      <c r="OR147" s="38"/>
      <c r="OS147" s="38"/>
      <c r="OT147" s="38"/>
      <c r="OU147" s="38"/>
      <c r="OV147" s="38"/>
      <c r="OW147" s="38"/>
      <c r="OX147" s="38"/>
      <c r="OY147" s="38"/>
      <c r="OZ147" s="38"/>
      <c r="PA147" s="38"/>
      <c r="PB147" s="38"/>
      <c r="PC147" s="38"/>
      <c r="PD147" s="38"/>
      <c r="PE147" s="38"/>
      <c r="PF147" s="38"/>
      <c r="PG147" s="38"/>
      <c r="PH147" s="38"/>
      <c r="PI147" s="38"/>
      <c r="PJ147" s="38"/>
      <c r="PK147" s="38"/>
      <c r="PL147" s="38"/>
      <c r="PM147" s="38"/>
      <c r="PN147" s="38"/>
      <c r="PO147" s="38"/>
      <c r="PP147" s="38"/>
      <c r="PQ147" s="38"/>
      <c r="PR147" s="38"/>
      <c r="PS147" s="38"/>
      <c r="PT147" s="38"/>
      <c r="PU147" s="38"/>
      <c r="PV147" s="38"/>
      <c r="PW147" s="38"/>
      <c r="PX147" s="38"/>
      <c r="PY147" s="38"/>
      <c r="PZ147" s="38"/>
      <c r="QA147" s="38"/>
      <c r="QB147" s="38"/>
      <c r="QC147" s="38"/>
      <c r="QD147" s="38"/>
      <c r="QE147" s="38"/>
      <c r="QF147" s="38"/>
      <c r="QG147" s="38"/>
      <c r="QH147" s="38"/>
      <c r="QI147" s="38"/>
      <c r="QJ147" s="38"/>
      <c r="QK147" s="38"/>
      <c r="QL147" s="38"/>
      <c r="QM147" s="38"/>
      <c r="QN147" s="38"/>
      <c r="QO147" s="38"/>
      <c r="QP147" s="38"/>
      <c r="QQ147" s="38"/>
      <c r="QR147" s="38"/>
      <c r="QS147" s="38"/>
      <c r="QT147" s="38"/>
      <c r="QU147" s="38"/>
      <c r="QV147" s="38"/>
      <c r="QW147" s="38"/>
      <c r="QX147" s="38"/>
      <c r="QY147" s="38"/>
      <c r="QZ147" s="38"/>
      <c r="RA147" s="38"/>
      <c r="RB147" s="38"/>
      <c r="RC147" s="38"/>
      <c r="RD147" s="38"/>
      <c r="RE147" s="38"/>
      <c r="RF147" s="38"/>
      <c r="RG147" s="38"/>
      <c r="RH147" s="38"/>
      <c r="RI147" s="38"/>
      <c r="RJ147" s="38"/>
      <c r="RK147" s="38"/>
      <c r="RL147" s="38"/>
      <c r="RM147" s="38"/>
      <c r="RN147" s="38"/>
      <c r="RO147" s="38"/>
      <c r="RP147" s="38"/>
      <c r="RQ147" s="38"/>
      <c r="RR147" s="38"/>
      <c r="RS147" s="38"/>
      <c r="RT147" s="38"/>
      <c r="RU147" s="38"/>
      <c r="RV147" s="38"/>
      <c r="RW147" s="38"/>
      <c r="RX147" s="38"/>
      <c r="RY147" s="38"/>
      <c r="RZ147" s="38"/>
      <c r="SA147" s="38"/>
      <c r="SB147" s="38"/>
      <c r="SC147" s="38"/>
      <c r="SD147" s="38"/>
      <c r="SE147" s="38"/>
      <c r="SF147" s="38"/>
      <c r="SG147" s="38"/>
      <c r="SH147" s="38"/>
      <c r="SI147" s="38"/>
      <c r="SJ147" s="38"/>
      <c r="SK147" s="38"/>
      <c r="SL147" s="38"/>
      <c r="SM147" s="38"/>
      <c r="SN147" s="38"/>
      <c r="SO147" s="38"/>
      <c r="SP147" s="38"/>
      <c r="SQ147" s="38"/>
      <c r="SR147" s="38"/>
      <c r="SS147" s="38"/>
      <c r="ST147" s="38"/>
      <c r="SU147" s="38"/>
      <c r="SV147" s="38"/>
      <c r="SW147" s="38"/>
      <c r="SX147" s="38"/>
      <c r="SY147" s="38"/>
      <c r="SZ147" s="38"/>
      <c r="TA147" s="38"/>
      <c r="TB147" s="38"/>
      <c r="TC147" s="38"/>
      <c r="TD147" s="38"/>
      <c r="TE147" s="38"/>
      <c r="TF147" s="38"/>
      <c r="TG147" s="38"/>
      <c r="TH147" s="38"/>
      <c r="TI147" s="38"/>
      <c r="TJ147" s="38"/>
      <c r="TK147" s="38"/>
      <c r="TL147" s="38"/>
      <c r="TM147" s="38"/>
      <c r="TN147" s="38"/>
      <c r="TO147" s="38"/>
      <c r="TP147" s="38"/>
      <c r="TQ147" s="38"/>
      <c r="TR147" s="38"/>
      <c r="TS147" s="38"/>
      <c r="TT147" s="38"/>
      <c r="TU147" s="38"/>
      <c r="TV147" s="38"/>
      <c r="TW147" s="38"/>
      <c r="TX147" s="38"/>
      <c r="TY147" s="38"/>
      <c r="TZ147" s="38"/>
      <c r="UA147" s="38"/>
      <c r="UB147" s="38"/>
      <c r="UC147" s="38"/>
      <c r="UD147" s="38"/>
      <c r="UE147" s="38"/>
      <c r="UF147" s="38"/>
      <c r="UG147" s="38"/>
      <c r="UH147" s="38"/>
      <c r="UI147" s="38"/>
      <c r="UJ147" s="38"/>
      <c r="UK147" s="38"/>
      <c r="UL147" s="38"/>
      <c r="UM147" s="38"/>
      <c r="UN147" s="38"/>
      <c r="UO147" s="38"/>
      <c r="UP147" s="38"/>
      <c r="UQ147" s="38"/>
      <c r="UR147" s="38"/>
      <c r="US147" s="38"/>
      <c r="UT147" s="38"/>
      <c r="UU147" s="38"/>
      <c r="UV147" s="38"/>
      <c r="UW147" s="38"/>
      <c r="UX147" s="38"/>
      <c r="UY147" s="38"/>
      <c r="UZ147" s="38"/>
      <c r="VA147" s="38"/>
      <c r="VB147" s="38"/>
      <c r="VC147" s="38"/>
      <c r="VD147" s="38"/>
      <c r="VE147" s="38"/>
      <c r="VF147" s="38"/>
      <c r="VG147" s="38"/>
      <c r="VH147" s="38"/>
      <c r="VI147" s="38"/>
      <c r="VJ147" s="38"/>
      <c r="VK147" s="38"/>
      <c r="VL147" s="38"/>
      <c r="VM147" s="38"/>
      <c r="VN147" s="38"/>
      <c r="VO147" s="38"/>
      <c r="VP147" s="38"/>
      <c r="VQ147" s="38"/>
      <c r="VR147" s="38"/>
      <c r="VS147" s="38"/>
      <c r="VT147" s="38"/>
      <c r="VU147" s="38"/>
      <c r="VV147" s="38"/>
      <c r="VW147" s="38"/>
      <c r="VX147" s="38"/>
      <c r="VY147" s="38"/>
      <c r="VZ147" s="38"/>
      <c r="WA147" s="38"/>
      <c r="WB147" s="38"/>
      <c r="WC147" s="38"/>
      <c r="WD147" s="38"/>
      <c r="WE147" s="38"/>
      <c r="WF147" s="38"/>
      <c r="WG147" s="38"/>
      <c r="WH147" s="38"/>
      <c r="WI147" s="38"/>
      <c r="WJ147" s="38"/>
      <c r="WK147" s="38"/>
      <c r="WL147" s="38"/>
      <c r="WM147" s="38"/>
      <c r="WN147" s="38"/>
      <c r="WO147" s="38"/>
      <c r="WP147" s="38"/>
      <c r="WQ147" s="38"/>
      <c r="WR147" s="38"/>
      <c r="WS147" s="38"/>
      <c r="WT147" s="38"/>
      <c r="WU147" s="38"/>
      <c r="WV147" s="38"/>
      <c r="WW147" s="38"/>
      <c r="WX147" s="38"/>
      <c r="WY147" s="38"/>
      <c r="WZ147" s="38"/>
      <c r="XA147" s="38"/>
      <c r="XB147" s="38"/>
      <c r="XC147" s="38"/>
      <c r="XD147" s="38"/>
      <c r="XE147" s="38"/>
      <c r="XF147" s="38"/>
      <c r="XG147" s="38"/>
      <c r="XH147" s="38"/>
      <c r="XI147" s="38"/>
      <c r="XJ147" s="38"/>
      <c r="XK147" s="38"/>
      <c r="XL147" s="38"/>
      <c r="XM147" s="38"/>
      <c r="XN147" s="38"/>
      <c r="XO147" s="38"/>
      <c r="XP147" s="38"/>
      <c r="XQ147" s="38"/>
      <c r="XR147" s="38"/>
      <c r="XS147" s="38"/>
      <c r="XT147" s="38"/>
      <c r="XU147" s="38"/>
      <c r="XV147" s="38"/>
      <c r="XW147" s="38"/>
      <c r="XX147" s="38"/>
      <c r="XY147" s="38"/>
      <c r="XZ147" s="38"/>
      <c r="YA147" s="38"/>
      <c r="YB147" s="38"/>
      <c r="YC147" s="38"/>
      <c r="YD147" s="38"/>
      <c r="YE147" s="38"/>
      <c r="YF147" s="38"/>
      <c r="YG147" s="38"/>
      <c r="YH147" s="38"/>
      <c r="YI147" s="38"/>
      <c r="YJ147" s="38"/>
      <c r="YK147" s="38"/>
      <c r="YL147" s="38"/>
      <c r="YM147" s="38"/>
      <c r="YN147" s="38"/>
      <c r="YO147" s="38"/>
      <c r="YP147" s="38"/>
      <c r="YQ147" s="38"/>
      <c r="YR147" s="38"/>
      <c r="YS147" s="38"/>
      <c r="YT147" s="38"/>
      <c r="YU147" s="38"/>
      <c r="YV147" s="38"/>
      <c r="YW147" s="38"/>
      <c r="YX147" s="38"/>
      <c r="YY147" s="38"/>
      <c r="YZ147" s="38"/>
      <c r="ZA147" s="38"/>
      <c r="ZB147" s="38"/>
      <c r="ZC147" s="38"/>
      <c r="ZD147" s="38"/>
      <c r="ZE147" s="38"/>
      <c r="ZF147" s="38"/>
      <c r="ZG147" s="38"/>
      <c r="ZH147" s="38"/>
      <c r="ZI147" s="38"/>
      <c r="ZJ147" s="38"/>
      <c r="ZK147" s="38"/>
      <c r="ZL147" s="38"/>
      <c r="ZM147" s="38"/>
      <c r="ZN147" s="38"/>
      <c r="ZO147" s="38"/>
      <c r="ZP147" s="38"/>
      <c r="ZQ147" s="38"/>
      <c r="ZR147" s="38"/>
      <c r="ZS147" s="38"/>
      <c r="ZT147" s="38"/>
      <c r="ZU147" s="38"/>
      <c r="ZV147" s="38"/>
      <c r="ZW147" s="38"/>
      <c r="ZX147" s="38"/>
      <c r="ZY147" s="38"/>
      <c r="ZZ147" s="38"/>
      <c r="AAA147" s="38"/>
      <c r="AAB147" s="38"/>
      <c r="AAC147" s="38"/>
      <c r="AAD147" s="38"/>
      <c r="AAE147" s="38"/>
      <c r="AAF147" s="38"/>
      <c r="AAG147" s="38"/>
      <c r="AAH147" s="38"/>
      <c r="AAI147" s="38"/>
      <c r="AAJ147" s="31">
        <f t="shared" si="15"/>
        <v>0</v>
      </c>
      <c r="AAK147" s="5"/>
    </row>
    <row r="148" spans="1:713" s="36" customFormat="1" x14ac:dyDescent="0.25">
      <c r="A148" s="62" t="s">
        <v>524</v>
      </c>
      <c r="B148" s="77">
        <f t="shared" si="14"/>
        <v>0</v>
      </c>
      <c r="C148" s="69">
        <v>10</v>
      </c>
      <c r="D148" s="72">
        <v>43444</v>
      </c>
      <c r="E148" s="79">
        <v>14.49</v>
      </c>
      <c r="F148" s="79">
        <f t="shared" si="16"/>
        <v>0</v>
      </c>
      <c r="G148" s="77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  <c r="EN148" s="38"/>
      <c r="EO148" s="38"/>
      <c r="EP148" s="38"/>
      <c r="EQ148" s="38"/>
      <c r="ER148" s="38"/>
      <c r="ES148" s="38"/>
      <c r="ET148" s="38"/>
      <c r="EU148" s="38"/>
      <c r="EV148" s="38"/>
      <c r="EW148" s="38"/>
      <c r="EX148" s="38"/>
      <c r="EY148" s="38"/>
      <c r="EZ148" s="38"/>
      <c r="FA148" s="38"/>
      <c r="FB148" s="38"/>
      <c r="FC148" s="38"/>
      <c r="FD148" s="38"/>
      <c r="FE148" s="38"/>
      <c r="FF148" s="38"/>
      <c r="FG148" s="38"/>
      <c r="FH148" s="38"/>
      <c r="FI148" s="38"/>
      <c r="FJ148" s="38"/>
      <c r="FK148" s="38"/>
      <c r="FL148" s="38"/>
      <c r="FM148" s="38"/>
      <c r="FN148" s="38"/>
      <c r="FO148" s="38"/>
      <c r="FP148" s="38"/>
      <c r="FQ148" s="38"/>
      <c r="FR148" s="38"/>
      <c r="FS148" s="38"/>
      <c r="FT148" s="38"/>
      <c r="FU148" s="38"/>
      <c r="FV148" s="38"/>
      <c r="FW148" s="38"/>
      <c r="FX148" s="38"/>
      <c r="FY148" s="38"/>
      <c r="FZ148" s="38"/>
      <c r="GA148" s="38"/>
      <c r="GB148" s="38"/>
      <c r="GC148" s="38"/>
      <c r="GD148" s="38"/>
      <c r="GE148" s="38"/>
      <c r="GF148" s="38"/>
      <c r="GG148" s="38"/>
      <c r="GH148" s="38"/>
      <c r="GI148" s="38"/>
      <c r="GJ148" s="38"/>
      <c r="GK148" s="38"/>
      <c r="GL148" s="38"/>
      <c r="GM148" s="38"/>
      <c r="GN148" s="38"/>
      <c r="GO148" s="38"/>
      <c r="GP148" s="38"/>
      <c r="GQ148" s="38"/>
      <c r="GR148" s="38"/>
      <c r="GS148" s="38"/>
      <c r="GT148" s="38"/>
      <c r="GU148" s="38"/>
      <c r="GV148" s="38"/>
      <c r="GW148" s="38"/>
      <c r="GX148" s="38"/>
      <c r="GY148" s="38"/>
      <c r="GZ148" s="38"/>
      <c r="HA148" s="38"/>
      <c r="HB148" s="38"/>
      <c r="HC148" s="38"/>
      <c r="HD148" s="38"/>
      <c r="HE148" s="38"/>
      <c r="HF148" s="38"/>
      <c r="HG148" s="38"/>
      <c r="HH148" s="38"/>
      <c r="HI148" s="38"/>
      <c r="HJ148" s="38"/>
      <c r="HK148" s="38"/>
      <c r="HL148" s="38"/>
      <c r="HM148" s="38"/>
      <c r="HN148" s="38"/>
      <c r="HO148" s="38"/>
      <c r="HP148" s="38"/>
      <c r="HQ148" s="38"/>
      <c r="HR148" s="38"/>
      <c r="HS148" s="38"/>
      <c r="HT148" s="38"/>
      <c r="HU148" s="38"/>
      <c r="HV148" s="38"/>
      <c r="HW148" s="38"/>
      <c r="HX148" s="38"/>
      <c r="HY148" s="38"/>
      <c r="HZ148" s="38"/>
      <c r="IA148" s="38"/>
      <c r="IB148" s="38"/>
      <c r="IC148" s="38"/>
      <c r="ID148" s="38"/>
      <c r="IE148" s="38"/>
      <c r="IF148" s="38"/>
      <c r="IG148" s="38"/>
      <c r="IH148" s="38"/>
      <c r="II148" s="38"/>
      <c r="IJ148" s="38"/>
      <c r="IK148" s="38"/>
      <c r="IL148" s="38"/>
      <c r="IM148" s="38"/>
      <c r="IN148" s="38"/>
      <c r="IO148" s="38"/>
      <c r="IP148" s="38"/>
      <c r="IQ148" s="38"/>
      <c r="IR148" s="38"/>
      <c r="IS148" s="38"/>
      <c r="IT148" s="38"/>
      <c r="IU148" s="38"/>
      <c r="IV148" s="38"/>
      <c r="IW148" s="38"/>
      <c r="IX148" s="38"/>
      <c r="IY148" s="38"/>
      <c r="IZ148" s="38"/>
      <c r="JA148" s="38"/>
      <c r="JB148" s="38"/>
      <c r="JC148" s="38"/>
      <c r="JD148" s="38"/>
      <c r="JE148" s="38"/>
      <c r="JF148" s="38"/>
      <c r="JG148" s="38"/>
      <c r="JH148" s="38"/>
      <c r="JI148" s="38"/>
      <c r="JJ148" s="38"/>
      <c r="JK148" s="38"/>
      <c r="JL148" s="38"/>
      <c r="JM148" s="38"/>
      <c r="JN148" s="38"/>
      <c r="JO148" s="38"/>
      <c r="JP148" s="38"/>
      <c r="JQ148" s="38"/>
      <c r="JR148" s="38"/>
      <c r="JS148" s="38"/>
      <c r="JT148" s="38"/>
      <c r="JU148" s="38"/>
      <c r="JV148" s="38"/>
      <c r="JW148" s="38"/>
      <c r="JX148" s="38"/>
      <c r="JY148" s="38"/>
      <c r="JZ148" s="38"/>
      <c r="KA148" s="38"/>
      <c r="KB148" s="38"/>
      <c r="KC148" s="38"/>
      <c r="KD148" s="38"/>
      <c r="KE148" s="38"/>
      <c r="KF148" s="38"/>
      <c r="KG148" s="38"/>
      <c r="KH148" s="38"/>
      <c r="KI148" s="38"/>
      <c r="KJ148" s="38"/>
      <c r="KK148" s="38"/>
      <c r="KL148" s="38"/>
      <c r="KM148" s="38"/>
      <c r="KN148" s="38"/>
      <c r="KO148" s="38"/>
      <c r="KP148" s="38"/>
      <c r="KQ148" s="38"/>
      <c r="KR148" s="38"/>
      <c r="KS148" s="38"/>
      <c r="KT148" s="38"/>
      <c r="KU148" s="38"/>
      <c r="KV148" s="38"/>
      <c r="KW148" s="38"/>
      <c r="KX148" s="38"/>
      <c r="KY148" s="38"/>
      <c r="KZ148" s="38"/>
      <c r="LA148" s="38"/>
      <c r="LB148" s="38"/>
      <c r="LC148" s="38"/>
      <c r="LD148" s="38"/>
      <c r="LE148" s="38"/>
      <c r="LF148" s="38"/>
      <c r="LG148" s="38"/>
      <c r="LH148" s="38"/>
      <c r="LI148" s="38"/>
      <c r="LJ148" s="38"/>
      <c r="LK148" s="38"/>
      <c r="LL148" s="38"/>
      <c r="LM148" s="38"/>
      <c r="LN148" s="38"/>
      <c r="LO148" s="38"/>
      <c r="LP148" s="38"/>
      <c r="LQ148" s="38"/>
      <c r="LR148" s="38"/>
      <c r="LS148" s="38"/>
      <c r="LT148" s="38"/>
      <c r="LU148" s="38"/>
      <c r="LV148" s="38"/>
      <c r="LW148" s="38"/>
      <c r="LX148" s="38"/>
      <c r="LY148" s="38"/>
      <c r="LZ148" s="38"/>
      <c r="MA148" s="38"/>
      <c r="MB148" s="38"/>
      <c r="MC148" s="38"/>
      <c r="MD148" s="38"/>
      <c r="ME148" s="38"/>
      <c r="MF148" s="38"/>
      <c r="MG148" s="38"/>
      <c r="MH148" s="38"/>
      <c r="MI148" s="38"/>
      <c r="MJ148" s="38"/>
      <c r="MK148" s="38"/>
      <c r="ML148" s="38"/>
      <c r="MM148" s="38"/>
      <c r="MN148" s="38"/>
      <c r="MO148" s="38"/>
      <c r="MP148" s="38"/>
      <c r="MQ148" s="38"/>
      <c r="MR148" s="38"/>
      <c r="MS148" s="38"/>
      <c r="MT148" s="38"/>
      <c r="MU148" s="38"/>
      <c r="MV148" s="38"/>
      <c r="MW148" s="38"/>
      <c r="MX148" s="38"/>
      <c r="MY148" s="38"/>
      <c r="MZ148" s="38"/>
      <c r="NA148" s="38"/>
      <c r="NB148" s="38"/>
      <c r="NC148" s="38"/>
      <c r="ND148" s="38"/>
      <c r="NE148" s="38">
        <v>1</v>
      </c>
      <c r="NF148" s="38"/>
      <c r="NG148" s="38"/>
      <c r="NH148" s="38"/>
      <c r="NI148" s="38"/>
      <c r="NJ148" s="38"/>
      <c r="NK148" s="38"/>
      <c r="NL148" s="38"/>
      <c r="NM148" s="38"/>
      <c r="NN148" s="38"/>
      <c r="NO148" s="38"/>
      <c r="NP148" s="38"/>
      <c r="NQ148" s="38"/>
      <c r="NR148" s="38"/>
      <c r="NS148" s="38"/>
      <c r="NT148" s="38"/>
      <c r="NU148" s="38"/>
      <c r="NV148" s="38"/>
      <c r="NW148" s="38"/>
      <c r="NX148" s="38"/>
      <c r="NY148" s="38"/>
      <c r="NZ148" s="38"/>
      <c r="OA148" s="38"/>
      <c r="OB148" s="38"/>
      <c r="OC148" s="38"/>
      <c r="OD148" s="38"/>
      <c r="OE148" s="38"/>
      <c r="OF148" s="38"/>
      <c r="OG148" s="38"/>
      <c r="OH148" s="38"/>
      <c r="OI148" s="38"/>
      <c r="OJ148" s="38"/>
      <c r="OK148" s="38"/>
      <c r="OL148" s="38">
        <v>1</v>
      </c>
      <c r="OM148" s="38"/>
      <c r="ON148" s="38"/>
      <c r="OO148" s="38"/>
      <c r="OP148" s="38"/>
      <c r="OQ148" s="38"/>
      <c r="OR148" s="38"/>
      <c r="OS148" s="38"/>
      <c r="OT148" s="38"/>
      <c r="OU148" s="38"/>
      <c r="OV148" s="38"/>
      <c r="OW148" s="38"/>
      <c r="OX148" s="38"/>
      <c r="OY148" s="38"/>
      <c r="OZ148" s="38"/>
      <c r="PA148" s="38"/>
      <c r="PB148" s="38"/>
      <c r="PC148" s="38"/>
      <c r="PD148" s="38"/>
      <c r="PE148" s="38"/>
      <c r="PF148" s="38"/>
      <c r="PG148" s="38"/>
      <c r="PH148" s="38"/>
      <c r="PI148" s="38"/>
      <c r="PJ148" s="38"/>
      <c r="PK148" s="38"/>
      <c r="PL148" s="38"/>
      <c r="PM148" s="38"/>
      <c r="PN148" s="38"/>
      <c r="PO148" s="38"/>
      <c r="PP148" s="38"/>
      <c r="PQ148" s="38"/>
      <c r="PR148" s="38"/>
      <c r="PS148" s="38"/>
      <c r="PT148" s="38"/>
      <c r="PU148" s="38"/>
      <c r="PV148" s="38"/>
      <c r="PW148" s="38"/>
      <c r="PX148" s="38"/>
      <c r="PY148" s="38"/>
      <c r="PZ148" s="38"/>
      <c r="QA148" s="38"/>
      <c r="QB148" s="38"/>
      <c r="QC148" s="38"/>
      <c r="QD148" s="38"/>
      <c r="QE148" s="38"/>
      <c r="QF148" s="38"/>
      <c r="QG148" s="38"/>
      <c r="QH148" s="38"/>
      <c r="QI148" s="38"/>
      <c r="QJ148" s="38"/>
      <c r="QK148" s="38"/>
      <c r="QL148" s="38"/>
      <c r="QM148" s="38"/>
      <c r="QN148" s="38"/>
      <c r="QO148" s="38"/>
      <c r="QP148" s="38"/>
      <c r="QQ148" s="38"/>
      <c r="QR148" s="38"/>
      <c r="QS148" s="38"/>
      <c r="QT148" s="38"/>
      <c r="QU148" s="38"/>
      <c r="QV148" s="38"/>
      <c r="QW148" s="38"/>
      <c r="QX148" s="38"/>
      <c r="QY148" s="38"/>
      <c r="QZ148" s="38"/>
      <c r="RA148" s="38"/>
      <c r="RB148" s="38"/>
      <c r="RC148" s="38"/>
      <c r="RD148" s="38"/>
      <c r="RE148" s="38"/>
      <c r="RF148" s="38"/>
      <c r="RG148" s="38"/>
      <c r="RH148" s="38"/>
      <c r="RI148" s="38"/>
      <c r="RJ148" s="38"/>
      <c r="RK148" s="38"/>
      <c r="RL148" s="38"/>
      <c r="RM148" s="38"/>
      <c r="RN148" s="38"/>
      <c r="RO148" s="38"/>
      <c r="RP148" s="38"/>
      <c r="RQ148" s="38"/>
      <c r="RR148" s="38"/>
      <c r="RS148" s="38"/>
      <c r="RT148" s="38"/>
      <c r="RU148" s="38"/>
      <c r="RV148" s="38"/>
      <c r="RW148" s="38"/>
      <c r="RX148" s="38"/>
      <c r="RY148" s="38"/>
      <c r="RZ148" s="38"/>
      <c r="SA148" s="38"/>
      <c r="SB148" s="38"/>
      <c r="SC148" s="38"/>
      <c r="SD148" s="38"/>
      <c r="SE148" s="38"/>
      <c r="SF148" s="38"/>
      <c r="SG148" s="38"/>
      <c r="SH148" s="38"/>
      <c r="SI148" s="38"/>
      <c r="SJ148" s="38"/>
      <c r="SK148" s="38"/>
      <c r="SL148" s="38"/>
      <c r="SM148" s="38"/>
      <c r="SN148" s="38"/>
      <c r="SO148" s="38"/>
      <c r="SP148" s="38"/>
      <c r="SQ148" s="38"/>
      <c r="SR148" s="38"/>
      <c r="SS148" s="38"/>
      <c r="ST148" s="38"/>
      <c r="SU148" s="38"/>
      <c r="SV148" s="38"/>
      <c r="SW148" s="38"/>
      <c r="SX148" s="38"/>
      <c r="SY148" s="38"/>
      <c r="SZ148" s="38"/>
      <c r="TA148" s="38"/>
      <c r="TB148" s="38"/>
      <c r="TC148" s="38"/>
      <c r="TD148" s="38"/>
      <c r="TE148" s="38"/>
      <c r="TF148" s="38"/>
      <c r="TG148" s="38"/>
      <c r="TH148" s="38"/>
      <c r="TI148" s="38"/>
      <c r="TJ148" s="38"/>
      <c r="TK148" s="38"/>
      <c r="TL148" s="38"/>
      <c r="TM148" s="38"/>
      <c r="TN148" s="38"/>
      <c r="TO148" s="38"/>
      <c r="TP148" s="38"/>
      <c r="TQ148" s="38"/>
      <c r="TR148" s="38"/>
      <c r="TS148" s="38"/>
      <c r="TT148" s="38"/>
      <c r="TU148" s="38"/>
      <c r="TV148" s="38"/>
      <c r="TW148" s="38"/>
      <c r="TX148" s="38"/>
      <c r="TY148" s="38"/>
      <c r="TZ148" s="38"/>
      <c r="UA148" s="38"/>
      <c r="UB148" s="38"/>
      <c r="UC148" s="38"/>
      <c r="UD148" s="38"/>
      <c r="UE148" s="38"/>
      <c r="UF148" s="38"/>
      <c r="UG148" s="38"/>
      <c r="UH148" s="38"/>
      <c r="UI148" s="38"/>
      <c r="UJ148" s="38"/>
      <c r="UK148" s="38"/>
      <c r="UL148" s="38"/>
      <c r="UM148" s="38"/>
      <c r="UN148" s="38"/>
      <c r="UO148" s="38"/>
      <c r="UP148" s="38"/>
      <c r="UQ148" s="38"/>
      <c r="UR148" s="38"/>
      <c r="US148" s="38"/>
      <c r="UT148" s="38"/>
      <c r="UU148" s="38"/>
      <c r="UV148" s="38"/>
      <c r="UW148" s="38"/>
      <c r="UX148" s="38"/>
      <c r="UY148" s="38"/>
      <c r="UZ148" s="38"/>
      <c r="VA148" s="38"/>
      <c r="VB148" s="38"/>
      <c r="VC148" s="38"/>
      <c r="VD148" s="38"/>
      <c r="VE148" s="38"/>
      <c r="VF148" s="38"/>
      <c r="VG148" s="38"/>
      <c r="VH148" s="38"/>
      <c r="VI148" s="38"/>
      <c r="VJ148" s="38"/>
      <c r="VK148" s="38"/>
      <c r="VL148" s="38"/>
      <c r="VM148" s="38"/>
      <c r="VN148" s="38"/>
      <c r="VO148" s="38"/>
      <c r="VP148" s="38"/>
      <c r="VQ148" s="38"/>
      <c r="VR148" s="38"/>
      <c r="VS148" s="38"/>
      <c r="VT148" s="38"/>
      <c r="VU148" s="38"/>
      <c r="VV148" s="38"/>
      <c r="VW148" s="38"/>
      <c r="VX148" s="38"/>
      <c r="VY148" s="38"/>
      <c r="VZ148" s="38"/>
      <c r="WA148" s="38"/>
      <c r="WB148" s="38"/>
      <c r="WC148" s="38"/>
      <c r="WD148" s="38"/>
      <c r="WE148" s="38"/>
      <c r="WF148" s="38">
        <v>30</v>
      </c>
      <c r="WG148" s="38"/>
      <c r="WH148" s="38"/>
      <c r="WI148" s="38"/>
      <c r="WJ148" s="38">
        <v>30</v>
      </c>
      <c r="WK148" s="38"/>
      <c r="WL148" s="38"/>
      <c r="WM148" s="38"/>
      <c r="WN148" s="38"/>
      <c r="WO148" s="38"/>
      <c r="WP148" s="38"/>
      <c r="WQ148" s="38"/>
      <c r="WR148" s="38"/>
      <c r="WS148" s="38"/>
      <c r="WT148" s="38"/>
      <c r="WU148" s="38"/>
      <c r="WV148" s="38"/>
      <c r="WW148" s="38"/>
      <c r="WX148" s="38"/>
      <c r="WY148" s="38"/>
      <c r="WZ148" s="38"/>
      <c r="XA148" s="38"/>
      <c r="XB148" s="38"/>
      <c r="XC148" s="38"/>
      <c r="XD148" s="38"/>
      <c r="XE148" s="38"/>
      <c r="XF148" s="38"/>
      <c r="XG148" s="38"/>
      <c r="XH148" s="38"/>
      <c r="XI148" s="38"/>
      <c r="XJ148" s="38"/>
      <c r="XK148" s="38"/>
      <c r="XL148" s="38"/>
      <c r="XM148" s="38"/>
      <c r="XN148" s="38"/>
      <c r="XO148" s="38"/>
      <c r="XP148" s="38"/>
      <c r="XQ148" s="38">
        <v>10</v>
      </c>
      <c r="XR148" s="38"/>
      <c r="XS148" s="38"/>
      <c r="XT148" s="38"/>
      <c r="XU148" s="38"/>
      <c r="XV148" s="38"/>
      <c r="XW148" s="38"/>
      <c r="XX148" s="38"/>
      <c r="XY148" s="38"/>
      <c r="XZ148" s="38"/>
      <c r="YA148" s="38"/>
      <c r="YB148" s="38"/>
      <c r="YC148" s="38">
        <v>30</v>
      </c>
      <c r="YD148" s="38"/>
      <c r="YE148" s="38"/>
      <c r="YF148" s="38">
        <v>20</v>
      </c>
      <c r="YG148" s="38"/>
      <c r="YH148" s="38"/>
      <c r="YI148" s="38"/>
      <c r="YJ148" s="38"/>
      <c r="YK148" s="38"/>
      <c r="YL148" s="38"/>
      <c r="YM148" s="38"/>
      <c r="YN148" s="38"/>
      <c r="YO148" s="38"/>
      <c r="YP148" s="38"/>
      <c r="YQ148" s="38"/>
      <c r="YR148" s="38"/>
      <c r="YS148" s="38"/>
      <c r="YT148" s="38"/>
      <c r="YU148" s="38"/>
      <c r="YV148" s="38"/>
      <c r="YW148" s="38"/>
      <c r="YX148" s="38"/>
      <c r="YY148" s="38"/>
      <c r="YZ148" s="38"/>
      <c r="ZA148" s="38"/>
      <c r="ZB148" s="38"/>
      <c r="ZC148" s="38"/>
      <c r="ZD148" s="38"/>
      <c r="ZE148" s="38"/>
      <c r="ZF148" s="38"/>
      <c r="ZG148" s="38"/>
      <c r="ZH148" s="38"/>
      <c r="ZI148" s="38"/>
      <c r="ZJ148" s="38"/>
      <c r="ZK148" s="38"/>
      <c r="ZL148" s="38"/>
      <c r="ZM148" s="38"/>
      <c r="ZN148" s="38"/>
      <c r="ZO148" s="38"/>
      <c r="ZP148" s="38"/>
      <c r="ZQ148" s="38"/>
      <c r="ZR148" s="38"/>
      <c r="ZS148" s="38"/>
      <c r="ZT148" s="38"/>
      <c r="ZU148" s="38"/>
      <c r="ZV148" s="38"/>
      <c r="ZW148" s="38"/>
      <c r="ZX148" s="38"/>
      <c r="ZY148" s="38"/>
      <c r="ZZ148" s="38"/>
      <c r="AAA148" s="38"/>
      <c r="AAB148" s="38"/>
      <c r="AAC148" s="38"/>
      <c r="AAD148" s="38"/>
      <c r="AAE148" s="38"/>
      <c r="AAF148" s="38"/>
      <c r="AAG148" s="38"/>
      <c r="AAH148" s="38"/>
      <c r="AAI148" s="38"/>
      <c r="AAJ148" s="31">
        <f t="shared" si="15"/>
        <v>0</v>
      </c>
      <c r="AAK148" s="5"/>
    </row>
    <row r="149" spans="1:713" s="36" customFormat="1" x14ac:dyDescent="0.25">
      <c r="A149" s="62" t="s">
        <v>262</v>
      </c>
      <c r="B149" s="77">
        <f t="shared" si="14"/>
        <v>0</v>
      </c>
      <c r="C149" s="69">
        <v>8</v>
      </c>
      <c r="D149" s="72">
        <v>43461</v>
      </c>
      <c r="E149" s="79">
        <v>24.61</v>
      </c>
      <c r="F149" s="79">
        <f t="shared" si="16"/>
        <v>0</v>
      </c>
      <c r="G149" s="77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  <c r="EN149" s="38"/>
      <c r="EO149" s="38"/>
      <c r="EP149" s="38"/>
      <c r="EQ149" s="38"/>
      <c r="ER149" s="38"/>
      <c r="ES149" s="38"/>
      <c r="ET149" s="38"/>
      <c r="EU149" s="38"/>
      <c r="EV149" s="38"/>
      <c r="EW149" s="38"/>
      <c r="EX149" s="38"/>
      <c r="EY149" s="38"/>
      <c r="EZ149" s="38"/>
      <c r="FA149" s="38"/>
      <c r="FB149" s="38"/>
      <c r="FC149" s="38"/>
      <c r="FD149" s="38"/>
      <c r="FE149" s="38"/>
      <c r="FF149" s="38"/>
      <c r="FG149" s="38"/>
      <c r="FH149" s="38"/>
      <c r="FI149" s="38"/>
      <c r="FJ149" s="38"/>
      <c r="FK149" s="38"/>
      <c r="FL149" s="38"/>
      <c r="FM149" s="38"/>
      <c r="FN149" s="38"/>
      <c r="FO149" s="38"/>
      <c r="FP149" s="38"/>
      <c r="FQ149" s="38"/>
      <c r="FR149" s="38"/>
      <c r="FS149" s="38"/>
      <c r="FT149" s="38"/>
      <c r="FU149" s="38"/>
      <c r="FV149" s="38"/>
      <c r="FW149" s="38"/>
      <c r="FX149" s="38"/>
      <c r="FY149" s="38"/>
      <c r="FZ149" s="38"/>
      <c r="GA149" s="38"/>
      <c r="GB149" s="38"/>
      <c r="GC149" s="38"/>
      <c r="GD149" s="38"/>
      <c r="GE149" s="38"/>
      <c r="GF149" s="38"/>
      <c r="GG149" s="38"/>
      <c r="GH149" s="38"/>
      <c r="GI149" s="38"/>
      <c r="GJ149" s="38"/>
      <c r="GK149" s="38"/>
      <c r="GL149" s="38"/>
      <c r="GM149" s="38"/>
      <c r="GN149" s="38"/>
      <c r="GO149" s="38"/>
      <c r="GP149" s="38"/>
      <c r="GQ149" s="38"/>
      <c r="GR149" s="38"/>
      <c r="GS149" s="38"/>
      <c r="GT149" s="38"/>
      <c r="GU149" s="38"/>
      <c r="GV149" s="38"/>
      <c r="GW149" s="38"/>
      <c r="GX149" s="38"/>
      <c r="GY149" s="38"/>
      <c r="GZ149" s="38"/>
      <c r="HA149" s="38"/>
      <c r="HB149" s="38"/>
      <c r="HC149" s="38"/>
      <c r="HD149" s="38"/>
      <c r="HE149" s="38"/>
      <c r="HF149" s="38"/>
      <c r="HG149" s="38"/>
      <c r="HH149" s="38"/>
      <c r="HI149" s="38"/>
      <c r="HJ149" s="38"/>
      <c r="HK149" s="38"/>
      <c r="HL149" s="38"/>
      <c r="HM149" s="38"/>
      <c r="HN149" s="38"/>
      <c r="HO149" s="38"/>
      <c r="HP149" s="38"/>
      <c r="HQ149" s="38"/>
      <c r="HR149" s="38"/>
      <c r="HS149" s="38"/>
      <c r="HT149" s="38"/>
      <c r="HU149" s="38"/>
      <c r="HV149" s="38"/>
      <c r="HW149" s="38"/>
      <c r="HX149" s="38"/>
      <c r="HY149" s="38"/>
      <c r="HZ149" s="38"/>
      <c r="IA149" s="38"/>
      <c r="IB149" s="38"/>
      <c r="IC149" s="38"/>
      <c r="ID149" s="38"/>
      <c r="IE149" s="38"/>
      <c r="IF149" s="38"/>
      <c r="IG149" s="38"/>
      <c r="IH149" s="38"/>
      <c r="II149" s="38"/>
      <c r="IJ149" s="38"/>
      <c r="IK149" s="38"/>
      <c r="IL149" s="38"/>
      <c r="IM149" s="38"/>
      <c r="IN149" s="38"/>
      <c r="IO149" s="38"/>
      <c r="IP149" s="38"/>
      <c r="IQ149" s="38"/>
      <c r="IR149" s="38"/>
      <c r="IS149" s="38"/>
      <c r="IT149" s="38"/>
      <c r="IU149" s="38"/>
      <c r="IV149" s="38"/>
      <c r="IW149" s="38"/>
      <c r="IX149" s="38"/>
      <c r="IY149" s="38"/>
      <c r="IZ149" s="38"/>
      <c r="JA149" s="38"/>
      <c r="JB149" s="38"/>
      <c r="JC149" s="38"/>
      <c r="JD149" s="38"/>
      <c r="JE149" s="38"/>
      <c r="JF149" s="38"/>
      <c r="JG149" s="38"/>
      <c r="JH149" s="38"/>
      <c r="JI149" s="38"/>
      <c r="JJ149" s="38"/>
      <c r="JK149" s="38"/>
      <c r="JL149" s="38"/>
      <c r="JM149" s="38"/>
      <c r="JN149" s="38"/>
      <c r="JO149" s="38"/>
      <c r="JP149" s="38"/>
      <c r="JQ149" s="38"/>
      <c r="JR149" s="38"/>
      <c r="JS149" s="38"/>
      <c r="JT149" s="38"/>
      <c r="JU149" s="38"/>
      <c r="JV149" s="38"/>
      <c r="JW149" s="38"/>
      <c r="JX149" s="38"/>
      <c r="JY149" s="38"/>
      <c r="JZ149" s="38"/>
      <c r="KA149" s="38"/>
      <c r="KB149" s="38"/>
      <c r="KC149" s="38"/>
      <c r="KD149" s="38"/>
      <c r="KE149" s="38"/>
      <c r="KF149" s="38"/>
      <c r="KG149" s="38"/>
      <c r="KH149" s="38"/>
      <c r="KI149" s="38"/>
      <c r="KJ149" s="38"/>
      <c r="KK149" s="38"/>
      <c r="KL149" s="38"/>
      <c r="KM149" s="38"/>
      <c r="KN149" s="38"/>
      <c r="KO149" s="38"/>
      <c r="KP149" s="38"/>
      <c r="KQ149" s="38"/>
      <c r="KR149" s="38"/>
      <c r="KS149" s="38"/>
      <c r="KT149" s="38"/>
      <c r="KU149" s="38"/>
      <c r="KV149" s="38"/>
      <c r="KW149" s="38"/>
      <c r="KX149" s="38"/>
      <c r="KY149" s="38"/>
      <c r="KZ149" s="38"/>
      <c r="LA149" s="38"/>
      <c r="LB149" s="38"/>
      <c r="LC149" s="38"/>
      <c r="LD149" s="38"/>
      <c r="LE149" s="38"/>
      <c r="LF149" s="38"/>
      <c r="LG149" s="38"/>
      <c r="LH149" s="38"/>
      <c r="LI149" s="38"/>
      <c r="LJ149" s="38"/>
      <c r="LK149" s="38"/>
      <c r="LL149" s="38"/>
      <c r="LM149" s="38"/>
      <c r="LN149" s="38"/>
      <c r="LO149" s="38"/>
      <c r="LP149" s="38"/>
      <c r="LQ149" s="38"/>
      <c r="LR149" s="38"/>
      <c r="LS149" s="38"/>
      <c r="LT149" s="38"/>
      <c r="LU149" s="38"/>
      <c r="LV149" s="38"/>
      <c r="LW149" s="38"/>
      <c r="LX149" s="38"/>
      <c r="LY149" s="38"/>
      <c r="LZ149" s="38"/>
      <c r="MA149" s="38"/>
      <c r="MB149" s="38"/>
      <c r="MC149" s="38"/>
      <c r="MD149" s="38"/>
      <c r="ME149" s="38"/>
      <c r="MF149" s="38"/>
      <c r="MG149" s="38"/>
      <c r="MH149" s="38"/>
      <c r="MI149" s="38"/>
      <c r="MJ149" s="38"/>
      <c r="MK149" s="38"/>
      <c r="ML149" s="38"/>
      <c r="MM149" s="38"/>
      <c r="MN149" s="38"/>
      <c r="MO149" s="38"/>
      <c r="MP149" s="38"/>
      <c r="MQ149" s="38"/>
      <c r="MR149" s="38"/>
      <c r="MS149" s="38"/>
      <c r="MT149" s="38"/>
      <c r="MU149" s="38"/>
      <c r="MV149" s="38"/>
      <c r="MW149" s="38"/>
      <c r="MX149" s="38"/>
      <c r="MY149" s="38"/>
      <c r="MZ149" s="38"/>
      <c r="NA149" s="38"/>
      <c r="NB149" s="38"/>
      <c r="NC149" s="38"/>
      <c r="ND149" s="38"/>
      <c r="NE149" s="38"/>
      <c r="NF149" s="38"/>
      <c r="NG149" s="38"/>
      <c r="NH149" s="38"/>
      <c r="NI149" s="38"/>
      <c r="NJ149" s="38"/>
      <c r="NK149" s="38"/>
      <c r="NL149" s="38"/>
      <c r="NM149" s="38"/>
      <c r="NN149" s="38"/>
      <c r="NO149" s="38"/>
      <c r="NP149" s="38"/>
      <c r="NQ149" s="38"/>
      <c r="NR149" s="38"/>
      <c r="NS149" s="38"/>
      <c r="NT149" s="38"/>
      <c r="NU149" s="38"/>
      <c r="NV149" s="38"/>
      <c r="NW149" s="38"/>
      <c r="NX149" s="38"/>
      <c r="NY149" s="38"/>
      <c r="NZ149" s="38"/>
      <c r="OA149" s="38"/>
      <c r="OB149" s="38"/>
      <c r="OC149" s="38"/>
      <c r="OD149" s="38"/>
      <c r="OE149" s="38"/>
      <c r="OF149" s="38"/>
      <c r="OG149" s="38"/>
      <c r="OH149" s="38"/>
      <c r="OI149" s="38"/>
      <c r="OJ149" s="38"/>
      <c r="OK149" s="38"/>
      <c r="OL149" s="38"/>
      <c r="OM149" s="38"/>
      <c r="ON149" s="38"/>
      <c r="OO149" s="38"/>
      <c r="OP149" s="38"/>
      <c r="OQ149" s="38"/>
      <c r="OR149" s="38"/>
      <c r="OS149" s="38"/>
      <c r="OT149" s="38"/>
      <c r="OU149" s="38"/>
      <c r="OV149" s="38"/>
      <c r="OW149" s="38"/>
      <c r="OX149" s="38"/>
      <c r="OY149" s="38"/>
      <c r="OZ149" s="38"/>
      <c r="PA149" s="38"/>
      <c r="PB149" s="38"/>
      <c r="PC149" s="38"/>
      <c r="PD149" s="38"/>
      <c r="PE149" s="38"/>
      <c r="PF149" s="38"/>
      <c r="PG149" s="38"/>
      <c r="PH149" s="38"/>
      <c r="PI149" s="38"/>
      <c r="PJ149" s="38"/>
      <c r="PK149" s="38"/>
      <c r="PL149" s="38"/>
      <c r="PM149" s="38"/>
      <c r="PN149" s="38"/>
      <c r="PO149" s="38"/>
      <c r="PP149" s="38"/>
      <c r="PQ149" s="38"/>
      <c r="PR149" s="38"/>
      <c r="PS149" s="38"/>
      <c r="PT149" s="38"/>
      <c r="PU149" s="38"/>
      <c r="PV149" s="38"/>
      <c r="PW149" s="38"/>
      <c r="PX149" s="38"/>
      <c r="PY149" s="38"/>
      <c r="PZ149" s="38"/>
      <c r="QA149" s="38"/>
      <c r="QB149" s="38"/>
      <c r="QC149" s="38"/>
      <c r="QD149" s="38"/>
      <c r="QE149" s="38"/>
      <c r="QF149" s="38"/>
      <c r="QG149" s="38"/>
      <c r="QH149" s="38"/>
      <c r="QI149" s="38"/>
      <c r="QJ149" s="38"/>
      <c r="QK149" s="38"/>
      <c r="QL149" s="38"/>
      <c r="QM149" s="38"/>
      <c r="QN149" s="38"/>
      <c r="QO149" s="38"/>
      <c r="QP149" s="38"/>
      <c r="QQ149" s="38"/>
      <c r="QR149" s="38"/>
      <c r="QS149" s="38"/>
      <c r="QT149" s="38"/>
      <c r="QU149" s="38"/>
      <c r="QV149" s="38"/>
      <c r="QW149" s="38"/>
      <c r="QX149" s="38"/>
      <c r="QY149" s="38"/>
      <c r="QZ149" s="38"/>
      <c r="RA149" s="38"/>
      <c r="RB149" s="38"/>
      <c r="RC149" s="38"/>
      <c r="RD149" s="38"/>
      <c r="RE149" s="38"/>
      <c r="RF149" s="38"/>
      <c r="RG149" s="38"/>
      <c r="RH149" s="38"/>
      <c r="RI149" s="38"/>
      <c r="RJ149" s="38"/>
      <c r="RK149" s="38"/>
      <c r="RL149" s="38"/>
      <c r="RM149" s="38"/>
      <c r="RN149" s="38"/>
      <c r="RO149" s="38"/>
      <c r="RP149" s="38"/>
      <c r="RQ149" s="38"/>
      <c r="RR149" s="38"/>
      <c r="RS149" s="38"/>
      <c r="RT149" s="38"/>
      <c r="RU149" s="38"/>
      <c r="RV149" s="38"/>
      <c r="RW149" s="38"/>
      <c r="RX149" s="38"/>
      <c r="RY149" s="38"/>
      <c r="RZ149" s="38"/>
      <c r="SA149" s="38"/>
      <c r="SB149" s="38"/>
      <c r="SC149" s="38"/>
      <c r="SD149" s="38"/>
      <c r="SE149" s="38"/>
      <c r="SF149" s="38"/>
      <c r="SG149" s="38"/>
      <c r="SH149" s="38"/>
      <c r="SI149" s="38"/>
      <c r="SJ149" s="38"/>
      <c r="SK149" s="38"/>
      <c r="SL149" s="38"/>
      <c r="SM149" s="38"/>
      <c r="SN149" s="38"/>
      <c r="SO149" s="38"/>
      <c r="SP149" s="38"/>
      <c r="SQ149" s="38"/>
      <c r="SR149" s="38"/>
      <c r="SS149" s="38"/>
      <c r="ST149" s="38"/>
      <c r="SU149" s="38"/>
      <c r="SV149" s="38"/>
      <c r="SW149" s="38"/>
      <c r="SX149" s="38"/>
      <c r="SY149" s="38"/>
      <c r="SZ149" s="38"/>
      <c r="TA149" s="38"/>
      <c r="TB149" s="38"/>
      <c r="TC149" s="38"/>
      <c r="TD149" s="38"/>
      <c r="TE149" s="38"/>
      <c r="TF149" s="38"/>
      <c r="TG149" s="38"/>
      <c r="TH149" s="38"/>
      <c r="TI149" s="38"/>
      <c r="TJ149" s="38"/>
      <c r="TK149" s="38"/>
      <c r="TL149" s="38"/>
      <c r="TM149" s="38"/>
      <c r="TN149" s="38"/>
      <c r="TO149" s="38"/>
      <c r="TP149" s="38"/>
      <c r="TQ149" s="38"/>
      <c r="TR149" s="38"/>
      <c r="TS149" s="38"/>
      <c r="TT149" s="38"/>
      <c r="TU149" s="38"/>
      <c r="TV149" s="38"/>
      <c r="TW149" s="38"/>
      <c r="TX149" s="38"/>
      <c r="TY149" s="38"/>
      <c r="TZ149" s="38"/>
      <c r="UA149" s="38"/>
      <c r="UB149" s="38"/>
      <c r="UC149" s="38"/>
      <c r="UD149" s="38"/>
      <c r="UE149" s="38"/>
      <c r="UF149" s="38"/>
      <c r="UG149" s="38"/>
      <c r="UH149" s="38"/>
      <c r="UI149" s="38"/>
      <c r="UJ149" s="38"/>
      <c r="UK149" s="38"/>
      <c r="UL149" s="38"/>
      <c r="UM149" s="38"/>
      <c r="UN149" s="38"/>
      <c r="UO149" s="38"/>
      <c r="UP149" s="38"/>
      <c r="UQ149" s="38"/>
      <c r="UR149" s="38"/>
      <c r="US149" s="38"/>
      <c r="UT149" s="38"/>
      <c r="UU149" s="38"/>
      <c r="UV149" s="38"/>
      <c r="UW149" s="38"/>
      <c r="UX149" s="38"/>
      <c r="UY149" s="38"/>
      <c r="UZ149" s="38"/>
      <c r="VA149" s="38"/>
      <c r="VB149" s="38"/>
      <c r="VC149" s="38"/>
      <c r="VD149" s="38"/>
      <c r="VE149" s="38"/>
      <c r="VF149" s="38"/>
      <c r="VG149" s="38"/>
      <c r="VH149" s="38"/>
      <c r="VI149" s="38"/>
      <c r="VJ149" s="38"/>
      <c r="VK149" s="38"/>
      <c r="VL149" s="38"/>
      <c r="VM149" s="38"/>
      <c r="VN149" s="38"/>
      <c r="VO149" s="38"/>
      <c r="VP149" s="38"/>
      <c r="VQ149" s="38"/>
      <c r="VR149" s="38"/>
      <c r="VS149" s="38"/>
      <c r="VT149" s="38"/>
      <c r="VU149" s="38"/>
      <c r="VV149" s="38"/>
      <c r="VW149" s="38"/>
      <c r="VX149" s="38"/>
      <c r="VY149" s="38"/>
      <c r="VZ149" s="38"/>
      <c r="WA149" s="38"/>
      <c r="WB149" s="38"/>
      <c r="WC149" s="38"/>
      <c r="WD149" s="38"/>
      <c r="WE149" s="38"/>
      <c r="WF149" s="38"/>
      <c r="WG149" s="38"/>
      <c r="WH149" s="38"/>
      <c r="WI149" s="38"/>
      <c r="WJ149" s="38"/>
      <c r="WK149" s="38"/>
      <c r="WL149" s="38"/>
      <c r="WM149" s="38"/>
      <c r="WN149" s="38"/>
      <c r="WO149" s="38"/>
      <c r="WP149" s="38"/>
      <c r="WQ149" s="38"/>
      <c r="WR149" s="38"/>
      <c r="WS149" s="38"/>
      <c r="WT149" s="38"/>
      <c r="WU149" s="38"/>
      <c r="WV149" s="38"/>
      <c r="WW149" s="38"/>
      <c r="WX149" s="38"/>
      <c r="WY149" s="38"/>
      <c r="WZ149" s="38"/>
      <c r="XA149" s="38"/>
      <c r="XB149" s="38"/>
      <c r="XC149" s="38"/>
      <c r="XD149" s="38"/>
      <c r="XE149" s="38"/>
      <c r="XF149" s="38"/>
      <c r="XG149" s="38"/>
      <c r="XH149" s="38">
        <v>8</v>
      </c>
      <c r="XI149" s="38"/>
      <c r="XJ149" s="38"/>
      <c r="XK149" s="38"/>
      <c r="XL149" s="38"/>
      <c r="XM149" s="38"/>
      <c r="XN149" s="38"/>
      <c r="XO149" s="38"/>
      <c r="XP149" s="38"/>
      <c r="XQ149" s="38"/>
      <c r="XR149" s="38"/>
      <c r="XS149" s="38"/>
      <c r="XT149" s="38">
        <v>8</v>
      </c>
      <c r="XU149" s="38"/>
      <c r="XV149" s="38"/>
      <c r="XW149" s="38"/>
      <c r="XX149" s="38"/>
      <c r="XY149" s="38"/>
      <c r="XZ149" s="38"/>
      <c r="YA149" s="38"/>
      <c r="YB149" s="38"/>
      <c r="YC149" s="38"/>
      <c r="YD149" s="38"/>
      <c r="YE149" s="38"/>
      <c r="YF149" s="38"/>
      <c r="YG149" s="38"/>
      <c r="YH149" s="38"/>
      <c r="YI149" s="38"/>
      <c r="YJ149" s="38"/>
      <c r="YK149" s="38"/>
      <c r="YL149" s="38"/>
      <c r="YM149" s="38"/>
      <c r="YN149" s="38"/>
      <c r="YO149" s="38"/>
      <c r="YP149" s="38"/>
      <c r="YQ149" s="38"/>
      <c r="YR149" s="38"/>
      <c r="YS149" s="38"/>
      <c r="YT149" s="38"/>
      <c r="YU149" s="38"/>
      <c r="YV149" s="38"/>
      <c r="YW149" s="38"/>
      <c r="YX149" s="38"/>
      <c r="YY149" s="38"/>
      <c r="YZ149" s="38"/>
      <c r="ZA149" s="38"/>
      <c r="ZB149" s="38"/>
      <c r="ZC149" s="38"/>
      <c r="ZD149" s="38"/>
      <c r="ZE149" s="38"/>
      <c r="ZF149" s="38"/>
      <c r="ZG149" s="38">
        <v>8</v>
      </c>
      <c r="ZH149" s="38"/>
      <c r="ZI149" s="38"/>
      <c r="ZJ149" s="38"/>
      <c r="ZK149" s="38"/>
      <c r="ZL149" s="38"/>
      <c r="ZM149" s="38"/>
      <c r="ZN149" s="38"/>
      <c r="ZO149" s="38"/>
      <c r="ZP149" s="38"/>
      <c r="ZQ149" s="38">
        <v>8</v>
      </c>
      <c r="ZR149" s="38"/>
      <c r="ZS149" s="38"/>
      <c r="ZT149" s="38"/>
      <c r="ZU149" s="38"/>
      <c r="ZV149" s="38"/>
      <c r="ZW149" s="38"/>
      <c r="ZX149" s="38"/>
      <c r="ZY149" s="38"/>
      <c r="ZZ149" s="38"/>
      <c r="AAA149" s="38"/>
      <c r="AAB149" s="38"/>
      <c r="AAC149" s="38"/>
      <c r="AAD149" s="38"/>
      <c r="AAE149" s="38"/>
      <c r="AAF149" s="38"/>
      <c r="AAG149" s="38"/>
      <c r="AAH149" s="38"/>
      <c r="AAI149" s="38"/>
      <c r="AAJ149" s="31">
        <f t="shared" si="15"/>
        <v>0</v>
      </c>
      <c r="AAK149" s="5"/>
    </row>
    <row r="150" spans="1:713" s="36" customFormat="1" x14ac:dyDescent="0.25">
      <c r="A150" s="62" t="s">
        <v>642</v>
      </c>
      <c r="B150" s="77">
        <f t="shared" si="14"/>
        <v>0</v>
      </c>
      <c r="C150" s="69">
        <v>5</v>
      </c>
      <c r="D150" s="72">
        <v>76274</v>
      </c>
      <c r="E150" s="79">
        <v>20.329999999999998</v>
      </c>
      <c r="F150" s="79">
        <f t="shared" si="16"/>
        <v>0</v>
      </c>
      <c r="G150" s="77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  <c r="EN150" s="38"/>
      <c r="EO150" s="38"/>
      <c r="EP150" s="38"/>
      <c r="EQ150" s="38"/>
      <c r="ER150" s="38"/>
      <c r="ES150" s="38"/>
      <c r="ET150" s="38"/>
      <c r="EU150" s="38"/>
      <c r="EV150" s="38"/>
      <c r="EW150" s="38"/>
      <c r="EX150" s="38"/>
      <c r="EY150" s="38"/>
      <c r="EZ150" s="38"/>
      <c r="FA150" s="38"/>
      <c r="FB150" s="38"/>
      <c r="FC150" s="38"/>
      <c r="FD150" s="38"/>
      <c r="FE150" s="38"/>
      <c r="FF150" s="38"/>
      <c r="FG150" s="38"/>
      <c r="FH150" s="38"/>
      <c r="FI150" s="38"/>
      <c r="FJ150" s="38"/>
      <c r="FK150" s="38"/>
      <c r="FL150" s="38"/>
      <c r="FM150" s="38"/>
      <c r="FN150" s="38"/>
      <c r="FO150" s="38"/>
      <c r="FP150" s="38"/>
      <c r="FQ150" s="38"/>
      <c r="FR150" s="38"/>
      <c r="FS150" s="38"/>
      <c r="FT150" s="38"/>
      <c r="FU150" s="38"/>
      <c r="FV150" s="38"/>
      <c r="FW150" s="38"/>
      <c r="FX150" s="38"/>
      <c r="FY150" s="38"/>
      <c r="FZ150" s="38"/>
      <c r="GA150" s="38"/>
      <c r="GB150" s="38"/>
      <c r="GC150" s="38"/>
      <c r="GD150" s="38"/>
      <c r="GE150" s="38"/>
      <c r="GF150" s="38"/>
      <c r="GG150" s="38"/>
      <c r="GH150" s="38"/>
      <c r="GI150" s="38"/>
      <c r="GJ150" s="38"/>
      <c r="GK150" s="38"/>
      <c r="GL150" s="38"/>
      <c r="GM150" s="38"/>
      <c r="GN150" s="38"/>
      <c r="GO150" s="38"/>
      <c r="GP150" s="38"/>
      <c r="GQ150" s="38"/>
      <c r="GR150" s="38"/>
      <c r="GS150" s="38"/>
      <c r="GT150" s="38"/>
      <c r="GU150" s="38"/>
      <c r="GV150" s="38"/>
      <c r="GW150" s="38"/>
      <c r="GX150" s="38"/>
      <c r="GY150" s="38"/>
      <c r="GZ150" s="38"/>
      <c r="HA150" s="38"/>
      <c r="HB150" s="38"/>
      <c r="HC150" s="38"/>
      <c r="HD150" s="38"/>
      <c r="HE150" s="38"/>
      <c r="HF150" s="38"/>
      <c r="HG150" s="38"/>
      <c r="HH150" s="38"/>
      <c r="HI150" s="38"/>
      <c r="HJ150" s="38"/>
      <c r="HK150" s="38"/>
      <c r="HL150" s="38"/>
      <c r="HM150" s="38"/>
      <c r="HN150" s="38"/>
      <c r="HO150" s="38"/>
      <c r="HP150" s="38"/>
      <c r="HQ150" s="38"/>
      <c r="HR150" s="38"/>
      <c r="HS150" s="38"/>
      <c r="HT150" s="38"/>
      <c r="HU150" s="38"/>
      <c r="HV150" s="38"/>
      <c r="HW150" s="38"/>
      <c r="HX150" s="38"/>
      <c r="HY150" s="38"/>
      <c r="HZ150" s="38"/>
      <c r="IA150" s="38"/>
      <c r="IB150" s="38"/>
      <c r="IC150" s="38"/>
      <c r="ID150" s="38"/>
      <c r="IE150" s="38"/>
      <c r="IF150" s="38"/>
      <c r="IG150" s="38"/>
      <c r="IH150" s="38"/>
      <c r="II150" s="38"/>
      <c r="IJ150" s="38"/>
      <c r="IK150" s="38"/>
      <c r="IL150" s="38"/>
      <c r="IM150" s="38"/>
      <c r="IN150" s="38"/>
      <c r="IO150" s="38"/>
      <c r="IP150" s="38"/>
      <c r="IQ150" s="38"/>
      <c r="IR150" s="38"/>
      <c r="IS150" s="38"/>
      <c r="IT150" s="38"/>
      <c r="IU150" s="38"/>
      <c r="IV150" s="38"/>
      <c r="IW150" s="38"/>
      <c r="IX150" s="38"/>
      <c r="IY150" s="38"/>
      <c r="IZ150" s="38"/>
      <c r="JA150" s="38"/>
      <c r="JB150" s="38"/>
      <c r="JC150" s="38"/>
      <c r="JD150" s="38"/>
      <c r="JE150" s="38"/>
      <c r="JF150" s="38"/>
      <c r="JG150" s="38"/>
      <c r="JH150" s="38"/>
      <c r="JI150" s="38"/>
      <c r="JJ150" s="38"/>
      <c r="JK150" s="38"/>
      <c r="JL150" s="38"/>
      <c r="JM150" s="38"/>
      <c r="JN150" s="38"/>
      <c r="JO150" s="38"/>
      <c r="JP150" s="38"/>
      <c r="JQ150" s="38"/>
      <c r="JR150" s="38"/>
      <c r="JS150" s="38"/>
      <c r="JT150" s="38"/>
      <c r="JU150" s="38"/>
      <c r="JV150" s="38"/>
      <c r="JW150" s="38"/>
      <c r="JX150" s="38"/>
      <c r="JY150" s="38"/>
      <c r="JZ150" s="38"/>
      <c r="KA150" s="38"/>
      <c r="KB150" s="38"/>
      <c r="KC150" s="38"/>
      <c r="KD150" s="38"/>
      <c r="KE150" s="38"/>
      <c r="KF150" s="38"/>
      <c r="KG150" s="38"/>
      <c r="KH150" s="38"/>
      <c r="KI150" s="38"/>
      <c r="KJ150" s="38"/>
      <c r="KK150" s="38"/>
      <c r="KL150" s="38"/>
      <c r="KM150" s="38"/>
      <c r="KN150" s="38"/>
      <c r="KO150" s="38"/>
      <c r="KP150" s="38"/>
      <c r="KQ150" s="38"/>
      <c r="KR150" s="38"/>
      <c r="KS150" s="38"/>
      <c r="KT150" s="38"/>
      <c r="KU150" s="38"/>
      <c r="KV150" s="38"/>
      <c r="KW150" s="38"/>
      <c r="KX150" s="38"/>
      <c r="KY150" s="38"/>
      <c r="KZ150" s="38"/>
      <c r="LA150" s="38"/>
      <c r="LB150" s="38"/>
      <c r="LC150" s="38"/>
      <c r="LD150" s="38"/>
      <c r="LE150" s="38"/>
      <c r="LF150" s="38"/>
      <c r="LG150" s="38"/>
      <c r="LH150" s="38"/>
      <c r="LI150" s="38"/>
      <c r="LJ150" s="38"/>
      <c r="LK150" s="38"/>
      <c r="LL150" s="38"/>
      <c r="LM150" s="38"/>
      <c r="LN150" s="38"/>
      <c r="LO150" s="38"/>
      <c r="LP150" s="38"/>
      <c r="LQ150" s="38"/>
      <c r="LR150" s="38"/>
      <c r="LS150" s="38"/>
      <c r="LT150" s="38"/>
      <c r="LU150" s="38"/>
      <c r="LV150" s="38"/>
      <c r="LW150" s="38"/>
      <c r="LX150" s="38"/>
      <c r="LY150" s="38"/>
      <c r="LZ150" s="38"/>
      <c r="MA150" s="38"/>
      <c r="MB150" s="38"/>
      <c r="MC150" s="38"/>
      <c r="MD150" s="38"/>
      <c r="ME150" s="38"/>
      <c r="MF150" s="38"/>
      <c r="MG150" s="38"/>
      <c r="MH150" s="38"/>
      <c r="MI150" s="38"/>
      <c r="MJ150" s="38"/>
      <c r="MK150" s="38"/>
      <c r="ML150" s="38"/>
      <c r="MM150" s="38"/>
      <c r="MN150" s="38"/>
      <c r="MO150" s="38"/>
      <c r="MP150" s="38"/>
      <c r="MQ150" s="38"/>
      <c r="MR150" s="38"/>
      <c r="MS150" s="38"/>
      <c r="MT150" s="38"/>
      <c r="MU150" s="38"/>
      <c r="MV150" s="38"/>
      <c r="MW150" s="38"/>
      <c r="MX150" s="38"/>
      <c r="MY150" s="38"/>
      <c r="MZ150" s="38"/>
      <c r="NA150" s="38"/>
      <c r="NB150" s="38"/>
      <c r="NC150" s="38"/>
      <c r="ND150" s="38"/>
      <c r="NE150" s="38"/>
      <c r="NF150" s="38"/>
      <c r="NG150" s="38"/>
      <c r="NH150" s="38"/>
      <c r="NI150" s="38"/>
      <c r="NJ150" s="38"/>
      <c r="NK150" s="38"/>
      <c r="NL150" s="38"/>
      <c r="NM150" s="38"/>
      <c r="NN150" s="38"/>
      <c r="NO150" s="38"/>
      <c r="NP150" s="38"/>
      <c r="NQ150" s="38"/>
      <c r="NR150" s="38"/>
      <c r="NS150" s="38"/>
      <c r="NT150" s="38"/>
      <c r="NU150" s="38"/>
      <c r="NV150" s="38"/>
      <c r="NW150" s="38"/>
      <c r="NX150" s="38"/>
      <c r="NY150" s="38"/>
      <c r="NZ150" s="38"/>
      <c r="OA150" s="38"/>
      <c r="OB150" s="38"/>
      <c r="OC150" s="38"/>
      <c r="OD150" s="38"/>
      <c r="OE150" s="38"/>
      <c r="OF150" s="38"/>
      <c r="OG150" s="38"/>
      <c r="OH150" s="38"/>
      <c r="OI150" s="38"/>
      <c r="OJ150" s="38"/>
      <c r="OK150" s="38"/>
      <c r="OL150" s="38"/>
      <c r="OM150" s="38"/>
      <c r="ON150" s="38"/>
      <c r="OO150" s="38"/>
      <c r="OP150" s="38"/>
      <c r="OQ150" s="38"/>
      <c r="OR150" s="38"/>
      <c r="OS150" s="38"/>
      <c r="OT150" s="38"/>
      <c r="OU150" s="38"/>
      <c r="OV150" s="38"/>
      <c r="OW150" s="38"/>
      <c r="OX150" s="38"/>
      <c r="OY150" s="38"/>
      <c r="OZ150" s="38"/>
      <c r="PA150" s="38"/>
      <c r="PB150" s="38"/>
      <c r="PC150" s="38"/>
      <c r="PD150" s="38"/>
      <c r="PE150" s="38"/>
      <c r="PF150" s="38"/>
      <c r="PG150" s="38"/>
      <c r="PH150" s="38"/>
      <c r="PI150" s="38"/>
      <c r="PJ150" s="38"/>
      <c r="PK150" s="38"/>
      <c r="PL150" s="38"/>
      <c r="PM150" s="38"/>
      <c r="PN150" s="38"/>
      <c r="PO150" s="38"/>
      <c r="PP150" s="38"/>
      <c r="PQ150" s="38"/>
      <c r="PR150" s="38"/>
      <c r="PS150" s="38"/>
      <c r="PT150" s="38"/>
      <c r="PU150" s="38"/>
      <c r="PV150" s="38"/>
      <c r="PW150" s="38"/>
      <c r="PX150" s="38"/>
      <c r="PY150" s="38"/>
      <c r="PZ150" s="38"/>
      <c r="QA150" s="38"/>
      <c r="QB150" s="38"/>
      <c r="QC150" s="38"/>
      <c r="QD150" s="38"/>
      <c r="QE150" s="38"/>
      <c r="QF150" s="38"/>
      <c r="QG150" s="38"/>
      <c r="QH150" s="38"/>
      <c r="QI150" s="38"/>
      <c r="QJ150" s="38"/>
      <c r="QK150" s="38"/>
      <c r="QL150" s="38"/>
      <c r="QM150" s="38"/>
      <c r="QN150" s="38"/>
      <c r="QO150" s="38"/>
      <c r="QP150" s="38"/>
      <c r="QQ150" s="38"/>
      <c r="QR150" s="38"/>
      <c r="QS150" s="38"/>
      <c r="QT150" s="38"/>
      <c r="QU150" s="38"/>
      <c r="QV150" s="38"/>
      <c r="QW150" s="38"/>
      <c r="QX150" s="38"/>
      <c r="QY150" s="38"/>
      <c r="QZ150" s="38"/>
      <c r="RA150" s="38"/>
      <c r="RB150" s="38"/>
      <c r="RC150" s="38"/>
      <c r="RD150" s="38"/>
      <c r="RE150" s="38"/>
      <c r="RF150" s="38"/>
      <c r="RG150" s="38"/>
      <c r="RH150" s="38"/>
      <c r="RI150" s="38"/>
      <c r="RJ150" s="38"/>
      <c r="RK150" s="38"/>
      <c r="RL150" s="38"/>
      <c r="RM150" s="38"/>
      <c r="RN150" s="38"/>
      <c r="RO150" s="38"/>
      <c r="RP150" s="38"/>
      <c r="RQ150" s="38"/>
      <c r="RR150" s="38"/>
      <c r="RS150" s="38"/>
      <c r="RT150" s="38"/>
      <c r="RU150" s="38"/>
      <c r="RV150" s="38"/>
      <c r="RW150" s="38"/>
      <c r="RX150" s="38"/>
      <c r="RY150" s="38"/>
      <c r="RZ150" s="38"/>
      <c r="SA150" s="38"/>
      <c r="SB150" s="38"/>
      <c r="SC150" s="38"/>
      <c r="SD150" s="38"/>
      <c r="SE150" s="38"/>
      <c r="SF150" s="38"/>
      <c r="SG150" s="38"/>
      <c r="SH150" s="38"/>
      <c r="SI150" s="38"/>
      <c r="SJ150" s="38"/>
      <c r="SK150" s="38"/>
      <c r="SL150" s="38"/>
      <c r="SM150" s="38"/>
      <c r="SN150" s="38"/>
      <c r="SO150" s="38"/>
      <c r="SP150" s="38"/>
      <c r="SQ150" s="38"/>
      <c r="SR150" s="38"/>
      <c r="SS150" s="38"/>
      <c r="ST150" s="38"/>
      <c r="SU150" s="38"/>
      <c r="SV150" s="38"/>
      <c r="SW150" s="38"/>
      <c r="SX150" s="38"/>
      <c r="SY150" s="38"/>
      <c r="SZ150" s="38"/>
      <c r="TA150" s="38"/>
      <c r="TB150" s="38"/>
      <c r="TC150" s="38"/>
      <c r="TD150" s="38"/>
      <c r="TE150" s="38"/>
      <c r="TF150" s="38"/>
      <c r="TG150" s="38"/>
      <c r="TH150" s="38"/>
      <c r="TI150" s="38"/>
      <c r="TJ150" s="38"/>
      <c r="TK150" s="38"/>
      <c r="TL150" s="38"/>
      <c r="TM150" s="38"/>
      <c r="TN150" s="38"/>
      <c r="TO150" s="38"/>
      <c r="TP150" s="38"/>
      <c r="TQ150" s="38"/>
      <c r="TR150" s="38"/>
      <c r="TS150" s="38"/>
      <c r="TT150" s="38"/>
      <c r="TU150" s="38"/>
      <c r="TV150" s="38"/>
      <c r="TW150" s="38"/>
      <c r="TX150" s="38"/>
      <c r="TY150" s="38"/>
      <c r="TZ150" s="38"/>
      <c r="UA150" s="38"/>
      <c r="UB150" s="38"/>
      <c r="UC150" s="38"/>
      <c r="UD150" s="38"/>
      <c r="UE150" s="38"/>
      <c r="UF150" s="38"/>
      <c r="UG150" s="38"/>
      <c r="UH150" s="38"/>
      <c r="UI150" s="38"/>
      <c r="UJ150" s="38"/>
      <c r="UK150" s="38"/>
      <c r="UL150" s="38"/>
      <c r="UM150" s="38"/>
      <c r="UN150" s="38"/>
      <c r="UO150" s="38"/>
      <c r="UP150" s="38"/>
      <c r="UQ150" s="38"/>
      <c r="UR150" s="38"/>
      <c r="US150" s="38"/>
      <c r="UT150" s="38"/>
      <c r="UU150" s="38"/>
      <c r="UV150" s="38"/>
      <c r="UW150" s="38"/>
      <c r="UX150" s="38"/>
      <c r="UY150" s="38"/>
      <c r="UZ150" s="38"/>
      <c r="VA150" s="38">
        <v>105</v>
      </c>
      <c r="VB150" s="38"/>
      <c r="VC150" s="38"/>
      <c r="VD150" s="38"/>
      <c r="VE150" s="38"/>
      <c r="VF150" s="38"/>
      <c r="VG150" s="38"/>
      <c r="VH150" s="38"/>
      <c r="VI150" s="38"/>
      <c r="VJ150" s="38"/>
      <c r="VK150" s="38"/>
      <c r="VL150" s="38"/>
      <c r="VM150" s="38"/>
      <c r="VN150" s="38">
        <v>105</v>
      </c>
      <c r="VO150" s="38"/>
      <c r="VP150" s="38"/>
      <c r="VQ150" s="38"/>
      <c r="VR150" s="38"/>
      <c r="VS150" s="38"/>
      <c r="VT150" s="38"/>
      <c r="VU150" s="38"/>
      <c r="VV150" s="38"/>
      <c r="VW150" s="38"/>
      <c r="VX150" s="38"/>
      <c r="VY150" s="38"/>
      <c r="VZ150" s="38"/>
      <c r="WA150" s="38"/>
      <c r="WB150" s="38"/>
      <c r="WC150" s="38"/>
      <c r="WD150" s="38"/>
      <c r="WE150" s="38"/>
      <c r="WF150" s="38"/>
      <c r="WG150" s="38"/>
      <c r="WH150" s="38"/>
      <c r="WI150" s="38"/>
      <c r="WJ150" s="38"/>
      <c r="WK150" s="38"/>
      <c r="WL150" s="38"/>
      <c r="WM150" s="38"/>
      <c r="WN150" s="38"/>
      <c r="WO150" s="38"/>
      <c r="WP150" s="38"/>
      <c r="WQ150" s="38"/>
      <c r="WR150" s="38"/>
      <c r="WS150" s="38"/>
      <c r="WT150" s="38"/>
      <c r="WU150" s="38"/>
      <c r="WV150" s="38"/>
      <c r="WW150" s="38"/>
      <c r="WX150" s="38"/>
      <c r="WY150" s="38"/>
      <c r="WZ150" s="38"/>
      <c r="XA150" s="38"/>
      <c r="XB150" s="38"/>
      <c r="XC150" s="38"/>
      <c r="XD150" s="38"/>
      <c r="XE150" s="38"/>
      <c r="XF150" s="38"/>
      <c r="XG150" s="38"/>
      <c r="XH150" s="38"/>
      <c r="XI150" s="38"/>
      <c r="XJ150" s="38"/>
      <c r="XK150" s="38"/>
      <c r="XL150" s="38"/>
      <c r="XM150" s="38"/>
      <c r="XN150" s="38"/>
      <c r="XO150" s="38"/>
      <c r="XP150" s="38"/>
      <c r="XQ150" s="38"/>
      <c r="XR150" s="38"/>
      <c r="XS150" s="38"/>
      <c r="XT150" s="38"/>
      <c r="XU150" s="38"/>
      <c r="XV150" s="38"/>
      <c r="XW150" s="38"/>
      <c r="XX150" s="38"/>
      <c r="XY150" s="38"/>
      <c r="XZ150" s="38"/>
      <c r="YA150" s="38"/>
      <c r="YB150" s="38"/>
      <c r="YC150" s="38"/>
      <c r="YD150" s="38"/>
      <c r="YE150" s="38"/>
      <c r="YF150" s="38"/>
      <c r="YG150" s="38"/>
      <c r="YH150" s="38"/>
      <c r="YI150" s="38"/>
      <c r="YJ150" s="38"/>
      <c r="YK150" s="38"/>
      <c r="YL150" s="38"/>
      <c r="YM150" s="38"/>
      <c r="YN150" s="38"/>
      <c r="YO150" s="38"/>
      <c r="YP150" s="38"/>
      <c r="YQ150" s="38"/>
      <c r="YR150" s="38"/>
      <c r="YS150" s="38"/>
      <c r="YT150" s="38"/>
      <c r="YU150" s="38"/>
      <c r="YV150" s="38"/>
      <c r="YW150" s="38"/>
      <c r="YX150" s="38"/>
      <c r="YY150" s="38"/>
      <c r="YZ150" s="38"/>
      <c r="ZA150" s="38"/>
      <c r="ZB150" s="38"/>
      <c r="ZC150" s="38"/>
      <c r="ZD150" s="38"/>
      <c r="ZE150" s="38"/>
      <c r="ZF150" s="38"/>
      <c r="ZG150" s="38"/>
      <c r="ZH150" s="38"/>
      <c r="ZI150" s="38"/>
      <c r="ZJ150" s="38"/>
      <c r="ZK150" s="38"/>
      <c r="ZL150" s="38"/>
      <c r="ZM150" s="38"/>
      <c r="ZN150" s="38"/>
      <c r="ZO150" s="38"/>
      <c r="ZP150" s="38"/>
      <c r="ZQ150" s="38"/>
      <c r="ZR150" s="38"/>
      <c r="ZS150" s="38"/>
      <c r="ZT150" s="38"/>
      <c r="ZU150" s="38"/>
      <c r="ZV150" s="38"/>
      <c r="ZW150" s="38"/>
      <c r="ZX150" s="38"/>
      <c r="ZY150" s="38"/>
      <c r="ZZ150" s="38"/>
      <c r="AAA150" s="38"/>
      <c r="AAB150" s="38"/>
      <c r="AAC150" s="38"/>
      <c r="AAD150" s="38"/>
      <c r="AAE150" s="38"/>
      <c r="AAF150" s="38"/>
      <c r="AAG150" s="38"/>
      <c r="AAH150" s="38"/>
      <c r="AAI150" s="38"/>
      <c r="AAJ150" s="31">
        <f t="shared" si="15"/>
        <v>0</v>
      </c>
      <c r="AAK150" s="5"/>
    </row>
    <row r="151" spans="1:713" s="36" customFormat="1" x14ac:dyDescent="0.25">
      <c r="A151" s="62" t="s">
        <v>660</v>
      </c>
      <c r="B151" s="77">
        <f t="shared" si="14"/>
        <v>0</v>
      </c>
      <c r="C151" s="69">
        <v>0.9</v>
      </c>
      <c r="D151" s="72">
        <v>43409</v>
      </c>
      <c r="E151" s="79">
        <v>19.09</v>
      </c>
      <c r="F151" s="79">
        <f t="shared" si="16"/>
        <v>0</v>
      </c>
      <c r="G151" s="77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  <c r="EN151" s="38"/>
      <c r="EO151" s="38"/>
      <c r="EP151" s="38"/>
      <c r="EQ151" s="38"/>
      <c r="ER151" s="38"/>
      <c r="ES151" s="38"/>
      <c r="ET151" s="38"/>
      <c r="EU151" s="38"/>
      <c r="EV151" s="38"/>
      <c r="EW151" s="38"/>
      <c r="EX151" s="38"/>
      <c r="EY151" s="38"/>
      <c r="EZ151" s="38"/>
      <c r="FA151" s="38"/>
      <c r="FB151" s="38"/>
      <c r="FC151" s="38"/>
      <c r="FD151" s="38"/>
      <c r="FE151" s="38"/>
      <c r="FF151" s="38"/>
      <c r="FG151" s="38"/>
      <c r="FH151" s="38"/>
      <c r="FI151" s="38"/>
      <c r="FJ151" s="38"/>
      <c r="FK151" s="38"/>
      <c r="FL151" s="38"/>
      <c r="FM151" s="38"/>
      <c r="FN151" s="38"/>
      <c r="FO151" s="38"/>
      <c r="FP151" s="38"/>
      <c r="FQ151" s="38"/>
      <c r="FR151" s="38"/>
      <c r="FS151" s="38"/>
      <c r="FT151" s="38"/>
      <c r="FU151" s="38"/>
      <c r="FV151" s="38"/>
      <c r="FW151" s="38"/>
      <c r="FX151" s="38"/>
      <c r="FY151" s="38"/>
      <c r="FZ151" s="38"/>
      <c r="GA151" s="38"/>
      <c r="GB151" s="38"/>
      <c r="GC151" s="38"/>
      <c r="GD151" s="38"/>
      <c r="GE151" s="38"/>
      <c r="GF151" s="38"/>
      <c r="GG151" s="38"/>
      <c r="GH151" s="38"/>
      <c r="GI151" s="38"/>
      <c r="GJ151" s="38"/>
      <c r="GK151" s="38"/>
      <c r="GL151" s="38"/>
      <c r="GM151" s="38"/>
      <c r="GN151" s="38"/>
      <c r="GO151" s="38"/>
      <c r="GP151" s="38"/>
      <c r="GQ151" s="38"/>
      <c r="GR151" s="38"/>
      <c r="GS151" s="38"/>
      <c r="GT151" s="38"/>
      <c r="GU151" s="38"/>
      <c r="GV151" s="38"/>
      <c r="GW151" s="38"/>
      <c r="GX151" s="38"/>
      <c r="GY151" s="38"/>
      <c r="GZ151" s="38"/>
      <c r="HA151" s="38"/>
      <c r="HB151" s="38"/>
      <c r="HC151" s="38"/>
      <c r="HD151" s="38"/>
      <c r="HE151" s="38"/>
      <c r="HF151" s="38"/>
      <c r="HG151" s="38"/>
      <c r="HH151" s="38"/>
      <c r="HI151" s="38"/>
      <c r="HJ151" s="38"/>
      <c r="HK151" s="38"/>
      <c r="HL151" s="38"/>
      <c r="HM151" s="38"/>
      <c r="HN151" s="38"/>
      <c r="HO151" s="38"/>
      <c r="HP151" s="38"/>
      <c r="HQ151" s="38"/>
      <c r="HR151" s="38"/>
      <c r="HS151" s="38"/>
      <c r="HT151" s="38"/>
      <c r="HU151" s="38"/>
      <c r="HV151" s="38"/>
      <c r="HW151" s="38"/>
      <c r="HX151" s="38"/>
      <c r="HY151" s="38"/>
      <c r="HZ151" s="38"/>
      <c r="IA151" s="38"/>
      <c r="IB151" s="38"/>
      <c r="IC151" s="38"/>
      <c r="ID151" s="38"/>
      <c r="IE151" s="38"/>
      <c r="IF151" s="38"/>
      <c r="IG151" s="38"/>
      <c r="IH151" s="38"/>
      <c r="II151" s="38"/>
      <c r="IJ151" s="38"/>
      <c r="IK151" s="38"/>
      <c r="IL151" s="38"/>
      <c r="IM151" s="38"/>
      <c r="IN151" s="38"/>
      <c r="IO151" s="38"/>
      <c r="IP151" s="38"/>
      <c r="IQ151" s="38"/>
      <c r="IR151" s="38"/>
      <c r="IS151" s="38"/>
      <c r="IT151" s="38"/>
      <c r="IU151" s="38"/>
      <c r="IV151" s="38"/>
      <c r="IW151" s="38"/>
      <c r="IX151" s="38"/>
      <c r="IY151" s="38"/>
      <c r="IZ151" s="38"/>
      <c r="JA151" s="38"/>
      <c r="JB151" s="38"/>
      <c r="JC151" s="38"/>
      <c r="JD151" s="38"/>
      <c r="JE151" s="38"/>
      <c r="JF151" s="38"/>
      <c r="JG151" s="38"/>
      <c r="JH151" s="38"/>
      <c r="JI151" s="38"/>
      <c r="JJ151" s="38"/>
      <c r="JK151" s="38"/>
      <c r="JL151" s="38"/>
      <c r="JM151" s="38"/>
      <c r="JN151" s="38"/>
      <c r="JO151" s="38"/>
      <c r="JP151" s="38"/>
      <c r="JQ151" s="38"/>
      <c r="JR151" s="38"/>
      <c r="JS151" s="38"/>
      <c r="JT151" s="38"/>
      <c r="JU151" s="38"/>
      <c r="JV151" s="38"/>
      <c r="JW151" s="38"/>
      <c r="JX151" s="38"/>
      <c r="JY151" s="38"/>
      <c r="JZ151" s="38"/>
      <c r="KA151" s="38"/>
      <c r="KB151" s="38"/>
      <c r="KC151" s="38"/>
      <c r="KD151" s="38"/>
      <c r="KE151" s="38"/>
      <c r="KF151" s="38"/>
      <c r="KG151" s="38"/>
      <c r="KH151" s="38"/>
      <c r="KI151" s="38"/>
      <c r="KJ151" s="38"/>
      <c r="KK151" s="38"/>
      <c r="KL151" s="38"/>
      <c r="KM151" s="38"/>
      <c r="KN151" s="38"/>
      <c r="KO151" s="38"/>
      <c r="KP151" s="38"/>
      <c r="KQ151" s="38"/>
      <c r="KR151" s="38"/>
      <c r="KS151" s="38"/>
      <c r="KT151" s="38"/>
      <c r="KU151" s="38"/>
      <c r="KV151" s="38"/>
      <c r="KW151" s="38"/>
      <c r="KX151" s="38"/>
      <c r="KY151" s="38"/>
      <c r="KZ151" s="38"/>
      <c r="LA151" s="38"/>
      <c r="LB151" s="38"/>
      <c r="LC151" s="38"/>
      <c r="LD151" s="38"/>
      <c r="LE151" s="38"/>
      <c r="LF151" s="38"/>
      <c r="LG151" s="38"/>
      <c r="LH151" s="38"/>
      <c r="LI151" s="38"/>
      <c r="LJ151" s="38"/>
      <c r="LK151" s="38"/>
      <c r="LL151" s="38"/>
      <c r="LM151" s="38"/>
      <c r="LN151" s="38"/>
      <c r="LO151" s="38"/>
      <c r="LP151" s="38"/>
      <c r="LQ151" s="38"/>
      <c r="LR151" s="38"/>
      <c r="LS151" s="38"/>
      <c r="LT151" s="38"/>
      <c r="LU151" s="38"/>
      <c r="LV151" s="38"/>
      <c r="LW151" s="38"/>
      <c r="LX151" s="38"/>
      <c r="LY151" s="38"/>
      <c r="LZ151" s="38"/>
      <c r="MA151" s="38"/>
      <c r="MB151" s="38"/>
      <c r="MC151" s="38"/>
      <c r="MD151" s="38"/>
      <c r="ME151" s="38"/>
      <c r="MF151" s="38"/>
      <c r="MG151" s="38"/>
      <c r="MH151" s="38"/>
      <c r="MI151" s="38"/>
      <c r="MJ151" s="38"/>
      <c r="MK151" s="38"/>
      <c r="ML151" s="38"/>
      <c r="MM151" s="38"/>
      <c r="MN151" s="38"/>
      <c r="MO151" s="38"/>
      <c r="MP151" s="38"/>
      <c r="MQ151" s="38"/>
      <c r="MR151" s="38"/>
      <c r="MS151" s="38"/>
      <c r="MT151" s="38"/>
      <c r="MU151" s="38"/>
      <c r="MV151" s="38"/>
      <c r="MW151" s="38"/>
      <c r="MX151" s="38"/>
      <c r="MY151" s="38"/>
      <c r="MZ151" s="38"/>
      <c r="NA151" s="38"/>
      <c r="NB151" s="38"/>
      <c r="NC151" s="38"/>
      <c r="ND151" s="38"/>
      <c r="NE151" s="38"/>
      <c r="NF151" s="38"/>
      <c r="NG151" s="38"/>
      <c r="NH151" s="38"/>
      <c r="NI151" s="38"/>
      <c r="NJ151" s="38"/>
      <c r="NK151" s="38"/>
      <c r="NL151" s="38"/>
      <c r="NM151" s="38"/>
      <c r="NN151" s="38"/>
      <c r="NO151" s="38"/>
      <c r="NP151" s="38"/>
      <c r="NQ151" s="38"/>
      <c r="NR151" s="38"/>
      <c r="NS151" s="38"/>
      <c r="NT151" s="38"/>
      <c r="NU151" s="38"/>
      <c r="NV151" s="38"/>
      <c r="NW151" s="38"/>
      <c r="NX151" s="38"/>
      <c r="NY151" s="38"/>
      <c r="NZ151" s="38"/>
      <c r="OA151" s="38"/>
      <c r="OB151" s="38"/>
      <c r="OC151" s="38"/>
      <c r="OD151" s="38"/>
      <c r="OE151" s="38"/>
      <c r="OF151" s="38"/>
      <c r="OG151" s="38"/>
      <c r="OH151" s="38"/>
      <c r="OI151" s="38"/>
      <c r="OJ151" s="38"/>
      <c r="OK151" s="38"/>
      <c r="OL151" s="38"/>
      <c r="OM151" s="38"/>
      <c r="ON151" s="38"/>
      <c r="OO151" s="38"/>
      <c r="OP151" s="38"/>
      <c r="OQ151" s="38"/>
      <c r="OR151" s="38"/>
      <c r="OS151" s="38"/>
      <c r="OT151" s="38"/>
      <c r="OU151" s="38"/>
      <c r="OV151" s="38"/>
      <c r="OW151" s="38"/>
      <c r="OX151" s="38"/>
      <c r="OY151" s="38"/>
      <c r="OZ151" s="38"/>
      <c r="PA151" s="38"/>
      <c r="PB151" s="38"/>
      <c r="PC151" s="38"/>
      <c r="PD151" s="38"/>
      <c r="PE151" s="38"/>
      <c r="PF151" s="38"/>
      <c r="PG151" s="38"/>
      <c r="PH151" s="38"/>
      <c r="PI151" s="38"/>
      <c r="PJ151" s="38"/>
      <c r="PK151" s="38"/>
      <c r="PL151" s="38"/>
      <c r="PM151" s="38"/>
      <c r="PN151" s="38"/>
      <c r="PO151" s="38"/>
      <c r="PP151" s="38"/>
      <c r="PQ151" s="38"/>
      <c r="PR151" s="38"/>
      <c r="PS151" s="38"/>
      <c r="PT151" s="38"/>
      <c r="PU151" s="38"/>
      <c r="PV151" s="38"/>
      <c r="PW151" s="38"/>
      <c r="PX151" s="38"/>
      <c r="PY151" s="38"/>
      <c r="PZ151" s="38"/>
      <c r="QA151" s="38"/>
      <c r="QB151" s="38"/>
      <c r="QC151" s="38"/>
      <c r="QD151" s="38"/>
      <c r="QE151" s="38"/>
      <c r="QF151" s="38"/>
      <c r="QG151" s="38"/>
      <c r="QH151" s="38"/>
      <c r="QI151" s="38"/>
      <c r="QJ151" s="38"/>
      <c r="QK151" s="38"/>
      <c r="QL151" s="38"/>
      <c r="QM151" s="38"/>
      <c r="QN151" s="38"/>
      <c r="QO151" s="38"/>
      <c r="QP151" s="38"/>
      <c r="QQ151" s="38"/>
      <c r="QR151" s="38"/>
      <c r="QS151" s="38"/>
      <c r="QT151" s="38"/>
      <c r="QU151" s="38"/>
      <c r="QV151" s="38"/>
      <c r="QW151" s="38"/>
      <c r="QX151" s="38"/>
      <c r="QY151" s="38"/>
      <c r="QZ151" s="38"/>
      <c r="RA151" s="38"/>
      <c r="RB151" s="38"/>
      <c r="RC151" s="38"/>
      <c r="RD151" s="38"/>
      <c r="RE151" s="38"/>
      <c r="RF151" s="38"/>
      <c r="RG151" s="38"/>
      <c r="RH151" s="38"/>
      <c r="RI151" s="38"/>
      <c r="RJ151" s="38"/>
      <c r="RK151" s="38"/>
      <c r="RL151" s="38"/>
      <c r="RM151" s="38"/>
      <c r="RN151" s="38"/>
      <c r="RO151" s="38"/>
      <c r="RP151" s="38"/>
      <c r="RQ151" s="38"/>
      <c r="RR151" s="38"/>
      <c r="RS151" s="38"/>
      <c r="RT151" s="38"/>
      <c r="RU151" s="38"/>
      <c r="RV151" s="38"/>
      <c r="RW151" s="38"/>
      <c r="RX151" s="38"/>
      <c r="RY151" s="38"/>
      <c r="RZ151" s="38"/>
      <c r="SA151" s="38"/>
      <c r="SB151" s="38"/>
      <c r="SC151" s="38"/>
      <c r="SD151" s="38"/>
      <c r="SE151" s="38"/>
      <c r="SF151" s="38"/>
      <c r="SG151" s="38"/>
      <c r="SH151" s="38"/>
      <c r="SI151" s="38"/>
      <c r="SJ151" s="38"/>
      <c r="SK151" s="38"/>
      <c r="SL151" s="38"/>
      <c r="SM151" s="38"/>
      <c r="SN151" s="38"/>
      <c r="SO151" s="38"/>
      <c r="SP151" s="38"/>
      <c r="SQ151" s="38"/>
      <c r="SR151" s="38"/>
      <c r="SS151" s="38"/>
      <c r="ST151" s="38"/>
      <c r="SU151" s="38"/>
      <c r="SV151" s="38"/>
      <c r="SW151" s="38"/>
      <c r="SX151" s="38"/>
      <c r="SY151" s="38"/>
      <c r="SZ151" s="38"/>
      <c r="TA151" s="38"/>
      <c r="TB151" s="38"/>
      <c r="TC151" s="38"/>
      <c r="TD151" s="38"/>
      <c r="TE151" s="38"/>
      <c r="TF151" s="38"/>
      <c r="TG151" s="38"/>
      <c r="TH151" s="38"/>
      <c r="TI151" s="38"/>
      <c r="TJ151" s="38"/>
      <c r="TK151" s="38"/>
      <c r="TL151" s="38"/>
      <c r="TM151" s="38"/>
      <c r="TN151" s="38"/>
      <c r="TO151" s="38"/>
      <c r="TP151" s="38"/>
      <c r="TQ151" s="38"/>
      <c r="TR151" s="38"/>
      <c r="TS151" s="38"/>
      <c r="TT151" s="38"/>
      <c r="TU151" s="38"/>
      <c r="TV151" s="38"/>
      <c r="TW151" s="38"/>
      <c r="TX151" s="38"/>
      <c r="TY151" s="38"/>
      <c r="TZ151" s="38"/>
      <c r="UA151" s="38"/>
      <c r="UB151" s="38"/>
      <c r="UC151" s="38"/>
      <c r="UD151" s="38"/>
      <c r="UE151" s="38"/>
      <c r="UF151" s="38"/>
      <c r="UG151" s="38"/>
      <c r="UH151" s="38"/>
      <c r="UI151" s="38"/>
      <c r="UJ151" s="38"/>
      <c r="UK151" s="38"/>
      <c r="UL151" s="38"/>
      <c r="UM151" s="38"/>
      <c r="UN151" s="38"/>
      <c r="UO151" s="38"/>
      <c r="UP151" s="38"/>
      <c r="UQ151" s="38"/>
      <c r="UR151" s="38"/>
      <c r="US151" s="38"/>
      <c r="UT151" s="38"/>
      <c r="UU151" s="38"/>
      <c r="UV151" s="38"/>
      <c r="UW151" s="38"/>
      <c r="UX151" s="38"/>
      <c r="UY151" s="38"/>
      <c r="UZ151" s="38"/>
      <c r="VA151" s="38"/>
      <c r="VB151" s="38"/>
      <c r="VC151" s="38"/>
      <c r="VD151" s="38"/>
      <c r="VE151" s="38"/>
      <c r="VF151" s="38"/>
      <c r="VG151" s="38"/>
      <c r="VH151" s="38"/>
      <c r="VI151" s="38"/>
      <c r="VJ151" s="38"/>
      <c r="VK151" s="38"/>
      <c r="VL151" s="38"/>
      <c r="VM151" s="38"/>
      <c r="VN151" s="38"/>
      <c r="VO151" s="38"/>
      <c r="VP151" s="38"/>
      <c r="VQ151" s="38">
        <v>0.9</v>
      </c>
      <c r="VR151" s="38"/>
      <c r="VS151" s="38"/>
      <c r="VT151" s="38"/>
      <c r="VU151" s="38"/>
      <c r="VV151" s="38"/>
      <c r="VW151" s="38"/>
      <c r="VX151" s="38"/>
      <c r="VY151" s="38">
        <v>0.9</v>
      </c>
      <c r="VZ151" s="38"/>
      <c r="WA151" s="38"/>
      <c r="WB151" s="38"/>
      <c r="WC151" s="38"/>
      <c r="WD151" s="38"/>
      <c r="WE151" s="38"/>
      <c r="WF151" s="38"/>
      <c r="WG151" s="38"/>
      <c r="WH151" s="38"/>
      <c r="WI151" s="38"/>
      <c r="WJ151" s="38"/>
      <c r="WK151" s="38"/>
      <c r="WL151" s="38"/>
      <c r="WM151" s="38"/>
      <c r="WN151" s="38"/>
      <c r="WO151" s="38"/>
      <c r="WP151" s="38"/>
      <c r="WQ151" s="38"/>
      <c r="WR151" s="38"/>
      <c r="WS151" s="38"/>
      <c r="WT151" s="38"/>
      <c r="WU151" s="38"/>
      <c r="WV151" s="38"/>
      <c r="WW151" s="38"/>
      <c r="WX151" s="38"/>
      <c r="WY151" s="38"/>
      <c r="WZ151" s="38"/>
      <c r="XA151" s="38"/>
      <c r="XB151" s="38"/>
      <c r="XC151" s="38"/>
      <c r="XD151" s="38"/>
      <c r="XE151" s="38"/>
      <c r="XF151" s="38"/>
      <c r="XG151" s="38"/>
      <c r="XH151" s="38"/>
      <c r="XI151" s="38"/>
      <c r="XJ151" s="38"/>
      <c r="XK151" s="38"/>
      <c r="XL151" s="38"/>
      <c r="XM151" s="38"/>
      <c r="XN151" s="38"/>
      <c r="XO151" s="38"/>
      <c r="XP151" s="38"/>
      <c r="XQ151" s="38"/>
      <c r="XR151" s="38"/>
      <c r="XS151" s="38"/>
      <c r="XT151" s="38"/>
      <c r="XU151" s="38"/>
      <c r="XV151" s="38"/>
      <c r="XW151" s="38"/>
      <c r="XX151" s="38"/>
      <c r="XY151" s="38"/>
      <c r="XZ151" s="38"/>
      <c r="YA151" s="38"/>
      <c r="YB151" s="38"/>
      <c r="YC151" s="38"/>
      <c r="YD151" s="38"/>
      <c r="YE151" s="38"/>
      <c r="YF151" s="38"/>
      <c r="YG151" s="38"/>
      <c r="YH151" s="38"/>
      <c r="YI151" s="38"/>
      <c r="YJ151" s="38"/>
      <c r="YK151" s="38"/>
      <c r="YL151" s="38"/>
      <c r="YM151" s="38"/>
      <c r="YN151" s="38"/>
      <c r="YO151" s="38"/>
      <c r="YP151" s="38"/>
      <c r="YQ151" s="38"/>
      <c r="YR151" s="38"/>
      <c r="YS151" s="38"/>
      <c r="YT151" s="38"/>
      <c r="YU151" s="38"/>
      <c r="YV151" s="38"/>
      <c r="YW151" s="38"/>
      <c r="YX151" s="38"/>
      <c r="YY151" s="38"/>
      <c r="YZ151" s="38"/>
      <c r="ZA151" s="38"/>
      <c r="ZB151" s="38"/>
      <c r="ZC151" s="38"/>
      <c r="ZD151" s="38"/>
      <c r="ZE151" s="38"/>
      <c r="ZF151" s="38"/>
      <c r="ZG151" s="38"/>
      <c r="ZH151" s="38"/>
      <c r="ZI151" s="38"/>
      <c r="ZJ151" s="38"/>
      <c r="ZK151" s="38"/>
      <c r="ZL151" s="38"/>
      <c r="ZM151" s="38"/>
      <c r="ZN151" s="38"/>
      <c r="ZO151" s="38"/>
      <c r="ZP151" s="38"/>
      <c r="ZQ151" s="38"/>
      <c r="ZR151" s="38"/>
      <c r="ZS151" s="38"/>
      <c r="ZT151" s="38"/>
      <c r="ZU151" s="38"/>
      <c r="ZV151" s="38"/>
      <c r="ZW151" s="38"/>
      <c r="ZX151" s="38"/>
      <c r="ZY151" s="38"/>
      <c r="ZZ151" s="38"/>
      <c r="AAA151" s="38"/>
      <c r="AAB151" s="38"/>
      <c r="AAC151" s="38"/>
      <c r="AAD151" s="38"/>
      <c r="AAE151" s="38"/>
      <c r="AAF151" s="38"/>
      <c r="AAG151" s="38"/>
      <c r="AAH151" s="38"/>
      <c r="AAI151" s="38"/>
      <c r="AAJ151" s="31">
        <f t="shared" si="15"/>
        <v>0</v>
      </c>
      <c r="AAK151" s="5"/>
    </row>
    <row r="152" spans="1:713" s="36" customFormat="1" x14ac:dyDescent="0.25">
      <c r="A152" s="26" t="s">
        <v>16</v>
      </c>
      <c r="B152" s="77">
        <f t="shared" si="14"/>
        <v>0</v>
      </c>
      <c r="C152" s="69">
        <v>10</v>
      </c>
      <c r="D152" s="71">
        <v>43395</v>
      </c>
      <c r="E152" s="79">
        <v>12.92</v>
      </c>
      <c r="F152" s="79">
        <f>E152*B152</f>
        <v>0</v>
      </c>
      <c r="G152" s="77">
        <v>10</v>
      </c>
      <c r="H152" s="38"/>
      <c r="I152" s="38">
        <v>10</v>
      </c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>
        <v>10</v>
      </c>
      <c r="CY152" s="38">
        <v>10</v>
      </c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  <c r="EN152" s="38"/>
      <c r="EO152" s="38"/>
      <c r="EP152" s="38"/>
      <c r="EQ152" s="38"/>
      <c r="ER152" s="38"/>
      <c r="ES152" s="38"/>
      <c r="ET152" s="38"/>
      <c r="EU152" s="38"/>
      <c r="EV152" s="38"/>
      <c r="EW152" s="38"/>
      <c r="EX152" s="38"/>
      <c r="EY152" s="38"/>
      <c r="EZ152" s="38"/>
      <c r="FA152" s="38"/>
      <c r="FB152" s="38"/>
      <c r="FC152" s="38"/>
      <c r="FD152" s="38"/>
      <c r="FE152" s="38"/>
      <c r="FF152" s="38"/>
      <c r="FG152" s="38"/>
      <c r="FH152" s="38">
        <v>10</v>
      </c>
      <c r="FI152" s="38"/>
      <c r="FJ152" s="38"/>
      <c r="FK152" s="38"/>
      <c r="FL152" s="38"/>
      <c r="FM152" s="38"/>
      <c r="FN152" s="38"/>
      <c r="FO152" s="38"/>
      <c r="FP152" s="38"/>
      <c r="FQ152" s="38"/>
      <c r="FR152" s="38"/>
      <c r="FS152" s="38"/>
      <c r="FT152" s="38"/>
      <c r="FU152" s="38"/>
      <c r="FV152" s="38"/>
      <c r="FW152" s="38"/>
      <c r="FX152" s="38">
        <v>10</v>
      </c>
      <c r="FY152" s="38"/>
      <c r="FZ152" s="38"/>
      <c r="GA152" s="38"/>
      <c r="GB152" s="38"/>
      <c r="GC152" s="38"/>
      <c r="GD152" s="38"/>
      <c r="GE152" s="38"/>
      <c r="GF152" s="38"/>
      <c r="GG152" s="38"/>
      <c r="GH152" s="38"/>
      <c r="GI152" s="38"/>
      <c r="GJ152" s="38"/>
      <c r="GK152" s="38"/>
      <c r="GL152" s="38"/>
      <c r="GM152" s="38"/>
      <c r="GN152" s="38"/>
      <c r="GO152" s="38"/>
      <c r="GP152" s="38"/>
      <c r="GQ152" s="38"/>
      <c r="GR152" s="38"/>
      <c r="GS152" s="38"/>
      <c r="GT152" s="38"/>
      <c r="GU152" s="38"/>
      <c r="GV152" s="38"/>
      <c r="GW152" s="38"/>
      <c r="GX152" s="38"/>
      <c r="GY152" s="38"/>
      <c r="GZ152" s="38"/>
      <c r="HA152" s="38"/>
      <c r="HB152" s="38"/>
      <c r="HC152" s="38"/>
      <c r="HD152" s="38"/>
      <c r="HE152" s="38"/>
      <c r="HF152" s="38"/>
      <c r="HG152" s="38"/>
      <c r="HH152" s="38"/>
      <c r="HI152" s="38"/>
      <c r="HJ152" s="38"/>
      <c r="HK152" s="38"/>
      <c r="HL152" s="38"/>
      <c r="HM152" s="38"/>
      <c r="HN152" s="38"/>
      <c r="HO152" s="38"/>
      <c r="HP152" s="38"/>
      <c r="HQ152" s="38"/>
      <c r="HR152" s="38"/>
      <c r="HS152" s="38"/>
      <c r="HT152" s="38"/>
      <c r="HU152" s="38"/>
      <c r="HV152" s="38"/>
      <c r="HW152" s="38"/>
      <c r="HX152" s="38"/>
      <c r="HY152" s="38"/>
      <c r="HZ152" s="38"/>
      <c r="IA152" s="38"/>
      <c r="IB152" s="38"/>
      <c r="IC152" s="38"/>
      <c r="ID152" s="38"/>
      <c r="IE152" s="38"/>
      <c r="IF152" s="38"/>
      <c r="IG152" s="38"/>
      <c r="IH152" s="38"/>
      <c r="II152" s="38"/>
      <c r="IJ152" s="38"/>
      <c r="IK152" s="38"/>
      <c r="IL152" s="38"/>
      <c r="IM152" s="38"/>
      <c r="IN152" s="38"/>
      <c r="IO152" s="38"/>
      <c r="IP152" s="38"/>
      <c r="IQ152" s="38"/>
      <c r="IR152" s="38"/>
      <c r="IS152" s="38"/>
      <c r="IT152" s="38"/>
      <c r="IU152" s="38"/>
      <c r="IV152" s="38"/>
      <c r="IW152" s="38"/>
      <c r="IX152" s="38"/>
      <c r="IY152" s="38"/>
      <c r="IZ152" s="38"/>
      <c r="JA152" s="38"/>
      <c r="JB152" s="38"/>
      <c r="JC152" s="38"/>
      <c r="JD152" s="38"/>
      <c r="JE152" s="38"/>
      <c r="JF152" s="38"/>
      <c r="JG152" s="38"/>
      <c r="JH152" s="38"/>
      <c r="JI152" s="38"/>
      <c r="JJ152" s="38"/>
      <c r="JK152" s="38"/>
      <c r="JL152" s="38"/>
      <c r="JM152" s="38"/>
      <c r="JN152" s="38"/>
      <c r="JO152" s="38"/>
      <c r="JP152" s="38"/>
      <c r="JQ152" s="38"/>
      <c r="JR152" s="38"/>
      <c r="JS152" s="38"/>
      <c r="JT152" s="38"/>
      <c r="JU152" s="38"/>
      <c r="JV152" s="38"/>
      <c r="JW152" s="38"/>
      <c r="JX152" s="38"/>
      <c r="JY152" s="38"/>
      <c r="JZ152" s="38"/>
      <c r="KA152" s="38"/>
      <c r="KB152" s="38"/>
      <c r="KC152" s="38"/>
      <c r="KD152" s="38"/>
      <c r="KE152" s="38"/>
      <c r="KF152" s="38"/>
      <c r="KG152" s="38"/>
      <c r="KH152" s="38"/>
      <c r="KI152" s="38"/>
      <c r="KJ152" s="38"/>
      <c r="KK152" s="38"/>
      <c r="KL152" s="38"/>
      <c r="KM152" s="38"/>
      <c r="KN152" s="38"/>
      <c r="KO152" s="38"/>
      <c r="KP152" s="38"/>
      <c r="KQ152" s="38"/>
      <c r="KR152" s="38"/>
      <c r="KS152" s="38"/>
      <c r="KT152" s="38"/>
      <c r="KU152" s="38"/>
      <c r="KV152" s="38"/>
      <c r="KW152" s="38"/>
      <c r="KX152" s="38"/>
      <c r="KY152" s="38"/>
      <c r="KZ152" s="38"/>
      <c r="LA152" s="38"/>
      <c r="LB152" s="38"/>
      <c r="LC152" s="38"/>
      <c r="LD152" s="38"/>
      <c r="LE152" s="38"/>
      <c r="LF152" s="38"/>
      <c r="LG152" s="38"/>
      <c r="LH152" s="38"/>
      <c r="LI152" s="38"/>
      <c r="LJ152" s="38"/>
      <c r="LK152" s="38"/>
      <c r="LL152" s="38"/>
      <c r="LM152" s="38"/>
      <c r="LN152" s="38"/>
      <c r="LO152" s="38"/>
      <c r="LP152" s="38"/>
      <c r="LQ152" s="38"/>
      <c r="LR152" s="38"/>
      <c r="LS152" s="38"/>
      <c r="LT152" s="38"/>
      <c r="LU152" s="38"/>
      <c r="LV152" s="38"/>
      <c r="LW152" s="38"/>
      <c r="LX152" s="38"/>
      <c r="LY152" s="38"/>
      <c r="LZ152" s="38"/>
      <c r="MA152" s="38"/>
      <c r="MB152" s="38"/>
      <c r="MC152" s="38"/>
      <c r="MD152" s="38"/>
      <c r="ME152" s="38"/>
      <c r="MF152" s="38"/>
      <c r="MG152" s="38"/>
      <c r="MH152" s="38"/>
      <c r="MI152" s="38"/>
      <c r="MJ152" s="38"/>
      <c r="MK152" s="38"/>
      <c r="ML152" s="38"/>
      <c r="MM152" s="38"/>
      <c r="MN152" s="38"/>
      <c r="MO152" s="38">
        <v>10</v>
      </c>
      <c r="MP152" s="38"/>
      <c r="MQ152" s="38"/>
      <c r="MR152" s="38"/>
      <c r="MS152" s="38">
        <v>10</v>
      </c>
      <c r="MT152" s="38"/>
      <c r="MU152" s="38"/>
      <c r="MV152" s="38"/>
      <c r="MW152" s="38"/>
      <c r="MX152" s="38"/>
      <c r="MY152" s="38"/>
      <c r="MZ152" s="38"/>
      <c r="NA152" s="38"/>
      <c r="NB152" s="38"/>
      <c r="NC152" s="38"/>
      <c r="ND152" s="38"/>
      <c r="NE152" s="38"/>
      <c r="NF152" s="38"/>
      <c r="NG152" s="38"/>
      <c r="NH152" s="38"/>
      <c r="NI152" s="38"/>
      <c r="NJ152" s="38"/>
      <c r="NK152" s="38"/>
      <c r="NL152" s="38"/>
      <c r="NM152" s="38"/>
      <c r="NN152" s="38"/>
      <c r="NO152" s="38"/>
      <c r="NP152" s="38"/>
      <c r="NQ152" s="38"/>
      <c r="NR152" s="38"/>
      <c r="NS152" s="38"/>
      <c r="NT152" s="38"/>
      <c r="NU152" s="38"/>
      <c r="NV152" s="38"/>
      <c r="NW152" s="38"/>
      <c r="NX152" s="38"/>
      <c r="NY152" s="38"/>
      <c r="NZ152" s="38"/>
      <c r="OA152" s="38"/>
      <c r="OB152" s="38"/>
      <c r="OC152" s="38"/>
      <c r="OD152" s="38"/>
      <c r="OE152" s="38"/>
      <c r="OF152" s="38"/>
      <c r="OG152" s="38"/>
      <c r="OH152" s="38"/>
      <c r="OI152" s="38"/>
      <c r="OJ152" s="38"/>
      <c r="OK152" s="38"/>
      <c r="OL152" s="38"/>
      <c r="OM152" s="38"/>
      <c r="ON152" s="38"/>
      <c r="OO152" s="38"/>
      <c r="OP152" s="38"/>
      <c r="OQ152" s="38"/>
      <c r="OR152" s="38"/>
      <c r="OS152" s="38"/>
      <c r="OT152" s="38"/>
      <c r="OU152" s="38"/>
      <c r="OV152" s="38"/>
      <c r="OW152" s="38"/>
      <c r="OX152" s="38"/>
      <c r="OY152" s="38"/>
      <c r="OZ152" s="38"/>
      <c r="PA152" s="38"/>
      <c r="PB152" s="38"/>
      <c r="PC152" s="38"/>
      <c r="PD152" s="38"/>
      <c r="PE152" s="38"/>
      <c r="PF152" s="38"/>
      <c r="PG152" s="38"/>
      <c r="PH152" s="38"/>
      <c r="PI152" s="38"/>
      <c r="PJ152" s="38"/>
      <c r="PK152" s="38"/>
      <c r="PL152" s="38"/>
      <c r="PM152" s="38"/>
      <c r="PN152" s="38"/>
      <c r="PO152" s="38"/>
      <c r="PP152" s="38"/>
      <c r="PQ152" s="38"/>
      <c r="PR152" s="38"/>
      <c r="PS152" s="38"/>
      <c r="PT152" s="38"/>
      <c r="PU152" s="38"/>
      <c r="PV152" s="38"/>
      <c r="PW152" s="38"/>
      <c r="PX152" s="38"/>
      <c r="PY152" s="38"/>
      <c r="PZ152" s="38"/>
      <c r="QA152" s="38"/>
      <c r="QB152" s="38"/>
      <c r="QC152" s="38"/>
      <c r="QD152" s="38"/>
      <c r="QE152" s="38"/>
      <c r="QF152" s="38"/>
      <c r="QG152" s="38"/>
      <c r="QH152" s="38"/>
      <c r="QI152" s="38"/>
      <c r="QJ152" s="38">
        <v>10</v>
      </c>
      <c r="QK152" s="38"/>
      <c r="QL152" s="38"/>
      <c r="QM152" s="38"/>
      <c r="QN152" s="38"/>
      <c r="QO152" s="38"/>
      <c r="QP152" s="38"/>
      <c r="QQ152" s="38"/>
      <c r="QR152" s="38"/>
      <c r="QS152" s="38"/>
      <c r="QT152" s="38"/>
      <c r="QU152" s="38"/>
      <c r="QV152" s="38"/>
      <c r="QW152" s="38"/>
      <c r="QX152" s="38"/>
      <c r="QY152" s="38"/>
      <c r="QZ152" s="38"/>
      <c r="RA152" s="38"/>
      <c r="RB152" s="38"/>
      <c r="RC152" s="38"/>
      <c r="RD152" s="38"/>
      <c r="RE152" s="38"/>
      <c r="RF152" s="38"/>
      <c r="RG152" s="38"/>
      <c r="RH152" s="38"/>
      <c r="RI152" s="38"/>
      <c r="RJ152" s="38"/>
      <c r="RK152" s="38"/>
      <c r="RL152" s="38"/>
      <c r="RM152" s="38"/>
      <c r="RN152" s="38"/>
      <c r="RO152" s="38">
        <v>10</v>
      </c>
      <c r="RP152" s="38"/>
      <c r="RQ152" s="38"/>
      <c r="RR152" s="38"/>
      <c r="RS152" s="38"/>
      <c r="RT152" s="38"/>
      <c r="RU152" s="38"/>
      <c r="RV152" s="38"/>
      <c r="RW152" s="38"/>
      <c r="RX152" s="38"/>
      <c r="RY152" s="38"/>
      <c r="RZ152" s="38"/>
      <c r="SA152" s="38"/>
      <c r="SB152" s="38"/>
      <c r="SC152" s="38"/>
      <c r="SD152" s="38"/>
      <c r="SE152" s="38"/>
      <c r="SF152" s="38"/>
      <c r="SG152" s="38"/>
      <c r="SH152" s="38"/>
      <c r="SI152" s="38"/>
      <c r="SJ152" s="38"/>
      <c r="SK152" s="38"/>
      <c r="SL152" s="38"/>
      <c r="SM152" s="38"/>
      <c r="SN152" s="38"/>
      <c r="SO152" s="38"/>
      <c r="SP152" s="38"/>
      <c r="SQ152" s="38"/>
      <c r="SR152" s="38"/>
      <c r="SS152" s="38"/>
      <c r="ST152" s="38"/>
      <c r="SU152" s="38"/>
      <c r="SV152" s="38"/>
      <c r="SW152" s="38"/>
      <c r="SX152" s="38"/>
      <c r="SY152" s="38"/>
      <c r="SZ152" s="38"/>
      <c r="TA152" s="38"/>
      <c r="TB152" s="38"/>
      <c r="TC152" s="38"/>
      <c r="TD152" s="38"/>
      <c r="TE152" s="38"/>
      <c r="TF152" s="38"/>
      <c r="TG152" s="38"/>
      <c r="TH152" s="38"/>
      <c r="TI152" s="38"/>
      <c r="TJ152" s="38"/>
      <c r="TK152" s="38"/>
      <c r="TL152" s="38"/>
      <c r="TM152" s="38"/>
      <c r="TN152" s="38"/>
      <c r="TO152" s="38"/>
      <c r="TP152" s="38"/>
      <c r="TQ152" s="38"/>
      <c r="TR152" s="38"/>
      <c r="TS152" s="38"/>
      <c r="TT152" s="38"/>
      <c r="TU152" s="38"/>
      <c r="TV152" s="38"/>
      <c r="TW152" s="38"/>
      <c r="TX152" s="38"/>
      <c r="TY152" s="38"/>
      <c r="TZ152" s="38"/>
      <c r="UA152" s="38"/>
      <c r="UB152" s="38"/>
      <c r="UC152" s="38"/>
      <c r="UD152" s="38">
        <v>9</v>
      </c>
      <c r="UE152" s="38"/>
      <c r="UF152" s="38"/>
      <c r="UG152" s="38"/>
      <c r="UH152" s="38"/>
      <c r="UI152" s="38"/>
      <c r="UJ152" s="38"/>
      <c r="UK152" s="38"/>
      <c r="UL152" s="38"/>
      <c r="UM152" s="38"/>
      <c r="UN152" s="38"/>
      <c r="UO152" s="38"/>
      <c r="UP152" s="38"/>
      <c r="UQ152" s="38"/>
      <c r="UR152" s="38"/>
      <c r="US152" s="38">
        <v>9</v>
      </c>
      <c r="UT152" s="38"/>
      <c r="UU152" s="38"/>
      <c r="UV152" s="38"/>
      <c r="UW152" s="38"/>
      <c r="UX152" s="38"/>
      <c r="UY152" s="38"/>
      <c r="UZ152" s="38"/>
      <c r="VA152" s="38"/>
      <c r="VB152" s="38"/>
      <c r="VC152" s="38"/>
      <c r="VD152" s="38"/>
      <c r="VE152" s="38"/>
      <c r="VF152" s="38"/>
      <c r="VG152" s="38"/>
      <c r="VH152" s="38"/>
      <c r="VI152" s="38"/>
      <c r="VJ152" s="38"/>
      <c r="VK152" s="38"/>
      <c r="VL152" s="38"/>
      <c r="VM152" s="38"/>
      <c r="VN152" s="38"/>
      <c r="VO152" s="38"/>
      <c r="VP152" s="38"/>
      <c r="VQ152" s="38"/>
      <c r="VR152" s="38"/>
      <c r="VS152" s="38"/>
      <c r="VT152" s="38"/>
      <c r="VU152" s="38"/>
      <c r="VV152" s="38"/>
      <c r="VW152" s="38"/>
      <c r="VX152" s="38"/>
      <c r="VY152" s="38"/>
      <c r="VZ152" s="38"/>
      <c r="WA152" s="38"/>
      <c r="WB152" s="38"/>
      <c r="WC152" s="38"/>
      <c r="WD152" s="38"/>
      <c r="WE152" s="38"/>
      <c r="WF152" s="38"/>
      <c r="WG152" s="38"/>
      <c r="WH152" s="38"/>
      <c r="WI152" s="38"/>
      <c r="WJ152" s="38"/>
      <c r="WK152" s="38"/>
      <c r="WL152" s="38"/>
      <c r="WM152" s="38"/>
      <c r="WN152" s="38"/>
      <c r="WO152" s="38"/>
      <c r="WP152" s="38"/>
      <c r="WQ152" s="38"/>
      <c r="WR152" s="38"/>
      <c r="WS152" s="38"/>
      <c r="WT152" s="38"/>
      <c r="WU152" s="38"/>
      <c r="WV152" s="38"/>
      <c r="WW152" s="38"/>
      <c r="WX152" s="38"/>
      <c r="WY152" s="38"/>
      <c r="WZ152" s="38"/>
      <c r="XA152" s="38"/>
      <c r="XB152" s="38"/>
      <c r="XC152" s="38"/>
      <c r="XD152" s="38"/>
      <c r="XE152" s="38"/>
      <c r="XF152" s="38"/>
      <c r="XG152" s="38"/>
      <c r="XH152" s="38"/>
      <c r="XI152" s="38"/>
      <c r="XJ152" s="38"/>
      <c r="XK152" s="38"/>
      <c r="XL152" s="38"/>
      <c r="XM152" s="38"/>
      <c r="XN152" s="38"/>
      <c r="XO152" s="38"/>
      <c r="XP152" s="38"/>
      <c r="XQ152" s="38"/>
      <c r="XR152" s="38"/>
      <c r="XS152" s="38"/>
      <c r="XT152" s="38"/>
      <c r="XU152" s="38"/>
      <c r="XV152" s="38"/>
      <c r="XW152" s="38"/>
      <c r="XX152" s="38"/>
      <c r="XY152" s="38"/>
      <c r="XZ152" s="38"/>
      <c r="YA152" s="38"/>
      <c r="YB152" s="38"/>
      <c r="YC152" s="38"/>
      <c r="YD152" s="38"/>
      <c r="YE152" s="38"/>
      <c r="YF152" s="38"/>
      <c r="YG152" s="38"/>
      <c r="YH152" s="38"/>
      <c r="YI152" s="38"/>
      <c r="YJ152" s="38"/>
      <c r="YK152" s="38"/>
      <c r="YL152" s="38"/>
      <c r="YM152" s="38"/>
      <c r="YN152" s="38"/>
      <c r="YO152" s="38"/>
      <c r="YP152" s="38"/>
      <c r="YQ152" s="38"/>
      <c r="YR152" s="38"/>
      <c r="YS152" s="38"/>
      <c r="YT152" s="38"/>
      <c r="YU152" s="38"/>
      <c r="YV152" s="38"/>
      <c r="YW152" s="38"/>
      <c r="YX152" s="38"/>
      <c r="YY152" s="38"/>
      <c r="YZ152" s="38"/>
      <c r="ZA152" s="38"/>
      <c r="ZB152" s="38"/>
      <c r="ZC152" s="38"/>
      <c r="ZD152" s="38"/>
      <c r="ZE152" s="38"/>
      <c r="ZF152" s="38"/>
      <c r="ZG152" s="38"/>
      <c r="ZH152" s="38"/>
      <c r="ZI152" s="38"/>
      <c r="ZJ152" s="38"/>
      <c r="ZK152" s="38"/>
      <c r="ZL152" s="38"/>
      <c r="ZM152" s="38"/>
      <c r="ZN152" s="38"/>
      <c r="ZO152" s="38"/>
      <c r="ZP152" s="38"/>
      <c r="ZQ152" s="38"/>
      <c r="ZR152" s="38"/>
      <c r="ZS152" s="38"/>
      <c r="ZT152" s="38"/>
      <c r="ZU152" s="38"/>
      <c r="ZV152" s="38"/>
      <c r="ZW152" s="38"/>
      <c r="ZX152" s="38"/>
      <c r="ZY152" s="38"/>
      <c r="ZZ152" s="38"/>
      <c r="AAA152" s="38"/>
      <c r="AAB152" s="38"/>
      <c r="AAC152" s="38"/>
      <c r="AAD152" s="38"/>
      <c r="AAE152" s="38"/>
      <c r="AAF152" s="38"/>
      <c r="AAG152" s="38"/>
      <c r="AAH152" s="38"/>
      <c r="AAI152" s="38"/>
      <c r="AAJ152" s="31">
        <f t="shared" si="15"/>
        <v>0</v>
      </c>
      <c r="AAK152" s="5"/>
    </row>
    <row r="153" spans="1:713" s="36" customFormat="1" x14ac:dyDescent="0.25">
      <c r="A153" s="62" t="s">
        <v>183</v>
      </c>
      <c r="B153" s="77">
        <f t="shared" si="14"/>
        <v>0</v>
      </c>
      <c r="C153" s="69">
        <v>1</v>
      </c>
      <c r="D153" s="72">
        <v>43451</v>
      </c>
      <c r="E153" s="79">
        <v>23.28</v>
      </c>
      <c r="F153" s="79">
        <f>E153*B153</f>
        <v>0</v>
      </c>
      <c r="G153" s="77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>
        <v>6</v>
      </c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>
        <v>6</v>
      </c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  <c r="EN153" s="38"/>
      <c r="EO153" s="38"/>
      <c r="EP153" s="38"/>
      <c r="EQ153" s="38"/>
      <c r="ER153" s="38"/>
      <c r="ES153" s="38"/>
      <c r="ET153" s="38"/>
      <c r="EU153" s="38"/>
      <c r="EV153" s="38"/>
      <c r="EW153" s="38"/>
      <c r="EX153" s="38"/>
      <c r="EY153" s="38"/>
      <c r="EZ153" s="38"/>
      <c r="FA153" s="38"/>
      <c r="FB153" s="38"/>
      <c r="FC153" s="38"/>
      <c r="FD153" s="38"/>
      <c r="FE153" s="38"/>
      <c r="FF153" s="38"/>
      <c r="FG153" s="38"/>
      <c r="FH153" s="38"/>
      <c r="FI153" s="38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  <c r="HI153" s="38"/>
      <c r="HJ153" s="38"/>
      <c r="HK153" s="38"/>
      <c r="HL153" s="38"/>
      <c r="HM153" s="38"/>
      <c r="HN153" s="38"/>
      <c r="HO153" s="38"/>
      <c r="HP153" s="38"/>
      <c r="HQ153" s="38"/>
      <c r="HR153" s="38"/>
      <c r="HS153" s="38"/>
      <c r="HT153" s="38"/>
      <c r="HU153" s="38"/>
      <c r="HV153" s="38"/>
      <c r="HW153" s="38"/>
      <c r="HX153" s="38"/>
      <c r="HY153" s="38"/>
      <c r="HZ153" s="38"/>
      <c r="IA153" s="38"/>
      <c r="IB153" s="38"/>
      <c r="IC153" s="38"/>
      <c r="ID153" s="38"/>
      <c r="IE153" s="38"/>
      <c r="IF153" s="38"/>
      <c r="IG153" s="38"/>
      <c r="IH153" s="38"/>
      <c r="II153" s="38"/>
      <c r="IJ153" s="38"/>
      <c r="IK153" s="38"/>
      <c r="IL153" s="38"/>
      <c r="IM153" s="38"/>
      <c r="IN153" s="38"/>
      <c r="IO153" s="38"/>
      <c r="IP153" s="38"/>
      <c r="IQ153" s="38"/>
      <c r="IR153" s="38"/>
      <c r="IS153" s="38"/>
      <c r="IT153" s="38"/>
      <c r="IU153" s="38"/>
      <c r="IV153" s="38"/>
      <c r="IW153" s="38"/>
      <c r="IX153" s="38"/>
      <c r="IY153" s="38"/>
      <c r="IZ153" s="38"/>
      <c r="JA153" s="38"/>
      <c r="JB153" s="38"/>
      <c r="JC153" s="38"/>
      <c r="JD153" s="38"/>
      <c r="JE153" s="38"/>
      <c r="JF153" s="38"/>
      <c r="JG153" s="38"/>
      <c r="JH153" s="38"/>
      <c r="JI153" s="38"/>
      <c r="JJ153" s="38"/>
      <c r="JK153" s="38"/>
      <c r="JL153" s="38"/>
      <c r="JM153" s="38"/>
      <c r="JN153" s="38"/>
      <c r="JO153" s="38"/>
      <c r="JP153" s="38"/>
      <c r="JQ153" s="38"/>
      <c r="JR153" s="38"/>
      <c r="JS153" s="38"/>
      <c r="JT153" s="38"/>
      <c r="JU153" s="38"/>
      <c r="JV153" s="38"/>
      <c r="JW153" s="38"/>
      <c r="JX153" s="38"/>
      <c r="JY153" s="38"/>
      <c r="JZ153" s="38"/>
      <c r="KA153" s="38"/>
      <c r="KB153" s="38"/>
      <c r="KC153" s="38"/>
      <c r="KD153" s="38"/>
      <c r="KE153" s="38"/>
      <c r="KF153" s="38"/>
      <c r="KG153" s="38"/>
      <c r="KH153" s="38"/>
      <c r="KI153" s="38"/>
      <c r="KJ153" s="38"/>
      <c r="KK153" s="38"/>
      <c r="KL153" s="38"/>
      <c r="KM153" s="38"/>
      <c r="KN153" s="38"/>
      <c r="KO153" s="38"/>
      <c r="KP153" s="38"/>
      <c r="KQ153" s="38"/>
      <c r="KR153" s="38"/>
      <c r="KS153" s="38"/>
      <c r="KT153" s="38"/>
      <c r="KU153" s="38"/>
      <c r="KV153" s="38"/>
      <c r="KW153" s="38"/>
      <c r="KX153" s="38"/>
      <c r="KY153" s="38"/>
      <c r="KZ153" s="38"/>
      <c r="LA153" s="38"/>
      <c r="LB153" s="38"/>
      <c r="LC153" s="38"/>
      <c r="LD153" s="38"/>
      <c r="LE153" s="38"/>
      <c r="LF153" s="38"/>
      <c r="LG153" s="38"/>
      <c r="LH153" s="38"/>
      <c r="LI153" s="38"/>
      <c r="LJ153" s="38"/>
      <c r="LK153" s="38"/>
      <c r="LL153" s="38">
        <v>10</v>
      </c>
      <c r="LM153" s="38"/>
      <c r="LN153" s="38"/>
      <c r="LO153" s="38"/>
      <c r="LP153" s="38"/>
      <c r="LQ153" s="38"/>
      <c r="LR153" s="38"/>
      <c r="LS153" s="38"/>
      <c r="LT153" s="38"/>
      <c r="LU153" s="38"/>
      <c r="LV153" s="38">
        <v>10</v>
      </c>
      <c r="LW153" s="38"/>
      <c r="LX153" s="38"/>
      <c r="LY153" s="38"/>
      <c r="LZ153" s="38"/>
      <c r="MA153" s="38"/>
      <c r="MB153" s="38"/>
      <c r="MC153" s="38"/>
      <c r="MD153" s="38"/>
      <c r="ME153" s="38"/>
      <c r="MF153" s="38"/>
      <c r="MG153" s="38"/>
      <c r="MH153" s="38"/>
      <c r="MI153" s="38"/>
      <c r="MJ153" s="38"/>
      <c r="MK153" s="38"/>
      <c r="ML153" s="38"/>
      <c r="MM153" s="38"/>
      <c r="MN153" s="38"/>
      <c r="MO153" s="38"/>
      <c r="MP153" s="38"/>
      <c r="MQ153" s="38"/>
      <c r="MR153" s="38"/>
      <c r="MS153" s="38"/>
      <c r="MT153" s="38"/>
      <c r="MU153" s="38"/>
      <c r="MV153" s="38"/>
      <c r="MW153" s="38"/>
      <c r="MX153" s="38"/>
      <c r="MY153" s="38"/>
      <c r="MZ153" s="38"/>
      <c r="NA153" s="38"/>
      <c r="NB153" s="38"/>
      <c r="NC153" s="38"/>
      <c r="ND153" s="38"/>
      <c r="NE153" s="38"/>
      <c r="NF153" s="38"/>
      <c r="NG153" s="38"/>
      <c r="NH153" s="38"/>
      <c r="NI153" s="38"/>
      <c r="NJ153" s="38"/>
      <c r="NK153" s="38"/>
      <c r="NL153" s="38"/>
      <c r="NM153" s="38"/>
      <c r="NN153" s="38"/>
      <c r="NO153" s="38"/>
      <c r="NP153" s="38"/>
      <c r="NQ153" s="38"/>
      <c r="NR153" s="38"/>
      <c r="NS153" s="38"/>
      <c r="NT153" s="38"/>
      <c r="NU153" s="38"/>
      <c r="NV153" s="38"/>
      <c r="NW153" s="38"/>
      <c r="NX153" s="38"/>
      <c r="NY153" s="38"/>
      <c r="NZ153" s="38"/>
      <c r="OA153" s="38"/>
      <c r="OB153" s="38"/>
      <c r="OC153" s="38"/>
      <c r="OD153" s="38"/>
      <c r="OE153" s="38"/>
      <c r="OF153" s="38"/>
      <c r="OG153" s="38"/>
      <c r="OH153" s="38"/>
      <c r="OI153" s="38"/>
      <c r="OJ153" s="38"/>
      <c r="OK153" s="38"/>
      <c r="OL153" s="38"/>
      <c r="OM153" s="38"/>
      <c r="ON153" s="38"/>
      <c r="OO153" s="38"/>
      <c r="OP153" s="38"/>
      <c r="OQ153" s="38"/>
      <c r="OR153" s="38"/>
      <c r="OS153" s="38"/>
      <c r="OT153" s="38"/>
      <c r="OU153" s="38"/>
      <c r="OV153" s="38"/>
      <c r="OW153" s="38"/>
      <c r="OX153" s="38"/>
      <c r="OY153" s="38"/>
      <c r="OZ153" s="38"/>
      <c r="PA153" s="38"/>
      <c r="PB153" s="38"/>
      <c r="PC153" s="38"/>
      <c r="PD153" s="38"/>
      <c r="PE153" s="38"/>
      <c r="PF153" s="38"/>
      <c r="PG153" s="38"/>
      <c r="PH153" s="38"/>
      <c r="PI153" s="38"/>
      <c r="PJ153" s="38"/>
      <c r="PK153" s="38"/>
      <c r="PL153" s="38"/>
      <c r="PM153" s="38"/>
      <c r="PN153" s="38"/>
      <c r="PO153" s="38"/>
      <c r="PP153" s="38"/>
      <c r="PQ153" s="38"/>
      <c r="PR153" s="38"/>
      <c r="PS153" s="38"/>
      <c r="PT153" s="38"/>
      <c r="PU153" s="38"/>
      <c r="PV153" s="38"/>
      <c r="PW153" s="38"/>
      <c r="PX153" s="38"/>
      <c r="PY153" s="38"/>
      <c r="PZ153" s="38"/>
      <c r="QA153" s="38">
        <v>10</v>
      </c>
      <c r="QB153" s="38"/>
      <c r="QC153" s="38"/>
      <c r="QD153" s="38"/>
      <c r="QE153" s="38"/>
      <c r="QF153" s="38"/>
      <c r="QG153" s="38"/>
      <c r="QH153" s="38"/>
      <c r="QI153" s="38"/>
      <c r="QJ153" s="38"/>
      <c r="QK153" s="38">
        <v>10</v>
      </c>
      <c r="QL153" s="38"/>
      <c r="QM153" s="38"/>
      <c r="QN153" s="38"/>
      <c r="QO153" s="38"/>
      <c r="QP153" s="38"/>
      <c r="QQ153" s="38"/>
      <c r="QR153" s="38"/>
      <c r="QS153" s="38"/>
      <c r="QT153" s="38"/>
      <c r="QU153" s="38"/>
      <c r="QV153" s="38"/>
      <c r="QW153" s="38"/>
      <c r="QX153" s="38"/>
      <c r="QY153" s="38"/>
      <c r="QZ153" s="38"/>
      <c r="RA153" s="38"/>
      <c r="RB153" s="38"/>
      <c r="RC153" s="38"/>
      <c r="RD153" s="38"/>
      <c r="RE153" s="38"/>
      <c r="RF153" s="38"/>
      <c r="RG153" s="38"/>
      <c r="RH153" s="38"/>
      <c r="RI153" s="38"/>
      <c r="RJ153" s="38"/>
      <c r="RK153" s="38"/>
      <c r="RL153" s="38"/>
      <c r="RM153" s="38"/>
      <c r="RN153" s="38"/>
      <c r="RO153" s="38"/>
      <c r="RP153" s="38"/>
      <c r="RQ153" s="38"/>
      <c r="RR153" s="38"/>
      <c r="RS153" s="38"/>
      <c r="RT153" s="38"/>
      <c r="RU153" s="38"/>
      <c r="RV153" s="38"/>
      <c r="RW153" s="38"/>
      <c r="RX153" s="38"/>
      <c r="RY153" s="38"/>
      <c r="RZ153" s="38"/>
      <c r="SA153" s="38"/>
      <c r="SB153" s="38"/>
      <c r="SC153" s="38"/>
      <c r="SD153" s="38"/>
      <c r="SE153" s="38"/>
      <c r="SF153" s="38"/>
      <c r="SG153" s="38"/>
      <c r="SH153" s="38"/>
      <c r="SI153" s="38"/>
      <c r="SJ153" s="38"/>
      <c r="SK153" s="38"/>
      <c r="SL153" s="38"/>
      <c r="SM153" s="38"/>
      <c r="SN153" s="38"/>
      <c r="SO153" s="38"/>
      <c r="SP153" s="38"/>
      <c r="SQ153" s="38"/>
      <c r="SR153" s="38"/>
      <c r="SS153" s="38"/>
      <c r="ST153" s="38"/>
      <c r="SU153" s="38"/>
      <c r="SV153" s="38"/>
      <c r="SW153" s="38"/>
      <c r="SX153" s="38"/>
      <c r="SY153" s="38"/>
      <c r="SZ153" s="38"/>
      <c r="TA153" s="38"/>
      <c r="TB153" s="38"/>
      <c r="TC153" s="38"/>
      <c r="TD153" s="38"/>
      <c r="TE153" s="38"/>
      <c r="TF153" s="38"/>
      <c r="TG153" s="38"/>
      <c r="TH153" s="38"/>
      <c r="TI153" s="38"/>
      <c r="TJ153" s="38"/>
      <c r="TK153" s="38"/>
      <c r="TL153" s="38"/>
      <c r="TM153" s="38"/>
      <c r="TN153" s="38"/>
      <c r="TO153" s="38"/>
      <c r="TP153" s="38"/>
      <c r="TQ153" s="38"/>
      <c r="TR153" s="38"/>
      <c r="TS153" s="38"/>
      <c r="TT153" s="38"/>
      <c r="TU153" s="38"/>
      <c r="TV153" s="38"/>
      <c r="TW153" s="38"/>
      <c r="TX153" s="38"/>
      <c r="TY153" s="38"/>
      <c r="TZ153" s="38"/>
      <c r="UA153" s="38"/>
      <c r="UB153" s="38"/>
      <c r="UC153" s="38"/>
      <c r="UD153" s="38"/>
      <c r="UE153" s="38"/>
      <c r="UF153" s="38"/>
      <c r="UG153" s="38"/>
      <c r="UH153" s="38"/>
      <c r="UI153" s="38"/>
      <c r="UJ153" s="38"/>
      <c r="UK153" s="38"/>
      <c r="UL153" s="38"/>
      <c r="UM153" s="38"/>
      <c r="UN153" s="38"/>
      <c r="UO153" s="38"/>
      <c r="UP153" s="38"/>
      <c r="UQ153" s="38"/>
      <c r="UR153" s="38"/>
      <c r="US153" s="38"/>
      <c r="UT153" s="38"/>
      <c r="UU153" s="38"/>
      <c r="UV153" s="38"/>
      <c r="UW153" s="38"/>
      <c r="UX153" s="38"/>
      <c r="UY153" s="38"/>
      <c r="UZ153" s="38"/>
      <c r="VA153" s="38"/>
      <c r="VB153" s="38"/>
      <c r="VC153" s="38"/>
      <c r="VD153" s="38"/>
      <c r="VE153" s="38"/>
      <c r="VF153" s="38"/>
      <c r="VG153" s="38"/>
      <c r="VH153" s="38"/>
      <c r="VI153" s="38"/>
      <c r="VJ153" s="38"/>
      <c r="VK153" s="38"/>
      <c r="VL153" s="38"/>
      <c r="VM153" s="38"/>
      <c r="VN153" s="38"/>
      <c r="VO153" s="38"/>
      <c r="VP153" s="38"/>
      <c r="VQ153" s="38"/>
      <c r="VR153" s="38"/>
      <c r="VS153" s="38"/>
      <c r="VT153" s="38"/>
      <c r="VU153" s="38"/>
      <c r="VV153" s="38"/>
      <c r="VW153" s="38"/>
      <c r="VX153" s="38"/>
      <c r="VY153" s="38"/>
      <c r="VZ153" s="38"/>
      <c r="WA153" s="38"/>
      <c r="WB153" s="38"/>
      <c r="WC153" s="38"/>
      <c r="WD153" s="38"/>
      <c r="WE153" s="38"/>
      <c r="WF153" s="38"/>
      <c r="WG153" s="38"/>
      <c r="WH153" s="38"/>
      <c r="WI153" s="38"/>
      <c r="WJ153" s="38"/>
      <c r="WK153" s="38"/>
      <c r="WL153" s="38"/>
      <c r="WM153" s="38"/>
      <c r="WN153" s="38"/>
      <c r="WO153" s="38"/>
      <c r="WP153" s="38"/>
      <c r="WQ153" s="38"/>
      <c r="WR153" s="38"/>
      <c r="WS153" s="38"/>
      <c r="WT153" s="38"/>
      <c r="WU153" s="38"/>
      <c r="WV153" s="38"/>
      <c r="WW153" s="38"/>
      <c r="WX153" s="38"/>
      <c r="WY153" s="38"/>
      <c r="WZ153" s="38"/>
      <c r="XA153" s="38"/>
      <c r="XB153" s="38"/>
      <c r="XC153" s="38"/>
      <c r="XD153" s="38"/>
      <c r="XE153" s="38"/>
      <c r="XF153" s="38"/>
      <c r="XG153" s="38"/>
      <c r="XH153" s="38"/>
      <c r="XI153" s="38"/>
      <c r="XJ153" s="38"/>
      <c r="XK153" s="38"/>
      <c r="XL153" s="38"/>
      <c r="XM153" s="38"/>
      <c r="XN153" s="38"/>
      <c r="XO153" s="38"/>
      <c r="XP153" s="38"/>
      <c r="XQ153" s="38"/>
      <c r="XR153" s="38"/>
      <c r="XS153" s="38"/>
      <c r="XT153" s="38"/>
      <c r="XU153" s="38"/>
      <c r="XV153" s="38"/>
      <c r="XW153" s="38"/>
      <c r="XX153" s="38"/>
      <c r="XY153" s="38"/>
      <c r="XZ153" s="38"/>
      <c r="YA153" s="38"/>
      <c r="YB153" s="38"/>
      <c r="YC153" s="38"/>
      <c r="YD153" s="38"/>
      <c r="YE153" s="38"/>
      <c r="YF153" s="38"/>
      <c r="YG153" s="38"/>
      <c r="YH153" s="38"/>
      <c r="YI153" s="38"/>
      <c r="YJ153" s="38"/>
      <c r="YK153" s="38"/>
      <c r="YL153" s="38"/>
      <c r="YM153" s="38"/>
      <c r="YN153" s="38"/>
      <c r="YO153" s="38"/>
      <c r="YP153" s="38"/>
      <c r="YQ153" s="38"/>
      <c r="YR153" s="38"/>
      <c r="YS153" s="38"/>
      <c r="YT153" s="38"/>
      <c r="YU153" s="38"/>
      <c r="YV153" s="38">
        <v>6</v>
      </c>
      <c r="YW153" s="38"/>
      <c r="YX153" s="38"/>
      <c r="YY153" s="38"/>
      <c r="YZ153" s="38"/>
      <c r="ZA153" s="38"/>
      <c r="ZB153" s="38"/>
      <c r="ZC153" s="38"/>
      <c r="ZD153" s="38"/>
      <c r="ZE153" s="38"/>
      <c r="ZF153" s="38"/>
      <c r="ZG153" s="38"/>
      <c r="ZH153" s="38"/>
      <c r="ZI153" s="38"/>
      <c r="ZJ153" s="38"/>
      <c r="ZK153" s="38"/>
      <c r="ZL153" s="38"/>
      <c r="ZM153" s="38">
        <v>6</v>
      </c>
      <c r="ZN153" s="38"/>
      <c r="ZO153" s="38"/>
      <c r="ZP153" s="38"/>
      <c r="ZQ153" s="38"/>
      <c r="ZR153" s="38"/>
      <c r="ZS153" s="38"/>
      <c r="ZT153" s="38"/>
      <c r="ZU153" s="38"/>
      <c r="ZV153" s="38"/>
      <c r="ZW153" s="38"/>
      <c r="ZX153" s="38"/>
      <c r="ZY153" s="38"/>
      <c r="ZZ153" s="38"/>
      <c r="AAA153" s="38"/>
      <c r="AAB153" s="38"/>
      <c r="AAC153" s="38"/>
      <c r="AAD153" s="38"/>
      <c r="AAE153" s="38"/>
      <c r="AAF153" s="38"/>
      <c r="AAG153" s="38"/>
      <c r="AAH153" s="38"/>
      <c r="AAI153" s="38"/>
      <c r="AAJ153" s="31">
        <f t="shared" si="15"/>
        <v>0</v>
      </c>
      <c r="AAK153" s="5"/>
    </row>
    <row r="154" spans="1:713" s="36" customFormat="1" x14ac:dyDescent="0.25">
      <c r="A154" s="62" t="s">
        <v>217</v>
      </c>
      <c r="B154" s="77">
        <f t="shared" si="14"/>
        <v>0</v>
      </c>
      <c r="C154" s="69">
        <v>10</v>
      </c>
      <c r="D154" s="71">
        <v>42926</v>
      </c>
      <c r="E154" s="79">
        <v>15.46</v>
      </c>
      <c r="F154" s="79">
        <f>E154*B154</f>
        <v>0</v>
      </c>
      <c r="G154" s="77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  <c r="EN154" s="38"/>
      <c r="EO154" s="38"/>
      <c r="EP154" s="38"/>
      <c r="EQ154" s="38"/>
      <c r="ER154" s="38"/>
      <c r="ES154" s="38"/>
      <c r="ET154" s="38"/>
      <c r="EU154" s="38"/>
      <c r="EV154" s="38"/>
      <c r="EW154" s="38"/>
      <c r="EX154" s="38"/>
      <c r="EY154" s="38"/>
      <c r="EZ154" s="38"/>
      <c r="FA154" s="38"/>
      <c r="FB154" s="38"/>
      <c r="FC154" s="38"/>
      <c r="FD154" s="38"/>
      <c r="FE154" s="38"/>
      <c r="FF154" s="38"/>
      <c r="FG154" s="38"/>
      <c r="FH154" s="38"/>
      <c r="FI154" s="38"/>
      <c r="FJ154" s="38"/>
      <c r="FK154" s="38"/>
      <c r="FL154" s="38"/>
      <c r="FM154" s="38"/>
      <c r="FN154" s="38"/>
      <c r="FO154" s="38"/>
      <c r="FP154" s="38"/>
      <c r="FQ154" s="38"/>
      <c r="FR154" s="38"/>
      <c r="FS154" s="38"/>
      <c r="FT154" s="38"/>
      <c r="FU154" s="38"/>
      <c r="FV154" s="38"/>
      <c r="FW154" s="38"/>
      <c r="FX154" s="38"/>
      <c r="FY154" s="38"/>
      <c r="FZ154" s="38"/>
      <c r="GA154" s="38"/>
      <c r="GB154" s="38"/>
      <c r="GC154" s="38"/>
      <c r="GD154" s="38"/>
      <c r="GE154" s="38"/>
      <c r="GF154" s="38"/>
      <c r="GG154" s="38"/>
      <c r="GH154" s="38"/>
      <c r="GI154" s="38"/>
      <c r="GJ154" s="38"/>
      <c r="GK154" s="38"/>
      <c r="GL154" s="38"/>
      <c r="GM154" s="38"/>
      <c r="GN154" s="38"/>
      <c r="GO154" s="38"/>
      <c r="GP154" s="38"/>
      <c r="GQ154" s="38"/>
      <c r="GR154" s="38"/>
      <c r="GS154" s="38"/>
      <c r="GT154" s="38"/>
      <c r="GU154" s="38"/>
      <c r="GV154" s="38"/>
      <c r="GW154" s="38"/>
      <c r="GX154" s="38"/>
      <c r="GY154" s="38"/>
      <c r="GZ154" s="38"/>
      <c r="HA154" s="38"/>
      <c r="HB154" s="38"/>
      <c r="HC154" s="38"/>
      <c r="HD154" s="38"/>
      <c r="HE154" s="38"/>
      <c r="HF154" s="38"/>
      <c r="HG154" s="38"/>
      <c r="HH154" s="38"/>
      <c r="HI154" s="38"/>
      <c r="HJ154" s="38"/>
      <c r="HK154" s="38"/>
      <c r="HL154" s="38"/>
      <c r="HM154" s="38"/>
      <c r="HN154" s="38"/>
      <c r="HO154" s="38"/>
      <c r="HP154" s="38"/>
      <c r="HQ154" s="38"/>
      <c r="HR154" s="38"/>
      <c r="HS154" s="38"/>
      <c r="HT154" s="38"/>
      <c r="HU154" s="38"/>
      <c r="HV154" s="38"/>
      <c r="HW154" s="38"/>
      <c r="HX154" s="38"/>
      <c r="HY154" s="38"/>
      <c r="HZ154" s="38"/>
      <c r="IA154" s="38"/>
      <c r="IB154" s="38"/>
      <c r="IC154" s="38"/>
      <c r="ID154" s="38"/>
      <c r="IE154" s="38"/>
      <c r="IF154" s="38"/>
      <c r="IG154" s="38"/>
      <c r="IH154" s="38"/>
      <c r="II154" s="38"/>
      <c r="IJ154" s="38"/>
      <c r="IK154" s="38"/>
      <c r="IL154" s="38"/>
      <c r="IM154" s="38"/>
      <c r="IN154" s="38"/>
      <c r="IO154" s="38"/>
      <c r="IP154" s="38"/>
      <c r="IQ154" s="38"/>
      <c r="IR154" s="38"/>
      <c r="IS154" s="38"/>
      <c r="IT154" s="38"/>
      <c r="IU154" s="38"/>
      <c r="IV154" s="38"/>
      <c r="IW154" s="38"/>
      <c r="IX154" s="38"/>
      <c r="IY154" s="38"/>
      <c r="IZ154" s="38"/>
      <c r="JA154" s="38"/>
      <c r="JB154" s="38"/>
      <c r="JC154" s="38"/>
      <c r="JD154" s="38"/>
      <c r="JE154" s="38"/>
      <c r="JF154" s="38"/>
      <c r="JG154" s="38"/>
      <c r="JH154" s="38"/>
      <c r="JI154" s="38"/>
      <c r="JJ154" s="38"/>
      <c r="JK154" s="38"/>
      <c r="JL154" s="38"/>
      <c r="JM154" s="38"/>
      <c r="JN154" s="38"/>
      <c r="JO154" s="38"/>
      <c r="JP154" s="38"/>
      <c r="JQ154" s="38"/>
      <c r="JR154" s="38"/>
      <c r="JS154" s="38"/>
      <c r="JT154" s="38"/>
      <c r="JU154" s="38"/>
      <c r="JV154" s="38"/>
      <c r="JW154" s="38"/>
      <c r="JX154" s="38"/>
      <c r="JY154" s="38"/>
      <c r="JZ154" s="38"/>
      <c r="KA154" s="38"/>
      <c r="KB154" s="38"/>
      <c r="KC154" s="38"/>
      <c r="KD154" s="38"/>
      <c r="KE154" s="38"/>
      <c r="KF154" s="38"/>
      <c r="KG154" s="38"/>
      <c r="KH154" s="38"/>
      <c r="KI154" s="38"/>
      <c r="KJ154" s="38"/>
      <c r="KK154" s="38"/>
      <c r="KL154" s="38"/>
      <c r="KM154" s="38"/>
      <c r="KN154" s="38"/>
      <c r="KO154" s="38"/>
      <c r="KP154" s="38"/>
      <c r="KQ154" s="38"/>
      <c r="KR154" s="38"/>
      <c r="KS154" s="38"/>
      <c r="KT154" s="38"/>
      <c r="KU154" s="38"/>
      <c r="KV154" s="38"/>
      <c r="KW154" s="38"/>
      <c r="KX154" s="38"/>
      <c r="KY154" s="38"/>
      <c r="KZ154" s="38"/>
      <c r="LA154" s="38"/>
      <c r="LB154" s="38"/>
      <c r="LC154" s="38"/>
      <c r="LD154" s="38"/>
      <c r="LE154" s="38"/>
      <c r="LF154" s="38"/>
      <c r="LG154" s="38"/>
      <c r="LH154" s="38"/>
      <c r="LI154" s="38"/>
      <c r="LJ154" s="38"/>
      <c r="LK154" s="38"/>
      <c r="LL154" s="38"/>
      <c r="LM154" s="38"/>
      <c r="LN154" s="38"/>
      <c r="LO154" s="38"/>
      <c r="LP154" s="38"/>
      <c r="LQ154" s="38"/>
      <c r="LR154" s="38"/>
      <c r="LS154" s="38"/>
      <c r="LT154" s="38"/>
      <c r="LU154" s="38"/>
      <c r="LV154" s="38"/>
      <c r="LW154" s="38"/>
      <c r="LX154" s="38"/>
      <c r="LY154" s="38"/>
      <c r="LZ154" s="38"/>
      <c r="MA154" s="38"/>
      <c r="MB154" s="38"/>
      <c r="MC154" s="38"/>
      <c r="MD154" s="38"/>
      <c r="ME154" s="38"/>
      <c r="MF154" s="38"/>
      <c r="MG154" s="38"/>
      <c r="MH154" s="38"/>
      <c r="MI154" s="38"/>
      <c r="MJ154" s="38"/>
      <c r="MK154" s="38"/>
      <c r="ML154" s="38"/>
      <c r="MM154" s="38"/>
      <c r="MN154" s="38"/>
      <c r="MO154" s="38"/>
      <c r="MP154" s="38"/>
      <c r="MQ154" s="38"/>
      <c r="MR154" s="38"/>
      <c r="MS154" s="38"/>
      <c r="MT154" s="38"/>
      <c r="MU154" s="38"/>
      <c r="MV154" s="38"/>
      <c r="MW154" s="38"/>
      <c r="MX154" s="38"/>
      <c r="MY154" s="38"/>
      <c r="MZ154" s="38"/>
      <c r="NA154" s="38"/>
      <c r="NB154" s="38"/>
      <c r="NC154" s="38"/>
      <c r="ND154" s="38"/>
      <c r="NE154" s="38"/>
      <c r="NF154" s="38"/>
      <c r="NG154" s="38"/>
      <c r="NH154" s="38"/>
      <c r="NI154" s="38"/>
      <c r="NJ154" s="38"/>
      <c r="NK154" s="38"/>
      <c r="NL154" s="38"/>
      <c r="NM154" s="38"/>
      <c r="NN154" s="38"/>
      <c r="NO154" s="38"/>
      <c r="NP154" s="38"/>
      <c r="NQ154" s="38"/>
      <c r="NR154" s="38"/>
      <c r="NS154" s="38"/>
      <c r="NT154" s="38"/>
      <c r="NU154" s="38"/>
      <c r="NV154" s="38"/>
      <c r="NW154" s="38"/>
      <c r="NX154" s="38"/>
      <c r="NY154" s="38"/>
      <c r="NZ154" s="38"/>
      <c r="OA154" s="38"/>
      <c r="OB154" s="38"/>
      <c r="OC154" s="38"/>
      <c r="OD154" s="38"/>
      <c r="OE154" s="38"/>
      <c r="OF154" s="38"/>
      <c r="OG154" s="38"/>
      <c r="OH154" s="38"/>
      <c r="OI154" s="38"/>
      <c r="OJ154" s="38"/>
      <c r="OK154" s="38"/>
      <c r="OL154" s="38"/>
      <c r="OM154" s="38"/>
      <c r="ON154" s="38"/>
      <c r="OO154" s="38"/>
      <c r="OP154" s="38"/>
      <c r="OQ154" s="38"/>
      <c r="OR154" s="38"/>
      <c r="OS154" s="38"/>
      <c r="OT154" s="38"/>
      <c r="OU154" s="38"/>
      <c r="OV154" s="38"/>
      <c r="OW154" s="38"/>
      <c r="OX154" s="38"/>
      <c r="OY154" s="38"/>
      <c r="OZ154" s="38"/>
      <c r="PA154" s="38"/>
      <c r="PB154" s="38"/>
      <c r="PC154" s="38"/>
      <c r="PD154" s="38"/>
      <c r="PE154" s="38"/>
      <c r="PF154" s="38"/>
      <c r="PG154" s="38"/>
      <c r="PH154" s="38"/>
      <c r="PI154" s="38"/>
      <c r="PJ154" s="38"/>
      <c r="PK154" s="38"/>
      <c r="PL154" s="38"/>
      <c r="PM154" s="38"/>
      <c r="PN154" s="38"/>
      <c r="PO154" s="38"/>
      <c r="PP154" s="38"/>
      <c r="PQ154" s="38"/>
      <c r="PR154" s="38"/>
      <c r="PS154" s="38"/>
      <c r="PT154" s="38"/>
      <c r="PU154" s="38"/>
      <c r="PV154" s="38"/>
      <c r="PW154" s="38"/>
      <c r="PX154" s="38"/>
      <c r="PY154" s="38"/>
      <c r="PZ154" s="38"/>
      <c r="QA154" s="38"/>
      <c r="QB154" s="38"/>
      <c r="QC154" s="38"/>
      <c r="QD154" s="38"/>
      <c r="QE154" s="38"/>
      <c r="QF154" s="38"/>
      <c r="QG154" s="38"/>
      <c r="QH154" s="38"/>
      <c r="QI154" s="38"/>
      <c r="QJ154" s="38"/>
      <c r="QK154" s="38"/>
      <c r="QL154" s="38"/>
      <c r="QM154" s="38"/>
      <c r="QN154" s="38"/>
      <c r="QO154" s="38"/>
      <c r="QP154" s="38"/>
      <c r="QQ154" s="38"/>
      <c r="QR154" s="38"/>
      <c r="QS154" s="38"/>
      <c r="QT154" s="38"/>
      <c r="QU154" s="38"/>
      <c r="QV154" s="38"/>
      <c r="QW154" s="38"/>
      <c r="QX154" s="38"/>
      <c r="QY154" s="38"/>
      <c r="QZ154" s="38"/>
      <c r="RA154" s="38"/>
      <c r="RB154" s="38"/>
      <c r="RC154" s="38"/>
      <c r="RD154" s="38"/>
      <c r="RE154" s="38"/>
      <c r="RF154" s="38"/>
      <c r="RG154" s="38"/>
      <c r="RH154" s="38"/>
      <c r="RI154" s="38"/>
      <c r="RJ154" s="38"/>
      <c r="RK154" s="38"/>
      <c r="RL154" s="38"/>
      <c r="RM154" s="38"/>
      <c r="RN154" s="38"/>
      <c r="RO154" s="38"/>
      <c r="RP154" s="38"/>
      <c r="RQ154" s="38"/>
      <c r="RR154" s="38"/>
      <c r="RS154" s="38"/>
      <c r="RT154" s="38"/>
      <c r="RU154" s="38"/>
      <c r="RV154" s="38"/>
      <c r="RW154" s="38"/>
      <c r="RX154" s="38"/>
      <c r="RY154" s="38"/>
      <c r="RZ154" s="38"/>
      <c r="SA154" s="38"/>
      <c r="SB154" s="38"/>
      <c r="SC154" s="38"/>
      <c r="SD154" s="38"/>
      <c r="SE154" s="38"/>
      <c r="SF154" s="38"/>
      <c r="SG154" s="38"/>
      <c r="SH154" s="38"/>
      <c r="SI154" s="38"/>
      <c r="SJ154" s="38"/>
      <c r="SK154" s="38"/>
      <c r="SL154" s="38"/>
      <c r="SM154" s="38"/>
      <c r="SN154" s="38"/>
      <c r="SO154" s="38"/>
      <c r="SP154" s="38"/>
      <c r="SQ154" s="38"/>
      <c r="SR154" s="38"/>
      <c r="SS154" s="38"/>
      <c r="ST154" s="38"/>
      <c r="SU154" s="38"/>
      <c r="SV154" s="38"/>
      <c r="SW154" s="38"/>
      <c r="SX154" s="38"/>
      <c r="SY154" s="38"/>
      <c r="SZ154" s="38"/>
      <c r="TA154" s="38"/>
      <c r="TB154" s="38"/>
      <c r="TC154" s="38"/>
      <c r="TD154" s="38"/>
      <c r="TE154" s="38"/>
      <c r="TF154" s="38"/>
      <c r="TG154" s="38"/>
      <c r="TH154" s="38"/>
      <c r="TI154" s="38"/>
      <c r="TJ154" s="38"/>
      <c r="TK154" s="38"/>
      <c r="TL154" s="38"/>
      <c r="TM154" s="38"/>
      <c r="TN154" s="38"/>
      <c r="TO154" s="38"/>
      <c r="TP154" s="38"/>
      <c r="TQ154" s="38"/>
      <c r="TR154" s="38"/>
      <c r="TS154" s="38"/>
      <c r="TT154" s="38"/>
      <c r="TU154" s="38"/>
      <c r="TV154" s="38"/>
      <c r="TW154" s="38"/>
      <c r="TX154" s="38"/>
      <c r="TY154" s="38"/>
      <c r="TZ154" s="38"/>
      <c r="UA154" s="38"/>
      <c r="UB154" s="38"/>
      <c r="UC154" s="38"/>
      <c r="UD154" s="38"/>
      <c r="UE154" s="38"/>
      <c r="UF154" s="38"/>
      <c r="UG154" s="38"/>
      <c r="UH154" s="38"/>
      <c r="UI154" s="38"/>
      <c r="UJ154" s="38"/>
      <c r="UK154" s="38"/>
      <c r="UL154" s="38"/>
      <c r="UM154" s="38"/>
      <c r="UN154" s="38"/>
      <c r="UO154" s="38"/>
      <c r="UP154" s="38"/>
      <c r="UQ154" s="38"/>
      <c r="UR154" s="38"/>
      <c r="US154" s="38"/>
      <c r="UT154" s="38"/>
      <c r="UU154" s="38"/>
      <c r="UV154" s="38"/>
      <c r="UW154" s="38"/>
      <c r="UX154" s="38"/>
      <c r="UY154" s="38"/>
      <c r="UZ154" s="38"/>
      <c r="VA154" s="38"/>
      <c r="VB154" s="38"/>
      <c r="VC154" s="38"/>
      <c r="VD154" s="38"/>
      <c r="VE154" s="38"/>
      <c r="VF154" s="38"/>
      <c r="VG154" s="38"/>
      <c r="VH154" s="38"/>
      <c r="VI154" s="38"/>
      <c r="VJ154" s="38"/>
      <c r="VK154" s="38"/>
      <c r="VL154" s="38"/>
      <c r="VM154" s="38"/>
      <c r="VN154" s="38"/>
      <c r="VO154" s="38"/>
      <c r="VP154" s="38"/>
      <c r="VQ154" s="38"/>
      <c r="VR154" s="38"/>
      <c r="VS154" s="38"/>
      <c r="VT154" s="38"/>
      <c r="VU154" s="38"/>
      <c r="VV154" s="38"/>
      <c r="VW154" s="38"/>
      <c r="VX154" s="38"/>
      <c r="VY154" s="38"/>
      <c r="VZ154" s="38"/>
      <c r="WA154" s="38"/>
      <c r="WB154" s="38"/>
      <c r="WC154" s="38"/>
      <c r="WD154" s="38"/>
      <c r="WE154" s="38"/>
      <c r="WF154" s="38"/>
      <c r="WG154" s="38"/>
      <c r="WH154" s="38"/>
      <c r="WI154" s="38"/>
      <c r="WJ154" s="38"/>
      <c r="WK154" s="38"/>
      <c r="WL154" s="38"/>
      <c r="WM154" s="38"/>
      <c r="WN154" s="38"/>
      <c r="WO154" s="38"/>
      <c r="WP154" s="38"/>
      <c r="WQ154" s="38"/>
      <c r="WR154" s="38"/>
      <c r="WS154" s="38"/>
      <c r="WT154" s="38"/>
      <c r="WU154" s="38"/>
      <c r="WV154" s="38"/>
      <c r="WW154" s="38"/>
      <c r="WX154" s="38"/>
      <c r="WY154" s="38"/>
      <c r="WZ154" s="38"/>
      <c r="XA154" s="38"/>
      <c r="XB154" s="38"/>
      <c r="XC154" s="38"/>
      <c r="XD154" s="38"/>
      <c r="XE154" s="38"/>
      <c r="XF154" s="38"/>
      <c r="XG154" s="38"/>
      <c r="XH154" s="38"/>
      <c r="XI154" s="38"/>
      <c r="XJ154" s="38"/>
      <c r="XK154" s="38"/>
      <c r="XL154" s="38"/>
      <c r="XM154" s="38"/>
      <c r="XN154" s="38"/>
      <c r="XO154" s="38"/>
      <c r="XP154" s="38"/>
      <c r="XQ154" s="38"/>
      <c r="XR154" s="38"/>
      <c r="XS154" s="38"/>
      <c r="XT154" s="38"/>
      <c r="XU154" s="38"/>
      <c r="XV154" s="38"/>
      <c r="XW154" s="38"/>
      <c r="XX154" s="38"/>
      <c r="XY154" s="38"/>
      <c r="XZ154" s="38"/>
      <c r="YA154" s="38"/>
      <c r="YB154" s="38"/>
      <c r="YC154" s="38"/>
      <c r="YD154" s="38"/>
      <c r="YE154" s="38"/>
      <c r="YF154" s="38"/>
      <c r="YG154" s="38"/>
      <c r="YH154" s="38"/>
      <c r="YI154" s="38"/>
      <c r="YJ154" s="38"/>
      <c r="YK154" s="38"/>
      <c r="YL154" s="38"/>
      <c r="YM154" s="38"/>
      <c r="YN154" s="38"/>
      <c r="YO154" s="38"/>
      <c r="YP154" s="38"/>
      <c r="YQ154" s="38"/>
      <c r="YR154" s="38"/>
      <c r="YS154" s="38"/>
      <c r="YT154" s="38"/>
      <c r="YU154" s="38"/>
      <c r="YV154" s="38"/>
      <c r="YW154" s="38"/>
      <c r="YX154" s="38"/>
      <c r="YY154" s="38"/>
      <c r="YZ154" s="38"/>
      <c r="ZA154" s="38"/>
      <c r="ZB154" s="38"/>
      <c r="ZC154" s="38"/>
      <c r="ZD154" s="38"/>
      <c r="ZE154" s="38"/>
      <c r="ZF154" s="38"/>
      <c r="ZG154" s="38"/>
      <c r="ZH154" s="38"/>
      <c r="ZI154" s="38"/>
      <c r="ZJ154" s="38"/>
      <c r="ZK154" s="38"/>
      <c r="ZL154" s="38"/>
      <c r="ZM154" s="38"/>
      <c r="ZN154" s="38"/>
      <c r="ZO154" s="38"/>
      <c r="ZP154" s="38"/>
      <c r="ZQ154" s="38"/>
      <c r="ZR154" s="38"/>
      <c r="ZS154" s="38"/>
      <c r="ZT154" s="38"/>
      <c r="ZU154" s="38"/>
      <c r="ZV154" s="38"/>
      <c r="ZW154" s="38"/>
      <c r="ZX154" s="38"/>
      <c r="ZY154" s="38"/>
      <c r="ZZ154" s="38"/>
      <c r="AAA154" s="38"/>
      <c r="AAB154" s="38"/>
      <c r="AAC154" s="38"/>
      <c r="AAD154" s="38"/>
      <c r="AAE154" s="38"/>
      <c r="AAF154" s="38"/>
      <c r="AAG154" s="38"/>
      <c r="AAH154" s="38"/>
      <c r="AAI154" s="38"/>
      <c r="AAJ154" s="31">
        <f t="shared" si="15"/>
        <v>0</v>
      </c>
      <c r="AAK154" s="5"/>
    </row>
    <row r="155" spans="1:713" s="36" customFormat="1" x14ac:dyDescent="0.25">
      <c r="A155" s="62" t="s">
        <v>191</v>
      </c>
      <c r="B155" s="77">
        <f t="shared" si="14"/>
        <v>0</v>
      </c>
      <c r="C155" s="69">
        <v>10</v>
      </c>
      <c r="D155" s="71">
        <v>76274</v>
      </c>
      <c r="E155" s="79">
        <v>20.27</v>
      </c>
      <c r="F155" s="79">
        <f t="shared" si="16"/>
        <v>0</v>
      </c>
      <c r="G155" s="77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  <c r="EN155" s="38"/>
      <c r="EO155" s="38"/>
      <c r="EP155" s="38"/>
      <c r="EQ155" s="38"/>
      <c r="ER155" s="38"/>
      <c r="ES155" s="38"/>
      <c r="ET155" s="38"/>
      <c r="EU155" s="38"/>
      <c r="EV155" s="38"/>
      <c r="EW155" s="38"/>
      <c r="EX155" s="38"/>
      <c r="EY155" s="38"/>
      <c r="EZ155" s="38"/>
      <c r="FA155" s="38"/>
      <c r="FB155" s="38"/>
      <c r="FC155" s="38"/>
      <c r="FD155" s="38"/>
      <c r="FE155" s="38"/>
      <c r="FF155" s="38"/>
      <c r="FG155" s="38"/>
      <c r="FH155" s="38"/>
      <c r="FI155" s="38"/>
      <c r="FJ155" s="38"/>
      <c r="FK155" s="38"/>
      <c r="FL155" s="38"/>
      <c r="FM155" s="38"/>
      <c r="FN155" s="38"/>
      <c r="FO155" s="38"/>
      <c r="FP155" s="38"/>
      <c r="FQ155" s="38"/>
      <c r="FR155" s="38"/>
      <c r="FS155" s="38"/>
      <c r="FT155" s="38"/>
      <c r="FU155" s="38"/>
      <c r="FV155" s="38"/>
      <c r="FW155" s="38"/>
      <c r="FX155" s="38"/>
      <c r="FY155" s="38"/>
      <c r="FZ155" s="38"/>
      <c r="GA155" s="38"/>
      <c r="GB155" s="38"/>
      <c r="GC155" s="38"/>
      <c r="GD155" s="38"/>
      <c r="GE155" s="38"/>
      <c r="GF155" s="38"/>
      <c r="GG155" s="38"/>
      <c r="GH155" s="38"/>
      <c r="GI155" s="38"/>
      <c r="GJ155" s="38"/>
      <c r="GK155" s="38"/>
      <c r="GL155" s="38"/>
      <c r="GM155" s="38"/>
      <c r="GN155" s="38"/>
      <c r="GO155" s="38"/>
      <c r="GP155" s="38"/>
      <c r="GQ155" s="38"/>
      <c r="GR155" s="38"/>
      <c r="GS155" s="38"/>
      <c r="GT155" s="38"/>
      <c r="GU155" s="38"/>
      <c r="GV155" s="38"/>
      <c r="GW155" s="38"/>
      <c r="GX155" s="38"/>
      <c r="GY155" s="38"/>
      <c r="GZ155" s="38"/>
      <c r="HA155" s="38"/>
      <c r="HB155" s="38"/>
      <c r="HC155" s="38"/>
      <c r="HD155" s="38"/>
      <c r="HE155" s="38"/>
      <c r="HF155" s="38"/>
      <c r="HG155" s="38"/>
      <c r="HH155" s="38"/>
      <c r="HI155" s="38"/>
      <c r="HJ155" s="38"/>
      <c r="HK155" s="38"/>
      <c r="HL155" s="38"/>
      <c r="HM155" s="38"/>
      <c r="HN155" s="38"/>
      <c r="HO155" s="38"/>
      <c r="HP155" s="38"/>
      <c r="HQ155" s="38"/>
      <c r="HR155" s="38"/>
      <c r="HS155" s="38"/>
      <c r="HT155" s="38"/>
      <c r="HU155" s="38"/>
      <c r="HV155" s="38"/>
      <c r="HW155" s="38"/>
      <c r="HX155" s="38"/>
      <c r="HY155" s="38"/>
      <c r="HZ155" s="38"/>
      <c r="IA155" s="38"/>
      <c r="IB155" s="38"/>
      <c r="IC155" s="38"/>
      <c r="ID155" s="38"/>
      <c r="IE155" s="38"/>
      <c r="IF155" s="38"/>
      <c r="IG155" s="38"/>
      <c r="IH155" s="38"/>
      <c r="II155" s="38"/>
      <c r="IJ155" s="38"/>
      <c r="IK155" s="38"/>
      <c r="IL155" s="38"/>
      <c r="IM155" s="38"/>
      <c r="IN155" s="38"/>
      <c r="IO155" s="38"/>
      <c r="IP155" s="38"/>
      <c r="IQ155" s="38"/>
      <c r="IR155" s="38"/>
      <c r="IS155" s="38"/>
      <c r="IT155" s="38"/>
      <c r="IU155" s="38"/>
      <c r="IV155" s="38"/>
      <c r="IW155" s="38"/>
      <c r="IX155" s="38"/>
      <c r="IY155" s="38"/>
      <c r="IZ155" s="38"/>
      <c r="JA155" s="38"/>
      <c r="JB155" s="38"/>
      <c r="JC155" s="38"/>
      <c r="JD155" s="38"/>
      <c r="JE155" s="38"/>
      <c r="JF155" s="38"/>
      <c r="JG155" s="38"/>
      <c r="JH155" s="38"/>
      <c r="JI155" s="38"/>
      <c r="JJ155" s="38"/>
      <c r="JK155" s="38"/>
      <c r="JL155" s="38"/>
      <c r="JM155" s="38"/>
      <c r="JN155" s="38"/>
      <c r="JO155" s="38"/>
      <c r="JP155" s="38"/>
      <c r="JQ155" s="38"/>
      <c r="JR155" s="38"/>
      <c r="JS155" s="38"/>
      <c r="JT155" s="38"/>
      <c r="JU155" s="38"/>
      <c r="JV155" s="38"/>
      <c r="JW155" s="38"/>
      <c r="JX155" s="38"/>
      <c r="JY155" s="38"/>
      <c r="JZ155" s="38"/>
      <c r="KA155" s="38"/>
      <c r="KB155" s="38"/>
      <c r="KC155" s="38"/>
      <c r="KD155" s="38"/>
      <c r="KE155" s="38"/>
      <c r="KF155" s="38"/>
      <c r="KG155" s="38"/>
      <c r="KH155" s="38"/>
      <c r="KI155" s="38"/>
      <c r="KJ155" s="38"/>
      <c r="KK155" s="38"/>
      <c r="KL155" s="38"/>
      <c r="KM155" s="38"/>
      <c r="KN155" s="38"/>
      <c r="KO155" s="38"/>
      <c r="KP155" s="38"/>
      <c r="KQ155" s="38"/>
      <c r="KR155" s="38"/>
      <c r="KS155" s="38"/>
      <c r="KT155" s="38"/>
      <c r="KU155" s="38"/>
      <c r="KV155" s="38"/>
      <c r="KW155" s="38"/>
      <c r="KX155" s="38"/>
      <c r="KY155" s="38"/>
      <c r="KZ155" s="38"/>
      <c r="LA155" s="38"/>
      <c r="LB155" s="38"/>
      <c r="LC155" s="38"/>
      <c r="LD155" s="38"/>
      <c r="LE155" s="38"/>
      <c r="LF155" s="38"/>
      <c r="LG155" s="38"/>
      <c r="LH155" s="38"/>
      <c r="LI155" s="38"/>
      <c r="LJ155" s="38"/>
      <c r="LK155" s="38"/>
      <c r="LL155" s="38"/>
      <c r="LM155" s="38"/>
      <c r="LN155" s="38"/>
      <c r="LO155" s="38"/>
      <c r="LP155" s="38"/>
      <c r="LQ155" s="38"/>
      <c r="LR155" s="38"/>
      <c r="LS155" s="38"/>
      <c r="LT155" s="38"/>
      <c r="LU155" s="38"/>
      <c r="LV155" s="38"/>
      <c r="LW155" s="38"/>
      <c r="LX155" s="38"/>
      <c r="LY155" s="38"/>
      <c r="LZ155" s="38"/>
      <c r="MA155" s="38"/>
      <c r="MB155" s="38"/>
      <c r="MC155" s="38"/>
      <c r="MD155" s="38"/>
      <c r="ME155" s="38"/>
      <c r="MF155" s="38"/>
      <c r="MG155" s="38"/>
      <c r="MH155" s="38"/>
      <c r="MI155" s="38"/>
      <c r="MJ155" s="38"/>
      <c r="MK155" s="38"/>
      <c r="ML155" s="38"/>
      <c r="MM155" s="38"/>
      <c r="MN155" s="38"/>
      <c r="MO155" s="38"/>
      <c r="MP155" s="38"/>
      <c r="MQ155" s="38"/>
      <c r="MR155" s="38"/>
      <c r="MS155" s="38"/>
      <c r="MT155" s="38"/>
      <c r="MU155" s="38"/>
      <c r="MV155" s="38"/>
      <c r="MW155" s="38"/>
      <c r="MX155" s="38"/>
      <c r="MY155" s="38"/>
      <c r="MZ155" s="38"/>
      <c r="NA155" s="38"/>
      <c r="NB155" s="38"/>
      <c r="NC155" s="38"/>
      <c r="ND155" s="38"/>
      <c r="NE155" s="38">
        <v>10</v>
      </c>
      <c r="NF155" s="38"/>
      <c r="NG155" s="38"/>
      <c r="NH155" s="38"/>
      <c r="NI155" s="38"/>
      <c r="NJ155" s="38"/>
      <c r="NK155" s="38"/>
      <c r="NL155" s="38"/>
      <c r="NM155" s="38"/>
      <c r="NN155" s="38"/>
      <c r="NO155" s="38"/>
      <c r="NP155" s="38"/>
      <c r="NQ155" s="38"/>
      <c r="NR155" s="38"/>
      <c r="NS155" s="38"/>
      <c r="NT155" s="38"/>
      <c r="NU155" s="38"/>
      <c r="NV155" s="38"/>
      <c r="NW155" s="38"/>
      <c r="NX155" s="38"/>
      <c r="NY155" s="38"/>
      <c r="NZ155" s="38"/>
      <c r="OA155" s="38"/>
      <c r="OB155" s="38"/>
      <c r="OC155" s="38"/>
      <c r="OD155" s="38"/>
      <c r="OE155" s="38"/>
      <c r="OF155" s="38"/>
      <c r="OG155" s="38"/>
      <c r="OH155" s="38"/>
      <c r="OI155" s="38"/>
      <c r="OJ155" s="38"/>
      <c r="OK155" s="38"/>
      <c r="OL155" s="38">
        <v>10</v>
      </c>
      <c r="OM155" s="38"/>
      <c r="ON155" s="38"/>
      <c r="OO155" s="38"/>
      <c r="OP155" s="38"/>
      <c r="OQ155" s="38"/>
      <c r="OR155" s="38"/>
      <c r="OS155" s="38"/>
      <c r="OT155" s="38"/>
      <c r="OU155" s="38"/>
      <c r="OV155" s="38"/>
      <c r="OW155" s="38"/>
      <c r="OX155" s="38"/>
      <c r="OY155" s="38"/>
      <c r="OZ155" s="38"/>
      <c r="PA155" s="38"/>
      <c r="PB155" s="38"/>
      <c r="PC155" s="38"/>
      <c r="PD155" s="38"/>
      <c r="PE155" s="38"/>
      <c r="PF155" s="38"/>
      <c r="PG155" s="38"/>
      <c r="PH155" s="38"/>
      <c r="PI155" s="38"/>
      <c r="PJ155" s="38"/>
      <c r="PK155" s="38"/>
      <c r="PL155" s="38"/>
      <c r="PM155" s="38"/>
      <c r="PN155" s="38"/>
      <c r="PO155" s="38"/>
      <c r="PP155" s="38"/>
      <c r="PQ155" s="38"/>
      <c r="PR155" s="38"/>
      <c r="PS155" s="38"/>
      <c r="PT155" s="38"/>
      <c r="PU155" s="38"/>
      <c r="PV155" s="38"/>
      <c r="PW155" s="38"/>
      <c r="PX155" s="38"/>
      <c r="PY155" s="38"/>
      <c r="PZ155" s="38"/>
      <c r="QA155" s="38"/>
      <c r="QB155" s="38"/>
      <c r="QC155" s="38"/>
      <c r="QD155" s="38"/>
      <c r="QE155" s="38"/>
      <c r="QF155" s="38"/>
      <c r="QG155" s="38"/>
      <c r="QH155" s="38"/>
      <c r="QI155" s="38"/>
      <c r="QJ155" s="38"/>
      <c r="QK155" s="38"/>
      <c r="QL155" s="38"/>
      <c r="QM155" s="38"/>
      <c r="QN155" s="38"/>
      <c r="QO155" s="38"/>
      <c r="QP155" s="38"/>
      <c r="QQ155" s="38"/>
      <c r="QR155" s="38"/>
      <c r="QS155" s="38"/>
      <c r="QT155" s="38"/>
      <c r="QU155" s="38"/>
      <c r="QV155" s="38"/>
      <c r="QW155" s="38"/>
      <c r="QX155" s="38"/>
      <c r="QY155" s="38"/>
      <c r="QZ155" s="38"/>
      <c r="RA155" s="38"/>
      <c r="RB155" s="38"/>
      <c r="RC155" s="38"/>
      <c r="RD155" s="38"/>
      <c r="RE155" s="38"/>
      <c r="RF155" s="38"/>
      <c r="RG155" s="38"/>
      <c r="RH155" s="38"/>
      <c r="RI155" s="38"/>
      <c r="RJ155" s="38"/>
      <c r="RK155" s="38"/>
      <c r="RL155" s="38"/>
      <c r="RM155" s="38"/>
      <c r="RN155" s="38"/>
      <c r="RO155" s="38"/>
      <c r="RP155" s="38"/>
      <c r="RQ155" s="38"/>
      <c r="RR155" s="38"/>
      <c r="RS155" s="38"/>
      <c r="RT155" s="38"/>
      <c r="RU155" s="38"/>
      <c r="RV155" s="38"/>
      <c r="RW155" s="38"/>
      <c r="RX155" s="38"/>
      <c r="RY155" s="38"/>
      <c r="RZ155" s="38"/>
      <c r="SA155" s="38"/>
      <c r="SB155" s="38"/>
      <c r="SC155" s="38"/>
      <c r="SD155" s="38"/>
      <c r="SE155" s="38"/>
      <c r="SF155" s="38"/>
      <c r="SG155" s="38"/>
      <c r="SH155" s="38"/>
      <c r="SI155" s="38"/>
      <c r="SJ155" s="38"/>
      <c r="SK155" s="38"/>
      <c r="SL155" s="38"/>
      <c r="SM155" s="38"/>
      <c r="SN155" s="38"/>
      <c r="SO155" s="38"/>
      <c r="SP155" s="38"/>
      <c r="SQ155" s="38"/>
      <c r="SR155" s="38"/>
      <c r="SS155" s="38"/>
      <c r="ST155" s="38"/>
      <c r="SU155" s="38"/>
      <c r="SV155" s="38"/>
      <c r="SW155" s="38"/>
      <c r="SX155" s="38"/>
      <c r="SY155" s="38"/>
      <c r="SZ155" s="38"/>
      <c r="TA155" s="38"/>
      <c r="TB155" s="38"/>
      <c r="TC155" s="38"/>
      <c r="TD155" s="38"/>
      <c r="TE155" s="38">
        <v>10</v>
      </c>
      <c r="TF155" s="38"/>
      <c r="TG155" s="38"/>
      <c r="TH155" s="38"/>
      <c r="TI155" s="38"/>
      <c r="TJ155" s="38"/>
      <c r="TK155" s="38"/>
      <c r="TL155" s="38"/>
      <c r="TM155" s="38"/>
      <c r="TN155" s="38"/>
      <c r="TO155" s="38"/>
      <c r="TP155" s="38"/>
      <c r="TQ155" s="38"/>
      <c r="TR155" s="38">
        <v>10</v>
      </c>
      <c r="TS155" s="38"/>
      <c r="TT155" s="38"/>
      <c r="TU155" s="38"/>
      <c r="TV155" s="38"/>
      <c r="TW155" s="38"/>
      <c r="TX155" s="38"/>
      <c r="TY155" s="38"/>
      <c r="TZ155" s="38"/>
      <c r="UA155" s="38"/>
      <c r="UB155" s="38"/>
      <c r="UC155" s="38"/>
      <c r="UD155" s="38"/>
      <c r="UE155" s="38"/>
      <c r="UF155" s="38">
        <v>10</v>
      </c>
      <c r="UG155" s="38"/>
      <c r="UH155" s="38"/>
      <c r="UI155" s="38"/>
      <c r="UJ155" s="38"/>
      <c r="UK155" s="38"/>
      <c r="UL155" s="38"/>
      <c r="UM155" s="38"/>
      <c r="UN155" s="38"/>
      <c r="UO155" s="38"/>
      <c r="UP155" s="38"/>
      <c r="UQ155" s="38"/>
      <c r="UR155" s="38"/>
      <c r="US155" s="38"/>
      <c r="UT155" s="38"/>
      <c r="UU155" s="38"/>
      <c r="UV155" s="38"/>
      <c r="UW155" s="38"/>
      <c r="UX155" s="38"/>
      <c r="UY155" s="38"/>
      <c r="UZ155" s="38"/>
      <c r="VA155" s="38">
        <v>10</v>
      </c>
      <c r="VB155" s="38"/>
      <c r="VC155" s="38"/>
      <c r="VD155" s="38"/>
      <c r="VE155" s="38"/>
      <c r="VF155" s="38"/>
      <c r="VG155" s="38"/>
      <c r="VH155" s="38"/>
      <c r="VI155" s="38"/>
      <c r="VJ155" s="38"/>
      <c r="VK155" s="38"/>
      <c r="VL155" s="38"/>
      <c r="VM155" s="38"/>
      <c r="VN155" s="38"/>
      <c r="VO155" s="38"/>
      <c r="VP155" s="38"/>
      <c r="VQ155" s="38"/>
      <c r="VR155" s="38"/>
      <c r="VS155" s="38"/>
      <c r="VT155" s="38"/>
      <c r="VU155" s="38"/>
      <c r="VV155" s="38"/>
      <c r="VW155" s="38"/>
      <c r="VX155" s="38"/>
      <c r="VY155" s="38"/>
      <c r="VZ155" s="38"/>
      <c r="WA155" s="38"/>
      <c r="WB155" s="38"/>
      <c r="WC155" s="38"/>
      <c r="WD155" s="38"/>
      <c r="WE155" s="38"/>
      <c r="WF155" s="38"/>
      <c r="WG155" s="38"/>
      <c r="WH155" s="38"/>
      <c r="WI155" s="38"/>
      <c r="WJ155" s="38"/>
      <c r="WK155" s="38"/>
      <c r="WL155" s="38"/>
      <c r="WM155" s="38"/>
      <c r="WN155" s="38"/>
      <c r="WO155" s="38"/>
      <c r="WP155" s="38"/>
      <c r="WQ155" s="38"/>
      <c r="WR155" s="38"/>
      <c r="WS155" s="38"/>
      <c r="WT155" s="38"/>
      <c r="WU155" s="38"/>
      <c r="WV155" s="38"/>
      <c r="WW155" s="38"/>
      <c r="WX155" s="38"/>
      <c r="WY155" s="38"/>
      <c r="WZ155" s="38"/>
      <c r="XA155" s="38"/>
      <c r="XB155" s="38"/>
      <c r="XC155" s="38"/>
      <c r="XD155" s="38"/>
      <c r="XE155" s="38"/>
      <c r="XF155" s="38"/>
      <c r="XG155" s="38"/>
      <c r="XH155" s="38"/>
      <c r="XI155" s="38"/>
      <c r="XJ155" s="38"/>
      <c r="XK155" s="38"/>
      <c r="XL155" s="38"/>
      <c r="XM155" s="38"/>
      <c r="XN155" s="38"/>
      <c r="XO155" s="38"/>
      <c r="XP155" s="38"/>
      <c r="XQ155" s="38"/>
      <c r="XR155" s="38"/>
      <c r="XS155" s="38"/>
      <c r="XT155" s="38"/>
      <c r="XU155" s="38"/>
      <c r="XV155" s="38"/>
      <c r="XW155" s="38"/>
      <c r="XX155" s="38"/>
      <c r="XY155" s="38"/>
      <c r="XZ155" s="38"/>
      <c r="YA155" s="38"/>
      <c r="YB155" s="38"/>
      <c r="YC155" s="38"/>
      <c r="YD155" s="38"/>
      <c r="YE155" s="38"/>
      <c r="YF155" s="38"/>
      <c r="YG155" s="38"/>
      <c r="YH155" s="38"/>
      <c r="YI155" s="38"/>
      <c r="YJ155" s="38"/>
      <c r="YK155" s="38"/>
      <c r="YL155" s="38"/>
      <c r="YM155" s="38"/>
      <c r="YN155" s="38"/>
      <c r="YO155" s="38"/>
      <c r="YP155" s="38"/>
      <c r="YQ155" s="38"/>
      <c r="YR155" s="38"/>
      <c r="YS155" s="38"/>
      <c r="YT155" s="38"/>
      <c r="YU155" s="38"/>
      <c r="YV155" s="38"/>
      <c r="YW155" s="38"/>
      <c r="YX155" s="38"/>
      <c r="YY155" s="38"/>
      <c r="YZ155" s="38"/>
      <c r="ZA155" s="38"/>
      <c r="ZB155" s="38"/>
      <c r="ZC155" s="38"/>
      <c r="ZD155" s="38"/>
      <c r="ZE155" s="38"/>
      <c r="ZF155" s="38"/>
      <c r="ZG155" s="38"/>
      <c r="ZH155" s="38"/>
      <c r="ZI155" s="38"/>
      <c r="ZJ155" s="38"/>
      <c r="ZK155" s="38"/>
      <c r="ZL155" s="38"/>
      <c r="ZM155" s="38"/>
      <c r="ZN155" s="38"/>
      <c r="ZO155" s="38"/>
      <c r="ZP155" s="38"/>
      <c r="ZQ155" s="38"/>
      <c r="ZR155" s="38"/>
      <c r="ZS155" s="38"/>
      <c r="ZT155" s="38"/>
      <c r="ZU155" s="38"/>
      <c r="ZV155" s="38"/>
      <c r="ZW155" s="38"/>
      <c r="ZX155" s="38"/>
      <c r="ZY155" s="38"/>
      <c r="ZZ155" s="38"/>
      <c r="AAA155" s="38"/>
      <c r="AAB155" s="38"/>
      <c r="AAC155" s="38"/>
      <c r="AAD155" s="38"/>
      <c r="AAE155" s="38"/>
      <c r="AAF155" s="38"/>
      <c r="AAG155" s="38"/>
      <c r="AAH155" s="38"/>
      <c r="AAI155" s="38"/>
      <c r="AAJ155" s="31">
        <f t="shared" si="15"/>
        <v>0</v>
      </c>
      <c r="AAK155" s="5"/>
    </row>
    <row r="156" spans="1:713" s="36" customFormat="1" x14ac:dyDescent="0.25">
      <c r="A156" s="62" t="s">
        <v>1</v>
      </c>
      <c r="B156" s="77">
        <f t="shared" si="14"/>
        <v>0</v>
      </c>
      <c r="C156" s="69">
        <v>10</v>
      </c>
      <c r="D156" s="71">
        <v>43346</v>
      </c>
      <c r="E156" s="79">
        <v>16.11</v>
      </c>
      <c r="F156" s="79">
        <f t="shared" si="16"/>
        <v>0</v>
      </c>
      <c r="G156" s="77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  <c r="EN156" s="38"/>
      <c r="EO156" s="38"/>
      <c r="EP156" s="38"/>
      <c r="EQ156" s="38"/>
      <c r="ER156" s="38"/>
      <c r="ES156" s="38"/>
      <c r="ET156" s="38"/>
      <c r="EU156" s="38"/>
      <c r="EV156" s="38"/>
      <c r="EW156" s="38"/>
      <c r="EX156" s="38"/>
      <c r="EY156" s="38"/>
      <c r="EZ156" s="38"/>
      <c r="FA156" s="38"/>
      <c r="FB156" s="38"/>
      <c r="FC156" s="38"/>
      <c r="FD156" s="38"/>
      <c r="FE156" s="38"/>
      <c r="FF156" s="38"/>
      <c r="FG156" s="38"/>
      <c r="FH156" s="38">
        <v>30</v>
      </c>
      <c r="FI156" s="38"/>
      <c r="FJ156" s="38"/>
      <c r="FK156" s="38"/>
      <c r="FL156" s="38"/>
      <c r="FM156" s="38"/>
      <c r="FN156" s="38">
        <v>30</v>
      </c>
      <c r="FO156" s="38"/>
      <c r="FP156" s="38"/>
      <c r="FQ156" s="38"/>
      <c r="FR156" s="38"/>
      <c r="FS156" s="38"/>
      <c r="FT156" s="38"/>
      <c r="FU156" s="38"/>
      <c r="FV156" s="38"/>
      <c r="FW156" s="38"/>
      <c r="FX156" s="38"/>
      <c r="FY156" s="38"/>
      <c r="FZ156" s="38"/>
      <c r="GA156" s="38"/>
      <c r="GB156" s="38"/>
      <c r="GC156" s="38"/>
      <c r="GD156" s="38"/>
      <c r="GE156" s="38"/>
      <c r="GF156" s="38"/>
      <c r="GG156" s="38"/>
      <c r="GH156" s="38"/>
      <c r="GI156" s="38"/>
      <c r="GJ156" s="38"/>
      <c r="GK156" s="38"/>
      <c r="GL156" s="38"/>
      <c r="GM156" s="38"/>
      <c r="GN156" s="38"/>
      <c r="GO156" s="38"/>
      <c r="GP156" s="38"/>
      <c r="GQ156" s="38"/>
      <c r="GR156" s="38"/>
      <c r="GS156" s="38"/>
      <c r="GT156" s="38"/>
      <c r="GU156" s="38"/>
      <c r="GV156" s="38"/>
      <c r="GW156" s="38"/>
      <c r="GX156" s="38"/>
      <c r="GY156" s="38"/>
      <c r="GZ156" s="38"/>
      <c r="HA156" s="38"/>
      <c r="HB156" s="38"/>
      <c r="HC156" s="38"/>
      <c r="HD156" s="38"/>
      <c r="HE156" s="38"/>
      <c r="HF156" s="38"/>
      <c r="HG156" s="38"/>
      <c r="HH156" s="38"/>
      <c r="HI156" s="38"/>
      <c r="HJ156" s="38"/>
      <c r="HK156" s="38"/>
      <c r="HL156" s="38"/>
      <c r="HM156" s="38"/>
      <c r="HN156" s="38"/>
      <c r="HO156" s="38"/>
      <c r="HP156" s="38"/>
      <c r="HQ156" s="38"/>
      <c r="HR156" s="38"/>
      <c r="HS156" s="38"/>
      <c r="HT156" s="38"/>
      <c r="HU156" s="38"/>
      <c r="HV156" s="38"/>
      <c r="HW156" s="38"/>
      <c r="HX156" s="38"/>
      <c r="HY156" s="38"/>
      <c r="HZ156" s="38"/>
      <c r="IA156" s="38"/>
      <c r="IB156" s="38"/>
      <c r="IC156" s="38"/>
      <c r="ID156" s="38"/>
      <c r="IE156" s="38"/>
      <c r="IF156" s="38"/>
      <c r="IG156" s="38"/>
      <c r="IH156" s="38"/>
      <c r="II156" s="38"/>
      <c r="IJ156" s="38"/>
      <c r="IK156" s="38"/>
      <c r="IL156" s="38"/>
      <c r="IM156" s="38"/>
      <c r="IN156" s="38"/>
      <c r="IO156" s="38"/>
      <c r="IP156" s="38"/>
      <c r="IQ156" s="38"/>
      <c r="IR156" s="38"/>
      <c r="IS156" s="38"/>
      <c r="IT156" s="38"/>
      <c r="IU156" s="38"/>
      <c r="IV156" s="38"/>
      <c r="IW156" s="38"/>
      <c r="IX156" s="38"/>
      <c r="IY156" s="38"/>
      <c r="IZ156" s="38"/>
      <c r="JA156" s="38"/>
      <c r="JB156" s="38"/>
      <c r="JC156" s="38"/>
      <c r="JD156" s="38"/>
      <c r="JE156" s="38"/>
      <c r="JF156" s="38"/>
      <c r="JG156" s="38"/>
      <c r="JH156" s="38"/>
      <c r="JI156" s="38"/>
      <c r="JJ156" s="38"/>
      <c r="JK156" s="38"/>
      <c r="JL156" s="38"/>
      <c r="JM156" s="38"/>
      <c r="JN156" s="38"/>
      <c r="JO156" s="38"/>
      <c r="JP156" s="38"/>
      <c r="JQ156" s="38"/>
      <c r="JR156" s="38"/>
      <c r="JS156" s="38"/>
      <c r="JT156" s="38"/>
      <c r="JU156" s="38"/>
      <c r="JV156" s="38"/>
      <c r="JW156" s="38"/>
      <c r="JX156" s="38"/>
      <c r="JY156" s="38"/>
      <c r="JZ156" s="38"/>
      <c r="KA156" s="38"/>
      <c r="KB156" s="38"/>
      <c r="KC156" s="38"/>
      <c r="KD156" s="38"/>
      <c r="KE156" s="38"/>
      <c r="KF156" s="38"/>
      <c r="KG156" s="38"/>
      <c r="KH156" s="38"/>
      <c r="KI156" s="38"/>
      <c r="KJ156" s="38"/>
      <c r="KK156" s="38"/>
      <c r="KL156" s="38"/>
      <c r="KM156" s="38"/>
      <c r="KN156" s="38"/>
      <c r="KO156" s="38"/>
      <c r="KP156" s="38"/>
      <c r="KQ156" s="38"/>
      <c r="KR156" s="38"/>
      <c r="KS156" s="38"/>
      <c r="KT156" s="38"/>
      <c r="KU156" s="38"/>
      <c r="KV156" s="38"/>
      <c r="KW156" s="38"/>
      <c r="KX156" s="38"/>
      <c r="KY156" s="38"/>
      <c r="KZ156" s="38"/>
      <c r="LA156" s="38"/>
      <c r="LB156" s="38"/>
      <c r="LC156" s="38"/>
      <c r="LD156" s="38"/>
      <c r="LE156" s="38"/>
      <c r="LF156" s="38"/>
      <c r="LG156" s="38"/>
      <c r="LH156" s="38"/>
      <c r="LI156" s="38"/>
      <c r="LJ156" s="38"/>
      <c r="LK156" s="38"/>
      <c r="LL156" s="38"/>
      <c r="LM156" s="38"/>
      <c r="LN156" s="38"/>
      <c r="LO156" s="38"/>
      <c r="LP156" s="38"/>
      <c r="LQ156" s="38"/>
      <c r="LR156" s="38"/>
      <c r="LS156" s="38"/>
      <c r="LT156" s="38"/>
      <c r="LU156" s="38"/>
      <c r="LV156" s="38"/>
      <c r="LW156" s="38"/>
      <c r="LX156" s="38"/>
      <c r="LY156" s="38"/>
      <c r="LZ156" s="38"/>
      <c r="MA156" s="38"/>
      <c r="MB156" s="38"/>
      <c r="MC156" s="38"/>
      <c r="MD156" s="38"/>
      <c r="ME156" s="38"/>
      <c r="MF156" s="38"/>
      <c r="MG156" s="38"/>
      <c r="MH156" s="38"/>
      <c r="MI156" s="38"/>
      <c r="MJ156" s="38"/>
      <c r="MK156" s="38"/>
      <c r="ML156" s="38"/>
      <c r="MM156" s="38"/>
      <c r="MN156" s="38"/>
      <c r="MO156" s="38"/>
      <c r="MP156" s="38"/>
      <c r="MQ156" s="38"/>
      <c r="MR156" s="38"/>
      <c r="MS156" s="38"/>
      <c r="MT156" s="38"/>
      <c r="MU156" s="38"/>
      <c r="MV156" s="38"/>
      <c r="MW156" s="38"/>
      <c r="MX156" s="38"/>
      <c r="MY156" s="38"/>
      <c r="MZ156" s="38"/>
      <c r="NA156" s="38"/>
      <c r="NB156" s="38"/>
      <c r="NC156" s="38"/>
      <c r="ND156" s="38"/>
      <c r="NE156" s="38"/>
      <c r="NF156" s="38"/>
      <c r="NG156" s="38"/>
      <c r="NH156" s="38"/>
      <c r="NI156" s="38"/>
      <c r="NJ156" s="38"/>
      <c r="NK156" s="38"/>
      <c r="NL156" s="38"/>
      <c r="NM156" s="38"/>
      <c r="NN156" s="38"/>
      <c r="NO156" s="38"/>
      <c r="NP156" s="38"/>
      <c r="NQ156" s="38"/>
      <c r="NR156" s="38"/>
      <c r="NS156" s="38"/>
      <c r="NT156" s="38"/>
      <c r="NU156" s="38"/>
      <c r="NV156" s="38"/>
      <c r="NW156" s="38"/>
      <c r="NX156" s="38"/>
      <c r="NY156" s="38"/>
      <c r="NZ156" s="38"/>
      <c r="OA156" s="38"/>
      <c r="OB156" s="38"/>
      <c r="OC156" s="38"/>
      <c r="OD156" s="38"/>
      <c r="OE156" s="38"/>
      <c r="OF156" s="38"/>
      <c r="OG156" s="38"/>
      <c r="OH156" s="38"/>
      <c r="OI156" s="38"/>
      <c r="OJ156" s="38"/>
      <c r="OK156" s="38"/>
      <c r="OL156" s="38"/>
      <c r="OM156" s="38"/>
      <c r="ON156" s="38"/>
      <c r="OO156" s="38"/>
      <c r="OP156" s="38"/>
      <c r="OQ156" s="38"/>
      <c r="OR156" s="38"/>
      <c r="OS156" s="38"/>
      <c r="OT156" s="38"/>
      <c r="OU156" s="38"/>
      <c r="OV156" s="38"/>
      <c r="OW156" s="38"/>
      <c r="OX156" s="38"/>
      <c r="OY156" s="38"/>
      <c r="OZ156" s="38"/>
      <c r="PA156" s="38"/>
      <c r="PB156" s="38"/>
      <c r="PC156" s="38"/>
      <c r="PD156" s="38"/>
      <c r="PE156" s="38"/>
      <c r="PF156" s="38"/>
      <c r="PG156" s="38"/>
      <c r="PH156" s="38"/>
      <c r="PI156" s="38"/>
      <c r="PJ156" s="38"/>
      <c r="PK156" s="38"/>
      <c r="PL156" s="38"/>
      <c r="PM156" s="38"/>
      <c r="PN156" s="38"/>
      <c r="PO156" s="38"/>
      <c r="PP156" s="38"/>
      <c r="PQ156" s="38"/>
      <c r="PR156" s="38"/>
      <c r="PS156" s="38"/>
      <c r="PT156" s="38"/>
      <c r="PU156" s="38"/>
      <c r="PV156" s="38"/>
      <c r="PW156" s="38"/>
      <c r="PX156" s="38"/>
      <c r="PY156" s="38"/>
      <c r="PZ156" s="38"/>
      <c r="QA156" s="38"/>
      <c r="QB156" s="38"/>
      <c r="QC156" s="38"/>
      <c r="QD156" s="38"/>
      <c r="QE156" s="38"/>
      <c r="QF156" s="38"/>
      <c r="QG156" s="38"/>
      <c r="QH156" s="38"/>
      <c r="QI156" s="38"/>
      <c r="QJ156" s="38"/>
      <c r="QK156" s="38"/>
      <c r="QL156" s="38"/>
      <c r="QM156" s="38"/>
      <c r="QN156" s="38"/>
      <c r="QO156" s="38"/>
      <c r="QP156" s="38"/>
      <c r="QQ156" s="38"/>
      <c r="QR156" s="38"/>
      <c r="QS156" s="38"/>
      <c r="QT156" s="38"/>
      <c r="QU156" s="38"/>
      <c r="QV156" s="38"/>
      <c r="QW156" s="38"/>
      <c r="QX156" s="38"/>
      <c r="QY156" s="38"/>
      <c r="QZ156" s="38"/>
      <c r="RA156" s="38"/>
      <c r="RB156" s="38"/>
      <c r="RC156" s="38"/>
      <c r="RD156" s="38"/>
      <c r="RE156" s="38"/>
      <c r="RF156" s="38"/>
      <c r="RG156" s="38"/>
      <c r="RH156" s="38"/>
      <c r="RI156" s="38"/>
      <c r="RJ156" s="38"/>
      <c r="RK156" s="38"/>
      <c r="RL156" s="38"/>
      <c r="RM156" s="38"/>
      <c r="RN156" s="38"/>
      <c r="RO156" s="38">
        <v>40</v>
      </c>
      <c r="RP156" s="38"/>
      <c r="RQ156" s="38"/>
      <c r="RR156" s="38"/>
      <c r="RS156" s="38"/>
      <c r="RT156" s="38"/>
      <c r="RU156" s="38"/>
      <c r="RV156" s="38"/>
      <c r="RW156" s="38"/>
      <c r="RX156" s="38"/>
      <c r="RY156" s="38">
        <v>40</v>
      </c>
      <c r="RZ156" s="38"/>
      <c r="SA156" s="38"/>
      <c r="SB156" s="38"/>
      <c r="SC156" s="38"/>
      <c r="SD156" s="38"/>
      <c r="SE156" s="38"/>
      <c r="SF156" s="38"/>
      <c r="SG156" s="38"/>
      <c r="SH156" s="38"/>
      <c r="SI156" s="38"/>
      <c r="SJ156" s="38"/>
      <c r="SK156" s="38"/>
      <c r="SL156" s="38"/>
      <c r="SM156" s="38"/>
      <c r="SN156" s="38"/>
      <c r="SO156" s="38"/>
      <c r="SP156" s="38"/>
      <c r="SQ156" s="38"/>
      <c r="SR156" s="38"/>
      <c r="SS156" s="38"/>
      <c r="ST156" s="38"/>
      <c r="SU156" s="38"/>
      <c r="SV156" s="38"/>
      <c r="SW156" s="38"/>
      <c r="SX156" s="38"/>
      <c r="SY156" s="38"/>
      <c r="SZ156" s="38"/>
      <c r="TA156" s="38"/>
      <c r="TB156" s="38"/>
      <c r="TC156" s="38"/>
      <c r="TD156" s="38"/>
      <c r="TE156" s="38"/>
      <c r="TF156" s="38"/>
      <c r="TG156" s="38"/>
      <c r="TH156" s="38"/>
      <c r="TI156" s="38"/>
      <c r="TJ156" s="38"/>
      <c r="TK156" s="38"/>
      <c r="TL156" s="38"/>
      <c r="TM156" s="38"/>
      <c r="TN156" s="38"/>
      <c r="TO156" s="38"/>
      <c r="TP156" s="38"/>
      <c r="TQ156" s="38"/>
      <c r="TR156" s="38"/>
      <c r="TS156" s="38"/>
      <c r="TT156" s="38"/>
      <c r="TU156" s="38"/>
      <c r="TV156" s="38"/>
      <c r="TW156" s="38"/>
      <c r="TX156" s="38"/>
      <c r="TY156" s="38"/>
      <c r="TZ156" s="38"/>
      <c r="UA156" s="38"/>
      <c r="UB156" s="38"/>
      <c r="UC156" s="38"/>
      <c r="UD156" s="38"/>
      <c r="UE156" s="38"/>
      <c r="UF156" s="38"/>
      <c r="UG156" s="38"/>
      <c r="UH156" s="38"/>
      <c r="UI156" s="38"/>
      <c r="UJ156" s="38"/>
      <c r="UK156" s="38"/>
      <c r="UL156" s="38"/>
      <c r="UM156" s="38"/>
      <c r="UN156" s="38"/>
      <c r="UO156" s="38"/>
      <c r="UP156" s="38"/>
      <c r="UQ156" s="38"/>
      <c r="UR156" s="38"/>
      <c r="US156" s="38"/>
      <c r="UT156" s="38"/>
      <c r="UU156" s="38"/>
      <c r="UV156" s="38"/>
      <c r="UW156" s="38"/>
      <c r="UX156" s="38"/>
      <c r="UY156" s="38"/>
      <c r="UZ156" s="38"/>
      <c r="VA156" s="38"/>
      <c r="VB156" s="38"/>
      <c r="VC156" s="38"/>
      <c r="VD156" s="38"/>
      <c r="VE156" s="38"/>
      <c r="VF156" s="38"/>
      <c r="VG156" s="38"/>
      <c r="VH156" s="38"/>
      <c r="VI156" s="38"/>
      <c r="VJ156" s="38"/>
      <c r="VK156" s="38"/>
      <c r="VL156" s="38"/>
      <c r="VM156" s="38"/>
      <c r="VN156" s="38"/>
      <c r="VO156" s="38"/>
      <c r="VP156" s="38"/>
      <c r="VQ156" s="38"/>
      <c r="VR156" s="38"/>
      <c r="VS156" s="38"/>
      <c r="VT156" s="38"/>
      <c r="VU156" s="38"/>
      <c r="VV156" s="38"/>
      <c r="VW156" s="38"/>
      <c r="VX156" s="38"/>
      <c r="VY156" s="38"/>
      <c r="VZ156" s="38"/>
      <c r="WA156" s="38"/>
      <c r="WB156" s="38"/>
      <c r="WC156" s="38"/>
      <c r="WD156" s="38"/>
      <c r="WE156" s="38"/>
      <c r="WF156" s="38"/>
      <c r="WG156" s="38"/>
      <c r="WH156" s="38"/>
      <c r="WI156" s="38"/>
      <c r="WJ156" s="38"/>
      <c r="WK156" s="38"/>
      <c r="WL156" s="38"/>
      <c r="WM156" s="38"/>
      <c r="WN156" s="38"/>
      <c r="WO156" s="38"/>
      <c r="WP156" s="38"/>
      <c r="WQ156" s="38"/>
      <c r="WR156" s="38"/>
      <c r="WS156" s="38"/>
      <c r="WT156" s="38"/>
      <c r="WU156" s="38"/>
      <c r="WV156" s="38"/>
      <c r="WW156" s="38"/>
      <c r="WX156" s="38"/>
      <c r="WY156" s="38"/>
      <c r="WZ156" s="38"/>
      <c r="XA156" s="38"/>
      <c r="XB156" s="38"/>
      <c r="XC156" s="38"/>
      <c r="XD156" s="38"/>
      <c r="XE156" s="38"/>
      <c r="XF156" s="38"/>
      <c r="XG156" s="38"/>
      <c r="XH156" s="38"/>
      <c r="XI156" s="38"/>
      <c r="XJ156" s="38"/>
      <c r="XK156" s="38"/>
      <c r="XL156" s="38"/>
      <c r="XM156" s="38"/>
      <c r="XN156" s="38"/>
      <c r="XO156" s="38"/>
      <c r="XP156" s="38"/>
      <c r="XQ156" s="38"/>
      <c r="XR156" s="38"/>
      <c r="XS156" s="38"/>
      <c r="XT156" s="38"/>
      <c r="XU156" s="38"/>
      <c r="XV156" s="38"/>
      <c r="XW156" s="38"/>
      <c r="XX156" s="38"/>
      <c r="XY156" s="38"/>
      <c r="XZ156" s="38"/>
      <c r="YA156" s="38"/>
      <c r="YB156" s="38"/>
      <c r="YC156" s="38"/>
      <c r="YD156" s="38"/>
      <c r="YE156" s="38"/>
      <c r="YF156" s="38"/>
      <c r="YG156" s="38"/>
      <c r="YH156" s="38"/>
      <c r="YI156" s="38"/>
      <c r="YJ156" s="38"/>
      <c r="YK156" s="38"/>
      <c r="YL156" s="38"/>
      <c r="YM156" s="38"/>
      <c r="YN156" s="38"/>
      <c r="YO156" s="38"/>
      <c r="YP156" s="38"/>
      <c r="YQ156" s="38"/>
      <c r="YR156" s="38"/>
      <c r="YS156" s="38"/>
      <c r="YT156" s="38"/>
      <c r="YU156" s="38"/>
      <c r="YV156" s="38"/>
      <c r="YW156" s="38"/>
      <c r="YX156" s="38"/>
      <c r="YY156" s="38"/>
      <c r="YZ156" s="38"/>
      <c r="ZA156" s="38"/>
      <c r="ZB156" s="38"/>
      <c r="ZC156" s="38"/>
      <c r="ZD156" s="38"/>
      <c r="ZE156" s="38"/>
      <c r="ZF156" s="38"/>
      <c r="ZG156" s="38"/>
      <c r="ZH156" s="38"/>
      <c r="ZI156" s="38"/>
      <c r="ZJ156" s="38"/>
      <c r="ZK156" s="38"/>
      <c r="ZL156" s="38"/>
      <c r="ZM156" s="38"/>
      <c r="ZN156" s="38"/>
      <c r="ZO156" s="38"/>
      <c r="ZP156" s="38"/>
      <c r="ZQ156" s="38"/>
      <c r="ZR156" s="38"/>
      <c r="ZS156" s="38"/>
      <c r="ZT156" s="38"/>
      <c r="ZU156" s="38"/>
      <c r="ZV156" s="38"/>
      <c r="ZW156" s="38"/>
      <c r="ZX156" s="38"/>
      <c r="ZY156" s="38"/>
      <c r="ZZ156" s="38"/>
      <c r="AAA156" s="38"/>
      <c r="AAB156" s="38"/>
      <c r="AAC156" s="38"/>
      <c r="AAD156" s="38"/>
      <c r="AAE156" s="38"/>
      <c r="AAF156" s="38"/>
      <c r="AAG156" s="38"/>
      <c r="AAH156" s="38"/>
      <c r="AAI156" s="38"/>
      <c r="AAJ156" s="31">
        <f t="shared" si="15"/>
        <v>0</v>
      </c>
      <c r="AAK156" s="5"/>
    </row>
    <row r="157" spans="1:713" s="36" customFormat="1" x14ac:dyDescent="0.25">
      <c r="A157" s="62" t="s">
        <v>202</v>
      </c>
      <c r="B157" s="77">
        <f t="shared" si="14"/>
        <v>0</v>
      </c>
      <c r="C157" s="69">
        <v>10</v>
      </c>
      <c r="D157" s="71">
        <v>43409</v>
      </c>
      <c r="E157" s="79">
        <v>19.28</v>
      </c>
      <c r="F157" s="79">
        <f t="shared" si="16"/>
        <v>0</v>
      </c>
      <c r="G157" s="77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>
        <v>5</v>
      </c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>
        <v>5</v>
      </c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  <c r="BQ157" s="38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38"/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38"/>
      <c r="DC157" s="38"/>
      <c r="DD157" s="38"/>
      <c r="DE157" s="38"/>
      <c r="DF157" s="38"/>
      <c r="DG157" s="38"/>
      <c r="DH157" s="38"/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  <c r="EI157" s="38"/>
      <c r="EJ157" s="38"/>
      <c r="EK157" s="38"/>
      <c r="EL157" s="38"/>
      <c r="EM157" s="38"/>
      <c r="EN157" s="38"/>
      <c r="EO157" s="38"/>
      <c r="EP157" s="38"/>
      <c r="EQ157" s="38"/>
      <c r="ER157" s="38"/>
      <c r="ES157" s="38"/>
      <c r="ET157" s="38"/>
      <c r="EU157" s="38"/>
      <c r="EV157" s="38"/>
      <c r="EW157" s="38"/>
      <c r="EX157" s="38"/>
      <c r="EY157" s="38"/>
      <c r="EZ157" s="38"/>
      <c r="FA157" s="38"/>
      <c r="FB157" s="38"/>
      <c r="FC157" s="38"/>
      <c r="FD157" s="38"/>
      <c r="FE157" s="38"/>
      <c r="FF157" s="38"/>
      <c r="FG157" s="38"/>
      <c r="FH157" s="38"/>
      <c r="FI157" s="38"/>
      <c r="FJ157" s="38"/>
      <c r="FK157" s="38"/>
      <c r="FL157" s="38"/>
      <c r="FM157" s="38"/>
      <c r="FN157" s="38"/>
      <c r="FO157" s="38"/>
      <c r="FP157" s="38"/>
      <c r="FQ157" s="38"/>
      <c r="FR157" s="38"/>
      <c r="FS157" s="38"/>
      <c r="FT157" s="38"/>
      <c r="FU157" s="38"/>
      <c r="FV157" s="38"/>
      <c r="FW157" s="38"/>
      <c r="FX157" s="38"/>
      <c r="FY157" s="38"/>
      <c r="FZ157" s="38"/>
      <c r="GA157" s="38"/>
      <c r="GB157" s="38"/>
      <c r="GC157" s="38"/>
      <c r="GD157" s="38"/>
      <c r="GE157" s="38"/>
      <c r="GF157" s="38"/>
      <c r="GG157" s="38"/>
      <c r="GH157" s="38"/>
      <c r="GI157" s="38"/>
      <c r="GJ157" s="38"/>
      <c r="GK157" s="38"/>
      <c r="GL157" s="38"/>
      <c r="GM157" s="38"/>
      <c r="GN157" s="38"/>
      <c r="GO157" s="38"/>
      <c r="GP157" s="38"/>
      <c r="GQ157" s="38"/>
      <c r="GR157" s="38"/>
      <c r="GS157" s="38"/>
      <c r="GT157" s="38"/>
      <c r="GU157" s="38"/>
      <c r="GV157" s="38"/>
      <c r="GW157" s="38"/>
      <c r="GX157" s="38"/>
      <c r="GY157" s="38"/>
      <c r="GZ157" s="38"/>
      <c r="HA157" s="38"/>
      <c r="HB157" s="38"/>
      <c r="HC157" s="38"/>
      <c r="HD157" s="38"/>
      <c r="HE157" s="38"/>
      <c r="HF157" s="38"/>
      <c r="HG157" s="38"/>
      <c r="HH157" s="38"/>
      <c r="HI157" s="38"/>
      <c r="HJ157" s="38"/>
      <c r="HK157" s="38"/>
      <c r="HL157" s="38"/>
      <c r="HM157" s="38"/>
      <c r="HN157" s="38"/>
      <c r="HO157" s="38"/>
      <c r="HP157" s="38"/>
      <c r="HQ157" s="38"/>
      <c r="HR157" s="38"/>
      <c r="HS157" s="38"/>
      <c r="HT157" s="38"/>
      <c r="HU157" s="38"/>
      <c r="HV157" s="38"/>
      <c r="HW157" s="38"/>
      <c r="HX157" s="38"/>
      <c r="HY157" s="38"/>
      <c r="HZ157" s="38"/>
      <c r="IA157" s="38"/>
      <c r="IB157" s="38"/>
      <c r="IC157" s="38"/>
      <c r="ID157" s="38"/>
      <c r="IE157" s="38"/>
      <c r="IF157" s="38"/>
      <c r="IG157" s="38"/>
      <c r="IH157" s="38"/>
      <c r="II157" s="38"/>
      <c r="IJ157" s="38"/>
      <c r="IK157" s="38"/>
      <c r="IL157" s="38"/>
      <c r="IM157" s="38"/>
      <c r="IN157" s="38"/>
      <c r="IO157" s="38"/>
      <c r="IP157" s="38"/>
      <c r="IQ157" s="38"/>
      <c r="IR157" s="38"/>
      <c r="IS157" s="38"/>
      <c r="IT157" s="38"/>
      <c r="IU157" s="38"/>
      <c r="IV157" s="38"/>
      <c r="IW157" s="38"/>
      <c r="IX157" s="38"/>
      <c r="IY157" s="38"/>
      <c r="IZ157" s="38"/>
      <c r="JA157" s="38"/>
      <c r="JB157" s="38"/>
      <c r="JC157" s="38"/>
      <c r="JD157" s="38"/>
      <c r="JE157" s="38"/>
      <c r="JF157" s="38"/>
      <c r="JG157" s="38"/>
      <c r="JH157" s="38"/>
      <c r="JI157" s="38"/>
      <c r="JJ157" s="38"/>
      <c r="JK157" s="38"/>
      <c r="JL157" s="38"/>
      <c r="JM157" s="38"/>
      <c r="JN157" s="38"/>
      <c r="JO157" s="38"/>
      <c r="JP157" s="38"/>
      <c r="JQ157" s="38"/>
      <c r="JR157" s="38"/>
      <c r="JS157" s="38"/>
      <c r="JT157" s="38"/>
      <c r="JU157" s="38"/>
      <c r="JV157" s="38"/>
      <c r="JW157" s="38"/>
      <c r="JX157" s="38"/>
      <c r="JY157" s="38"/>
      <c r="JZ157" s="38"/>
      <c r="KA157" s="38"/>
      <c r="KB157" s="38"/>
      <c r="KC157" s="38"/>
      <c r="KD157" s="38"/>
      <c r="KE157" s="38"/>
      <c r="KF157" s="38"/>
      <c r="KG157" s="38"/>
      <c r="KH157" s="38"/>
      <c r="KI157" s="38"/>
      <c r="KJ157" s="38"/>
      <c r="KK157" s="38"/>
      <c r="KL157" s="38"/>
      <c r="KM157" s="38"/>
      <c r="KN157" s="38"/>
      <c r="KO157" s="38"/>
      <c r="KP157" s="38"/>
      <c r="KQ157" s="38"/>
      <c r="KR157" s="38"/>
      <c r="KS157" s="38"/>
      <c r="KT157" s="38"/>
      <c r="KU157" s="38"/>
      <c r="KV157" s="38"/>
      <c r="KW157" s="38"/>
      <c r="KX157" s="38"/>
      <c r="KY157" s="38"/>
      <c r="KZ157" s="38"/>
      <c r="LA157" s="38"/>
      <c r="LB157" s="38"/>
      <c r="LC157" s="38"/>
      <c r="LD157" s="38"/>
      <c r="LE157" s="38"/>
      <c r="LF157" s="38"/>
      <c r="LG157" s="38"/>
      <c r="LH157" s="38"/>
      <c r="LI157" s="38"/>
      <c r="LJ157" s="38"/>
      <c r="LK157" s="38"/>
      <c r="LL157" s="38"/>
      <c r="LM157" s="38"/>
      <c r="LN157" s="38"/>
      <c r="LO157" s="38"/>
      <c r="LP157" s="38"/>
      <c r="LQ157" s="38"/>
      <c r="LR157" s="38"/>
      <c r="LS157" s="38"/>
      <c r="LT157" s="38"/>
      <c r="LU157" s="38"/>
      <c r="LV157" s="38"/>
      <c r="LW157" s="38"/>
      <c r="LX157" s="38"/>
      <c r="LY157" s="38"/>
      <c r="LZ157" s="38"/>
      <c r="MA157" s="38"/>
      <c r="MB157" s="38"/>
      <c r="MC157" s="38"/>
      <c r="MD157" s="38"/>
      <c r="ME157" s="38"/>
      <c r="MF157" s="38"/>
      <c r="MG157" s="38"/>
      <c r="MH157" s="38"/>
      <c r="MI157" s="38"/>
      <c r="MJ157" s="38"/>
      <c r="MK157" s="38"/>
      <c r="ML157" s="38"/>
      <c r="MM157" s="38"/>
      <c r="MN157" s="38"/>
      <c r="MO157" s="38"/>
      <c r="MP157" s="38"/>
      <c r="MQ157" s="38"/>
      <c r="MR157" s="38"/>
      <c r="MS157" s="38"/>
      <c r="MT157" s="38"/>
      <c r="MU157" s="38"/>
      <c r="MV157" s="38"/>
      <c r="MW157" s="38"/>
      <c r="MX157" s="38"/>
      <c r="MY157" s="38"/>
      <c r="MZ157" s="38"/>
      <c r="NA157" s="38"/>
      <c r="NB157" s="38"/>
      <c r="NC157" s="38"/>
      <c r="ND157" s="38"/>
      <c r="NE157" s="38"/>
      <c r="NF157" s="38"/>
      <c r="NG157" s="38"/>
      <c r="NH157" s="38"/>
      <c r="NI157" s="38"/>
      <c r="NJ157" s="38"/>
      <c r="NK157" s="38"/>
      <c r="NL157" s="38"/>
      <c r="NM157" s="38"/>
      <c r="NN157" s="38"/>
      <c r="NO157" s="38"/>
      <c r="NP157" s="38"/>
      <c r="NQ157" s="38"/>
      <c r="NR157" s="38"/>
      <c r="NS157" s="38"/>
      <c r="NT157" s="38"/>
      <c r="NU157" s="38"/>
      <c r="NV157" s="38"/>
      <c r="NW157" s="38"/>
      <c r="NX157" s="38"/>
      <c r="NY157" s="38"/>
      <c r="NZ157" s="38"/>
      <c r="OA157" s="38"/>
      <c r="OB157" s="38"/>
      <c r="OC157" s="38"/>
      <c r="OD157" s="38"/>
      <c r="OE157" s="38"/>
      <c r="OF157" s="38"/>
      <c r="OG157" s="38"/>
      <c r="OH157" s="38"/>
      <c r="OI157" s="38"/>
      <c r="OJ157" s="38"/>
      <c r="OK157" s="38"/>
      <c r="OL157" s="38"/>
      <c r="OM157" s="38"/>
      <c r="ON157" s="38"/>
      <c r="OO157" s="38"/>
      <c r="OP157" s="38"/>
      <c r="OQ157" s="38"/>
      <c r="OR157" s="38"/>
      <c r="OS157" s="38"/>
      <c r="OT157" s="38"/>
      <c r="OU157" s="38"/>
      <c r="OV157" s="38"/>
      <c r="OW157" s="38"/>
      <c r="OX157" s="38"/>
      <c r="OY157" s="38"/>
      <c r="OZ157" s="38"/>
      <c r="PA157" s="38"/>
      <c r="PB157" s="38"/>
      <c r="PC157" s="38"/>
      <c r="PD157" s="38"/>
      <c r="PE157" s="38"/>
      <c r="PF157" s="38"/>
      <c r="PG157" s="38"/>
      <c r="PH157" s="38"/>
      <c r="PI157" s="38"/>
      <c r="PJ157" s="38"/>
      <c r="PK157" s="38"/>
      <c r="PL157" s="38"/>
      <c r="PM157" s="38"/>
      <c r="PN157" s="38"/>
      <c r="PO157" s="38"/>
      <c r="PP157" s="38"/>
      <c r="PQ157" s="38"/>
      <c r="PR157" s="38"/>
      <c r="PS157" s="38"/>
      <c r="PT157" s="38"/>
      <c r="PU157" s="38"/>
      <c r="PV157" s="38"/>
      <c r="PW157" s="38"/>
      <c r="PX157" s="38"/>
      <c r="PY157" s="38"/>
      <c r="PZ157" s="38"/>
      <c r="QA157" s="38"/>
      <c r="QB157" s="38"/>
      <c r="QC157" s="38"/>
      <c r="QD157" s="38"/>
      <c r="QE157" s="38"/>
      <c r="QF157" s="38"/>
      <c r="QG157" s="38"/>
      <c r="QH157" s="38"/>
      <c r="QI157" s="38"/>
      <c r="QJ157" s="38"/>
      <c r="QK157" s="38"/>
      <c r="QL157" s="38"/>
      <c r="QM157" s="38"/>
      <c r="QN157" s="38"/>
      <c r="QO157" s="38"/>
      <c r="QP157" s="38"/>
      <c r="QQ157" s="38"/>
      <c r="QR157" s="38"/>
      <c r="QS157" s="38"/>
      <c r="QT157" s="38"/>
      <c r="QU157" s="38"/>
      <c r="QV157" s="38"/>
      <c r="QW157" s="38"/>
      <c r="QX157" s="38"/>
      <c r="QY157" s="38"/>
      <c r="QZ157" s="38"/>
      <c r="RA157" s="38"/>
      <c r="RB157" s="38"/>
      <c r="RC157" s="38"/>
      <c r="RD157" s="38"/>
      <c r="RE157" s="38"/>
      <c r="RF157" s="38"/>
      <c r="RG157" s="38"/>
      <c r="RH157" s="38"/>
      <c r="RI157" s="38"/>
      <c r="RJ157" s="38"/>
      <c r="RK157" s="38"/>
      <c r="RL157" s="38"/>
      <c r="RM157" s="38"/>
      <c r="RN157" s="38"/>
      <c r="RO157" s="38"/>
      <c r="RP157" s="38"/>
      <c r="RQ157" s="38"/>
      <c r="RR157" s="38"/>
      <c r="RS157" s="38"/>
      <c r="RT157" s="38"/>
      <c r="RU157" s="38"/>
      <c r="RV157" s="38"/>
      <c r="RW157" s="38"/>
      <c r="RX157" s="38"/>
      <c r="RY157" s="38"/>
      <c r="RZ157" s="38"/>
      <c r="SA157" s="38"/>
      <c r="SB157" s="38"/>
      <c r="SC157" s="38"/>
      <c r="SD157" s="38"/>
      <c r="SE157" s="38"/>
      <c r="SF157" s="38"/>
      <c r="SG157" s="38"/>
      <c r="SH157" s="38"/>
      <c r="SI157" s="38"/>
      <c r="SJ157" s="38"/>
      <c r="SK157" s="38"/>
      <c r="SL157" s="38"/>
      <c r="SM157" s="38"/>
      <c r="SN157" s="38"/>
      <c r="SO157" s="38"/>
      <c r="SP157" s="38"/>
      <c r="SQ157" s="38"/>
      <c r="SR157" s="38"/>
      <c r="SS157" s="38"/>
      <c r="ST157" s="38"/>
      <c r="SU157" s="38"/>
      <c r="SV157" s="38"/>
      <c r="SW157" s="38"/>
      <c r="SX157" s="38"/>
      <c r="SY157" s="38"/>
      <c r="SZ157" s="38"/>
      <c r="TA157" s="38"/>
      <c r="TB157" s="38"/>
      <c r="TC157" s="38"/>
      <c r="TD157" s="38"/>
      <c r="TE157" s="38"/>
      <c r="TF157" s="38"/>
      <c r="TG157" s="38"/>
      <c r="TH157" s="38"/>
      <c r="TI157" s="38"/>
      <c r="TJ157" s="38"/>
      <c r="TK157" s="38"/>
      <c r="TL157" s="38"/>
      <c r="TM157" s="38"/>
      <c r="TN157" s="38"/>
      <c r="TO157" s="38"/>
      <c r="TP157" s="38"/>
      <c r="TQ157" s="38"/>
      <c r="TR157" s="38"/>
      <c r="TS157" s="38"/>
      <c r="TT157" s="38"/>
      <c r="TU157" s="38"/>
      <c r="TV157" s="38"/>
      <c r="TW157" s="38"/>
      <c r="TX157" s="38"/>
      <c r="TY157" s="38"/>
      <c r="TZ157" s="38"/>
      <c r="UA157" s="38"/>
      <c r="UB157" s="38"/>
      <c r="UC157" s="38"/>
      <c r="UD157" s="38"/>
      <c r="UE157" s="38"/>
      <c r="UF157" s="38"/>
      <c r="UG157" s="38"/>
      <c r="UH157" s="38"/>
      <c r="UI157" s="38"/>
      <c r="UJ157" s="38"/>
      <c r="UK157" s="38"/>
      <c r="UL157" s="38"/>
      <c r="UM157" s="38"/>
      <c r="UN157" s="38"/>
      <c r="UO157" s="38"/>
      <c r="UP157" s="38"/>
      <c r="UQ157" s="38"/>
      <c r="UR157" s="38"/>
      <c r="US157" s="38"/>
      <c r="UT157" s="38"/>
      <c r="UU157" s="38"/>
      <c r="UV157" s="38"/>
      <c r="UW157" s="38"/>
      <c r="UX157" s="38"/>
      <c r="UY157" s="38"/>
      <c r="UZ157" s="38"/>
      <c r="VA157" s="38"/>
      <c r="VB157" s="38"/>
      <c r="VC157" s="38"/>
      <c r="VD157" s="38"/>
      <c r="VE157" s="38"/>
      <c r="VF157" s="38"/>
      <c r="VG157" s="38">
        <v>10</v>
      </c>
      <c r="VH157" s="38"/>
      <c r="VI157" s="38"/>
      <c r="VJ157" s="38"/>
      <c r="VK157" s="38"/>
      <c r="VL157" s="38"/>
      <c r="VM157" s="38"/>
      <c r="VN157" s="38"/>
      <c r="VO157" s="38"/>
      <c r="VP157" s="38"/>
      <c r="VQ157" s="38">
        <v>10</v>
      </c>
      <c r="VR157" s="38"/>
      <c r="VS157" s="38"/>
      <c r="VT157" s="38"/>
      <c r="VU157" s="38"/>
      <c r="VV157" s="38"/>
      <c r="VW157" s="38"/>
      <c r="VX157" s="38"/>
      <c r="VY157" s="38"/>
      <c r="VZ157" s="38"/>
      <c r="WA157" s="38"/>
      <c r="WB157" s="38"/>
      <c r="WC157" s="38"/>
      <c r="WD157" s="38"/>
      <c r="WE157" s="38"/>
      <c r="WF157" s="38"/>
      <c r="WG157" s="38"/>
      <c r="WH157" s="38"/>
      <c r="WI157" s="38"/>
      <c r="WJ157" s="38"/>
      <c r="WK157" s="38"/>
      <c r="WL157" s="38"/>
      <c r="WM157" s="38"/>
      <c r="WN157" s="38"/>
      <c r="WO157" s="38"/>
      <c r="WP157" s="38"/>
      <c r="WQ157" s="38"/>
      <c r="WR157" s="38"/>
      <c r="WS157" s="38"/>
      <c r="WT157" s="38"/>
      <c r="WU157" s="38"/>
      <c r="WV157" s="38"/>
      <c r="WW157" s="38"/>
      <c r="WX157" s="38"/>
      <c r="WY157" s="38"/>
      <c r="WZ157" s="38"/>
      <c r="XA157" s="38"/>
      <c r="XB157" s="38"/>
      <c r="XC157" s="38"/>
      <c r="XD157" s="38"/>
      <c r="XE157" s="38"/>
      <c r="XF157" s="38"/>
      <c r="XG157" s="38"/>
      <c r="XH157" s="38"/>
      <c r="XI157" s="38"/>
      <c r="XJ157" s="38"/>
      <c r="XK157" s="38"/>
      <c r="XL157" s="38"/>
      <c r="XM157" s="38"/>
      <c r="XN157" s="38"/>
      <c r="XO157" s="38"/>
      <c r="XP157" s="38"/>
      <c r="XQ157" s="38"/>
      <c r="XR157" s="38"/>
      <c r="XS157" s="38"/>
      <c r="XT157" s="38"/>
      <c r="XU157" s="38"/>
      <c r="XV157" s="38"/>
      <c r="XW157" s="38"/>
      <c r="XX157" s="38"/>
      <c r="XY157" s="38"/>
      <c r="XZ157" s="38"/>
      <c r="YA157" s="38"/>
      <c r="YB157" s="38"/>
      <c r="YC157" s="38"/>
      <c r="YD157" s="38"/>
      <c r="YE157" s="38"/>
      <c r="YF157" s="38"/>
      <c r="YG157" s="38"/>
      <c r="YH157" s="38"/>
      <c r="YI157" s="38"/>
      <c r="YJ157" s="38"/>
      <c r="YK157" s="38"/>
      <c r="YL157" s="38"/>
      <c r="YM157" s="38"/>
      <c r="YN157" s="38"/>
      <c r="YO157" s="38"/>
      <c r="YP157" s="38"/>
      <c r="YQ157" s="38"/>
      <c r="YR157" s="38"/>
      <c r="YS157" s="38"/>
      <c r="YT157" s="38"/>
      <c r="YU157" s="38"/>
      <c r="YV157" s="38"/>
      <c r="YW157" s="38"/>
      <c r="YX157" s="38"/>
      <c r="YY157" s="38"/>
      <c r="YZ157" s="38"/>
      <c r="ZA157" s="38"/>
      <c r="ZB157" s="38"/>
      <c r="ZC157" s="38"/>
      <c r="ZD157" s="38"/>
      <c r="ZE157" s="38"/>
      <c r="ZF157" s="38"/>
      <c r="ZG157" s="38"/>
      <c r="ZH157" s="38"/>
      <c r="ZI157" s="38"/>
      <c r="ZJ157" s="38"/>
      <c r="ZK157" s="38"/>
      <c r="ZL157" s="38"/>
      <c r="ZM157" s="38"/>
      <c r="ZN157" s="38"/>
      <c r="ZO157" s="38"/>
      <c r="ZP157" s="38"/>
      <c r="ZQ157" s="38"/>
      <c r="ZR157" s="38"/>
      <c r="ZS157" s="38"/>
      <c r="ZT157" s="38"/>
      <c r="ZU157" s="38"/>
      <c r="ZV157" s="38"/>
      <c r="ZW157" s="38"/>
      <c r="ZX157" s="38"/>
      <c r="ZY157" s="38"/>
      <c r="ZZ157" s="38"/>
      <c r="AAA157" s="38"/>
      <c r="AAB157" s="38"/>
      <c r="AAC157" s="38"/>
      <c r="AAD157" s="38"/>
      <c r="AAE157" s="38"/>
      <c r="AAF157" s="38"/>
      <c r="AAG157" s="38"/>
      <c r="AAH157" s="38"/>
      <c r="AAI157" s="38"/>
      <c r="AAJ157" s="31">
        <f t="shared" si="15"/>
        <v>0</v>
      </c>
      <c r="AAK157" s="5"/>
    </row>
    <row r="158" spans="1:713" s="36" customFormat="1" x14ac:dyDescent="0.25">
      <c r="A158" s="43" t="s">
        <v>82</v>
      </c>
      <c r="B158" s="77">
        <f t="shared" si="14"/>
        <v>0</v>
      </c>
      <c r="C158" s="69">
        <v>10</v>
      </c>
      <c r="D158" s="71">
        <v>43430</v>
      </c>
      <c r="E158" s="79">
        <v>21.35</v>
      </c>
      <c r="F158" s="79">
        <f t="shared" si="16"/>
        <v>0</v>
      </c>
      <c r="G158" s="77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  <c r="BQ158" s="38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38"/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38"/>
      <c r="DC158" s="38"/>
      <c r="DD158" s="38"/>
      <c r="DE158" s="38"/>
      <c r="DF158" s="38"/>
      <c r="DG158" s="38"/>
      <c r="DH158" s="38"/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  <c r="EI158" s="38"/>
      <c r="EJ158" s="38"/>
      <c r="EK158" s="38"/>
      <c r="EL158" s="38"/>
      <c r="EM158" s="38"/>
      <c r="EN158" s="38"/>
      <c r="EO158" s="38"/>
      <c r="EP158" s="38"/>
      <c r="EQ158" s="38"/>
      <c r="ER158" s="38"/>
      <c r="ES158" s="38"/>
      <c r="ET158" s="38"/>
      <c r="EU158" s="38"/>
      <c r="EV158" s="38"/>
      <c r="EW158" s="38"/>
      <c r="EX158" s="38"/>
      <c r="EY158" s="38"/>
      <c r="EZ158" s="38"/>
      <c r="FA158" s="38"/>
      <c r="FB158" s="38"/>
      <c r="FC158" s="38"/>
      <c r="FD158" s="38"/>
      <c r="FE158" s="38"/>
      <c r="FF158" s="38"/>
      <c r="FG158" s="38"/>
      <c r="FH158" s="38"/>
      <c r="FI158" s="38"/>
      <c r="FJ158" s="38"/>
      <c r="FK158" s="38"/>
      <c r="FL158" s="38"/>
      <c r="FM158" s="38"/>
      <c r="FN158" s="38"/>
      <c r="FO158" s="38"/>
      <c r="FP158" s="38"/>
      <c r="FQ158" s="38"/>
      <c r="FR158" s="38"/>
      <c r="FS158" s="38"/>
      <c r="FT158" s="38"/>
      <c r="FU158" s="38"/>
      <c r="FV158" s="38"/>
      <c r="FW158" s="38"/>
      <c r="FX158" s="38"/>
      <c r="FY158" s="38"/>
      <c r="FZ158" s="38"/>
      <c r="GA158" s="38"/>
      <c r="GB158" s="38"/>
      <c r="GC158" s="38"/>
      <c r="GD158" s="38"/>
      <c r="GE158" s="38"/>
      <c r="GF158" s="38"/>
      <c r="GG158" s="38"/>
      <c r="GH158" s="38"/>
      <c r="GI158" s="38">
        <v>40</v>
      </c>
      <c r="GJ158" s="38"/>
      <c r="GK158" s="38"/>
      <c r="GL158" s="38"/>
      <c r="GM158" s="38"/>
      <c r="GN158" s="38"/>
      <c r="GO158" s="38"/>
      <c r="GP158" s="38"/>
      <c r="GQ158" s="38"/>
      <c r="GR158" s="38"/>
      <c r="GS158" s="38"/>
      <c r="GT158" s="38"/>
      <c r="GU158" s="38"/>
      <c r="GV158" s="38">
        <v>10</v>
      </c>
      <c r="GW158" s="38"/>
      <c r="GX158" s="38">
        <v>10</v>
      </c>
      <c r="GY158" s="38"/>
      <c r="GZ158" s="38"/>
      <c r="HA158" s="38"/>
      <c r="HB158" s="38"/>
      <c r="HC158" s="38"/>
      <c r="HD158" s="38"/>
      <c r="HE158" s="38"/>
      <c r="HF158" s="38"/>
      <c r="HG158" s="38"/>
      <c r="HH158" s="38"/>
      <c r="HI158" s="38"/>
      <c r="HJ158" s="38"/>
      <c r="HK158" s="38"/>
      <c r="HL158" s="38"/>
      <c r="HM158" s="38"/>
      <c r="HN158" s="38"/>
      <c r="HO158" s="38"/>
      <c r="HP158" s="38"/>
      <c r="HQ158" s="38"/>
      <c r="HR158" s="38"/>
      <c r="HS158" s="38"/>
      <c r="HT158" s="38"/>
      <c r="HU158" s="38"/>
      <c r="HV158" s="38"/>
      <c r="HW158" s="38"/>
      <c r="HX158" s="38"/>
      <c r="HY158" s="38"/>
      <c r="HZ158" s="38"/>
      <c r="IA158" s="38"/>
      <c r="IB158" s="38"/>
      <c r="IC158" s="38"/>
      <c r="ID158" s="38"/>
      <c r="IE158" s="38"/>
      <c r="IF158" s="38"/>
      <c r="IG158" s="38"/>
      <c r="IH158" s="38"/>
      <c r="II158" s="38"/>
      <c r="IJ158" s="38"/>
      <c r="IK158" s="38"/>
      <c r="IL158" s="38"/>
      <c r="IM158" s="38"/>
      <c r="IN158" s="38"/>
      <c r="IO158" s="38"/>
      <c r="IP158" s="38"/>
      <c r="IQ158" s="38"/>
      <c r="IR158" s="38"/>
      <c r="IS158" s="38"/>
      <c r="IT158" s="38"/>
      <c r="IU158" s="38"/>
      <c r="IV158" s="38"/>
      <c r="IW158" s="38"/>
      <c r="IX158" s="38"/>
      <c r="IY158" s="38"/>
      <c r="IZ158" s="38"/>
      <c r="JA158" s="38"/>
      <c r="JB158" s="38"/>
      <c r="JC158" s="38"/>
      <c r="JD158" s="38"/>
      <c r="JE158" s="38"/>
      <c r="JF158" s="38"/>
      <c r="JG158" s="38"/>
      <c r="JH158" s="38"/>
      <c r="JI158" s="38"/>
      <c r="JJ158" s="38"/>
      <c r="JK158" s="38"/>
      <c r="JL158" s="38"/>
      <c r="JM158" s="38"/>
      <c r="JN158" s="38"/>
      <c r="JO158" s="38"/>
      <c r="JP158" s="38"/>
      <c r="JQ158" s="38"/>
      <c r="JR158" s="38"/>
      <c r="JS158" s="38"/>
      <c r="JT158" s="38"/>
      <c r="JU158" s="38"/>
      <c r="JV158" s="38"/>
      <c r="JW158" s="38"/>
      <c r="JX158" s="38"/>
      <c r="JY158" s="38"/>
      <c r="JZ158" s="38"/>
      <c r="KA158" s="38"/>
      <c r="KB158" s="38"/>
      <c r="KC158" s="38"/>
      <c r="KD158" s="38"/>
      <c r="KE158" s="38"/>
      <c r="KF158" s="38"/>
      <c r="KG158" s="38"/>
      <c r="KH158" s="38"/>
      <c r="KI158" s="38"/>
      <c r="KJ158" s="38"/>
      <c r="KK158" s="38"/>
      <c r="KL158" s="38"/>
      <c r="KM158" s="38"/>
      <c r="KN158" s="38"/>
      <c r="KO158" s="38"/>
      <c r="KP158" s="38"/>
      <c r="KQ158" s="38"/>
      <c r="KR158" s="38"/>
      <c r="KS158" s="38">
        <v>10</v>
      </c>
      <c r="KT158" s="38"/>
      <c r="KU158" s="38"/>
      <c r="KV158" s="38"/>
      <c r="KW158" s="38"/>
      <c r="KX158" s="38"/>
      <c r="KY158" s="38"/>
      <c r="KZ158" s="38"/>
      <c r="LA158" s="38"/>
      <c r="LB158" s="38"/>
      <c r="LC158" s="38"/>
      <c r="LD158" s="38"/>
      <c r="LE158" s="38"/>
      <c r="LF158" s="38"/>
      <c r="LG158" s="38"/>
      <c r="LH158" s="38"/>
      <c r="LI158" s="38"/>
      <c r="LJ158" s="38"/>
      <c r="LK158" s="38"/>
      <c r="LL158" s="38"/>
      <c r="LM158" s="38"/>
      <c r="LN158" s="38"/>
      <c r="LO158" s="38">
        <v>10</v>
      </c>
      <c r="LP158" s="38"/>
      <c r="LQ158" s="38"/>
      <c r="LR158" s="38"/>
      <c r="LS158" s="38"/>
      <c r="LT158" s="38"/>
      <c r="LU158" s="38"/>
      <c r="LV158" s="38"/>
      <c r="LW158" s="38"/>
      <c r="LX158" s="38"/>
      <c r="LY158" s="38"/>
      <c r="LZ158" s="38"/>
      <c r="MA158" s="38"/>
      <c r="MB158" s="38"/>
      <c r="MC158" s="38"/>
      <c r="MD158" s="38"/>
      <c r="ME158" s="38"/>
      <c r="MF158" s="38"/>
      <c r="MG158" s="38"/>
      <c r="MH158" s="38"/>
      <c r="MI158" s="38"/>
      <c r="MJ158" s="38"/>
      <c r="MK158" s="38"/>
      <c r="ML158" s="38"/>
      <c r="MM158" s="38"/>
      <c r="MN158" s="38"/>
      <c r="MO158" s="38"/>
      <c r="MP158" s="38"/>
      <c r="MQ158" s="38"/>
      <c r="MR158" s="38"/>
      <c r="MS158" s="38"/>
      <c r="MT158" s="38"/>
      <c r="MU158" s="38"/>
      <c r="MV158" s="38"/>
      <c r="MW158" s="38"/>
      <c r="MX158" s="38"/>
      <c r="MY158" s="38"/>
      <c r="MZ158" s="38"/>
      <c r="NA158" s="38"/>
      <c r="NB158" s="38"/>
      <c r="NC158" s="38"/>
      <c r="ND158" s="38"/>
      <c r="NE158" s="38"/>
      <c r="NF158" s="38"/>
      <c r="NG158" s="38"/>
      <c r="NH158" s="38"/>
      <c r="NI158" s="38"/>
      <c r="NJ158" s="38"/>
      <c r="NK158" s="38"/>
      <c r="NL158" s="38"/>
      <c r="NM158" s="38"/>
      <c r="NN158" s="38"/>
      <c r="NO158" s="38"/>
      <c r="NP158" s="38"/>
      <c r="NQ158" s="38"/>
      <c r="NR158" s="38"/>
      <c r="NS158" s="38"/>
      <c r="NT158" s="38"/>
      <c r="NU158" s="38"/>
      <c r="NV158" s="38"/>
      <c r="NW158" s="38"/>
      <c r="NX158" s="38"/>
      <c r="NY158" s="38"/>
      <c r="NZ158" s="38"/>
      <c r="OA158" s="38"/>
      <c r="OB158" s="38"/>
      <c r="OC158" s="38"/>
      <c r="OD158" s="38"/>
      <c r="OE158" s="38"/>
      <c r="OF158" s="38"/>
      <c r="OG158" s="38"/>
      <c r="OH158" s="38"/>
      <c r="OI158" s="38"/>
      <c r="OJ158" s="38"/>
      <c r="OK158" s="38"/>
      <c r="OL158" s="38"/>
      <c r="OM158" s="38"/>
      <c r="ON158" s="38"/>
      <c r="OO158" s="38"/>
      <c r="OP158" s="38"/>
      <c r="OQ158" s="38"/>
      <c r="OR158" s="38"/>
      <c r="OS158" s="38"/>
      <c r="OT158" s="38"/>
      <c r="OU158" s="38"/>
      <c r="OV158" s="38"/>
      <c r="OW158" s="38"/>
      <c r="OX158" s="38"/>
      <c r="OY158" s="38"/>
      <c r="OZ158" s="38"/>
      <c r="PA158" s="38"/>
      <c r="PB158" s="38"/>
      <c r="PC158" s="38"/>
      <c r="PD158" s="38"/>
      <c r="PE158" s="38"/>
      <c r="PF158" s="38"/>
      <c r="PG158" s="38"/>
      <c r="PH158" s="38"/>
      <c r="PI158" s="38"/>
      <c r="PJ158" s="38"/>
      <c r="PK158" s="38"/>
      <c r="PL158" s="38"/>
      <c r="PM158" s="38"/>
      <c r="PN158" s="38"/>
      <c r="PO158" s="38"/>
      <c r="PP158" s="38"/>
      <c r="PQ158" s="38"/>
      <c r="PR158" s="38"/>
      <c r="PS158" s="38"/>
      <c r="PT158" s="38"/>
      <c r="PU158" s="38"/>
      <c r="PV158" s="38"/>
      <c r="PW158" s="38"/>
      <c r="PX158" s="38"/>
      <c r="PY158" s="38"/>
      <c r="PZ158" s="38"/>
      <c r="QA158" s="38"/>
      <c r="QB158" s="38"/>
      <c r="QC158" s="38"/>
      <c r="QD158" s="38"/>
      <c r="QE158" s="38"/>
      <c r="QF158" s="38"/>
      <c r="QG158" s="38"/>
      <c r="QH158" s="38"/>
      <c r="QI158" s="38"/>
      <c r="QJ158" s="38"/>
      <c r="QK158" s="38"/>
      <c r="QL158" s="38"/>
      <c r="QM158" s="38"/>
      <c r="QN158" s="38"/>
      <c r="QO158" s="38"/>
      <c r="QP158" s="38"/>
      <c r="QQ158" s="38"/>
      <c r="QR158" s="38"/>
      <c r="QS158" s="38"/>
      <c r="QT158" s="38"/>
      <c r="QU158" s="38"/>
      <c r="QV158" s="38"/>
      <c r="QW158" s="38"/>
      <c r="QX158" s="38"/>
      <c r="QY158" s="38"/>
      <c r="QZ158" s="38"/>
      <c r="RA158" s="38"/>
      <c r="RB158" s="38"/>
      <c r="RC158" s="38"/>
      <c r="RD158" s="38"/>
      <c r="RE158" s="38"/>
      <c r="RF158" s="38"/>
      <c r="RG158" s="38"/>
      <c r="RH158" s="38"/>
      <c r="RI158" s="38"/>
      <c r="RJ158" s="38"/>
      <c r="RK158" s="38"/>
      <c r="RL158" s="38"/>
      <c r="RM158" s="38"/>
      <c r="RN158" s="38"/>
      <c r="RO158" s="38"/>
      <c r="RP158" s="38"/>
      <c r="RQ158" s="38"/>
      <c r="RR158" s="38"/>
      <c r="RS158" s="38"/>
      <c r="RT158" s="38"/>
      <c r="RU158" s="38"/>
      <c r="RV158" s="38"/>
      <c r="RW158" s="38"/>
      <c r="RX158" s="38"/>
      <c r="RY158" s="38"/>
      <c r="RZ158" s="38"/>
      <c r="SA158" s="38"/>
      <c r="SB158" s="38"/>
      <c r="SC158" s="38"/>
      <c r="SD158" s="38"/>
      <c r="SE158" s="38"/>
      <c r="SF158" s="38"/>
      <c r="SG158" s="38"/>
      <c r="SH158" s="38"/>
      <c r="SI158" s="38"/>
      <c r="SJ158" s="38"/>
      <c r="SK158" s="38"/>
      <c r="SL158" s="38"/>
      <c r="SM158" s="38"/>
      <c r="SN158" s="38"/>
      <c r="SO158" s="38"/>
      <c r="SP158" s="38"/>
      <c r="SQ158" s="38"/>
      <c r="SR158" s="38"/>
      <c r="SS158" s="38"/>
      <c r="ST158" s="38"/>
      <c r="SU158" s="38"/>
      <c r="SV158" s="38"/>
      <c r="SW158" s="38"/>
      <c r="SX158" s="38"/>
      <c r="SY158" s="38"/>
      <c r="SZ158" s="38"/>
      <c r="TA158" s="38"/>
      <c r="TB158" s="38"/>
      <c r="TC158" s="38"/>
      <c r="TD158" s="38"/>
      <c r="TE158" s="38"/>
      <c r="TF158" s="38"/>
      <c r="TG158" s="38"/>
      <c r="TH158" s="38"/>
      <c r="TI158" s="38"/>
      <c r="TJ158" s="38"/>
      <c r="TK158" s="38"/>
      <c r="TL158" s="38"/>
      <c r="TM158" s="38"/>
      <c r="TN158" s="38"/>
      <c r="TO158" s="38"/>
      <c r="TP158" s="38"/>
      <c r="TQ158" s="38"/>
      <c r="TR158" s="38"/>
      <c r="TS158" s="38"/>
      <c r="TT158" s="38"/>
      <c r="TU158" s="38"/>
      <c r="TV158" s="38"/>
      <c r="TW158" s="38"/>
      <c r="TX158" s="38"/>
      <c r="TY158" s="38"/>
      <c r="TZ158" s="38"/>
      <c r="UA158" s="38"/>
      <c r="UB158" s="38"/>
      <c r="UC158" s="38"/>
      <c r="UD158" s="38"/>
      <c r="UE158" s="38"/>
      <c r="UF158" s="38"/>
      <c r="UG158" s="38"/>
      <c r="UH158" s="38"/>
      <c r="UI158" s="38"/>
      <c r="UJ158" s="38"/>
      <c r="UK158" s="38"/>
      <c r="UL158" s="38"/>
      <c r="UM158" s="38"/>
      <c r="UN158" s="38"/>
      <c r="UO158" s="38"/>
      <c r="UP158" s="38"/>
      <c r="UQ158" s="38"/>
      <c r="UR158" s="38"/>
      <c r="US158" s="38"/>
      <c r="UT158" s="38"/>
      <c r="UU158" s="38"/>
      <c r="UV158" s="38"/>
      <c r="UW158" s="38"/>
      <c r="UX158" s="38"/>
      <c r="UY158" s="38"/>
      <c r="UZ158" s="38"/>
      <c r="VA158" s="38"/>
      <c r="VB158" s="38"/>
      <c r="VC158" s="38"/>
      <c r="VD158" s="38"/>
      <c r="VE158" s="38"/>
      <c r="VF158" s="38"/>
      <c r="VG158" s="38"/>
      <c r="VH158" s="38"/>
      <c r="VI158" s="38"/>
      <c r="VJ158" s="38"/>
      <c r="VK158" s="38"/>
      <c r="VL158" s="38"/>
      <c r="VM158" s="38"/>
      <c r="VN158" s="38"/>
      <c r="VO158" s="38"/>
      <c r="VP158" s="38"/>
      <c r="VQ158" s="38"/>
      <c r="VR158" s="38"/>
      <c r="VS158" s="38"/>
      <c r="VT158" s="38"/>
      <c r="VU158" s="38"/>
      <c r="VV158" s="38"/>
      <c r="VW158" s="38"/>
      <c r="VX158" s="38"/>
      <c r="VY158" s="38"/>
      <c r="VZ158" s="38"/>
      <c r="WA158" s="38"/>
      <c r="WB158" s="38"/>
      <c r="WC158" s="38"/>
      <c r="WD158" s="38"/>
      <c r="WE158" s="38"/>
      <c r="WF158" s="38"/>
      <c r="WG158" s="38"/>
      <c r="WH158" s="38"/>
      <c r="WI158" s="38"/>
      <c r="WJ158" s="38"/>
      <c r="WK158" s="38"/>
      <c r="WL158" s="38"/>
      <c r="WM158" s="38"/>
      <c r="WN158" s="38"/>
      <c r="WO158" s="38"/>
      <c r="WP158" s="38"/>
      <c r="WQ158" s="38">
        <v>10</v>
      </c>
      <c r="WR158" s="38"/>
      <c r="WS158" s="38"/>
      <c r="WT158" s="38"/>
      <c r="WU158" s="38">
        <v>10</v>
      </c>
      <c r="WV158" s="38"/>
      <c r="WW158" s="38"/>
      <c r="WX158" s="38"/>
      <c r="WY158" s="38"/>
      <c r="WZ158" s="38"/>
      <c r="XA158" s="38"/>
      <c r="XB158" s="38"/>
      <c r="XC158" s="38"/>
      <c r="XD158" s="38"/>
      <c r="XE158" s="38"/>
      <c r="XF158" s="38"/>
      <c r="XG158" s="38"/>
      <c r="XH158" s="38"/>
      <c r="XI158" s="38"/>
      <c r="XJ158" s="38"/>
      <c r="XK158" s="38"/>
      <c r="XL158" s="38"/>
      <c r="XM158" s="38"/>
      <c r="XN158" s="38"/>
      <c r="XO158" s="38"/>
      <c r="XP158" s="38"/>
      <c r="XQ158" s="38"/>
      <c r="XR158" s="38"/>
      <c r="XS158" s="38"/>
      <c r="XT158" s="38"/>
      <c r="XU158" s="38"/>
      <c r="XV158" s="38"/>
      <c r="XW158" s="38"/>
      <c r="XX158" s="38"/>
      <c r="XY158" s="38"/>
      <c r="XZ158" s="38"/>
      <c r="YA158" s="38"/>
      <c r="YB158" s="38"/>
      <c r="YC158" s="38"/>
      <c r="YD158" s="38"/>
      <c r="YE158" s="38"/>
      <c r="YF158" s="38"/>
      <c r="YG158" s="38"/>
      <c r="YH158" s="38"/>
      <c r="YI158" s="38"/>
      <c r="YJ158" s="38"/>
      <c r="YK158" s="38"/>
      <c r="YL158" s="38"/>
      <c r="YM158" s="38"/>
      <c r="YN158" s="38"/>
      <c r="YO158" s="38"/>
      <c r="YP158" s="38"/>
      <c r="YQ158" s="38"/>
      <c r="YR158" s="38"/>
      <c r="YS158" s="38"/>
      <c r="YT158" s="38"/>
      <c r="YU158" s="38"/>
      <c r="YV158" s="38"/>
      <c r="YW158" s="38"/>
      <c r="YX158" s="38"/>
      <c r="YY158" s="38"/>
      <c r="YZ158" s="38"/>
      <c r="ZA158" s="38"/>
      <c r="ZB158" s="38"/>
      <c r="ZC158" s="38"/>
      <c r="ZD158" s="38"/>
      <c r="ZE158" s="38"/>
      <c r="ZF158" s="38"/>
      <c r="ZG158" s="38"/>
      <c r="ZH158" s="38"/>
      <c r="ZI158" s="38"/>
      <c r="ZJ158" s="38"/>
      <c r="ZK158" s="38"/>
      <c r="ZL158" s="38"/>
      <c r="ZM158" s="38"/>
      <c r="ZN158" s="38"/>
      <c r="ZO158" s="38"/>
      <c r="ZP158" s="38"/>
      <c r="ZQ158" s="38"/>
      <c r="ZR158" s="38"/>
      <c r="ZS158" s="38"/>
      <c r="ZT158" s="38"/>
      <c r="ZU158" s="38"/>
      <c r="ZV158" s="38"/>
      <c r="ZW158" s="38"/>
      <c r="ZX158" s="38"/>
      <c r="ZY158" s="38"/>
      <c r="ZZ158" s="38"/>
      <c r="AAA158" s="38"/>
      <c r="AAB158" s="38"/>
      <c r="AAC158" s="38"/>
      <c r="AAD158" s="38"/>
      <c r="AAE158" s="38"/>
      <c r="AAF158" s="38"/>
      <c r="AAG158" s="38"/>
      <c r="AAH158" s="38"/>
      <c r="AAI158" s="38"/>
      <c r="AAJ158" s="31">
        <f t="shared" si="15"/>
        <v>0</v>
      </c>
      <c r="AAK158" s="5"/>
    </row>
    <row r="159" spans="1:713" s="36" customFormat="1" x14ac:dyDescent="0.25">
      <c r="A159" s="43" t="s">
        <v>242</v>
      </c>
      <c r="B159" s="77">
        <f t="shared" si="14"/>
        <v>0</v>
      </c>
      <c r="C159" s="69">
        <v>9</v>
      </c>
      <c r="D159" s="71">
        <v>43269</v>
      </c>
      <c r="E159" s="79">
        <v>20.18</v>
      </c>
      <c r="F159" s="79">
        <f>E159*B159</f>
        <v>0</v>
      </c>
      <c r="G159" s="77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  <c r="BQ159" s="38"/>
      <c r="BR159" s="38"/>
      <c r="BS159" s="38"/>
      <c r="BT159" s="38"/>
      <c r="BU159" s="38"/>
      <c r="BV159" s="38"/>
      <c r="BW159" s="38"/>
      <c r="BX159" s="38"/>
      <c r="BY159" s="38"/>
      <c r="BZ159" s="38"/>
      <c r="CA159" s="38"/>
      <c r="CB159" s="38"/>
      <c r="CC159" s="38"/>
      <c r="CD159" s="38"/>
      <c r="CE159" s="38"/>
      <c r="CF159" s="38"/>
      <c r="CG159" s="38"/>
      <c r="CH159" s="38"/>
      <c r="CI159" s="38"/>
      <c r="CJ159" s="38"/>
      <c r="CK159" s="38"/>
      <c r="CL159" s="38"/>
      <c r="CM159" s="38"/>
      <c r="CN159" s="38"/>
      <c r="CO159" s="38"/>
      <c r="CP159" s="38"/>
      <c r="CQ159" s="38"/>
      <c r="CR159" s="38"/>
      <c r="CS159" s="38"/>
      <c r="CT159" s="38"/>
      <c r="CU159" s="38"/>
      <c r="CV159" s="38"/>
      <c r="CW159" s="38"/>
      <c r="CX159" s="38"/>
      <c r="CY159" s="38"/>
      <c r="CZ159" s="38"/>
      <c r="DA159" s="38"/>
      <c r="DB159" s="38"/>
      <c r="DC159" s="38"/>
      <c r="DD159" s="38"/>
      <c r="DE159" s="38"/>
      <c r="DF159" s="38"/>
      <c r="DG159" s="38"/>
      <c r="DH159" s="38"/>
      <c r="DI159" s="38"/>
      <c r="DJ159" s="38"/>
      <c r="DK159" s="38"/>
      <c r="DL159" s="38"/>
      <c r="DM159" s="38"/>
      <c r="DN159" s="38"/>
      <c r="DO159" s="38"/>
      <c r="DP159" s="38"/>
      <c r="DQ159" s="38"/>
      <c r="DR159" s="38"/>
      <c r="DS159" s="38"/>
      <c r="DT159" s="38"/>
      <c r="DU159" s="38"/>
      <c r="DV159" s="38"/>
      <c r="DW159" s="38"/>
      <c r="DX159" s="38"/>
      <c r="DY159" s="38"/>
      <c r="DZ159" s="38"/>
      <c r="EA159" s="38"/>
      <c r="EB159" s="38"/>
      <c r="EC159" s="38"/>
      <c r="ED159" s="38"/>
      <c r="EE159" s="38"/>
      <c r="EF159" s="38"/>
      <c r="EG159" s="38"/>
      <c r="EH159" s="38"/>
      <c r="EI159" s="38"/>
      <c r="EJ159" s="38"/>
      <c r="EK159" s="38"/>
      <c r="EL159" s="38"/>
      <c r="EM159" s="38"/>
      <c r="EN159" s="38"/>
      <c r="EO159" s="38"/>
      <c r="EP159" s="38"/>
      <c r="EQ159" s="38"/>
      <c r="ER159" s="38"/>
      <c r="ES159" s="38"/>
      <c r="ET159" s="38"/>
      <c r="EU159" s="38"/>
      <c r="EV159" s="38"/>
      <c r="EW159" s="38"/>
      <c r="EX159" s="38"/>
      <c r="EY159" s="38"/>
      <c r="EZ159" s="38"/>
      <c r="FA159" s="38"/>
      <c r="FB159" s="38"/>
      <c r="FC159" s="38"/>
      <c r="FD159" s="38"/>
      <c r="FE159" s="38"/>
      <c r="FF159" s="38"/>
      <c r="FG159" s="38"/>
      <c r="FH159" s="38"/>
      <c r="FI159" s="38"/>
      <c r="FJ159" s="38"/>
      <c r="FK159" s="38"/>
      <c r="FL159" s="38"/>
      <c r="FM159" s="38"/>
      <c r="FN159" s="38"/>
      <c r="FO159" s="38"/>
      <c r="FP159" s="38"/>
      <c r="FQ159" s="38"/>
      <c r="FR159" s="38"/>
      <c r="FS159" s="38"/>
      <c r="FT159" s="38"/>
      <c r="FU159" s="38"/>
      <c r="FV159" s="38"/>
      <c r="FW159" s="38"/>
      <c r="FX159" s="38"/>
      <c r="FY159" s="38"/>
      <c r="FZ159" s="38"/>
      <c r="GA159" s="38"/>
      <c r="GB159" s="38"/>
      <c r="GC159" s="38"/>
      <c r="GD159" s="38"/>
      <c r="GE159" s="38"/>
      <c r="GF159" s="38"/>
      <c r="GG159" s="38"/>
      <c r="GH159" s="38"/>
      <c r="GI159" s="38"/>
      <c r="GJ159" s="38"/>
      <c r="GK159" s="38"/>
      <c r="GL159" s="38"/>
      <c r="GM159" s="38"/>
      <c r="GN159" s="38"/>
      <c r="GO159" s="38"/>
      <c r="GP159" s="38"/>
      <c r="GQ159" s="38"/>
      <c r="GR159" s="38"/>
      <c r="GS159" s="38"/>
      <c r="GT159" s="38"/>
      <c r="GU159" s="38"/>
      <c r="GV159" s="38"/>
      <c r="GW159" s="38"/>
      <c r="GX159" s="38"/>
      <c r="GY159" s="38"/>
      <c r="GZ159" s="38"/>
      <c r="HA159" s="38"/>
      <c r="HB159" s="38"/>
      <c r="HC159" s="38"/>
      <c r="HD159" s="38"/>
      <c r="HE159" s="38"/>
      <c r="HF159" s="38"/>
      <c r="HG159" s="38"/>
      <c r="HH159" s="38"/>
      <c r="HI159" s="38"/>
      <c r="HJ159" s="38"/>
      <c r="HK159" s="38"/>
      <c r="HL159" s="38"/>
      <c r="HM159" s="38"/>
      <c r="HN159" s="38"/>
      <c r="HO159" s="38"/>
      <c r="HP159" s="38"/>
      <c r="HQ159" s="38"/>
      <c r="HR159" s="38"/>
      <c r="HS159" s="38"/>
      <c r="HT159" s="38"/>
      <c r="HU159" s="38"/>
      <c r="HV159" s="38"/>
      <c r="HW159" s="38"/>
      <c r="HX159" s="38"/>
      <c r="HY159" s="38"/>
      <c r="HZ159" s="38"/>
      <c r="IA159" s="38"/>
      <c r="IB159" s="38"/>
      <c r="IC159" s="38"/>
      <c r="ID159" s="38"/>
      <c r="IE159" s="38"/>
      <c r="IF159" s="38"/>
      <c r="IG159" s="38"/>
      <c r="IH159" s="38"/>
      <c r="II159" s="38"/>
      <c r="IJ159" s="38"/>
      <c r="IK159" s="38"/>
      <c r="IL159" s="38"/>
      <c r="IM159" s="38"/>
      <c r="IN159" s="38"/>
      <c r="IO159" s="38"/>
      <c r="IP159" s="38"/>
      <c r="IQ159" s="38"/>
      <c r="IR159" s="38"/>
      <c r="IS159" s="38"/>
      <c r="IT159" s="38"/>
      <c r="IU159" s="38"/>
      <c r="IV159" s="38"/>
      <c r="IW159" s="38"/>
      <c r="IX159" s="38"/>
      <c r="IY159" s="38"/>
      <c r="IZ159" s="38"/>
      <c r="JA159" s="38"/>
      <c r="JB159" s="38"/>
      <c r="JC159" s="38"/>
      <c r="JD159" s="38"/>
      <c r="JE159" s="38"/>
      <c r="JF159" s="38"/>
      <c r="JG159" s="38"/>
      <c r="JH159" s="38"/>
      <c r="JI159" s="38"/>
      <c r="JJ159" s="38"/>
      <c r="JK159" s="38"/>
      <c r="JL159" s="38"/>
      <c r="JM159" s="38"/>
      <c r="JN159" s="38"/>
      <c r="JO159" s="38"/>
      <c r="JP159" s="38"/>
      <c r="JQ159" s="38"/>
      <c r="JR159" s="38"/>
      <c r="JS159" s="38"/>
      <c r="JT159" s="38"/>
      <c r="JU159" s="38"/>
      <c r="JV159" s="38"/>
      <c r="JW159" s="38"/>
      <c r="JX159" s="38"/>
      <c r="JY159" s="38"/>
      <c r="JZ159" s="38"/>
      <c r="KA159" s="38"/>
      <c r="KB159" s="38"/>
      <c r="KC159" s="38"/>
      <c r="KD159" s="38"/>
      <c r="KE159" s="38"/>
      <c r="KF159" s="38"/>
      <c r="KG159" s="38"/>
      <c r="KH159" s="38"/>
      <c r="KI159" s="38"/>
      <c r="KJ159" s="38"/>
      <c r="KK159" s="38"/>
      <c r="KL159" s="38"/>
      <c r="KM159" s="38"/>
      <c r="KN159" s="38"/>
      <c r="KO159" s="38"/>
      <c r="KP159" s="38"/>
      <c r="KQ159" s="38"/>
      <c r="KR159" s="38"/>
      <c r="KS159" s="38"/>
      <c r="KT159" s="38"/>
      <c r="KU159" s="38"/>
      <c r="KV159" s="38"/>
      <c r="KW159" s="38"/>
      <c r="KX159" s="38"/>
      <c r="KY159" s="38"/>
      <c r="KZ159" s="38"/>
      <c r="LA159" s="38"/>
      <c r="LB159" s="38"/>
      <c r="LC159" s="38"/>
      <c r="LD159" s="38"/>
      <c r="LE159" s="38"/>
      <c r="LF159" s="38"/>
      <c r="LG159" s="38"/>
      <c r="LH159" s="38"/>
      <c r="LI159" s="38"/>
      <c r="LJ159" s="38"/>
      <c r="LK159" s="38"/>
      <c r="LL159" s="38">
        <v>9</v>
      </c>
      <c r="LM159" s="38"/>
      <c r="LN159" s="38"/>
      <c r="LO159" s="38"/>
      <c r="LP159" s="38"/>
      <c r="LQ159" s="38"/>
      <c r="LR159" s="38">
        <v>9</v>
      </c>
      <c r="LS159" s="38"/>
      <c r="LT159" s="38"/>
      <c r="LU159" s="38"/>
      <c r="LV159" s="38"/>
      <c r="LW159" s="38"/>
      <c r="LX159" s="38"/>
      <c r="LY159" s="38"/>
      <c r="LZ159" s="38"/>
      <c r="MA159" s="38"/>
      <c r="MB159" s="38"/>
      <c r="MC159" s="38"/>
      <c r="MD159" s="38"/>
      <c r="ME159" s="38"/>
      <c r="MF159" s="38"/>
      <c r="MG159" s="38"/>
      <c r="MH159" s="38"/>
      <c r="MI159" s="38"/>
      <c r="MJ159" s="38"/>
      <c r="MK159" s="38"/>
      <c r="ML159" s="38"/>
      <c r="MM159" s="38"/>
      <c r="MN159" s="38"/>
      <c r="MO159" s="38"/>
      <c r="MP159" s="38"/>
      <c r="MQ159" s="38"/>
      <c r="MR159" s="38"/>
      <c r="MS159" s="38"/>
      <c r="MT159" s="38"/>
      <c r="MU159" s="38"/>
      <c r="MV159" s="38"/>
      <c r="MW159" s="38"/>
      <c r="MX159" s="38"/>
      <c r="MY159" s="38"/>
      <c r="MZ159" s="38"/>
      <c r="NA159" s="38"/>
      <c r="NB159" s="38"/>
      <c r="NC159" s="38"/>
      <c r="ND159" s="38"/>
      <c r="NE159" s="38"/>
      <c r="NF159" s="38"/>
      <c r="NG159" s="38"/>
      <c r="NH159" s="38"/>
      <c r="NI159" s="38"/>
      <c r="NJ159" s="38"/>
      <c r="NK159" s="38"/>
      <c r="NL159" s="38"/>
      <c r="NM159" s="38"/>
      <c r="NN159" s="38"/>
      <c r="NO159" s="38"/>
      <c r="NP159" s="38"/>
      <c r="NQ159" s="38"/>
      <c r="NR159" s="38"/>
      <c r="NS159" s="38"/>
      <c r="NT159" s="38"/>
      <c r="NU159" s="38"/>
      <c r="NV159" s="38"/>
      <c r="NW159" s="38"/>
      <c r="NX159" s="38"/>
      <c r="NY159" s="38"/>
      <c r="NZ159" s="38"/>
      <c r="OA159" s="38"/>
      <c r="OB159" s="38"/>
      <c r="OC159" s="38"/>
      <c r="OD159" s="38"/>
      <c r="OE159" s="38"/>
      <c r="OF159" s="38"/>
      <c r="OG159" s="38"/>
      <c r="OH159" s="38"/>
      <c r="OI159" s="38"/>
      <c r="OJ159" s="38"/>
      <c r="OK159" s="38"/>
      <c r="OL159" s="38"/>
      <c r="OM159" s="38"/>
      <c r="ON159" s="38"/>
      <c r="OO159" s="38"/>
      <c r="OP159" s="38"/>
      <c r="OQ159" s="38"/>
      <c r="OR159" s="38"/>
      <c r="OS159" s="38"/>
      <c r="OT159" s="38"/>
      <c r="OU159" s="38"/>
      <c r="OV159" s="38"/>
      <c r="OW159" s="38"/>
      <c r="OX159" s="38"/>
      <c r="OY159" s="38"/>
      <c r="OZ159" s="38"/>
      <c r="PA159" s="38"/>
      <c r="PB159" s="38"/>
      <c r="PC159" s="38"/>
      <c r="PD159" s="38"/>
      <c r="PE159" s="38"/>
      <c r="PF159" s="38"/>
      <c r="PG159" s="38"/>
      <c r="PH159" s="38"/>
      <c r="PI159" s="38"/>
      <c r="PJ159" s="38"/>
      <c r="PK159" s="38"/>
      <c r="PL159" s="38"/>
      <c r="PM159" s="38"/>
      <c r="PN159" s="38"/>
      <c r="PO159" s="38"/>
      <c r="PP159" s="38"/>
      <c r="PQ159" s="38"/>
      <c r="PR159" s="38"/>
      <c r="PS159" s="38"/>
      <c r="PT159" s="38"/>
      <c r="PU159" s="38"/>
      <c r="PV159" s="38"/>
      <c r="PW159" s="38"/>
      <c r="PX159" s="38"/>
      <c r="PY159" s="38"/>
      <c r="PZ159" s="38"/>
      <c r="QA159" s="38"/>
      <c r="QB159" s="38"/>
      <c r="QC159" s="38"/>
      <c r="QD159" s="38"/>
      <c r="QE159" s="38"/>
      <c r="QF159" s="38"/>
      <c r="QG159" s="38"/>
      <c r="QH159" s="38"/>
      <c r="QI159" s="38"/>
      <c r="QJ159" s="38"/>
      <c r="QK159" s="38"/>
      <c r="QL159" s="38"/>
      <c r="QM159" s="38"/>
      <c r="QN159" s="38"/>
      <c r="QO159" s="38"/>
      <c r="QP159" s="38"/>
      <c r="QQ159" s="38"/>
      <c r="QR159" s="38"/>
      <c r="QS159" s="38"/>
      <c r="QT159" s="38"/>
      <c r="QU159" s="38"/>
      <c r="QV159" s="38"/>
      <c r="QW159" s="38"/>
      <c r="QX159" s="38"/>
      <c r="QY159" s="38"/>
      <c r="QZ159" s="38"/>
      <c r="RA159" s="38"/>
      <c r="RB159" s="38"/>
      <c r="RC159" s="38"/>
      <c r="RD159" s="38"/>
      <c r="RE159" s="38"/>
      <c r="RF159" s="38"/>
      <c r="RG159" s="38"/>
      <c r="RH159" s="38"/>
      <c r="RI159" s="38"/>
      <c r="RJ159" s="38"/>
      <c r="RK159" s="38"/>
      <c r="RL159" s="38"/>
      <c r="RM159" s="38"/>
      <c r="RN159" s="38"/>
      <c r="RO159" s="38"/>
      <c r="RP159" s="38"/>
      <c r="RQ159" s="38"/>
      <c r="RR159" s="38"/>
      <c r="RS159" s="38"/>
      <c r="RT159" s="38"/>
      <c r="RU159" s="38"/>
      <c r="RV159" s="38"/>
      <c r="RW159" s="38"/>
      <c r="RX159" s="38"/>
      <c r="RY159" s="38"/>
      <c r="RZ159" s="38"/>
      <c r="SA159" s="38"/>
      <c r="SB159" s="38"/>
      <c r="SC159" s="38"/>
      <c r="SD159" s="38"/>
      <c r="SE159" s="38"/>
      <c r="SF159" s="38"/>
      <c r="SG159" s="38"/>
      <c r="SH159" s="38"/>
      <c r="SI159" s="38"/>
      <c r="SJ159" s="38"/>
      <c r="SK159" s="38"/>
      <c r="SL159" s="38"/>
      <c r="SM159" s="38"/>
      <c r="SN159" s="38"/>
      <c r="SO159" s="38"/>
      <c r="SP159" s="38"/>
      <c r="SQ159" s="38"/>
      <c r="SR159" s="38"/>
      <c r="SS159" s="38"/>
      <c r="ST159" s="38"/>
      <c r="SU159" s="38"/>
      <c r="SV159" s="38"/>
      <c r="SW159" s="38"/>
      <c r="SX159" s="38"/>
      <c r="SY159" s="38"/>
      <c r="SZ159" s="38"/>
      <c r="TA159" s="38"/>
      <c r="TB159" s="38"/>
      <c r="TC159" s="38"/>
      <c r="TD159" s="38"/>
      <c r="TE159" s="38"/>
      <c r="TF159" s="38"/>
      <c r="TG159" s="38"/>
      <c r="TH159" s="38"/>
      <c r="TI159" s="38"/>
      <c r="TJ159" s="38"/>
      <c r="TK159" s="38"/>
      <c r="TL159" s="38"/>
      <c r="TM159" s="38"/>
      <c r="TN159" s="38"/>
      <c r="TO159" s="38"/>
      <c r="TP159" s="38"/>
      <c r="TQ159" s="38"/>
      <c r="TR159" s="38"/>
      <c r="TS159" s="38"/>
      <c r="TT159" s="38"/>
      <c r="TU159" s="38"/>
      <c r="TV159" s="38"/>
      <c r="TW159" s="38"/>
      <c r="TX159" s="38"/>
      <c r="TY159" s="38"/>
      <c r="TZ159" s="38"/>
      <c r="UA159" s="38"/>
      <c r="UB159" s="38"/>
      <c r="UC159" s="38"/>
      <c r="UD159" s="38"/>
      <c r="UE159" s="38"/>
      <c r="UF159" s="38"/>
      <c r="UG159" s="38"/>
      <c r="UH159" s="38"/>
      <c r="UI159" s="38"/>
      <c r="UJ159" s="38"/>
      <c r="UK159" s="38"/>
      <c r="UL159" s="38"/>
      <c r="UM159" s="38"/>
      <c r="UN159" s="38"/>
      <c r="UO159" s="38"/>
      <c r="UP159" s="38"/>
      <c r="UQ159" s="38"/>
      <c r="UR159" s="38"/>
      <c r="US159" s="38"/>
      <c r="UT159" s="38"/>
      <c r="UU159" s="38"/>
      <c r="UV159" s="38"/>
      <c r="UW159" s="38"/>
      <c r="UX159" s="38"/>
      <c r="UY159" s="38"/>
      <c r="UZ159" s="38"/>
      <c r="VA159" s="38"/>
      <c r="VB159" s="38"/>
      <c r="VC159" s="38"/>
      <c r="VD159" s="38"/>
      <c r="VE159" s="38"/>
      <c r="VF159" s="38"/>
      <c r="VG159" s="38"/>
      <c r="VH159" s="38"/>
      <c r="VI159" s="38"/>
      <c r="VJ159" s="38"/>
      <c r="VK159" s="38"/>
      <c r="VL159" s="38"/>
      <c r="VM159" s="38"/>
      <c r="VN159" s="38"/>
      <c r="VO159" s="38"/>
      <c r="VP159" s="38"/>
      <c r="VQ159" s="38"/>
      <c r="VR159" s="38"/>
      <c r="VS159" s="38"/>
      <c r="VT159" s="38"/>
      <c r="VU159" s="38"/>
      <c r="VV159" s="38"/>
      <c r="VW159" s="38"/>
      <c r="VX159" s="38"/>
      <c r="VY159" s="38"/>
      <c r="VZ159" s="38"/>
      <c r="WA159" s="38"/>
      <c r="WB159" s="38"/>
      <c r="WC159" s="38"/>
      <c r="WD159" s="38"/>
      <c r="WE159" s="38"/>
      <c r="WF159" s="38"/>
      <c r="WG159" s="38"/>
      <c r="WH159" s="38"/>
      <c r="WI159" s="38"/>
      <c r="WJ159" s="38"/>
      <c r="WK159" s="38"/>
      <c r="WL159" s="38"/>
      <c r="WM159" s="38"/>
      <c r="WN159" s="38"/>
      <c r="WO159" s="38"/>
      <c r="WP159" s="38"/>
      <c r="WQ159" s="38"/>
      <c r="WR159" s="38"/>
      <c r="WS159" s="38"/>
      <c r="WT159" s="38"/>
      <c r="WU159" s="38"/>
      <c r="WV159" s="38"/>
      <c r="WW159" s="38"/>
      <c r="WX159" s="38"/>
      <c r="WY159" s="38"/>
      <c r="WZ159" s="38"/>
      <c r="XA159" s="38"/>
      <c r="XB159" s="38"/>
      <c r="XC159" s="38"/>
      <c r="XD159" s="38"/>
      <c r="XE159" s="38"/>
      <c r="XF159" s="38"/>
      <c r="XG159" s="38"/>
      <c r="XH159" s="38"/>
      <c r="XI159" s="38"/>
      <c r="XJ159" s="38"/>
      <c r="XK159" s="38"/>
      <c r="XL159" s="38"/>
      <c r="XM159" s="38"/>
      <c r="XN159" s="38"/>
      <c r="XO159" s="38"/>
      <c r="XP159" s="38"/>
      <c r="XQ159" s="38"/>
      <c r="XR159" s="38"/>
      <c r="XS159" s="38"/>
      <c r="XT159" s="38"/>
      <c r="XU159" s="38"/>
      <c r="XV159" s="38"/>
      <c r="XW159" s="38"/>
      <c r="XX159" s="38"/>
      <c r="XY159" s="38"/>
      <c r="XZ159" s="38"/>
      <c r="YA159" s="38"/>
      <c r="YB159" s="38"/>
      <c r="YC159" s="38"/>
      <c r="YD159" s="38"/>
      <c r="YE159" s="38"/>
      <c r="YF159" s="38"/>
      <c r="YG159" s="38"/>
      <c r="YH159" s="38"/>
      <c r="YI159" s="38"/>
      <c r="YJ159" s="38"/>
      <c r="YK159" s="38"/>
      <c r="YL159" s="38"/>
      <c r="YM159" s="38"/>
      <c r="YN159" s="38"/>
      <c r="YO159" s="38"/>
      <c r="YP159" s="38"/>
      <c r="YQ159" s="38"/>
      <c r="YR159" s="38"/>
      <c r="YS159" s="38"/>
      <c r="YT159" s="38"/>
      <c r="YU159" s="38"/>
      <c r="YV159" s="38"/>
      <c r="YW159" s="38"/>
      <c r="YX159" s="38"/>
      <c r="YY159" s="38"/>
      <c r="YZ159" s="38"/>
      <c r="ZA159" s="38"/>
      <c r="ZB159" s="38"/>
      <c r="ZC159" s="38"/>
      <c r="ZD159" s="38"/>
      <c r="ZE159" s="38"/>
      <c r="ZF159" s="38"/>
      <c r="ZG159" s="38"/>
      <c r="ZH159" s="38"/>
      <c r="ZI159" s="38"/>
      <c r="ZJ159" s="38"/>
      <c r="ZK159" s="38"/>
      <c r="ZL159" s="38"/>
      <c r="ZM159" s="38"/>
      <c r="ZN159" s="38"/>
      <c r="ZO159" s="38"/>
      <c r="ZP159" s="38"/>
      <c r="ZQ159" s="38"/>
      <c r="ZR159" s="38"/>
      <c r="ZS159" s="38"/>
      <c r="ZT159" s="38"/>
      <c r="ZU159" s="38"/>
      <c r="ZV159" s="38"/>
      <c r="ZW159" s="38"/>
      <c r="ZX159" s="38"/>
      <c r="ZY159" s="38"/>
      <c r="ZZ159" s="38"/>
      <c r="AAA159" s="38"/>
      <c r="AAB159" s="38"/>
      <c r="AAC159" s="38"/>
      <c r="AAD159" s="38"/>
      <c r="AAE159" s="38"/>
      <c r="AAF159" s="38"/>
      <c r="AAG159" s="38"/>
      <c r="AAH159" s="38"/>
      <c r="AAI159" s="38"/>
      <c r="AAJ159" s="31">
        <f t="shared" si="15"/>
        <v>0</v>
      </c>
      <c r="AAK159" s="5"/>
    </row>
    <row r="160" spans="1:713" s="36" customFormat="1" x14ac:dyDescent="0.25">
      <c r="A160" s="43" t="s">
        <v>229</v>
      </c>
      <c r="B160" s="77">
        <f t="shared" si="14"/>
        <v>0</v>
      </c>
      <c r="C160" s="69">
        <v>1</v>
      </c>
      <c r="D160" s="71">
        <v>43437</v>
      </c>
      <c r="E160" s="79">
        <v>16.71</v>
      </c>
      <c r="F160" s="79">
        <f>E160*B160</f>
        <v>0</v>
      </c>
      <c r="G160" s="77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  <c r="BQ160" s="38"/>
      <c r="BR160" s="38"/>
      <c r="BS160" s="38"/>
      <c r="BT160" s="38"/>
      <c r="BU160" s="38"/>
      <c r="BV160" s="38"/>
      <c r="BW160" s="38"/>
      <c r="BX160" s="38"/>
      <c r="BY160" s="38"/>
      <c r="BZ160" s="38"/>
      <c r="CA160" s="38"/>
      <c r="CB160" s="38"/>
      <c r="CC160" s="38"/>
      <c r="CD160" s="38"/>
      <c r="CE160" s="38"/>
      <c r="CF160" s="38"/>
      <c r="CG160" s="38"/>
      <c r="CH160" s="38"/>
      <c r="CI160" s="38"/>
      <c r="CJ160" s="38"/>
      <c r="CK160" s="38"/>
      <c r="CL160" s="38"/>
      <c r="CM160" s="38"/>
      <c r="CN160" s="38"/>
      <c r="CO160" s="38"/>
      <c r="CP160" s="38"/>
      <c r="CQ160" s="38"/>
      <c r="CR160" s="38"/>
      <c r="CS160" s="38"/>
      <c r="CT160" s="38"/>
      <c r="CU160" s="38"/>
      <c r="CV160" s="38"/>
      <c r="CW160" s="38"/>
      <c r="CX160" s="38"/>
      <c r="CY160" s="38"/>
      <c r="CZ160" s="38"/>
      <c r="DA160" s="38"/>
      <c r="DB160" s="38"/>
      <c r="DC160" s="38"/>
      <c r="DD160" s="38"/>
      <c r="DE160" s="38"/>
      <c r="DF160" s="38"/>
      <c r="DG160" s="38"/>
      <c r="DH160" s="38"/>
      <c r="DI160" s="38"/>
      <c r="DJ160" s="38"/>
      <c r="DK160" s="38"/>
      <c r="DL160" s="38"/>
      <c r="DM160" s="38"/>
      <c r="DN160" s="38"/>
      <c r="DO160" s="38"/>
      <c r="DP160" s="38"/>
      <c r="DQ160" s="38"/>
      <c r="DR160" s="38"/>
      <c r="DS160" s="38"/>
      <c r="DT160" s="38"/>
      <c r="DU160" s="38">
        <v>1</v>
      </c>
      <c r="DV160" s="38"/>
      <c r="DW160" s="38"/>
      <c r="DX160" s="38"/>
      <c r="DY160" s="38"/>
      <c r="DZ160" s="38"/>
      <c r="EA160" s="38"/>
      <c r="EB160" s="38"/>
      <c r="EC160" s="38"/>
      <c r="ED160" s="38"/>
      <c r="EE160" s="38"/>
      <c r="EF160" s="38"/>
      <c r="EG160" s="38"/>
      <c r="EH160" s="38"/>
      <c r="EI160" s="38"/>
      <c r="EJ160" s="38"/>
      <c r="EK160" s="38"/>
      <c r="EL160" s="38"/>
      <c r="EM160" s="38"/>
      <c r="EN160" s="38"/>
      <c r="EO160" s="38"/>
      <c r="EP160" s="38"/>
      <c r="EQ160" s="38">
        <v>1</v>
      </c>
      <c r="ER160" s="38"/>
      <c r="ES160" s="38"/>
      <c r="ET160" s="38"/>
      <c r="EU160" s="38"/>
      <c r="EV160" s="38"/>
      <c r="EW160" s="38"/>
      <c r="EX160" s="38"/>
      <c r="EY160" s="38"/>
      <c r="EZ160" s="38"/>
      <c r="FA160" s="38"/>
      <c r="FB160" s="38"/>
      <c r="FC160" s="38"/>
      <c r="FD160" s="38"/>
      <c r="FE160" s="38"/>
      <c r="FF160" s="38"/>
      <c r="FG160" s="38"/>
      <c r="FH160" s="38"/>
      <c r="FI160" s="38"/>
      <c r="FJ160" s="38"/>
      <c r="FK160" s="38"/>
      <c r="FL160" s="38"/>
      <c r="FM160" s="38"/>
      <c r="FN160" s="38"/>
      <c r="FO160" s="38"/>
      <c r="FP160" s="38"/>
      <c r="FQ160" s="38"/>
      <c r="FR160" s="38"/>
      <c r="FS160" s="38"/>
      <c r="FT160" s="38"/>
      <c r="FU160" s="38"/>
      <c r="FV160" s="38"/>
      <c r="FW160" s="38"/>
      <c r="FX160" s="38"/>
      <c r="FY160" s="38"/>
      <c r="FZ160" s="38"/>
      <c r="GA160" s="38"/>
      <c r="GB160" s="38"/>
      <c r="GC160" s="38"/>
      <c r="GD160" s="38"/>
      <c r="GE160" s="38"/>
      <c r="GF160" s="38"/>
      <c r="GG160" s="38"/>
      <c r="GH160" s="38"/>
      <c r="GI160" s="38"/>
      <c r="GJ160" s="38"/>
      <c r="GK160" s="38"/>
      <c r="GL160" s="38"/>
      <c r="GM160" s="38"/>
      <c r="GN160" s="38"/>
      <c r="GO160" s="38"/>
      <c r="GP160" s="38"/>
      <c r="GQ160" s="38"/>
      <c r="GR160" s="38"/>
      <c r="GS160" s="38"/>
      <c r="GT160" s="38"/>
      <c r="GU160" s="38"/>
      <c r="GV160" s="38"/>
      <c r="GW160" s="38"/>
      <c r="GX160" s="38"/>
      <c r="GY160" s="38"/>
      <c r="GZ160" s="38"/>
      <c r="HA160" s="38"/>
      <c r="HB160" s="38"/>
      <c r="HC160" s="38"/>
      <c r="HD160" s="38"/>
      <c r="HE160" s="38"/>
      <c r="HF160" s="38"/>
      <c r="HG160" s="38"/>
      <c r="HH160" s="38"/>
      <c r="HI160" s="38"/>
      <c r="HJ160" s="38"/>
      <c r="HK160" s="38"/>
      <c r="HL160" s="38"/>
      <c r="HM160" s="38"/>
      <c r="HN160" s="38"/>
      <c r="HO160" s="38"/>
      <c r="HP160" s="38"/>
      <c r="HQ160" s="38"/>
      <c r="HR160" s="38"/>
      <c r="HS160" s="38"/>
      <c r="HT160" s="38"/>
      <c r="HU160" s="38"/>
      <c r="HV160" s="38"/>
      <c r="HW160" s="38"/>
      <c r="HX160" s="38"/>
      <c r="HY160" s="38"/>
      <c r="HZ160" s="38"/>
      <c r="IA160" s="38"/>
      <c r="IB160" s="38"/>
      <c r="IC160" s="38"/>
      <c r="ID160" s="38"/>
      <c r="IE160" s="38"/>
      <c r="IF160" s="38"/>
      <c r="IG160" s="38"/>
      <c r="IH160" s="38"/>
      <c r="II160" s="38"/>
      <c r="IJ160" s="38"/>
      <c r="IK160" s="38"/>
      <c r="IL160" s="38"/>
      <c r="IM160" s="38"/>
      <c r="IN160" s="38"/>
      <c r="IO160" s="38"/>
      <c r="IP160" s="38"/>
      <c r="IQ160" s="38"/>
      <c r="IR160" s="38"/>
      <c r="IS160" s="38"/>
      <c r="IT160" s="38"/>
      <c r="IU160" s="38"/>
      <c r="IV160" s="38"/>
      <c r="IW160" s="38"/>
      <c r="IX160" s="38"/>
      <c r="IY160" s="38"/>
      <c r="IZ160" s="38"/>
      <c r="JA160" s="38"/>
      <c r="JB160" s="38"/>
      <c r="JC160" s="38"/>
      <c r="JD160" s="38"/>
      <c r="JE160" s="38"/>
      <c r="JF160" s="38"/>
      <c r="JG160" s="38"/>
      <c r="JH160" s="38"/>
      <c r="JI160" s="38"/>
      <c r="JJ160" s="38"/>
      <c r="JK160" s="38"/>
      <c r="JL160" s="38"/>
      <c r="JM160" s="38"/>
      <c r="JN160" s="38"/>
      <c r="JO160" s="38"/>
      <c r="JP160" s="38"/>
      <c r="JQ160" s="38"/>
      <c r="JR160" s="38"/>
      <c r="JS160" s="38"/>
      <c r="JT160" s="38"/>
      <c r="JU160" s="38"/>
      <c r="JV160" s="38"/>
      <c r="JW160" s="38"/>
      <c r="JX160" s="38"/>
      <c r="JY160" s="38"/>
      <c r="JZ160" s="38"/>
      <c r="KA160" s="38"/>
      <c r="KB160" s="38"/>
      <c r="KC160" s="38"/>
      <c r="KD160" s="38"/>
      <c r="KE160" s="38"/>
      <c r="KF160" s="38"/>
      <c r="KG160" s="38"/>
      <c r="KH160" s="38"/>
      <c r="KI160" s="38"/>
      <c r="KJ160" s="38"/>
      <c r="KK160" s="38"/>
      <c r="KL160" s="38"/>
      <c r="KM160" s="38"/>
      <c r="KN160" s="38"/>
      <c r="KO160" s="38"/>
      <c r="KP160" s="38"/>
      <c r="KQ160" s="38"/>
      <c r="KR160" s="38"/>
      <c r="KS160" s="38"/>
      <c r="KT160" s="38"/>
      <c r="KU160" s="38"/>
      <c r="KV160" s="38"/>
      <c r="KW160" s="38"/>
      <c r="KX160" s="38"/>
      <c r="KY160" s="38"/>
      <c r="KZ160" s="38"/>
      <c r="LA160" s="38"/>
      <c r="LB160" s="38"/>
      <c r="LC160" s="38"/>
      <c r="LD160" s="38"/>
      <c r="LE160" s="38"/>
      <c r="LF160" s="38"/>
      <c r="LG160" s="38"/>
      <c r="LH160" s="38"/>
      <c r="LI160" s="38"/>
      <c r="LJ160" s="38"/>
      <c r="LK160" s="38"/>
      <c r="LL160" s="38"/>
      <c r="LM160" s="38"/>
      <c r="LN160" s="38"/>
      <c r="LO160" s="38"/>
      <c r="LP160" s="38"/>
      <c r="LQ160" s="38"/>
      <c r="LR160" s="38"/>
      <c r="LS160" s="38"/>
      <c r="LT160" s="38"/>
      <c r="LU160" s="38"/>
      <c r="LV160" s="38"/>
      <c r="LW160" s="38"/>
      <c r="LX160" s="38"/>
      <c r="LY160" s="38"/>
      <c r="LZ160" s="38"/>
      <c r="MA160" s="38"/>
      <c r="MB160" s="38"/>
      <c r="MC160" s="38"/>
      <c r="MD160" s="38"/>
      <c r="ME160" s="38"/>
      <c r="MF160" s="38"/>
      <c r="MG160" s="38"/>
      <c r="MH160" s="38"/>
      <c r="MI160" s="38"/>
      <c r="MJ160" s="38"/>
      <c r="MK160" s="38"/>
      <c r="ML160" s="38"/>
      <c r="MM160" s="38"/>
      <c r="MN160" s="38"/>
      <c r="MO160" s="38"/>
      <c r="MP160" s="38"/>
      <c r="MQ160" s="38"/>
      <c r="MR160" s="38"/>
      <c r="MS160" s="38"/>
      <c r="MT160" s="38"/>
      <c r="MU160" s="38"/>
      <c r="MV160" s="38"/>
      <c r="MW160" s="38"/>
      <c r="MX160" s="38"/>
      <c r="MY160" s="38"/>
      <c r="MZ160" s="38"/>
      <c r="NA160" s="38"/>
      <c r="NB160" s="38"/>
      <c r="NC160" s="38"/>
      <c r="ND160" s="38"/>
      <c r="NE160" s="38"/>
      <c r="NF160" s="38"/>
      <c r="NG160" s="38"/>
      <c r="NH160" s="38"/>
      <c r="NI160" s="38"/>
      <c r="NJ160" s="38"/>
      <c r="NK160" s="38"/>
      <c r="NL160" s="38"/>
      <c r="NM160" s="38"/>
      <c r="NN160" s="38"/>
      <c r="NO160" s="38"/>
      <c r="NP160" s="38"/>
      <c r="NQ160" s="38">
        <v>1</v>
      </c>
      <c r="NR160" s="38"/>
      <c r="NS160" s="38"/>
      <c r="NT160" s="38"/>
      <c r="NU160" s="38"/>
      <c r="NV160" s="38"/>
      <c r="NW160" s="38"/>
      <c r="NX160" s="38"/>
      <c r="NY160" s="38"/>
      <c r="NZ160" s="38">
        <v>1</v>
      </c>
      <c r="OA160" s="38"/>
      <c r="OB160" s="38"/>
      <c r="OC160" s="38"/>
      <c r="OD160" s="38"/>
      <c r="OE160" s="38"/>
      <c r="OF160" s="38"/>
      <c r="OG160" s="38"/>
      <c r="OH160" s="38"/>
      <c r="OI160" s="38"/>
      <c r="OJ160" s="38"/>
      <c r="OK160" s="38"/>
      <c r="OL160" s="38"/>
      <c r="OM160" s="38"/>
      <c r="ON160" s="38"/>
      <c r="OO160" s="38"/>
      <c r="OP160" s="38"/>
      <c r="OQ160" s="38"/>
      <c r="OR160" s="38"/>
      <c r="OS160" s="38"/>
      <c r="OT160" s="38"/>
      <c r="OU160" s="38"/>
      <c r="OV160" s="38"/>
      <c r="OW160" s="38"/>
      <c r="OX160" s="38"/>
      <c r="OY160" s="38"/>
      <c r="OZ160" s="38"/>
      <c r="PA160" s="38"/>
      <c r="PB160" s="38"/>
      <c r="PC160" s="38"/>
      <c r="PD160" s="38"/>
      <c r="PE160" s="38"/>
      <c r="PF160" s="38"/>
      <c r="PG160" s="38"/>
      <c r="PH160" s="38"/>
      <c r="PI160" s="38"/>
      <c r="PJ160" s="38"/>
      <c r="PK160" s="38"/>
      <c r="PL160" s="38"/>
      <c r="PM160" s="38"/>
      <c r="PN160" s="38"/>
      <c r="PO160" s="38"/>
      <c r="PP160" s="38"/>
      <c r="PQ160" s="38"/>
      <c r="PR160" s="38"/>
      <c r="PS160" s="38"/>
      <c r="PT160" s="38"/>
      <c r="PU160" s="38"/>
      <c r="PV160" s="38"/>
      <c r="PW160" s="38"/>
      <c r="PX160" s="38"/>
      <c r="PY160" s="38"/>
      <c r="PZ160" s="38"/>
      <c r="QA160" s="38"/>
      <c r="QB160" s="38"/>
      <c r="QC160" s="38"/>
      <c r="QD160" s="38"/>
      <c r="QE160" s="38"/>
      <c r="QF160" s="38"/>
      <c r="QG160" s="38"/>
      <c r="QH160" s="38"/>
      <c r="QI160" s="38"/>
      <c r="QJ160" s="38"/>
      <c r="QK160" s="38"/>
      <c r="QL160" s="38"/>
      <c r="QM160" s="38"/>
      <c r="QN160" s="38"/>
      <c r="QO160" s="38"/>
      <c r="QP160" s="38"/>
      <c r="QQ160" s="38"/>
      <c r="QR160" s="38"/>
      <c r="QS160" s="38"/>
      <c r="QT160" s="38"/>
      <c r="QU160" s="38"/>
      <c r="QV160" s="38"/>
      <c r="QW160" s="38"/>
      <c r="QX160" s="38"/>
      <c r="QY160" s="38"/>
      <c r="QZ160" s="38"/>
      <c r="RA160" s="38"/>
      <c r="RB160" s="38"/>
      <c r="RC160" s="38"/>
      <c r="RD160" s="38"/>
      <c r="RE160" s="38"/>
      <c r="RF160" s="38"/>
      <c r="RG160" s="38"/>
      <c r="RH160" s="38"/>
      <c r="RI160" s="38"/>
      <c r="RJ160" s="38"/>
      <c r="RK160" s="38"/>
      <c r="RL160" s="38"/>
      <c r="RM160" s="38"/>
      <c r="RN160" s="38"/>
      <c r="RO160" s="38"/>
      <c r="RP160" s="38"/>
      <c r="RQ160" s="38"/>
      <c r="RR160" s="38"/>
      <c r="RS160" s="38"/>
      <c r="RT160" s="38"/>
      <c r="RU160" s="38"/>
      <c r="RV160" s="38"/>
      <c r="RW160" s="38"/>
      <c r="RX160" s="38"/>
      <c r="RY160" s="38"/>
      <c r="RZ160" s="38"/>
      <c r="SA160" s="38"/>
      <c r="SB160" s="38"/>
      <c r="SC160" s="38"/>
      <c r="SD160" s="38"/>
      <c r="SE160" s="38"/>
      <c r="SF160" s="38"/>
      <c r="SG160" s="38"/>
      <c r="SH160" s="38"/>
      <c r="SI160" s="38"/>
      <c r="SJ160" s="38"/>
      <c r="SK160" s="38"/>
      <c r="SL160" s="38"/>
      <c r="SM160" s="38"/>
      <c r="SN160" s="38"/>
      <c r="SO160" s="38"/>
      <c r="SP160" s="38"/>
      <c r="SQ160" s="38"/>
      <c r="SR160" s="38"/>
      <c r="SS160" s="38"/>
      <c r="ST160" s="38"/>
      <c r="SU160" s="38"/>
      <c r="SV160" s="38"/>
      <c r="SW160" s="38"/>
      <c r="SX160" s="38"/>
      <c r="SY160" s="38"/>
      <c r="SZ160" s="38"/>
      <c r="TA160" s="38"/>
      <c r="TB160" s="38"/>
      <c r="TC160" s="38"/>
      <c r="TD160" s="38"/>
      <c r="TE160" s="38"/>
      <c r="TF160" s="38"/>
      <c r="TG160" s="38"/>
      <c r="TH160" s="38"/>
      <c r="TI160" s="38"/>
      <c r="TJ160" s="38"/>
      <c r="TK160" s="38"/>
      <c r="TL160" s="38"/>
      <c r="TM160" s="38"/>
      <c r="TN160" s="38"/>
      <c r="TO160" s="38"/>
      <c r="TP160" s="38"/>
      <c r="TQ160" s="38"/>
      <c r="TR160" s="38"/>
      <c r="TS160" s="38"/>
      <c r="TT160" s="38"/>
      <c r="TU160" s="38"/>
      <c r="TV160" s="38"/>
      <c r="TW160" s="38"/>
      <c r="TX160" s="38"/>
      <c r="TY160" s="38"/>
      <c r="TZ160" s="38"/>
      <c r="UA160" s="38"/>
      <c r="UB160" s="38"/>
      <c r="UC160" s="38"/>
      <c r="UD160" s="38">
        <v>1</v>
      </c>
      <c r="UE160" s="38"/>
      <c r="UF160" s="38"/>
      <c r="UG160" s="38"/>
      <c r="UH160" s="38"/>
      <c r="UI160" s="38"/>
      <c r="UJ160" s="38"/>
      <c r="UK160" s="38"/>
      <c r="UL160" s="38"/>
      <c r="UM160" s="38"/>
      <c r="UN160" s="38">
        <v>1</v>
      </c>
      <c r="UO160" s="38"/>
      <c r="UP160" s="38"/>
      <c r="UQ160" s="38"/>
      <c r="UR160" s="38"/>
      <c r="US160" s="38"/>
      <c r="UT160" s="38"/>
      <c r="UU160" s="38"/>
      <c r="UV160" s="38"/>
      <c r="UW160" s="38"/>
      <c r="UX160" s="38"/>
      <c r="UY160" s="38"/>
      <c r="UZ160" s="38"/>
      <c r="VA160" s="38"/>
      <c r="VB160" s="38"/>
      <c r="VC160" s="38"/>
      <c r="VD160" s="38"/>
      <c r="VE160" s="38"/>
      <c r="VF160" s="38"/>
      <c r="VG160" s="38"/>
      <c r="VH160" s="38"/>
      <c r="VI160" s="38"/>
      <c r="VJ160" s="38"/>
      <c r="VK160" s="38"/>
      <c r="VL160" s="38"/>
      <c r="VM160" s="38"/>
      <c r="VN160" s="38"/>
      <c r="VO160" s="38"/>
      <c r="VP160" s="38"/>
      <c r="VQ160" s="38"/>
      <c r="VR160" s="38"/>
      <c r="VS160" s="38"/>
      <c r="VT160" s="38"/>
      <c r="VU160" s="38"/>
      <c r="VV160" s="38"/>
      <c r="VW160" s="38"/>
      <c r="VX160" s="38"/>
      <c r="VY160" s="38"/>
      <c r="VZ160" s="38"/>
      <c r="WA160" s="38"/>
      <c r="WB160" s="38"/>
      <c r="WC160" s="38"/>
      <c r="WD160" s="38"/>
      <c r="WE160" s="38"/>
      <c r="WF160" s="38"/>
      <c r="WG160" s="38"/>
      <c r="WH160" s="38"/>
      <c r="WI160" s="38"/>
      <c r="WJ160" s="38"/>
      <c r="WK160" s="38"/>
      <c r="WL160" s="38"/>
      <c r="WM160" s="38"/>
      <c r="WN160" s="38"/>
      <c r="WO160" s="38"/>
      <c r="WP160" s="38"/>
      <c r="WQ160" s="38"/>
      <c r="WR160" s="38"/>
      <c r="WS160" s="38"/>
      <c r="WT160" s="38"/>
      <c r="WU160" s="38"/>
      <c r="WV160" s="38"/>
      <c r="WW160" s="38"/>
      <c r="WX160" s="38"/>
      <c r="WY160" s="38"/>
      <c r="WZ160" s="38"/>
      <c r="XA160" s="38"/>
      <c r="XB160" s="38"/>
      <c r="XC160" s="38"/>
      <c r="XD160" s="38"/>
      <c r="XE160" s="38"/>
      <c r="XF160" s="38"/>
      <c r="XG160" s="38"/>
      <c r="XH160" s="38">
        <v>1</v>
      </c>
      <c r="XI160" s="38"/>
      <c r="XJ160" s="38"/>
      <c r="XK160" s="38"/>
      <c r="XL160" s="38"/>
      <c r="XM160" s="38">
        <v>1</v>
      </c>
      <c r="XN160" s="38"/>
      <c r="XO160" s="38"/>
      <c r="XP160" s="38"/>
      <c r="XQ160" s="38"/>
      <c r="XR160" s="38"/>
      <c r="XS160" s="38"/>
      <c r="XT160" s="38"/>
      <c r="XU160" s="38"/>
      <c r="XV160" s="38"/>
      <c r="XW160" s="38"/>
      <c r="XX160" s="38"/>
      <c r="XY160" s="38"/>
      <c r="XZ160" s="38"/>
      <c r="YA160" s="38"/>
      <c r="YB160" s="38"/>
      <c r="YC160" s="38"/>
      <c r="YD160" s="38"/>
      <c r="YE160" s="38"/>
      <c r="YF160" s="38"/>
      <c r="YG160" s="38"/>
      <c r="YH160" s="38"/>
      <c r="YI160" s="38"/>
      <c r="YJ160" s="38"/>
      <c r="YK160" s="38"/>
      <c r="YL160" s="38"/>
      <c r="YM160" s="38"/>
      <c r="YN160" s="38"/>
      <c r="YO160" s="38"/>
      <c r="YP160" s="38"/>
      <c r="YQ160" s="38"/>
      <c r="YR160" s="38"/>
      <c r="YS160" s="38"/>
      <c r="YT160" s="38"/>
      <c r="YU160" s="38"/>
      <c r="YV160" s="38"/>
      <c r="YW160" s="38"/>
      <c r="YX160" s="38"/>
      <c r="YY160" s="38"/>
      <c r="YZ160" s="38"/>
      <c r="ZA160" s="38"/>
      <c r="ZB160" s="38"/>
      <c r="ZC160" s="38"/>
      <c r="ZD160" s="38"/>
      <c r="ZE160" s="38"/>
      <c r="ZF160" s="38"/>
      <c r="ZG160" s="38"/>
      <c r="ZH160" s="38"/>
      <c r="ZI160" s="38"/>
      <c r="ZJ160" s="38"/>
      <c r="ZK160" s="38"/>
      <c r="ZL160" s="38"/>
      <c r="ZM160" s="38"/>
      <c r="ZN160" s="38"/>
      <c r="ZO160" s="38"/>
      <c r="ZP160" s="38"/>
      <c r="ZQ160" s="38"/>
      <c r="ZR160" s="38"/>
      <c r="ZS160" s="38"/>
      <c r="ZT160" s="38"/>
      <c r="ZU160" s="38"/>
      <c r="ZV160" s="38"/>
      <c r="ZW160" s="38"/>
      <c r="ZX160" s="38"/>
      <c r="ZY160" s="38"/>
      <c r="ZZ160" s="38"/>
      <c r="AAA160" s="38"/>
      <c r="AAB160" s="38"/>
      <c r="AAC160" s="38"/>
      <c r="AAD160" s="38"/>
      <c r="AAE160" s="38"/>
      <c r="AAF160" s="38"/>
      <c r="AAG160" s="38"/>
      <c r="AAH160" s="38"/>
      <c r="AAI160" s="38"/>
      <c r="AAJ160" s="31">
        <f t="shared" si="15"/>
        <v>0</v>
      </c>
      <c r="AAK160" s="5"/>
    </row>
    <row r="161" spans="1:713" s="36" customFormat="1" x14ac:dyDescent="0.25">
      <c r="A161" s="43" t="s">
        <v>462</v>
      </c>
      <c r="B161" s="77">
        <f t="shared" si="14"/>
        <v>20</v>
      </c>
      <c r="C161" s="69">
        <v>10</v>
      </c>
      <c r="D161" s="71">
        <v>43461</v>
      </c>
      <c r="E161" s="79">
        <v>19.920000000000002</v>
      </c>
      <c r="F161" s="79">
        <f>E161*B161</f>
        <v>398.40000000000003</v>
      </c>
      <c r="G161" s="77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  <c r="BQ161" s="38"/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38"/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38"/>
      <c r="DC161" s="38"/>
      <c r="DD161" s="38"/>
      <c r="DE161" s="38"/>
      <c r="DF161" s="38"/>
      <c r="DG161" s="38"/>
      <c r="DH161" s="38"/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  <c r="EI161" s="38"/>
      <c r="EJ161" s="38"/>
      <c r="EK161" s="38"/>
      <c r="EL161" s="38"/>
      <c r="EM161" s="38"/>
      <c r="EN161" s="38"/>
      <c r="EO161" s="38"/>
      <c r="EP161" s="38"/>
      <c r="EQ161" s="38"/>
      <c r="ER161" s="38"/>
      <c r="ES161" s="38"/>
      <c r="ET161" s="38"/>
      <c r="EU161" s="38"/>
      <c r="EV161" s="38"/>
      <c r="EW161" s="38"/>
      <c r="EX161" s="38"/>
      <c r="EY161" s="38"/>
      <c r="EZ161" s="38"/>
      <c r="FA161" s="38"/>
      <c r="FB161" s="38"/>
      <c r="FC161" s="38"/>
      <c r="FD161" s="38"/>
      <c r="FE161" s="38"/>
      <c r="FF161" s="38"/>
      <c r="FG161" s="38"/>
      <c r="FH161" s="38"/>
      <c r="FI161" s="38"/>
      <c r="FJ161" s="38"/>
      <c r="FK161" s="38"/>
      <c r="FL161" s="38"/>
      <c r="FM161" s="38"/>
      <c r="FN161" s="38"/>
      <c r="FO161" s="38"/>
      <c r="FP161" s="38"/>
      <c r="FQ161" s="38"/>
      <c r="FR161" s="38"/>
      <c r="FS161" s="38"/>
      <c r="FT161" s="38"/>
      <c r="FU161" s="38"/>
      <c r="FV161" s="38"/>
      <c r="FW161" s="38"/>
      <c r="FX161" s="38"/>
      <c r="FY161" s="38"/>
      <c r="FZ161" s="38"/>
      <c r="GA161" s="38"/>
      <c r="GB161" s="38"/>
      <c r="GC161" s="38"/>
      <c r="GD161" s="38"/>
      <c r="GE161" s="38"/>
      <c r="GF161" s="38"/>
      <c r="GG161" s="38"/>
      <c r="GH161" s="38"/>
      <c r="GI161" s="38"/>
      <c r="GJ161" s="38"/>
      <c r="GK161" s="38"/>
      <c r="GL161" s="38"/>
      <c r="GM161" s="38"/>
      <c r="GN161" s="38"/>
      <c r="GO161" s="38"/>
      <c r="GP161" s="38"/>
      <c r="GQ161" s="38"/>
      <c r="GR161" s="38"/>
      <c r="GS161" s="38"/>
      <c r="GT161" s="38"/>
      <c r="GU161" s="38"/>
      <c r="GV161" s="38"/>
      <c r="GW161" s="38"/>
      <c r="GX161" s="38"/>
      <c r="GY161" s="38"/>
      <c r="GZ161" s="38"/>
      <c r="HA161" s="38"/>
      <c r="HB161" s="38"/>
      <c r="HC161" s="38"/>
      <c r="HD161" s="38"/>
      <c r="HE161" s="38"/>
      <c r="HF161" s="38"/>
      <c r="HG161" s="38"/>
      <c r="HH161" s="38"/>
      <c r="HI161" s="38"/>
      <c r="HJ161" s="38"/>
      <c r="HK161" s="38"/>
      <c r="HL161" s="38"/>
      <c r="HM161" s="38"/>
      <c r="HN161" s="38"/>
      <c r="HO161" s="38"/>
      <c r="HP161" s="38"/>
      <c r="HQ161" s="38"/>
      <c r="HR161" s="38"/>
      <c r="HS161" s="38"/>
      <c r="HT161" s="38"/>
      <c r="HU161" s="38"/>
      <c r="HV161" s="38"/>
      <c r="HW161" s="38"/>
      <c r="HX161" s="38"/>
      <c r="HY161" s="38"/>
      <c r="HZ161" s="38"/>
      <c r="IA161" s="38"/>
      <c r="IB161" s="38"/>
      <c r="IC161" s="38"/>
      <c r="ID161" s="38"/>
      <c r="IE161" s="38"/>
      <c r="IF161" s="38"/>
      <c r="IG161" s="38"/>
      <c r="IH161" s="38"/>
      <c r="II161" s="38"/>
      <c r="IJ161" s="38"/>
      <c r="IK161" s="38"/>
      <c r="IL161" s="38"/>
      <c r="IM161" s="38"/>
      <c r="IN161" s="38"/>
      <c r="IO161" s="38"/>
      <c r="IP161" s="38"/>
      <c r="IQ161" s="38"/>
      <c r="IR161" s="38"/>
      <c r="IS161" s="38"/>
      <c r="IT161" s="38"/>
      <c r="IU161" s="38"/>
      <c r="IV161" s="38"/>
      <c r="IW161" s="38"/>
      <c r="IX161" s="38"/>
      <c r="IY161" s="38"/>
      <c r="IZ161" s="38"/>
      <c r="JA161" s="38"/>
      <c r="JB161" s="38"/>
      <c r="JC161" s="38"/>
      <c r="JD161" s="38"/>
      <c r="JE161" s="38"/>
      <c r="JF161" s="38"/>
      <c r="JG161" s="38"/>
      <c r="JH161" s="38"/>
      <c r="JI161" s="38"/>
      <c r="JJ161" s="38"/>
      <c r="JK161" s="38"/>
      <c r="JL161" s="38"/>
      <c r="JM161" s="38"/>
      <c r="JN161" s="38"/>
      <c r="JO161" s="38"/>
      <c r="JP161" s="38"/>
      <c r="JQ161" s="38"/>
      <c r="JR161" s="38"/>
      <c r="JS161" s="38"/>
      <c r="JT161" s="38"/>
      <c r="JU161" s="38"/>
      <c r="JV161" s="38"/>
      <c r="JW161" s="38"/>
      <c r="JX161" s="38"/>
      <c r="JY161" s="38"/>
      <c r="JZ161" s="38"/>
      <c r="KA161" s="38"/>
      <c r="KB161" s="38"/>
      <c r="KC161" s="38"/>
      <c r="KD161" s="38"/>
      <c r="KE161" s="38"/>
      <c r="KF161" s="38"/>
      <c r="KG161" s="38"/>
      <c r="KH161" s="38"/>
      <c r="KI161" s="38"/>
      <c r="KJ161" s="38"/>
      <c r="KK161" s="38"/>
      <c r="KL161" s="38"/>
      <c r="KM161" s="38"/>
      <c r="KN161" s="38"/>
      <c r="KO161" s="38"/>
      <c r="KP161" s="38"/>
      <c r="KQ161" s="38"/>
      <c r="KR161" s="38"/>
      <c r="KS161" s="38"/>
      <c r="KT161" s="38"/>
      <c r="KU161" s="38"/>
      <c r="KV161" s="38"/>
      <c r="KW161" s="38"/>
      <c r="KX161" s="38"/>
      <c r="KY161" s="38"/>
      <c r="KZ161" s="38"/>
      <c r="LA161" s="38"/>
      <c r="LB161" s="38"/>
      <c r="LC161" s="38"/>
      <c r="LD161" s="38"/>
      <c r="LE161" s="38"/>
      <c r="LF161" s="38"/>
      <c r="LG161" s="38"/>
      <c r="LH161" s="38"/>
      <c r="LI161" s="38"/>
      <c r="LJ161" s="38"/>
      <c r="LK161" s="38"/>
      <c r="LL161" s="38">
        <v>10</v>
      </c>
      <c r="LM161" s="38"/>
      <c r="LN161" s="38"/>
      <c r="LO161" s="38"/>
      <c r="LP161" s="38"/>
      <c r="LQ161" s="38"/>
      <c r="LR161" s="38"/>
      <c r="LS161" s="38"/>
      <c r="LT161" s="38"/>
      <c r="LU161" s="38"/>
      <c r="LV161" s="38"/>
      <c r="LW161" s="38"/>
      <c r="LX161" s="38"/>
      <c r="LY161" s="38"/>
      <c r="LZ161" s="38"/>
      <c r="MA161" s="38"/>
      <c r="MB161" s="38">
        <v>10</v>
      </c>
      <c r="MC161" s="38"/>
      <c r="MD161" s="38"/>
      <c r="ME161" s="38"/>
      <c r="MF161" s="38"/>
      <c r="MG161" s="38"/>
      <c r="MH161" s="38"/>
      <c r="MI161" s="38"/>
      <c r="MJ161" s="38"/>
      <c r="MK161" s="38"/>
      <c r="ML161" s="38"/>
      <c r="MM161" s="38"/>
      <c r="MN161" s="38"/>
      <c r="MO161" s="38"/>
      <c r="MP161" s="38"/>
      <c r="MQ161" s="38"/>
      <c r="MR161" s="38"/>
      <c r="MS161" s="38"/>
      <c r="MT161" s="38"/>
      <c r="MU161" s="38"/>
      <c r="MV161" s="38"/>
      <c r="MW161" s="38"/>
      <c r="MX161" s="38"/>
      <c r="MY161" s="38"/>
      <c r="MZ161" s="38"/>
      <c r="NA161" s="38"/>
      <c r="NB161" s="38"/>
      <c r="NC161" s="38"/>
      <c r="ND161" s="38"/>
      <c r="NE161" s="38"/>
      <c r="NF161" s="38"/>
      <c r="NG161" s="38"/>
      <c r="NH161" s="38"/>
      <c r="NI161" s="38"/>
      <c r="NJ161" s="38"/>
      <c r="NK161" s="38"/>
      <c r="NL161" s="38"/>
      <c r="NM161" s="38"/>
      <c r="NN161" s="38"/>
      <c r="NO161" s="38"/>
      <c r="NP161" s="38"/>
      <c r="NQ161" s="38"/>
      <c r="NR161" s="38"/>
      <c r="NS161" s="38"/>
      <c r="NT161" s="38"/>
      <c r="NU161" s="38"/>
      <c r="NV161" s="38"/>
      <c r="NW161" s="38"/>
      <c r="NX161" s="38"/>
      <c r="NY161" s="38"/>
      <c r="NZ161" s="38"/>
      <c r="OA161" s="38"/>
      <c r="OB161" s="38"/>
      <c r="OC161" s="38"/>
      <c r="OD161" s="38"/>
      <c r="OE161" s="38"/>
      <c r="OF161" s="38"/>
      <c r="OG161" s="38"/>
      <c r="OH161" s="38"/>
      <c r="OI161" s="38"/>
      <c r="OJ161" s="38"/>
      <c r="OK161" s="38"/>
      <c r="OL161" s="38">
        <v>10</v>
      </c>
      <c r="OM161" s="38"/>
      <c r="ON161" s="38"/>
      <c r="OO161" s="38"/>
      <c r="OP161" s="38"/>
      <c r="OQ161" s="38"/>
      <c r="OR161" s="38"/>
      <c r="OS161" s="38"/>
      <c r="OT161" s="38"/>
      <c r="OU161" s="38"/>
      <c r="OV161" s="38"/>
      <c r="OW161" s="38">
        <v>10</v>
      </c>
      <c r="OX161" s="38"/>
      <c r="OY161" s="38"/>
      <c r="OZ161" s="38"/>
      <c r="PA161" s="38"/>
      <c r="PB161" s="38"/>
      <c r="PC161" s="38"/>
      <c r="PD161" s="38"/>
      <c r="PE161" s="38"/>
      <c r="PF161" s="38"/>
      <c r="PG161" s="38"/>
      <c r="PH161" s="38"/>
      <c r="PI161" s="38"/>
      <c r="PJ161" s="38"/>
      <c r="PK161" s="38"/>
      <c r="PL161" s="38"/>
      <c r="PM161" s="38"/>
      <c r="PN161" s="38"/>
      <c r="PO161" s="38"/>
      <c r="PP161" s="38"/>
      <c r="PQ161" s="38"/>
      <c r="PR161" s="38"/>
      <c r="PS161" s="38"/>
      <c r="PT161" s="38"/>
      <c r="PU161" s="38"/>
      <c r="PV161" s="38"/>
      <c r="PW161" s="38"/>
      <c r="PX161" s="38"/>
      <c r="PY161" s="38"/>
      <c r="PZ161" s="38"/>
      <c r="QA161" s="38"/>
      <c r="QB161" s="38"/>
      <c r="QC161" s="38"/>
      <c r="QD161" s="38"/>
      <c r="QE161" s="38"/>
      <c r="QF161" s="38"/>
      <c r="QG161" s="38"/>
      <c r="QH161" s="38"/>
      <c r="QI161" s="38"/>
      <c r="QJ161" s="38"/>
      <c r="QK161" s="38"/>
      <c r="QL161" s="38"/>
      <c r="QM161" s="38"/>
      <c r="QN161" s="38"/>
      <c r="QO161" s="38"/>
      <c r="QP161" s="38"/>
      <c r="QQ161" s="38"/>
      <c r="QR161" s="38"/>
      <c r="QS161" s="38"/>
      <c r="QT161" s="38"/>
      <c r="QU161" s="38"/>
      <c r="QV161" s="38"/>
      <c r="QW161" s="38"/>
      <c r="QX161" s="38"/>
      <c r="QY161" s="38"/>
      <c r="QZ161" s="38"/>
      <c r="RA161" s="38"/>
      <c r="RB161" s="38"/>
      <c r="RC161" s="38"/>
      <c r="RD161" s="38"/>
      <c r="RE161" s="38"/>
      <c r="RF161" s="38"/>
      <c r="RG161" s="38"/>
      <c r="RH161" s="38"/>
      <c r="RI161" s="38"/>
      <c r="RJ161" s="38"/>
      <c r="RK161" s="38"/>
      <c r="RL161" s="38"/>
      <c r="RM161" s="38"/>
      <c r="RN161" s="38"/>
      <c r="RO161" s="38"/>
      <c r="RP161" s="38"/>
      <c r="RQ161" s="38"/>
      <c r="RR161" s="38"/>
      <c r="RS161" s="38"/>
      <c r="RT161" s="38"/>
      <c r="RU161" s="38"/>
      <c r="RV161" s="38"/>
      <c r="RW161" s="38"/>
      <c r="RX161" s="38"/>
      <c r="RY161" s="38"/>
      <c r="RZ161" s="38"/>
      <c r="SA161" s="38"/>
      <c r="SB161" s="38"/>
      <c r="SC161" s="38"/>
      <c r="SD161" s="38"/>
      <c r="SE161" s="38"/>
      <c r="SF161" s="38"/>
      <c r="SG161" s="38"/>
      <c r="SH161" s="38"/>
      <c r="SI161" s="38">
        <v>10</v>
      </c>
      <c r="SJ161" s="38"/>
      <c r="SK161" s="38"/>
      <c r="SL161" s="38"/>
      <c r="SM161" s="38"/>
      <c r="SN161" s="38"/>
      <c r="SO161" s="38">
        <v>10</v>
      </c>
      <c r="SP161" s="38"/>
      <c r="SQ161" s="38"/>
      <c r="SR161" s="38"/>
      <c r="SS161" s="38"/>
      <c r="ST161" s="38"/>
      <c r="SU161" s="38"/>
      <c r="SV161" s="38"/>
      <c r="SW161" s="38"/>
      <c r="SX161" s="38"/>
      <c r="SY161" s="38"/>
      <c r="SZ161" s="38"/>
      <c r="TA161" s="38"/>
      <c r="TB161" s="38"/>
      <c r="TC161" s="38"/>
      <c r="TD161" s="38"/>
      <c r="TE161" s="38"/>
      <c r="TF161" s="38"/>
      <c r="TG161" s="38"/>
      <c r="TH161" s="38"/>
      <c r="TI161" s="38"/>
      <c r="TJ161" s="38"/>
      <c r="TK161" s="38"/>
      <c r="TL161" s="38"/>
      <c r="TM161" s="38"/>
      <c r="TN161" s="38"/>
      <c r="TO161" s="38"/>
      <c r="TP161" s="38"/>
      <c r="TQ161" s="38"/>
      <c r="TR161" s="38"/>
      <c r="TS161" s="38"/>
      <c r="TT161" s="38"/>
      <c r="TU161" s="38"/>
      <c r="TV161" s="38"/>
      <c r="TW161" s="38"/>
      <c r="TX161" s="38"/>
      <c r="TY161" s="38"/>
      <c r="TZ161" s="38"/>
      <c r="UA161" s="38"/>
      <c r="UB161" s="38"/>
      <c r="UC161" s="38"/>
      <c r="UD161" s="38"/>
      <c r="UE161" s="38"/>
      <c r="UF161" s="38"/>
      <c r="UG161" s="38"/>
      <c r="UH161" s="38"/>
      <c r="UI161" s="38"/>
      <c r="UJ161" s="38"/>
      <c r="UK161" s="38"/>
      <c r="UL161" s="38"/>
      <c r="UM161" s="38"/>
      <c r="UN161" s="38"/>
      <c r="UO161" s="38"/>
      <c r="UP161" s="38"/>
      <c r="UQ161" s="38"/>
      <c r="UR161" s="38"/>
      <c r="US161" s="38"/>
      <c r="UT161" s="38"/>
      <c r="UU161" s="38"/>
      <c r="UV161" s="38"/>
      <c r="UW161" s="38"/>
      <c r="UX161" s="38"/>
      <c r="UY161" s="38"/>
      <c r="UZ161" s="38"/>
      <c r="VA161" s="38"/>
      <c r="VB161" s="38"/>
      <c r="VC161" s="38"/>
      <c r="VD161" s="38"/>
      <c r="VE161" s="38"/>
      <c r="VF161" s="38"/>
      <c r="VG161" s="38"/>
      <c r="VH161" s="38"/>
      <c r="VI161" s="38"/>
      <c r="VJ161" s="38"/>
      <c r="VK161" s="38"/>
      <c r="VL161" s="38"/>
      <c r="VM161" s="38"/>
      <c r="VN161" s="38"/>
      <c r="VO161" s="38"/>
      <c r="VP161" s="38"/>
      <c r="VQ161" s="38"/>
      <c r="VR161" s="38"/>
      <c r="VS161" s="38"/>
      <c r="VT161" s="38"/>
      <c r="VU161" s="38"/>
      <c r="VV161" s="38"/>
      <c r="VW161" s="38"/>
      <c r="VX161" s="38"/>
      <c r="VY161" s="38"/>
      <c r="VZ161" s="38"/>
      <c r="WA161" s="38"/>
      <c r="WB161" s="38"/>
      <c r="WC161" s="38"/>
      <c r="WD161" s="38"/>
      <c r="WE161" s="38"/>
      <c r="WF161" s="38"/>
      <c r="WG161" s="38"/>
      <c r="WH161" s="38"/>
      <c r="WI161" s="38"/>
      <c r="WJ161" s="38"/>
      <c r="WK161" s="38"/>
      <c r="WL161" s="38"/>
      <c r="WM161" s="38"/>
      <c r="WN161" s="38"/>
      <c r="WO161" s="38"/>
      <c r="WP161" s="38"/>
      <c r="WQ161" s="38">
        <v>10</v>
      </c>
      <c r="WR161" s="38"/>
      <c r="WS161" s="38"/>
      <c r="WT161" s="38"/>
      <c r="WU161" s="38"/>
      <c r="WV161" s="38">
        <v>10</v>
      </c>
      <c r="WW161" s="38"/>
      <c r="WX161" s="38"/>
      <c r="WY161" s="38"/>
      <c r="WZ161" s="38"/>
      <c r="XA161" s="38"/>
      <c r="XB161" s="38"/>
      <c r="XC161" s="38"/>
      <c r="XD161" s="38"/>
      <c r="XE161" s="38"/>
      <c r="XF161" s="38"/>
      <c r="XG161" s="38"/>
      <c r="XH161" s="38">
        <v>20</v>
      </c>
      <c r="XI161" s="38"/>
      <c r="XJ161" s="38"/>
      <c r="XK161" s="38"/>
      <c r="XL161" s="38"/>
      <c r="XM161" s="38"/>
      <c r="XN161" s="38"/>
      <c r="XO161" s="38"/>
      <c r="XP161" s="38">
        <v>20</v>
      </c>
      <c r="XQ161" s="38"/>
      <c r="XR161" s="38"/>
      <c r="XS161" s="38"/>
      <c r="XT161" s="38"/>
      <c r="XU161" s="38"/>
      <c r="XV161" s="38"/>
      <c r="XW161" s="38"/>
      <c r="XX161" s="38"/>
      <c r="XY161" s="38"/>
      <c r="XZ161" s="38"/>
      <c r="YA161" s="38">
        <v>20</v>
      </c>
      <c r="YB161" s="38"/>
      <c r="YC161" s="38"/>
      <c r="YD161" s="38"/>
      <c r="YE161" s="38"/>
      <c r="YF161" s="38"/>
      <c r="YG161" s="38"/>
      <c r="YH161" s="38"/>
      <c r="YI161" s="38"/>
      <c r="YJ161" s="38"/>
      <c r="YK161" s="38"/>
      <c r="YL161" s="38"/>
      <c r="YM161" s="38"/>
      <c r="YN161" s="38"/>
      <c r="YO161" s="38"/>
      <c r="YP161" s="38"/>
      <c r="YQ161" s="38"/>
      <c r="YR161" s="38"/>
      <c r="YS161" s="38"/>
      <c r="YT161" s="38"/>
      <c r="YU161" s="38"/>
      <c r="YV161" s="38"/>
      <c r="YW161" s="38"/>
      <c r="YX161" s="38"/>
      <c r="YY161" s="38"/>
      <c r="YZ161" s="38"/>
      <c r="ZA161" s="38"/>
      <c r="ZB161" s="38"/>
      <c r="ZC161" s="38"/>
      <c r="ZD161" s="38"/>
      <c r="ZE161" s="38"/>
      <c r="ZF161" s="38"/>
      <c r="ZG161" s="38"/>
      <c r="ZH161" s="38"/>
      <c r="ZI161" s="38"/>
      <c r="ZJ161" s="38"/>
      <c r="ZK161" s="38"/>
      <c r="ZL161" s="38"/>
      <c r="ZM161" s="38"/>
      <c r="ZN161" s="38"/>
      <c r="ZO161" s="38"/>
      <c r="ZP161" s="38"/>
      <c r="ZQ161" s="38">
        <v>20</v>
      </c>
      <c r="ZR161" s="38"/>
      <c r="ZS161" s="38"/>
      <c r="ZT161" s="38"/>
      <c r="ZU161" s="38"/>
      <c r="ZV161" s="38"/>
      <c r="ZW161" s="38"/>
      <c r="ZX161" s="38"/>
      <c r="ZY161" s="38"/>
      <c r="ZZ161" s="38"/>
      <c r="AAA161" s="38"/>
      <c r="AAB161" s="38"/>
      <c r="AAC161" s="38"/>
      <c r="AAD161" s="38"/>
      <c r="AAE161" s="38"/>
      <c r="AAF161" s="38"/>
      <c r="AAG161" s="38"/>
      <c r="AAH161" s="38"/>
      <c r="AAI161" s="38"/>
      <c r="AAJ161" s="31">
        <f t="shared" si="15"/>
        <v>0</v>
      </c>
      <c r="AAK161" s="5"/>
    </row>
    <row r="162" spans="1:713" s="36" customFormat="1" x14ac:dyDescent="0.25">
      <c r="A162" s="43" t="s">
        <v>151</v>
      </c>
      <c r="B162" s="77">
        <f t="shared" si="14"/>
        <v>0</v>
      </c>
      <c r="C162" s="69">
        <v>1</v>
      </c>
      <c r="D162" s="71">
        <v>43419</v>
      </c>
      <c r="E162" s="79">
        <v>21.35</v>
      </c>
      <c r="F162" s="79">
        <f t="shared" si="16"/>
        <v>0</v>
      </c>
      <c r="G162" s="77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  <c r="BQ162" s="38"/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38"/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38"/>
      <c r="DC162" s="38"/>
      <c r="DD162" s="38"/>
      <c r="DE162" s="38"/>
      <c r="DF162" s="38"/>
      <c r="DG162" s="38"/>
      <c r="DH162" s="38"/>
      <c r="DI162" s="38"/>
      <c r="DJ162" s="38"/>
      <c r="DK162" s="38">
        <v>6</v>
      </c>
      <c r="DL162" s="38"/>
      <c r="DM162" s="38"/>
      <c r="DN162" s="38"/>
      <c r="DO162" s="38"/>
      <c r="DP162" s="38"/>
      <c r="DQ162" s="38"/>
      <c r="DR162" s="38"/>
      <c r="DS162" s="38"/>
      <c r="DT162" s="38"/>
      <c r="DU162" s="38">
        <v>6</v>
      </c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  <c r="EI162" s="38"/>
      <c r="EJ162" s="38"/>
      <c r="EK162" s="38"/>
      <c r="EL162" s="38"/>
      <c r="EM162" s="38"/>
      <c r="EN162" s="38"/>
      <c r="EO162" s="38"/>
      <c r="EP162" s="38"/>
      <c r="EQ162" s="38"/>
      <c r="ER162" s="38"/>
      <c r="ES162" s="38"/>
      <c r="ET162" s="38"/>
      <c r="EU162" s="38"/>
      <c r="EV162" s="38"/>
      <c r="EW162" s="38"/>
      <c r="EX162" s="38"/>
      <c r="EY162" s="38"/>
      <c r="EZ162" s="38"/>
      <c r="FA162" s="38"/>
      <c r="FB162" s="38"/>
      <c r="FC162" s="38"/>
      <c r="FD162" s="38"/>
      <c r="FE162" s="38"/>
      <c r="FF162" s="38"/>
      <c r="FG162" s="38"/>
      <c r="FH162" s="38"/>
      <c r="FI162" s="38"/>
      <c r="FJ162" s="38"/>
      <c r="FK162" s="38"/>
      <c r="FL162" s="38"/>
      <c r="FM162" s="38"/>
      <c r="FN162" s="38"/>
      <c r="FO162" s="38"/>
      <c r="FP162" s="38"/>
      <c r="FQ162" s="38"/>
      <c r="FR162" s="38"/>
      <c r="FS162" s="38"/>
      <c r="FT162" s="38"/>
      <c r="FU162" s="38"/>
      <c r="FV162" s="38"/>
      <c r="FW162" s="38"/>
      <c r="FX162" s="38"/>
      <c r="FY162" s="38"/>
      <c r="FZ162" s="38"/>
      <c r="GA162" s="38"/>
      <c r="GB162" s="38"/>
      <c r="GC162" s="38"/>
      <c r="GD162" s="38"/>
      <c r="GE162" s="38"/>
      <c r="GF162" s="38"/>
      <c r="GG162" s="38"/>
      <c r="GH162" s="38"/>
      <c r="GI162" s="38"/>
      <c r="GJ162" s="38"/>
      <c r="GK162" s="38"/>
      <c r="GL162" s="38"/>
      <c r="GM162" s="38"/>
      <c r="GN162" s="38"/>
      <c r="GO162" s="38"/>
      <c r="GP162" s="38"/>
      <c r="GQ162" s="38"/>
      <c r="GR162" s="38"/>
      <c r="GS162" s="38"/>
      <c r="GT162" s="38"/>
      <c r="GU162" s="38"/>
      <c r="GV162" s="38"/>
      <c r="GW162" s="38"/>
      <c r="GX162" s="38"/>
      <c r="GY162" s="38"/>
      <c r="GZ162" s="38"/>
      <c r="HA162" s="38"/>
      <c r="HB162" s="38"/>
      <c r="HC162" s="38"/>
      <c r="HD162" s="38"/>
      <c r="HE162" s="38"/>
      <c r="HF162" s="38"/>
      <c r="HG162" s="38"/>
      <c r="HH162" s="38"/>
      <c r="HI162" s="38"/>
      <c r="HJ162" s="38"/>
      <c r="HK162" s="38"/>
      <c r="HL162" s="38"/>
      <c r="HM162" s="38"/>
      <c r="HN162" s="38"/>
      <c r="HO162" s="38"/>
      <c r="HP162" s="38"/>
      <c r="HQ162" s="38"/>
      <c r="HR162" s="38"/>
      <c r="HS162" s="38"/>
      <c r="HT162" s="38"/>
      <c r="HU162" s="38"/>
      <c r="HV162" s="38"/>
      <c r="HW162" s="38"/>
      <c r="HX162" s="38"/>
      <c r="HY162" s="38"/>
      <c r="HZ162" s="38"/>
      <c r="IA162" s="38"/>
      <c r="IB162" s="38"/>
      <c r="IC162" s="38"/>
      <c r="ID162" s="38"/>
      <c r="IE162" s="38"/>
      <c r="IF162" s="38"/>
      <c r="IG162" s="38"/>
      <c r="IH162" s="38"/>
      <c r="II162" s="38"/>
      <c r="IJ162" s="38"/>
      <c r="IK162" s="38"/>
      <c r="IL162" s="38"/>
      <c r="IM162" s="38"/>
      <c r="IN162" s="38"/>
      <c r="IO162" s="38"/>
      <c r="IP162" s="38"/>
      <c r="IQ162" s="38"/>
      <c r="IR162" s="38"/>
      <c r="IS162" s="38"/>
      <c r="IT162" s="38"/>
      <c r="IU162" s="38"/>
      <c r="IV162" s="38"/>
      <c r="IW162" s="38"/>
      <c r="IX162" s="38"/>
      <c r="IY162" s="38">
        <v>10</v>
      </c>
      <c r="IZ162" s="38"/>
      <c r="JA162" s="38"/>
      <c r="JB162" s="38"/>
      <c r="JC162" s="38"/>
      <c r="JD162" s="38">
        <v>10</v>
      </c>
      <c r="JE162" s="38"/>
      <c r="JF162" s="38"/>
      <c r="JG162" s="38"/>
      <c r="JH162" s="38"/>
      <c r="JI162" s="38"/>
      <c r="JJ162" s="38"/>
      <c r="JK162" s="38"/>
      <c r="JL162" s="38"/>
      <c r="JM162" s="38"/>
      <c r="JN162" s="38"/>
      <c r="JO162" s="38"/>
      <c r="JP162" s="38"/>
      <c r="JQ162" s="38"/>
      <c r="JR162" s="38"/>
      <c r="JS162" s="38"/>
      <c r="JT162" s="38"/>
      <c r="JU162" s="38"/>
      <c r="JV162" s="38"/>
      <c r="JW162" s="38"/>
      <c r="JX162" s="38"/>
      <c r="JY162" s="38"/>
      <c r="JZ162" s="38"/>
      <c r="KA162" s="38"/>
      <c r="KB162" s="38"/>
      <c r="KC162" s="38"/>
      <c r="KD162" s="38"/>
      <c r="KE162" s="38"/>
      <c r="KF162" s="38"/>
      <c r="KG162" s="38"/>
      <c r="KH162" s="38"/>
      <c r="KI162" s="38"/>
      <c r="KJ162" s="38"/>
      <c r="KK162" s="38"/>
      <c r="KL162" s="38"/>
      <c r="KM162" s="38"/>
      <c r="KN162" s="38"/>
      <c r="KO162" s="38"/>
      <c r="KP162" s="38"/>
      <c r="KQ162" s="38"/>
      <c r="KR162" s="38"/>
      <c r="KS162" s="38"/>
      <c r="KT162" s="38"/>
      <c r="KU162" s="38"/>
      <c r="KV162" s="38"/>
      <c r="KW162" s="38"/>
      <c r="KX162" s="38"/>
      <c r="KY162" s="38"/>
      <c r="KZ162" s="38"/>
      <c r="LA162" s="38"/>
      <c r="LB162" s="38"/>
      <c r="LC162" s="38"/>
      <c r="LD162" s="38"/>
      <c r="LE162" s="38"/>
      <c r="LF162" s="38"/>
      <c r="LG162" s="38"/>
      <c r="LH162" s="38"/>
      <c r="LI162" s="38"/>
      <c r="LJ162" s="38"/>
      <c r="LK162" s="38"/>
      <c r="LL162" s="38">
        <v>20</v>
      </c>
      <c r="LM162" s="38"/>
      <c r="LN162" s="38"/>
      <c r="LO162" s="38"/>
      <c r="LP162" s="38"/>
      <c r="LQ162" s="38"/>
      <c r="LR162" s="38"/>
      <c r="LS162" s="38"/>
      <c r="LT162" s="38"/>
      <c r="LU162" s="38"/>
      <c r="LV162" s="38"/>
      <c r="LW162" s="38"/>
      <c r="LX162" s="38"/>
      <c r="LY162" s="38"/>
      <c r="LZ162" s="38"/>
      <c r="MA162" s="38"/>
      <c r="MB162" s="38"/>
      <c r="MC162" s="38">
        <v>10</v>
      </c>
      <c r="MD162" s="38"/>
      <c r="ME162" s="38"/>
      <c r="MF162" s="38"/>
      <c r="MG162" s="38"/>
      <c r="MH162" s="38"/>
      <c r="MI162" s="38"/>
      <c r="MJ162" s="38"/>
      <c r="MK162" s="38"/>
      <c r="ML162" s="38"/>
      <c r="MM162" s="38"/>
      <c r="MN162" s="38"/>
      <c r="MO162" s="38"/>
      <c r="MP162" s="38"/>
      <c r="MQ162" s="38"/>
      <c r="MR162" s="38"/>
      <c r="MS162" s="38"/>
      <c r="MT162" s="38"/>
      <c r="MU162" s="38"/>
      <c r="MV162" s="38"/>
      <c r="MW162" s="38"/>
      <c r="MX162" s="38"/>
      <c r="MY162" s="38"/>
      <c r="MZ162" s="38"/>
      <c r="NA162" s="38"/>
      <c r="NB162" s="38"/>
      <c r="NC162" s="38"/>
      <c r="ND162" s="38"/>
      <c r="NE162" s="38"/>
      <c r="NF162" s="38">
        <v>10</v>
      </c>
      <c r="NG162" s="38"/>
      <c r="NH162" s="38"/>
      <c r="NI162" s="38"/>
      <c r="NJ162" s="38"/>
      <c r="NK162" s="38"/>
      <c r="NL162" s="38"/>
      <c r="NM162" s="38"/>
      <c r="NN162" s="38"/>
      <c r="NO162" s="38"/>
      <c r="NP162" s="38"/>
      <c r="NQ162" s="38">
        <v>10</v>
      </c>
      <c r="NR162" s="38"/>
      <c r="NS162" s="38"/>
      <c r="NT162" s="38"/>
      <c r="NU162" s="38"/>
      <c r="NV162" s="38"/>
      <c r="NW162" s="38"/>
      <c r="NX162" s="38"/>
      <c r="NY162" s="38"/>
      <c r="NZ162" s="38"/>
      <c r="OA162" s="38"/>
      <c r="OB162" s="38"/>
      <c r="OC162" s="38"/>
      <c r="OD162" s="38"/>
      <c r="OE162" s="38"/>
      <c r="OF162" s="38"/>
      <c r="OG162" s="38"/>
      <c r="OH162" s="38"/>
      <c r="OI162" s="38"/>
      <c r="OJ162" s="38"/>
      <c r="OK162" s="38"/>
      <c r="OL162" s="38"/>
      <c r="OM162" s="38"/>
      <c r="ON162" s="38"/>
      <c r="OO162" s="38"/>
      <c r="OP162" s="38"/>
      <c r="OQ162" s="38"/>
      <c r="OR162" s="38"/>
      <c r="OS162" s="38"/>
      <c r="OT162" s="38"/>
      <c r="OU162" s="38"/>
      <c r="OV162" s="38"/>
      <c r="OW162" s="38"/>
      <c r="OX162" s="38"/>
      <c r="OY162" s="38"/>
      <c r="OZ162" s="38"/>
      <c r="PA162" s="38"/>
      <c r="PB162" s="38"/>
      <c r="PC162" s="38"/>
      <c r="PD162" s="38"/>
      <c r="PE162" s="38"/>
      <c r="PF162" s="38"/>
      <c r="PG162" s="38"/>
      <c r="PH162" s="38"/>
      <c r="PI162" s="38"/>
      <c r="PJ162" s="38"/>
      <c r="PK162" s="38"/>
      <c r="PL162" s="38"/>
      <c r="PM162" s="38"/>
      <c r="PN162" s="38"/>
      <c r="PO162" s="38"/>
      <c r="PP162" s="38"/>
      <c r="PQ162" s="38"/>
      <c r="PR162" s="38"/>
      <c r="PS162" s="38"/>
      <c r="PT162" s="38"/>
      <c r="PU162" s="38"/>
      <c r="PV162" s="38"/>
      <c r="PW162" s="38"/>
      <c r="PX162" s="38"/>
      <c r="PY162" s="38"/>
      <c r="PZ162" s="38"/>
      <c r="QA162" s="38"/>
      <c r="QB162" s="38"/>
      <c r="QC162" s="38"/>
      <c r="QD162" s="38"/>
      <c r="QE162" s="38"/>
      <c r="QF162" s="38"/>
      <c r="QG162" s="38"/>
      <c r="QH162" s="38"/>
      <c r="QI162" s="38"/>
      <c r="QJ162" s="38"/>
      <c r="QK162" s="38"/>
      <c r="QL162" s="38"/>
      <c r="QM162" s="38"/>
      <c r="QN162" s="38"/>
      <c r="QO162" s="38"/>
      <c r="QP162" s="38"/>
      <c r="QQ162" s="38"/>
      <c r="QR162" s="38"/>
      <c r="QS162" s="38"/>
      <c r="QT162" s="38"/>
      <c r="QU162" s="38"/>
      <c r="QV162" s="38"/>
      <c r="QW162" s="38"/>
      <c r="QX162" s="38"/>
      <c r="QY162" s="38"/>
      <c r="QZ162" s="38"/>
      <c r="RA162" s="38"/>
      <c r="RB162" s="38"/>
      <c r="RC162" s="38"/>
      <c r="RD162" s="38">
        <v>10</v>
      </c>
      <c r="RE162" s="38"/>
      <c r="RF162" s="38"/>
      <c r="RG162" s="38"/>
      <c r="RH162" s="38"/>
      <c r="RI162" s="38"/>
      <c r="RJ162" s="38"/>
      <c r="RK162" s="38"/>
      <c r="RL162" s="38"/>
      <c r="RM162" s="38"/>
      <c r="RN162" s="38"/>
      <c r="RO162" s="38"/>
      <c r="RP162" s="38"/>
      <c r="RQ162" s="38"/>
      <c r="RR162" s="38"/>
      <c r="RS162" s="38"/>
      <c r="RT162" s="38"/>
      <c r="RU162" s="38"/>
      <c r="RV162" s="38"/>
      <c r="RW162" s="38"/>
      <c r="RX162" s="38"/>
      <c r="RY162" s="38"/>
      <c r="RZ162" s="38"/>
      <c r="SA162" s="38"/>
      <c r="SB162" s="38"/>
      <c r="SC162" s="38"/>
      <c r="SD162" s="38"/>
      <c r="SE162" s="38"/>
      <c r="SF162" s="38"/>
      <c r="SG162" s="38"/>
      <c r="SH162" s="38"/>
      <c r="SI162" s="38"/>
      <c r="SJ162" s="38"/>
      <c r="SK162" s="38"/>
      <c r="SL162" s="38"/>
      <c r="SM162" s="38"/>
      <c r="SN162" s="38"/>
      <c r="SO162" s="38"/>
      <c r="SP162" s="38"/>
      <c r="SQ162" s="38"/>
      <c r="SR162" s="38"/>
      <c r="SS162" s="38"/>
      <c r="ST162" s="38"/>
      <c r="SU162" s="38"/>
      <c r="SV162" s="38"/>
      <c r="SW162" s="38"/>
      <c r="SX162" s="38"/>
      <c r="SY162" s="38"/>
      <c r="SZ162" s="38"/>
      <c r="TA162" s="38"/>
      <c r="TB162" s="38"/>
      <c r="TC162" s="38"/>
      <c r="TD162" s="38"/>
      <c r="TE162" s="38"/>
      <c r="TF162" s="38"/>
      <c r="TG162" s="38"/>
      <c r="TH162" s="38"/>
      <c r="TI162" s="38"/>
      <c r="TJ162" s="38"/>
      <c r="TK162" s="38"/>
      <c r="TL162" s="38"/>
      <c r="TM162" s="38"/>
      <c r="TN162" s="38"/>
      <c r="TO162" s="38"/>
      <c r="TP162" s="38"/>
      <c r="TQ162" s="38"/>
      <c r="TR162" s="38"/>
      <c r="TS162" s="38"/>
      <c r="TT162" s="38"/>
      <c r="TU162" s="38"/>
      <c r="TV162" s="38"/>
      <c r="TW162" s="38"/>
      <c r="TX162" s="38"/>
      <c r="TY162" s="38"/>
      <c r="TZ162" s="38"/>
      <c r="UA162" s="38"/>
      <c r="UB162" s="38"/>
      <c r="UC162" s="38"/>
      <c r="UD162" s="38"/>
      <c r="UE162" s="38"/>
      <c r="UF162" s="38"/>
      <c r="UG162" s="38"/>
      <c r="UH162" s="38"/>
      <c r="UI162" s="38"/>
      <c r="UJ162" s="38"/>
      <c r="UK162" s="38"/>
      <c r="UL162" s="38"/>
      <c r="UM162" s="38"/>
      <c r="UN162" s="38"/>
      <c r="UO162" s="38"/>
      <c r="UP162" s="38"/>
      <c r="UQ162" s="38"/>
      <c r="UR162" s="38"/>
      <c r="US162" s="38"/>
      <c r="UT162" s="38"/>
      <c r="UU162" s="38"/>
      <c r="UV162" s="38"/>
      <c r="UW162" s="38"/>
      <c r="UX162" s="38"/>
      <c r="UY162" s="38"/>
      <c r="UZ162" s="38"/>
      <c r="VA162" s="38"/>
      <c r="VB162" s="38"/>
      <c r="VC162" s="38"/>
      <c r="VD162" s="38"/>
      <c r="VE162" s="38"/>
      <c r="VF162" s="38"/>
      <c r="VG162" s="38"/>
      <c r="VH162" s="38"/>
      <c r="VI162" s="38"/>
      <c r="VJ162" s="38">
        <v>10</v>
      </c>
      <c r="VK162" s="38"/>
      <c r="VL162" s="38"/>
      <c r="VM162" s="38"/>
      <c r="VN162" s="38"/>
      <c r="VO162" s="38"/>
      <c r="VP162" s="38"/>
      <c r="VQ162" s="38">
        <v>10</v>
      </c>
      <c r="VR162" s="38"/>
      <c r="VS162" s="38"/>
      <c r="VT162" s="38"/>
      <c r="VU162" s="38"/>
      <c r="VV162" s="38"/>
      <c r="VW162" s="38"/>
      <c r="VX162" s="38"/>
      <c r="VY162" s="38"/>
      <c r="VZ162" s="38"/>
      <c r="WA162" s="38"/>
      <c r="WB162" s="38"/>
      <c r="WC162" s="38"/>
      <c r="WD162" s="38"/>
      <c r="WE162" s="38"/>
      <c r="WF162" s="38">
        <v>8</v>
      </c>
      <c r="WG162" s="38"/>
      <c r="WH162" s="38"/>
      <c r="WI162" s="38"/>
      <c r="WJ162" s="38"/>
      <c r="WK162" s="38"/>
      <c r="WL162" s="38"/>
      <c r="WM162" s="38"/>
      <c r="WN162" s="38"/>
      <c r="WO162" s="38"/>
      <c r="WP162" s="38"/>
      <c r="WQ162" s="38"/>
      <c r="WR162" s="38"/>
      <c r="WS162" s="38"/>
      <c r="WT162" s="38"/>
      <c r="WU162" s="38"/>
      <c r="WV162" s="38"/>
      <c r="WW162" s="38">
        <v>8</v>
      </c>
      <c r="WX162" s="38"/>
      <c r="WY162" s="38"/>
      <c r="WZ162" s="38"/>
      <c r="XA162" s="38"/>
      <c r="XB162" s="38"/>
      <c r="XC162" s="38"/>
      <c r="XD162" s="38"/>
      <c r="XE162" s="38"/>
      <c r="XF162" s="38"/>
      <c r="XG162" s="38"/>
      <c r="XH162" s="38"/>
      <c r="XI162" s="38"/>
      <c r="XJ162" s="38"/>
      <c r="XK162" s="38"/>
      <c r="XL162" s="38"/>
      <c r="XM162" s="38"/>
      <c r="XN162" s="38"/>
      <c r="XO162" s="38"/>
      <c r="XP162" s="38"/>
      <c r="XQ162" s="38"/>
      <c r="XR162" s="38"/>
      <c r="XS162" s="38"/>
      <c r="XT162" s="38"/>
      <c r="XU162" s="38"/>
      <c r="XV162" s="38"/>
      <c r="XW162" s="38"/>
      <c r="XX162" s="38"/>
      <c r="XY162" s="38"/>
      <c r="XZ162" s="38"/>
      <c r="YA162" s="38"/>
      <c r="YB162" s="38"/>
      <c r="YC162" s="38"/>
      <c r="YD162" s="38"/>
      <c r="YE162" s="38"/>
      <c r="YF162" s="38"/>
      <c r="YG162" s="38"/>
      <c r="YH162" s="38"/>
      <c r="YI162" s="38"/>
      <c r="YJ162" s="38"/>
      <c r="YK162" s="38"/>
      <c r="YL162" s="38"/>
      <c r="YM162" s="38"/>
      <c r="YN162" s="38"/>
      <c r="YO162" s="38"/>
      <c r="YP162" s="38"/>
      <c r="YQ162" s="38"/>
      <c r="YR162" s="38"/>
      <c r="YS162" s="38"/>
      <c r="YT162" s="38"/>
      <c r="YU162" s="38"/>
      <c r="YV162" s="38"/>
      <c r="YW162" s="38"/>
      <c r="YX162" s="38"/>
      <c r="YY162" s="38"/>
      <c r="YZ162" s="38"/>
      <c r="ZA162" s="38"/>
      <c r="ZB162" s="38"/>
      <c r="ZC162" s="38"/>
      <c r="ZD162" s="38"/>
      <c r="ZE162" s="38"/>
      <c r="ZF162" s="38"/>
      <c r="ZG162" s="38"/>
      <c r="ZH162" s="38"/>
      <c r="ZI162" s="38"/>
      <c r="ZJ162" s="38"/>
      <c r="ZK162" s="38"/>
      <c r="ZL162" s="38"/>
      <c r="ZM162" s="38"/>
      <c r="ZN162" s="38"/>
      <c r="ZO162" s="38"/>
      <c r="ZP162" s="38"/>
      <c r="ZQ162" s="38"/>
      <c r="ZR162" s="38"/>
      <c r="ZS162" s="38"/>
      <c r="ZT162" s="38"/>
      <c r="ZU162" s="38"/>
      <c r="ZV162" s="38"/>
      <c r="ZW162" s="38"/>
      <c r="ZX162" s="38"/>
      <c r="ZY162" s="38"/>
      <c r="ZZ162" s="38"/>
      <c r="AAA162" s="38"/>
      <c r="AAB162" s="38"/>
      <c r="AAC162" s="38"/>
      <c r="AAD162" s="38"/>
      <c r="AAE162" s="38"/>
      <c r="AAF162" s="38"/>
      <c r="AAG162" s="38"/>
      <c r="AAH162" s="38"/>
      <c r="AAI162" s="38"/>
      <c r="AAJ162" s="31">
        <f t="shared" si="15"/>
        <v>0</v>
      </c>
      <c r="AAK162" s="5"/>
    </row>
    <row r="163" spans="1:713" s="36" customFormat="1" x14ac:dyDescent="0.25">
      <c r="A163" s="43" t="s">
        <v>151</v>
      </c>
      <c r="B163" s="77">
        <f t="shared" si="14"/>
        <v>10</v>
      </c>
      <c r="C163" s="69">
        <v>10</v>
      </c>
      <c r="D163" s="71">
        <v>43451</v>
      </c>
      <c r="E163" s="79">
        <v>21.57</v>
      </c>
      <c r="F163" s="79">
        <f t="shared" si="16"/>
        <v>215.7</v>
      </c>
      <c r="G163" s="77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  <c r="BQ163" s="38"/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38"/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38"/>
      <c r="DC163" s="38"/>
      <c r="DD163" s="38"/>
      <c r="DE163" s="38"/>
      <c r="DF163" s="38"/>
      <c r="DG163" s="38"/>
      <c r="DH163" s="38"/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  <c r="EI163" s="38"/>
      <c r="EJ163" s="38"/>
      <c r="EK163" s="38"/>
      <c r="EL163" s="38"/>
      <c r="EM163" s="38"/>
      <c r="EN163" s="38"/>
      <c r="EO163" s="38"/>
      <c r="EP163" s="38"/>
      <c r="EQ163" s="38"/>
      <c r="ER163" s="38"/>
      <c r="ES163" s="38"/>
      <c r="ET163" s="38"/>
      <c r="EU163" s="38"/>
      <c r="EV163" s="38"/>
      <c r="EW163" s="38"/>
      <c r="EX163" s="38"/>
      <c r="EY163" s="38"/>
      <c r="EZ163" s="38"/>
      <c r="FA163" s="38"/>
      <c r="FB163" s="38"/>
      <c r="FC163" s="38"/>
      <c r="FD163" s="38"/>
      <c r="FE163" s="38"/>
      <c r="FF163" s="38"/>
      <c r="FG163" s="38"/>
      <c r="FH163" s="38"/>
      <c r="FI163" s="38"/>
      <c r="FJ163" s="38"/>
      <c r="FK163" s="38"/>
      <c r="FL163" s="38"/>
      <c r="FM163" s="38"/>
      <c r="FN163" s="38"/>
      <c r="FO163" s="38"/>
      <c r="FP163" s="38"/>
      <c r="FQ163" s="38"/>
      <c r="FR163" s="38"/>
      <c r="FS163" s="38"/>
      <c r="FT163" s="38"/>
      <c r="FU163" s="38"/>
      <c r="FV163" s="38"/>
      <c r="FW163" s="38"/>
      <c r="FX163" s="38"/>
      <c r="FY163" s="38"/>
      <c r="FZ163" s="38"/>
      <c r="GA163" s="38"/>
      <c r="GB163" s="38"/>
      <c r="GC163" s="38"/>
      <c r="GD163" s="38"/>
      <c r="GE163" s="38"/>
      <c r="GF163" s="38"/>
      <c r="GG163" s="38"/>
      <c r="GH163" s="38"/>
      <c r="GI163" s="38"/>
      <c r="GJ163" s="38"/>
      <c r="GK163" s="38"/>
      <c r="GL163" s="38"/>
      <c r="GM163" s="38"/>
      <c r="GN163" s="38"/>
      <c r="GO163" s="38"/>
      <c r="GP163" s="38"/>
      <c r="GQ163" s="38"/>
      <c r="GR163" s="38"/>
      <c r="GS163" s="38"/>
      <c r="GT163" s="38"/>
      <c r="GU163" s="38"/>
      <c r="GV163" s="38"/>
      <c r="GW163" s="38"/>
      <c r="GX163" s="38"/>
      <c r="GY163" s="38"/>
      <c r="GZ163" s="38"/>
      <c r="HA163" s="38"/>
      <c r="HB163" s="38"/>
      <c r="HC163" s="38"/>
      <c r="HD163" s="38"/>
      <c r="HE163" s="38"/>
      <c r="HF163" s="38"/>
      <c r="HG163" s="38"/>
      <c r="HH163" s="38"/>
      <c r="HI163" s="38"/>
      <c r="HJ163" s="38"/>
      <c r="HK163" s="38"/>
      <c r="HL163" s="38"/>
      <c r="HM163" s="38"/>
      <c r="HN163" s="38"/>
      <c r="HO163" s="38"/>
      <c r="HP163" s="38"/>
      <c r="HQ163" s="38"/>
      <c r="HR163" s="38"/>
      <c r="HS163" s="38"/>
      <c r="HT163" s="38"/>
      <c r="HU163" s="38"/>
      <c r="HV163" s="38"/>
      <c r="HW163" s="38"/>
      <c r="HX163" s="38"/>
      <c r="HY163" s="38"/>
      <c r="HZ163" s="38"/>
      <c r="IA163" s="38"/>
      <c r="IB163" s="38"/>
      <c r="IC163" s="38"/>
      <c r="ID163" s="38"/>
      <c r="IE163" s="38"/>
      <c r="IF163" s="38"/>
      <c r="IG163" s="38"/>
      <c r="IH163" s="38"/>
      <c r="II163" s="38"/>
      <c r="IJ163" s="38"/>
      <c r="IK163" s="38"/>
      <c r="IL163" s="38"/>
      <c r="IM163" s="38"/>
      <c r="IN163" s="38"/>
      <c r="IO163" s="38"/>
      <c r="IP163" s="38"/>
      <c r="IQ163" s="38"/>
      <c r="IR163" s="38"/>
      <c r="IS163" s="38"/>
      <c r="IT163" s="38"/>
      <c r="IU163" s="38"/>
      <c r="IV163" s="38"/>
      <c r="IW163" s="38"/>
      <c r="IX163" s="38"/>
      <c r="IY163" s="38"/>
      <c r="IZ163" s="38"/>
      <c r="JA163" s="38"/>
      <c r="JB163" s="38"/>
      <c r="JC163" s="38"/>
      <c r="JD163" s="38">
        <v>6</v>
      </c>
      <c r="JE163" s="38"/>
      <c r="JF163" s="38"/>
      <c r="JG163" s="38"/>
      <c r="JH163" s="38"/>
      <c r="JI163" s="38"/>
      <c r="JJ163" s="38">
        <v>6</v>
      </c>
      <c r="JK163" s="38"/>
      <c r="JL163" s="38"/>
      <c r="JM163" s="38"/>
      <c r="JN163" s="38"/>
      <c r="JO163" s="38"/>
      <c r="JP163" s="38"/>
      <c r="JQ163" s="38"/>
      <c r="JR163" s="38"/>
      <c r="JS163" s="38"/>
      <c r="JT163" s="38"/>
      <c r="JU163" s="38"/>
      <c r="JV163" s="38"/>
      <c r="JW163" s="38"/>
      <c r="JX163" s="38"/>
      <c r="JY163" s="38"/>
      <c r="JZ163" s="38"/>
      <c r="KA163" s="38"/>
      <c r="KB163" s="38"/>
      <c r="KC163" s="38"/>
      <c r="KD163" s="38"/>
      <c r="KE163" s="38"/>
      <c r="KF163" s="38"/>
      <c r="KG163" s="38"/>
      <c r="KH163" s="38"/>
      <c r="KI163" s="38"/>
      <c r="KJ163" s="38"/>
      <c r="KK163" s="38"/>
      <c r="KL163" s="38"/>
      <c r="KM163" s="38"/>
      <c r="KN163" s="38"/>
      <c r="KO163" s="38"/>
      <c r="KP163" s="38"/>
      <c r="KQ163" s="38"/>
      <c r="KR163" s="38"/>
      <c r="KS163" s="38"/>
      <c r="KT163" s="38"/>
      <c r="KU163" s="38"/>
      <c r="KV163" s="38"/>
      <c r="KW163" s="38"/>
      <c r="KX163" s="38"/>
      <c r="KY163" s="38"/>
      <c r="KZ163" s="38"/>
      <c r="LA163" s="38"/>
      <c r="LB163" s="38"/>
      <c r="LC163" s="38"/>
      <c r="LD163" s="38"/>
      <c r="LE163" s="38"/>
      <c r="LF163" s="38"/>
      <c r="LG163" s="38"/>
      <c r="LH163" s="38"/>
      <c r="LI163" s="38"/>
      <c r="LJ163" s="38"/>
      <c r="LK163" s="38"/>
      <c r="LL163" s="38"/>
      <c r="LM163" s="38"/>
      <c r="LN163" s="38"/>
      <c r="LO163" s="38"/>
      <c r="LP163" s="38"/>
      <c r="LQ163" s="38"/>
      <c r="LR163" s="38"/>
      <c r="LS163" s="38"/>
      <c r="LT163" s="38"/>
      <c r="LU163" s="38"/>
      <c r="LV163" s="38"/>
      <c r="LW163" s="38"/>
      <c r="LX163" s="38"/>
      <c r="LY163" s="38"/>
      <c r="LZ163" s="38"/>
      <c r="MA163" s="38"/>
      <c r="MB163" s="38"/>
      <c r="MC163" s="38"/>
      <c r="MD163" s="38"/>
      <c r="ME163" s="38"/>
      <c r="MF163" s="38"/>
      <c r="MG163" s="38"/>
      <c r="MH163" s="38"/>
      <c r="MI163" s="38"/>
      <c r="MJ163" s="38"/>
      <c r="MK163" s="38"/>
      <c r="ML163" s="38"/>
      <c r="MM163" s="38"/>
      <c r="MN163" s="38"/>
      <c r="MO163" s="38"/>
      <c r="MP163" s="38"/>
      <c r="MQ163" s="38"/>
      <c r="MR163" s="38"/>
      <c r="MS163" s="38"/>
      <c r="MT163" s="38"/>
      <c r="MU163" s="38"/>
      <c r="MV163" s="38"/>
      <c r="MW163" s="38"/>
      <c r="MX163" s="38"/>
      <c r="MY163" s="38"/>
      <c r="MZ163" s="38"/>
      <c r="NA163" s="38"/>
      <c r="NB163" s="38"/>
      <c r="NC163" s="38"/>
      <c r="ND163" s="38"/>
      <c r="NE163" s="38"/>
      <c r="NF163" s="38"/>
      <c r="NG163" s="38"/>
      <c r="NH163" s="38"/>
      <c r="NI163" s="38"/>
      <c r="NJ163" s="38"/>
      <c r="NK163" s="38"/>
      <c r="NL163" s="38"/>
      <c r="NM163" s="38"/>
      <c r="NN163" s="38"/>
      <c r="NO163" s="38"/>
      <c r="NP163" s="38"/>
      <c r="NQ163" s="38"/>
      <c r="NR163" s="38"/>
      <c r="NS163" s="38"/>
      <c r="NT163" s="38"/>
      <c r="NU163" s="38"/>
      <c r="NV163" s="38"/>
      <c r="NW163" s="38"/>
      <c r="NX163" s="38"/>
      <c r="NY163" s="38"/>
      <c r="NZ163" s="38"/>
      <c r="OA163" s="38"/>
      <c r="OB163" s="38"/>
      <c r="OC163" s="38"/>
      <c r="OD163" s="38"/>
      <c r="OE163" s="38"/>
      <c r="OF163" s="38"/>
      <c r="OG163" s="38"/>
      <c r="OH163" s="38"/>
      <c r="OI163" s="38"/>
      <c r="OJ163" s="38"/>
      <c r="OK163" s="38"/>
      <c r="OL163" s="38"/>
      <c r="OM163" s="38"/>
      <c r="ON163" s="38"/>
      <c r="OO163" s="38"/>
      <c r="OP163" s="38"/>
      <c r="OQ163" s="38"/>
      <c r="OR163" s="38"/>
      <c r="OS163" s="38"/>
      <c r="OT163" s="38"/>
      <c r="OU163" s="38"/>
      <c r="OV163" s="38"/>
      <c r="OW163" s="38"/>
      <c r="OX163" s="38"/>
      <c r="OY163" s="38"/>
      <c r="OZ163" s="38"/>
      <c r="PA163" s="38"/>
      <c r="PB163" s="38"/>
      <c r="PC163" s="38"/>
      <c r="PD163" s="38"/>
      <c r="PE163" s="38"/>
      <c r="PF163" s="38"/>
      <c r="PG163" s="38"/>
      <c r="PH163" s="38"/>
      <c r="PI163" s="38"/>
      <c r="PJ163" s="38"/>
      <c r="PK163" s="38"/>
      <c r="PL163" s="38"/>
      <c r="PM163" s="38"/>
      <c r="PN163" s="38"/>
      <c r="PO163" s="38"/>
      <c r="PP163" s="38"/>
      <c r="PQ163" s="38"/>
      <c r="PR163" s="38"/>
      <c r="PS163" s="38"/>
      <c r="PT163" s="38"/>
      <c r="PU163" s="38"/>
      <c r="PV163" s="38"/>
      <c r="PW163" s="38"/>
      <c r="PX163" s="38"/>
      <c r="PY163" s="38"/>
      <c r="PZ163" s="38"/>
      <c r="QA163" s="38"/>
      <c r="QB163" s="38"/>
      <c r="QC163" s="38"/>
      <c r="QD163" s="38"/>
      <c r="QE163" s="38"/>
      <c r="QF163" s="38"/>
      <c r="QG163" s="38"/>
      <c r="QH163" s="38"/>
      <c r="QI163" s="38"/>
      <c r="QJ163" s="38"/>
      <c r="QK163" s="38"/>
      <c r="QL163" s="38"/>
      <c r="QM163" s="38"/>
      <c r="QN163" s="38"/>
      <c r="QO163" s="38"/>
      <c r="QP163" s="38"/>
      <c r="QQ163" s="38"/>
      <c r="QR163" s="38"/>
      <c r="QS163" s="38"/>
      <c r="QT163" s="38"/>
      <c r="QU163" s="38"/>
      <c r="QV163" s="38"/>
      <c r="QW163" s="38"/>
      <c r="QX163" s="38"/>
      <c r="QY163" s="38"/>
      <c r="QZ163" s="38"/>
      <c r="RA163" s="38"/>
      <c r="RB163" s="38"/>
      <c r="RC163" s="38"/>
      <c r="RD163" s="38"/>
      <c r="RE163" s="38"/>
      <c r="RF163" s="38"/>
      <c r="RG163" s="38"/>
      <c r="RH163" s="38"/>
      <c r="RI163" s="38"/>
      <c r="RJ163" s="38"/>
      <c r="RK163" s="38"/>
      <c r="RL163" s="38"/>
      <c r="RM163" s="38"/>
      <c r="RN163" s="38"/>
      <c r="RO163" s="38"/>
      <c r="RP163" s="38"/>
      <c r="RQ163" s="38"/>
      <c r="RR163" s="38"/>
      <c r="RS163" s="38"/>
      <c r="RT163" s="38"/>
      <c r="RU163" s="38"/>
      <c r="RV163" s="38"/>
      <c r="RW163" s="38"/>
      <c r="RX163" s="38"/>
      <c r="RY163" s="38"/>
      <c r="RZ163" s="38"/>
      <c r="SA163" s="38"/>
      <c r="SB163" s="38"/>
      <c r="SC163" s="38"/>
      <c r="SD163" s="38"/>
      <c r="SE163" s="38"/>
      <c r="SF163" s="38"/>
      <c r="SG163" s="38"/>
      <c r="SH163" s="38"/>
      <c r="SI163" s="38">
        <v>4</v>
      </c>
      <c r="SJ163" s="38"/>
      <c r="SK163" s="38"/>
      <c r="SL163" s="38"/>
      <c r="SM163" s="38"/>
      <c r="SN163" s="38"/>
      <c r="SO163" s="38"/>
      <c r="SP163" s="38">
        <v>4</v>
      </c>
      <c r="SQ163" s="38"/>
      <c r="SR163" s="38"/>
      <c r="SS163" s="38"/>
      <c r="ST163" s="38"/>
      <c r="SU163" s="38"/>
      <c r="SV163" s="38"/>
      <c r="SW163" s="38"/>
      <c r="SX163" s="38"/>
      <c r="SY163" s="38"/>
      <c r="SZ163" s="38"/>
      <c r="TA163" s="38"/>
      <c r="TB163" s="38"/>
      <c r="TC163" s="38"/>
      <c r="TD163" s="38"/>
      <c r="TE163" s="38"/>
      <c r="TF163" s="38"/>
      <c r="TG163" s="38"/>
      <c r="TH163" s="38"/>
      <c r="TI163" s="38"/>
      <c r="TJ163" s="38"/>
      <c r="TK163" s="38"/>
      <c r="TL163" s="38"/>
      <c r="TM163" s="38"/>
      <c r="TN163" s="38"/>
      <c r="TO163" s="38"/>
      <c r="TP163" s="38"/>
      <c r="TQ163" s="38"/>
      <c r="TR163" s="38"/>
      <c r="TS163" s="38"/>
      <c r="TT163" s="38"/>
      <c r="TU163" s="38"/>
      <c r="TV163" s="38"/>
      <c r="TW163" s="38"/>
      <c r="TX163" s="38"/>
      <c r="TY163" s="38"/>
      <c r="TZ163" s="38"/>
      <c r="UA163" s="38"/>
      <c r="UB163" s="38"/>
      <c r="UC163" s="38"/>
      <c r="UD163" s="38"/>
      <c r="UE163" s="38"/>
      <c r="UF163" s="38"/>
      <c r="UG163" s="38"/>
      <c r="UH163" s="38"/>
      <c r="UI163" s="38"/>
      <c r="UJ163" s="38"/>
      <c r="UK163" s="38"/>
      <c r="UL163" s="38"/>
      <c r="UM163" s="38"/>
      <c r="UN163" s="38"/>
      <c r="UO163" s="38"/>
      <c r="UP163" s="38"/>
      <c r="UQ163" s="38"/>
      <c r="UR163" s="38"/>
      <c r="US163" s="38"/>
      <c r="UT163" s="38"/>
      <c r="UU163" s="38"/>
      <c r="UV163" s="38"/>
      <c r="UW163" s="38"/>
      <c r="UX163" s="38"/>
      <c r="UY163" s="38"/>
      <c r="UZ163" s="38"/>
      <c r="VA163" s="38">
        <v>2</v>
      </c>
      <c r="VB163" s="38"/>
      <c r="VC163" s="38"/>
      <c r="VD163" s="38"/>
      <c r="VE163" s="38"/>
      <c r="VF163" s="38"/>
      <c r="VG163" s="38"/>
      <c r="VH163" s="38"/>
      <c r="VI163" s="38"/>
      <c r="VJ163" s="38">
        <v>2</v>
      </c>
      <c r="VK163" s="38"/>
      <c r="VL163" s="38"/>
      <c r="VM163" s="38"/>
      <c r="VN163" s="38"/>
      <c r="VO163" s="38"/>
      <c r="VP163" s="38"/>
      <c r="VQ163" s="38"/>
      <c r="VR163" s="38"/>
      <c r="VS163" s="38"/>
      <c r="VT163" s="38"/>
      <c r="VU163" s="38"/>
      <c r="VV163" s="38"/>
      <c r="VW163" s="38"/>
      <c r="VX163" s="38"/>
      <c r="VY163" s="38"/>
      <c r="VZ163" s="38"/>
      <c r="WA163" s="38"/>
      <c r="WB163" s="38"/>
      <c r="WC163" s="38"/>
      <c r="WD163" s="38"/>
      <c r="WE163" s="38"/>
      <c r="WF163" s="38"/>
      <c r="WG163" s="38"/>
      <c r="WH163" s="38"/>
      <c r="WI163" s="38"/>
      <c r="WJ163" s="38"/>
      <c r="WK163" s="38"/>
      <c r="WL163" s="38"/>
      <c r="WM163" s="38"/>
      <c r="WN163" s="38"/>
      <c r="WO163" s="38"/>
      <c r="WP163" s="38"/>
      <c r="WQ163" s="38">
        <v>10</v>
      </c>
      <c r="WR163" s="38"/>
      <c r="WS163" s="38"/>
      <c r="WT163" s="38"/>
      <c r="WU163" s="38"/>
      <c r="WV163" s="38"/>
      <c r="WW163" s="38">
        <v>10</v>
      </c>
      <c r="WX163" s="38"/>
      <c r="WY163" s="38"/>
      <c r="WZ163" s="38"/>
      <c r="XA163" s="38"/>
      <c r="XB163" s="38"/>
      <c r="XC163" s="38"/>
      <c r="XD163" s="38"/>
      <c r="XE163" s="38"/>
      <c r="XF163" s="38"/>
      <c r="XG163" s="38"/>
      <c r="XH163" s="38"/>
      <c r="XI163" s="38"/>
      <c r="XJ163" s="38"/>
      <c r="XK163" s="38"/>
      <c r="XL163" s="38"/>
      <c r="XM163" s="38"/>
      <c r="XN163" s="38"/>
      <c r="XO163" s="38"/>
      <c r="XP163" s="38"/>
      <c r="XQ163" s="38"/>
      <c r="XR163" s="38"/>
      <c r="XS163" s="38"/>
      <c r="XT163" s="38"/>
      <c r="XU163" s="38"/>
      <c r="XV163" s="38"/>
      <c r="XW163" s="38"/>
      <c r="XX163" s="38"/>
      <c r="XY163" s="38"/>
      <c r="XZ163" s="38"/>
      <c r="YA163" s="38"/>
      <c r="YB163" s="38"/>
      <c r="YC163" s="38">
        <v>10</v>
      </c>
      <c r="YD163" s="38"/>
      <c r="YE163" s="38">
        <v>10</v>
      </c>
      <c r="YF163" s="38"/>
      <c r="YG163" s="38"/>
      <c r="YH163" s="38"/>
      <c r="YI163" s="38"/>
      <c r="YJ163" s="38"/>
      <c r="YK163" s="38"/>
      <c r="YL163" s="38"/>
      <c r="YM163" s="38"/>
      <c r="YN163" s="38"/>
      <c r="YO163" s="38"/>
      <c r="YP163" s="38"/>
      <c r="YQ163" s="38"/>
      <c r="YR163" s="38"/>
      <c r="YS163" s="38"/>
      <c r="YT163" s="38"/>
      <c r="YU163" s="38"/>
      <c r="YV163" s="38">
        <v>10</v>
      </c>
      <c r="YW163" s="38"/>
      <c r="YX163" s="38"/>
      <c r="YY163" s="38"/>
      <c r="YZ163" s="38"/>
      <c r="ZA163" s="38"/>
      <c r="ZB163" s="38"/>
      <c r="ZC163" s="38"/>
      <c r="ZD163" s="38"/>
      <c r="ZE163" s="38"/>
      <c r="ZF163" s="38"/>
      <c r="ZG163" s="38"/>
      <c r="ZH163" s="38">
        <v>10</v>
      </c>
      <c r="ZI163" s="38"/>
      <c r="ZJ163" s="38"/>
      <c r="ZK163" s="38"/>
      <c r="ZL163" s="38"/>
      <c r="ZM163" s="38"/>
      <c r="ZN163" s="38"/>
      <c r="ZO163" s="38"/>
      <c r="ZP163" s="38"/>
      <c r="ZQ163" s="38"/>
      <c r="ZR163" s="38"/>
      <c r="ZS163" s="38"/>
      <c r="ZT163" s="38"/>
      <c r="ZU163" s="38"/>
      <c r="ZV163" s="38"/>
      <c r="ZW163" s="38"/>
      <c r="ZX163" s="38"/>
      <c r="ZY163" s="38"/>
      <c r="ZZ163" s="38"/>
      <c r="AAA163" s="38"/>
      <c r="AAB163" s="38"/>
      <c r="AAC163" s="38"/>
      <c r="AAD163" s="38"/>
      <c r="AAE163" s="38"/>
      <c r="AAF163" s="38"/>
      <c r="AAG163" s="38"/>
      <c r="AAH163" s="38"/>
      <c r="AAI163" s="38"/>
      <c r="AAJ163" s="31">
        <f t="shared" si="15"/>
        <v>0</v>
      </c>
      <c r="AAK163" s="5"/>
    </row>
    <row r="164" spans="1:713" s="36" customFormat="1" x14ac:dyDescent="0.25">
      <c r="A164" s="43" t="s">
        <v>25</v>
      </c>
      <c r="B164" s="77">
        <f t="shared" si="14"/>
        <v>0</v>
      </c>
      <c r="C164" s="69">
        <v>10</v>
      </c>
      <c r="D164" s="71">
        <v>43444</v>
      </c>
      <c r="E164" s="79">
        <v>13.6</v>
      </c>
      <c r="F164" s="79">
        <f t="shared" si="16"/>
        <v>0</v>
      </c>
      <c r="G164" s="77">
        <v>1</v>
      </c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>
        <v>1</v>
      </c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  <c r="BQ164" s="38"/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38"/>
      <c r="CQ164" s="38"/>
      <c r="CR164" s="38"/>
      <c r="CS164" s="38"/>
      <c r="CT164" s="38"/>
      <c r="CU164" s="38"/>
      <c r="CV164" s="38"/>
      <c r="CW164" s="38"/>
      <c r="CX164" s="38"/>
      <c r="CY164" s="38">
        <v>2</v>
      </c>
      <c r="CZ164" s="38"/>
      <c r="DA164" s="38"/>
      <c r="DB164" s="38"/>
      <c r="DC164" s="38"/>
      <c r="DD164" s="38"/>
      <c r="DE164" s="38"/>
      <c r="DF164" s="38"/>
      <c r="DG164" s="38"/>
      <c r="DH164" s="38">
        <v>2</v>
      </c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  <c r="EI164" s="38"/>
      <c r="EJ164" s="38"/>
      <c r="EK164" s="38"/>
      <c r="EL164" s="38"/>
      <c r="EM164" s="38"/>
      <c r="EN164" s="38"/>
      <c r="EO164" s="38"/>
      <c r="EP164" s="38"/>
      <c r="EQ164" s="38"/>
      <c r="ER164" s="38"/>
      <c r="ES164" s="38"/>
      <c r="ET164" s="38"/>
      <c r="EU164" s="38"/>
      <c r="EV164" s="38"/>
      <c r="EW164" s="38"/>
      <c r="EX164" s="38"/>
      <c r="EY164" s="38"/>
      <c r="EZ164" s="38"/>
      <c r="FA164" s="38"/>
      <c r="FB164" s="38"/>
      <c r="FC164" s="38"/>
      <c r="FD164" s="38"/>
      <c r="FE164" s="38"/>
      <c r="FF164" s="38"/>
      <c r="FG164" s="38"/>
      <c r="FH164" s="38">
        <v>1</v>
      </c>
      <c r="FI164" s="38"/>
      <c r="FJ164" s="38"/>
      <c r="FK164" s="38"/>
      <c r="FL164" s="38"/>
      <c r="FM164" s="38"/>
      <c r="FN164" s="38"/>
      <c r="FO164" s="38"/>
      <c r="FP164" s="38"/>
      <c r="FQ164" s="38"/>
      <c r="FR164" s="38"/>
      <c r="FS164" s="38"/>
      <c r="FT164" s="38"/>
      <c r="FU164" s="38"/>
      <c r="FV164" s="38"/>
      <c r="FW164" s="38"/>
      <c r="FX164" s="38"/>
      <c r="FY164" s="38"/>
      <c r="FZ164" s="38">
        <v>1</v>
      </c>
      <c r="GA164" s="38"/>
      <c r="GB164" s="38"/>
      <c r="GC164" s="38"/>
      <c r="GD164" s="38"/>
      <c r="GE164" s="38"/>
      <c r="GF164" s="38"/>
      <c r="GG164" s="38"/>
      <c r="GH164" s="38"/>
      <c r="GI164" s="38"/>
      <c r="GJ164" s="38"/>
      <c r="GK164" s="38"/>
      <c r="GL164" s="38"/>
      <c r="GM164" s="38"/>
      <c r="GN164" s="38"/>
      <c r="GO164" s="38"/>
      <c r="GP164" s="38"/>
      <c r="GQ164" s="38"/>
      <c r="GR164" s="38"/>
      <c r="GS164" s="38"/>
      <c r="GT164" s="38"/>
      <c r="GU164" s="38"/>
      <c r="GV164" s="38"/>
      <c r="GW164" s="38"/>
      <c r="GX164" s="38"/>
      <c r="GY164" s="38"/>
      <c r="GZ164" s="38"/>
      <c r="HA164" s="38"/>
      <c r="HB164" s="38"/>
      <c r="HC164" s="38"/>
      <c r="HD164" s="38"/>
      <c r="HE164" s="38"/>
      <c r="HF164" s="38"/>
      <c r="HG164" s="38"/>
      <c r="HH164" s="38"/>
      <c r="HI164" s="38"/>
      <c r="HJ164" s="38"/>
      <c r="HK164" s="38"/>
      <c r="HL164" s="38"/>
      <c r="HM164" s="38"/>
      <c r="HN164" s="38"/>
      <c r="HO164" s="38"/>
      <c r="HP164" s="38"/>
      <c r="HQ164" s="38"/>
      <c r="HR164" s="38"/>
      <c r="HS164" s="38"/>
      <c r="HT164" s="38"/>
      <c r="HU164" s="38"/>
      <c r="HV164" s="38"/>
      <c r="HW164" s="38"/>
      <c r="HX164" s="38"/>
      <c r="HY164" s="38"/>
      <c r="HZ164" s="38"/>
      <c r="IA164" s="38"/>
      <c r="IB164" s="38"/>
      <c r="IC164" s="38"/>
      <c r="ID164" s="38"/>
      <c r="IE164" s="38"/>
      <c r="IF164" s="38"/>
      <c r="IG164" s="38"/>
      <c r="IH164" s="38"/>
      <c r="II164" s="38"/>
      <c r="IJ164" s="38"/>
      <c r="IK164" s="38"/>
      <c r="IL164" s="38"/>
      <c r="IM164" s="38"/>
      <c r="IN164" s="38"/>
      <c r="IO164" s="38"/>
      <c r="IP164" s="38"/>
      <c r="IQ164" s="38"/>
      <c r="IR164" s="38"/>
      <c r="IS164" s="38"/>
      <c r="IT164" s="38"/>
      <c r="IU164" s="38"/>
      <c r="IV164" s="38"/>
      <c r="IW164" s="38"/>
      <c r="IX164" s="38"/>
      <c r="IY164" s="38"/>
      <c r="IZ164" s="38"/>
      <c r="JA164" s="38"/>
      <c r="JB164" s="38"/>
      <c r="JC164" s="38"/>
      <c r="JD164" s="38"/>
      <c r="JE164" s="38"/>
      <c r="JF164" s="38"/>
      <c r="JG164" s="38"/>
      <c r="JH164" s="38"/>
      <c r="JI164" s="38"/>
      <c r="JJ164" s="38"/>
      <c r="JK164" s="38"/>
      <c r="JL164" s="38"/>
      <c r="JM164" s="38"/>
      <c r="JN164" s="38"/>
      <c r="JO164" s="38"/>
      <c r="JP164" s="38"/>
      <c r="JQ164" s="38"/>
      <c r="JR164" s="38"/>
      <c r="JS164" s="38"/>
      <c r="JT164" s="38"/>
      <c r="JU164" s="38"/>
      <c r="JV164" s="38"/>
      <c r="JW164" s="38"/>
      <c r="JX164" s="38"/>
      <c r="JY164" s="38"/>
      <c r="JZ164" s="38"/>
      <c r="KA164" s="38"/>
      <c r="KB164" s="38"/>
      <c r="KC164" s="38"/>
      <c r="KD164" s="38"/>
      <c r="KE164" s="38"/>
      <c r="KF164" s="38"/>
      <c r="KG164" s="38"/>
      <c r="KH164" s="38"/>
      <c r="KI164" s="38"/>
      <c r="KJ164" s="38"/>
      <c r="KK164" s="38"/>
      <c r="KL164" s="38"/>
      <c r="KM164" s="38"/>
      <c r="KN164" s="38"/>
      <c r="KO164" s="38"/>
      <c r="KP164" s="38"/>
      <c r="KQ164" s="38"/>
      <c r="KR164" s="38"/>
      <c r="KS164" s="38"/>
      <c r="KT164" s="38"/>
      <c r="KU164" s="38"/>
      <c r="KV164" s="38"/>
      <c r="KW164" s="38"/>
      <c r="KX164" s="38"/>
      <c r="KY164" s="38"/>
      <c r="KZ164" s="38"/>
      <c r="LA164" s="38"/>
      <c r="LB164" s="38"/>
      <c r="LC164" s="38"/>
      <c r="LD164" s="38"/>
      <c r="LE164" s="38"/>
      <c r="LF164" s="38"/>
      <c r="LG164" s="38"/>
      <c r="LH164" s="38"/>
      <c r="LI164" s="38"/>
      <c r="LJ164" s="38"/>
      <c r="LK164" s="38"/>
      <c r="LL164" s="38"/>
      <c r="LM164" s="38"/>
      <c r="LN164" s="38"/>
      <c r="LO164" s="38"/>
      <c r="LP164" s="38"/>
      <c r="LQ164" s="38"/>
      <c r="LR164" s="38"/>
      <c r="LS164" s="38"/>
      <c r="LT164" s="38"/>
      <c r="LU164" s="38"/>
      <c r="LV164" s="38"/>
      <c r="LW164" s="38"/>
      <c r="LX164" s="38"/>
      <c r="LY164" s="38"/>
      <c r="LZ164" s="38"/>
      <c r="MA164" s="38"/>
      <c r="MB164" s="38"/>
      <c r="MC164" s="38"/>
      <c r="MD164" s="38"/>
      <c r="ME164" s="38"/>
      <c r="MF164" s="38"/>
      <c r="MG164" s="38"/>
      <c r="MH164" s="38"/>
      <c r="MI164" s="38"/>
      <c r="MJ164" s="38"/>
      <c r="MK164" s="38"/>
      <c r="ML164" s="38"/>
      <c r="MM164" s="38"/>
      <c r="MN164" s="38"/>
      <c r="MO164" s="38"/>
      <c r="MP164" s="38"/>
      <c r="MQ164" s="38"/>
      <c r="MR164" s="38"/>
      <c r="MS164" s="38"/>
      <c r="MT164" s="38"/>
      <c r="MU164" s="38"/>
      <c r="MV164" s="38"/>
      <c r="MW164" s="38"/>
      <c r="MX164" s="38"/>
      <c r="MY164" s="38"/>
      <c r="MZ164" s="38"/>
      <c r="NA164" s="38"/>
      <c r="NB164" s="38"/>
      <c r="NC164" s="38"/>
      <c r="ND164" s="38"/>
      <c r="NE164" s="38"/>
      <c r="NF164" s="38"/>
      <c r="NG164" s="38"/>
      <c r="NH164" s="38"/>
      <c r="NI164" s="38"/>
      <c r="NJ164" s="38"/>
      <c r="NK164" s="38"/>
      <c r="NL164" s="38"/>
      <c r="NM164" s="38"/>
      <c r="NN164" s="38"/>
      <c r="NO164" s="38"/>
      <c r="NP164" s="38"/>
      <c r="NQ164" s="38">
        <v>6</v>
      </c>
      <c r="NR164" s="38"/>
      <c r="NS164" s="38">
        <v>5</v>
      </c>
      <c r="NT164" s="38"/>
      <c r="NU164" s="38"/>
      <c r="NV164" s="38"/>
      <c r="NW164" s="38"/>
      <c r="NX164" s="38"/>
      <c r="NY164" s="38"/>
      <c r="NZ164" s="38"/>
      <c r="OA164" s="38"/>
      <c r="OB164" s="38">
        <v>1</v>
      </c>
      <c r="OC164" s="38"/>
      <c r="OD164" s="38"/>
      <c r="OE164" s="38"/>
      <c r="OF164" s="38"/>
      <c r="OG164" s="38"/>
      <c r="OH164" s="38"/>
      <c r="OI164" s="38"/>
      <c r="OJ164" s="38"/>
      <c r="OK164" s="38"/>
      <c r="OL164" s="38"/>
      <c r="OM164" s="38"/>
      <c r="ON164" s="38"/>
      <c r="OO164" s="38"/>
      <c r="OP164" s="38"/>
      <c r="OQ164" s="38"/>
      <c r="OR164" s="38"/>
      <c r="OS164" s="38"/>
      <c r="OT164" s="38"/>
      <c r="OU164" s="38"/>
      <c r="OV164" s="38"/>
      <c r="OW164" s="38"/>
      <c r="OX164" s="38"/>
      <c r="OY164" s="38"/>
      <c r="OZ164" s="38"/>
      <c r="PA164" s="38"/>
      <c r="PB164" s="38"/>
      <c r="PC164" s="38"/>
      <c r="PD164" s="38"/>
      <c r="PE164" s="38"/>
      <c r="PF164" s="38"/>
      <c r="PG164" s="38"/>
      <c r="PH164" s="38"/>
      <c r="PI164" s="38"/>
      <c r="PJ164" s="38"/>
      <c r="PK164" s="38"/>
      <c r="PL164" s="38"/>
      <c r="PM164" s="38"/>
      <c r="PN164" s="38"/>
      <c r="PO164" s="38"/>
      <c r="PP164" s="38"/>
      <c r="PQ164" s="38"/>
      <c r="PR164" s="38"/>
      <c r="PS164" s="38"/>
      <c r="PT164" s="38"/>
      <c r="PU164" s="38"/>
      <c r="PV164" s="38"/>
      <c r="PW164" s="38"/>
      <c r="PX164" s="38"/>
      <c r="PY164" s="38"/>
      <c r="PZ164" s="38"/>
      <c r="QA164" s="38">
        <v>10</v>
      </c>
      <c r="QB164" s="38"/>
      <c r="QC164" s="38"/>
      <c r="QD164" s="38"/>
      <c r="QE164" s="38"/>
      <c r="QF164" s="38"/>
      <c r="QG164" s="38"/>
      <c r="QH164" s="38"/>
      <c r="QI164" s="38"/>
      <c r="QJ164" s="38"/>
      <c r="QK164" s="38"/>
      <c r="QL164" s="38"/>
      <c r="QM164" s="38"/>
      <c r="QN164" s="38"/>
      <c r="QO164" s="38">
        <v>10</v>
      </c>
      <c r="QP164" s="38"/>
      <c r="QQ164" s="38"/>
      <c r="QR164" s="38"/>
      <c r="QS164" s="38"/>
      <c r="QT164" s="38"/>
      <c r="QU164" s="38"/>
      <c r="QV164" s="38"/>
      <c r="QW164" s="38"/>
      <c r="QX164" s="38"/>
      <c r="QY164" s="38"/>
      <c r="QZ164" s="38"/>
      <c r="RA164" s="38"/>
      <c r="RB164" s="38"/>
      <c r="RC164" s="38"/>
      <c r="RD164" s="38"/>
      <c r="RE164" s="38"/>
      <c r="RF164" s="38"/>
      <c r="RG164" s="38"/>
      <c r="RH164" s="38"/>
      <c r="RI164" s="38"/>
      <c r="RJ164" s="38"/>
      <c r="RK164" s="38"/>
      <c r="RL164" s="38"/>
      <c r="RM164" s="38"/>
      <c r="RN164" s="38"/>
      <c r="RO164" s="38">
        <v>10</v>
      </c>
      <c r="RP164" s="38"/>
      <c r="RQ164" s="38"/>
      <c r="RR164" s="38"/>
      <c r="RS164" s="38"/>
      <c r="RT164" s="38"/>
      <c r="RU164" s="38"/>
      <c r="RV164" s="38"/>
      <c r="RW164" s="38"/>
      <c r="RX164" s="38"/>
      <c r="RY164" s="38"/>
      <c r="RZ164" s="38"/>
      <c r="SA164" s="38"/>
      <c r="SB164" s="38"/>
      <c r="SC164" s="38"/>
      <c r="SD164" s="38"/>
      <c r="SE164" s="38"/>
      <c r="SF164" s="38"/>
      <c r="SG164" s="38"/>
      <c r="SH164" s="38"/>
      <c r="SI164" s="38"/>
      <c r="SJ164" s="38"/>
      <c r="SK164" s="38"/>
      <c r="SL164" s="38"/>
      <c r="SM164" s="38"/>
      <c r="SN164" s="38"/>
      <c r="SO164" s="38"/>
      <c r="SP164" s="38"/>
      <c r="SQ164" s="38"/>
      <c r="SR164" s="38"/>
      <c r="SS164" s="38"/>
      <c r="ST164" s="38"/>
      <c r="SU164" s="38"/>
      <c r="SV164" s="38"/>
      <c r="SW164" s="38"/>
      <c r="SX164" s="38"/>
      <c r="SY164" s="38"/>
      <c r="SZ164" s="38"/>
      <c r="TA164" s="38"/>
      <c r="TB164" s="38"/>
      <c r="TC164" s="38"/>
      <c r="TD164" s="38"/>
      <c r="TE164" s="38"/>
      <c r="TF164" s="38"/>
      <c r="TG164" s="38"/>
      <c r="TH164" s="38"/>
      <c r="TI164" s="38"/>
      <c r="TJ164" s="38"/>
      <c r="TK164" s="38"/>
      <c r="TL164" s="38"/>
      <c r="TM164" s="38"/>
      <c r="TN164" s="38"/>
      <c r="TO164" s="38"/>
      <c r="TP164" s="38"/>
      <c r="TQ164" s="38"/>
      <c r="TR164" s="38"/>
      <c r="TS164" s="38"/>
      <c r="TT164" s="38"/>
      <c r="TU164" s="38"/>
      <c r="TV164" s="38"/>
      <c r="TW164" s="38"/>
      <c r="TX164" s="38"/>
      <c r="TY164" s="38"/>
      <c r="TZ164" s="38"/>
      <c r="UA164" s="38"/>
      <c r="UB164" s="38"/>
      <c r="UC164" s="38"/>
      <c r="UD164" s="38"/>
      <c r="UE164" s="38"/>
      <c r="UF164" s="38"/>
      <c r="UG164" s="38"/>
      <c r="UH164" s="38"/>
      <c r="UI164" s="38"/>
      <c r="UJ164" s="38"/>
      <c r="UK164" s="38"/>
      <c r="UL164" s="38"/>
      <c r="UM164" s="38"/>
      <c r="UN164" s="38"/>
      <c r="UO164" s="38"/>
      <c r="UP164" s="38"/>
      <c r="UQ164" s="38"/>
      <c r="UR164" s="38"/>
      <c r="US164" s="38"/>
      <c r="UT164" s="38"/>
      <c r="UU164" s="38"/>
      <c r="UV164" s="38">
        <v>10</v>
      </c>
      <c r="UW164" s="38"/>
      <c r="UX164" s="38"/>
      <c r="UY164" s="38"/>
      <c r="UZ164" s="38"/>
      <c r="VA164" s="38"/>
      <c r="VB164" s="38"/>
      <c r="VC164" s="38"/>
      <c r="VD164" s="38"/>
      <c r="VE164" s="38"/>
      <c r="VF164" s="38"/>
      <c r="VG164" s="38"/>
      <c r="VH164" s="38"/>
      <c r="VI164" s="38"/>
      <c r="VJ164" s="38"/>
      <c r="VK164" s="38"/>
      <c r="VL164" s="38"/>
      <c r="VM164" s="38"/>
      <c r="VN164" s="38"/>
      <c r="VO164" s="38"/>
      <c r="VP164" s="38"/>
      <c r="VQ164" s="38"/>
      <c r="VR164" s="38"/>
      <c r="VS164" s="38"/>
      <c r="VT164" s="38"/>
      <c r="VU164" s="38"/>
      <c r="VV164" s="38"/>
      <c r="VW164" s="38"/>
      <c r="VX164" s="38"/>
      <c r="VY164" s="38"/>
      <c r="VZ164" s="38"/>
      <c r="WA164" s="38"/>
      <c r="WB164" s="38"/>
      <c r="WC164" s="38"/>
      <c r="WD164" s="38"/>
      <c r="WE164" s="38"/>
      <c r="WF164" s="38"/>
      <c r="WG164" s="38"/>
      <c r="WH164" s="38"/>
      <c r="WI164" s="38"/>
      <c r="WJ164" s="38"/>
      <c r="WK164" s="38"/>
      <c r="WL164" s="38"/>
      <c r="WM164" s="38"/>
      <c r="WN164" s="38"/>
      <c r="WO164" s="38"/>
      <c r="WP164" s="38"/>
      <c r="WQ164" s="38"/>
      <c r="WR164" s="38"/>
      <c r="WS164" s="38"/>
      <c r="WT164" s="38"/>
      <c r="WU164" s="38"/>
      <c r="WV164" s="38"/>
      <c r="WW164" s="38"/>
      <c r="WX164" s="38"/>
      <c r="WY164" s="38"/>
      <c r="WZ164" s="38"/>
      <c r="XA164" s="38"/>
      <c r="XB164" s="38"/>
      <c r="XC164" s="38"/>
      <c r="XD164" s="38"/>
      <c r="XE164" s="38"/>
      <c r="XF164" s="38"/>
      <c r="XG164" s="38"/>
      <c r="XH164" s="38"/>
      <c r="XI164" s="38"/>
      <c r="XJ164" s="38"/>
      <c r="XK164" s="38"/>
      <c r="XL164" s="38"/>
      <c r="XM164" s="38"/>
      <c r="XN164" s="38"/>
      <c r="XO164" s="38"/>
      <c r="XP164" s="38"/>
      <c r="XQ164" s="38"/>
      <c r="XR164" s="38"/>
      <c r="XS164" s="38"/>
      <c r="XT164" s="38"/>
      <c r="XU164" s="38"/>
      <c r="XV164" s="38"/>
      <c r="XW164" s="38"/>
      <c r="XX164" s="38"/>
      <c r="XY164" s="38"/>
      <c r="XZ164" s="38"/>
      <c r="YA164" s="38"/>
      <c r="YB164" s="38">
        <v>10</v>
      </c>
      <c r="YC164" s="38">
        <v>10</v>
      </c>
      <c r="YD164" s="38"/>
      <c r="YE164" s="38"/>
      <c r="YF164" s="38"/>
      <c r="YG164" s="38"/>
      <c r="YH164" s="38"/>
      <c r="YI164" s="38"/>
      <c r="YJ164" s="38"/>
      <c r="YK164" s="38"/>
      <c r="YL164" s="38"/>
      <c r="YM164" s="38"/>
      <c r="YN164" s="38"/>
      <c r="YO164" s="38"/>
      <c r="YP164" s="38"/>
      <c r="YQ164" s="38"/>
      <c r="YR164" s="38"/>
      <c r="YS164" s="38"/>
      <c r="YT164" s="38"/>
      <c r="YU164" s="38"/>
      <c r="YV164" s="38"/>
      <c r="YW164" s="38"/>
      <c r="YX164" s="38"/>
      <c r="YY164" s="38"/>
      <c r="YZ164" s="38"/>
      <c r="ZA164" s="38"/>
      <c r="ZB164" s="38"/>
      <c r="ZC164" s="38"/>
      <c r="ZD164" s="38"/>
      <c r="ZE164" s="38"/>
      <c r="ZF164" s="38"/>
      <c r="ZG164" s="38"/>
      <c r="ZH164" s="38"/>
      <c r="ZI164" s="38"/>
      <c r="ZJ164" s="38"/>
      <c r="ZK164" s="38"/>
      <c r="ZL164" s="38"/>
      <c r="ZM164" s="38"/>
      <c r="ZN164" s="38"/>
      <c r="ZO164" s="38"/>
      <c r="ZP164" s="38"/>
      <c r="ZQ164" s="38"/>
      <c r="ZR164" s="38"/>
      <c r="ZS164" s="38"/>
      <c r="ZT164" s="38"/>
      <c r="ZU164" s="38"/>
      <c r="ZV164" s="38"/>
      <c r="ZW164" s="38"/>
      <c r="ZX164" s="38"/>
      <c r="ZY164" s="38"/>
      <c r="ZZ164" s="38"/>
      <c r="AAA164" s="38"/>
      <c r="AAB164" s="38"/>
      <c r="AAC164" s="38"/>
      <c r="AAD164" s="38"/>
      <c r="AAE164" s="38"/>
      <c r="AAF164" s="38"/>
      <c r="AAG164" s="38"/>
      <c r="AAH164" s="38"/>
      <c r="AAI164" s="38"/>
      <c r="AAJ164" s="31">
        <f t="shared" si="15"/>
        <v>0</v>
      </c>
      <c r="AAK164" s="5"/>
    </row>
    <row r="165" spans="1:713" s="36" customFormat="1" x14ac:dyDescent="0.25">
      <c r="A165" s="43" t="s">
        <v>25</v>
      </c>
      <c r="B165" s="77">
        <f t="shared" si="14"/>
        <v>40</v>
      </c>
      <c r="C165" s="69">
        <v>10</v>
      </c>
      <c r="D165" s="72">
        <v>43451</v>
      </c>
      <c r="E165" s="79">
        <v>13.62</v>
      </c>
      <c r="F165" s="79">
        <f t="shared" si="16"/>
        <v>544.79999999999995</v>
      </c>
      <c r="G165" s="77">
        <v>30</v>
      </c>
      <c r="H165" s="38">
        <v>10</v>
      </c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>
        <v>10</v>
      </c>
      <c r="AL165" s="38"/>
      <c r="AM165" s="38">
        <v>10</v>
      </c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38"/>
      <c r="CQ165" s="38"/>
      <c r="CR165" s="38"/>
      <c r="CS165" s="38"/>
      <c r="CT165" s="38"/>
      <c r="CU165" s="38"/>
      <c r="CV165" s="38"/>
      <c r="CW165" s="38"/>
      <c r="CX165" s="38"/>
      <c r="CY165" s="38">
        <v>10</v>
      </c>
      <c r="CZ165" s="38"/>
      <c r="DA165" s="38"/>
      <c r="DB165" s="38"/>
      <c r="DC165" s="38"/>
      <c r="DD165" s="38"/>
      <c r="DE165" s="38"/>
      <c r="DF165" s="38"/>
      <c r="DG165" s="38"/>
      <c r="DH165" s="38"/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  <c r="EI165" s="38"/>
      <c r="EJ165" s="38"/>
      <c r="EK165" s="38"/>
      <c r="EL165" s="38"/>
      <c r="EM165" s="38"/>
      <c r="EN165" s="38"/>
      <c r="EO165" s="38"/>
      <c r="EP165" s="38"/>
      <c r="EQ165" s="38"/>
      <c r="ER165" s="38"/>
      <c r="ES165" s="38"/>
      <c r="ET165" s="38"/>
      <c r="EU165" s="38"/>
      <c r="EV165" s="38"/>
      <c r="EW165" s="38"/>
      <c r="EX165" s="38"/>
      <c r="EY165" s="38"/>
      <c r="EZ165" s="38"/>
      <c r="FA165" s="38"/>
      <c r="FB165" s="38"/>
      <c r="FC165" s="38"/>
      <c r="FD165" s="38"/>
      <c r="FE165" s="38"/>
      <c r="FF165" s="38"/>
      <c r="FG165" s="38"/>
      <c r="FH165" s="38">
        <v>10</v>
      </c>
      <c r="FI165" s="38"/>
      <c r="FJ165" s="38"/>
      <c r="FK165" s="38"/>
      <c r="FL165" s="38"/>
      <c r="FM165" s="38"/>
      <c r="FN165" s="38"/>
      <c r="FO165" s="38"/>
      <c r="FP165" s="38"/>
      <c r="FQ165" s="38"/>
      <c r="FR165" s="38"/>
      <c r="FS165" s="38"/>
      <c r="FT165" s="38"/>
      <c r="FU165" s="38"/>
      <c r="FV165" s="38"/>
      <c r="FW165" s="38"/>
      <c r="FX165" s="38"/>
      <c r="FY165" s="38">
        <v>20</v>
      </c>
      <c r="FZ165" s="38"/>
      <c r="GA165" s="38"/>
      <c r="GB165" s="38"/>
      <c r="GC165" s="38"/>
      <c r="GD165" s="38"/>
      <c r="GE165" s="38"/>
      <c r="GF165" s="38"/>
      <c r="GG165" s="38"/>
      <c r="GH165" s="38"/>
      <c r="GI165" s="38">
        <v>10</v>
      </c>
      <c r="GJ165" s="38"/>
      <c r="GK165" s="38"/>
      <c r="GL165" s="38"/>
      <c r="GM165" s="38"/>
      <c r="GN165" s="38"/>
      <c r="GO165" s="38"/>
      <c r="GP165" s="38"/>
      <c r="GQ165" s="38"/>
      <c r="GR165" s="38"/>
      <c r="GS165" s="38"/>
      <c r="GT165" s="38"/>
      <c r="GU165" s="38"/>
      <c r="GV165" s="38"/>
      <c r="GW165" s="38"/>
      <c r="GX165" s="38"/>
      <c r="GY165" s="38"/>
      <c r="GZ165" s="38"/>
      <c r="HA165" s="38">
        <v>10</v>
      </c>
      <c r="HB165" s="38"/>
      <c r="HC165" s="38"/>
      <c r="HD165" s="38"/>
      <c r="HE165" s="38"/>
      <c r="HF165" s="38"/>
      <c r="HG165" s="38"/>
      <c r="HH165" s="38"/>
      <c r="HI165" s="38"/>
      <c r="HJ165" s="38"/>
      <c r="HK165" s="38"/>
      <c r="HL165" s="38"/>
      <c r="HM165" s="38"/>
      <c r="HN165" s="38"/>
      <c r="HO165" s="38"/>
      <c r="HP165" s="38"/>
      <c r="HQ165" s="38"/>
      <c r="HR165" s="38"/>
      <c r="HS165" s="38"/>
      <c r="HT165" s="38"/>
      <c r="HU165" s="38"/>
      <c r="HV165" s="38"/>
      <c r="HW165" s="38"/>
      <c r="HX165" s="38"/>
      <c r="HY165" s="38"/>
      <c r="HZ165" s="38"/>
      <c r="IA165" s="38"/>
      <c r="IB165" s="38"/>
      <c r="IC165" s="38"/>
      <c r="ID165" s="38"/>
      <c r="IE165" s="38"/>
      <c r="IF165" s="38"/>
      <c r="IG165" s="38"/>
      <c r="IH165" s="38"/>
      <c r="II165" s="38"/>
      <c r="IJ165" s="38"/>
      <c r="IK165" s="38"/>
      <c r="IL165" s="38"/>
      <c r="IM165" s="38"/>
      <c r="IN165" s="38"/>
      <c r="IO165" s="38"/>
      <c r="IP165" s="38"/>
      <c r="IQ165" s="38"/>
      <c r="IR165" s="38"/>
      <c r="IS165" s="38"/>
      <c r="IT165" s="38"/>
      <c r="IU165" s="38"/>
      <c r="IV165" s="38"/>
      <c r="IW165" s="38"/>
      <c r="IX165" s="38"/>
      <c r="IY165" s="38"/>
      <c r="IZ165" s="38"/>
      <c r="JA165" s="38"/>
      <c r="JB165" s="38"/>
      <c r="JC165" s="38"/>
      <c r="JD165" s="38"/>
      <c r="JE165" s="38"/>
      <c r="JF165" s="38"/>
      <c r="JG165" s="38"/>
      <c r="JH165" s="38"/>
      <c r="JI165" s="38"/>
      <c r="JJ165" s="38"/>
      <c r="JK165" s="38"/>
      <c r="JL165" s="38"/>
      <c r="JM165" s="38"/>
      <c r="JN165" s="38"/>
      <c r="JO165" s="38"/>
      <c r="JP165" s="38"/>
      <c r="JQ165" s="38"/>
      <c r="JR165" s="38"/>
      <c r="JS165" s="38"/>
      <c r="JT165" s="38"/>
      <c r="JU165" s="38"/>
      <c r="JV165" s="38"/>
      <c r="JW165" s="38"/>
      <c r="JX165" s="38"/>
      <c r="JY165" s="38"/>
      <c r="JZ165" s="38"/>
      <c r="KA165" s="38"/>
      <c r="KB165" s="38"/>
      <c r="KC165" s="38"/>
      <c r="KD165" s="38"/>
      <c r="KE165" s="38"/>
      <c r="KF165" s="38"/>
      <c r="KG165" s="38"/>
      <c r="KH165" s="38"/>
      <c r="KI165" s="38"/>
      <c r="KJ165" s="38"/>
      <c r="KK165" s="38"/>
      <c r="KL165" s="38"/>
      <c r="KM165" s="38">
        <v>10</v>
      </c>
      <c r="KN165" s="38"/>
      <c r="KO165" s="38"/>
      <c r="KP165" s="38"/>
      <c r="KQ165" s="38">
        <v>10</v>
      </c>
      <c r="KR165" s="38"/>
      <c r="KS165" s="38"/>
      <c r="KT165" s="38"/>
      <c r="KU165" s="38"/>
      <c r="KV165" s="38"/>
      <c r="KW165" s="38"/>
      <c r="KX165" s="38"/>
      <c r="KY165" s="38"/>
      <c r="KZ165" s="38"/>
      <c r="LA165" s="38"/>
      <c r="LB165" s="38"/>
      <c r="LC165" s="38"/>
      <c r="LD165" s="38"/>
      <c r="LE165" s="38"/>
      <c r="LF165" s="38"/>
      <c r="LG165" s="38"/>
      <c r="LH165" s="38"/>
      <c r="LI165" s="38"/>
      <c r="LJ165" s="38"/>
      <c r="LK165" s="38"/>
      <c r="LL165" s="38">
        <v>30</v>
      </c>
      <c r="LM165" s="38"/>
      <c r="LN165" s="38"/>
      <c r="LO165" s="38">
        <v>10</v>
      </c>
      <c r="LP165" s="38"/>
      <c r="LQ165" s="38"/>
      <c r="LR165" s="38"/>
      <c r="LS165" s="38"/>
      <c r="LT165" s="38"/>
      <c r="LU165" s="38"/>
      <c r="LV165" s="38"/>
      <c r="LW165" s="38"/>
      <c r="LX165" s="38"/>
      <c r="LY165" s="38"/>
      <c r="LZ165" s="38"/>
      <c r="MA165" s="38"/>
      <c r="MB165" s="38"/>
      <c r="MC165" s="38"/>
      <c r="MD165" s="38"/>
      <c r="ME165" s="38"/>
      <c r="MF165" s="38"/>
      <c r="MG165" s="38"/>
      <c r="MH165" s="38"/>
      <c r="MI165" s="38"/>
      <c r="MJ165" s="38"/>
      <c r="MK165" s="38"/>
      <c r="ML165" s="38"/>
      <c r="MM165" s="38"/>
      <c r="MN165" s="38"/>
      <c r="MO165" s="38"/>
      <c r="MP165" s="38"/>
      <c r="MQ165" s="38"/>
      <c r="MR165" s="38"/>
      <c r="MS165" s="38"/>
      <c r="MT165" s="38"/>
      <c r="MU165" s="38"/>
      <c r="MV165" s="38"/>
      <c r="MW165" s="38"/>
      <c r="MX165" s="38"/>
      <c r="MY165" s="38"/>
      <c r="MZ165" s="38"/>
      <c r="NA165" s="38"/>
      <c r="NB165" s="38"/>
      <c r="NC165" s="38"/>
      <c r="ND165" s="38"/>
      <c r="NE165" s="38"/>
      <c r="NF165" s="38"/>
      <c r="NG165" s="38"/>
      <c r="NH165" s="38"/>
      <c r="NI165" s="38"/>
      <c r="NJ165" s="38"/>
      <c r="NK165" s="38">
        <v>20</v>
      </c>
      <c r="NL165" s="38"/>
      <c r="NM165" s="38"/>
      <c r="NN165" s="38"/>
      <c r="NO165" s="38"/>
      <c r="NP165" s="38"/>
      <c r="NQ165" s="38"/>
      <c r="NR165" s="38"/>
      <c r="NS165" s="38"/>
      <c r="NT165" s="38"/>
      <c r="NU165" s="38"/>
      <c r="NV165" s="38"/>
      <c r="NW165" s="38"/>
      <c r="NX165" s="38"/>
      <c r="NY165" s="38"/>
      <c r="NZ165" s="38"/>
      <c r="OA165" s="38"/>
      <c r="OB165" s="38"/>
      <c r="OC165" s="38"/>
      <c r="OD165" s="38"/>
      <c r="OE165" s="38"/>
      <c r="OF165" s="38"/>
      <c r="OG165" s="38"/>
      <c r="OH165" s="38"/>
      <c r="OI165" s="38"/>
      <c r="OJ165" s="38"/>
      <c r="OK165" s="38"/>
      <c r="OL165" s="38"/>
      <c r="OM165" s="38"/>
      <c r="ON165" s="38"/>
      <c r="OO165" s="38"/>
      <c r="OP165" s="38"/>
      <c r="OQ165" s="38"/>
      <c r="OR165" s="38"/>
      <c r="OS165" s="38"/>
      <c r="OT165" s="38"/>
      <c r="OU165" s="38"/>
      <c r="OV165" s="38"/>
      <c r="OW165" s="38"/>
      <c r="OX165" s="38"/>
      <c r="OY165" s="38"/>
      <c r="OZ165" s="38"/>
      <c r="PA165" s="38"/>
      <c r="PB165" s="38"/>
      <c r="PC165" s="38"/>
      <c r="PD165" s="38"/>
      <c r="PE165" s="38"/>
      <c r="PF165" s="38"/>
      <c r="PG165" s="38"/>
      <c r="PH165" s="38"/>
      <c r="PI165" s="38"/>
      <c r="PJ165" s="38"/>
      <c r="PK165" s="38"/>
      <c r="PL165" s="38"/>
      <c r="PM165" s="38"/>
      <c r="PN165" s="38"/>
      <c r="PO165" s="38"/>
      <c r="PP165" s="38"/>
      <c r="PQ165" s="38"/>
      <c r="PR165" s="38"/>
      <c r="PS165" s="38"/>
      <c r="PT165" s="38"/>
      <c r="PU165" s="38"/>
      <c r="PV165" s="38"/>
      <c r="PW165" s="38"/>
      <c r="PX165" s="38"/>
      <c r="PY165" s="38"/>
      <c r="PZ165" s="38"/>
      <c r="QA165" s="38">
        <v>50</v>
      </c>
      <c r="QB165" s="38"/>
      <c r="QC165" s="38"/>
      <c r="QD165" s="38"/>
      <c r="QE165" s="38"/>
      <c r="QF165" s="38"/>
      <c r="QG165" s="38"/>
      <c r="QH165" s="38"/>
      <c r="QI165" s="38"/>
      <c r="QJ165" s="38"/>
      <c r="QK165" s="38"/>
      <c r="QL165" s="38"/>
      <c r="QM165" s="38"/>
      <c r="QN165" s="38">
        <v>20</v>
      </c>
      <c r="QO165" s="38"/>
      <c r="QP165" s="38">
        <v>10</v>
      </c>
      <c r="QQ165" s="38"/>
      <c r="QR165" s="38"/>
      <c r="QS165" s="38"/>
      <c r="QT165" s="38"/>
      <c r="QU165" s="38"/>
      <c r="QV165" s="38"/>
      <c r="QW165" s="38"/>
      <c r="QX165" s="38"/>
      <c r="QY165" s="38"/>
      <c r="QZ165" s="38"/>
      <c r="RA165" s="38"/>
      <c r="RB165" s="38"/>
      <c r="RC165" s="38"/>
      <c r="RD165" s="38"/>
      <c r="RE165" s="38"/>
      <c r="RF165" s="38"/>
      <c r="RG165" s="38"/>
      <c r="RH165" s="38"/>
      <c r="RI165" s="38">
        <v>10</v>
      </c>
      <c r="RJ165" s="38"/>
      <c r="RK165" s="38"/>
      <c r="RL165" s="38"/>
      <c r="RM165" s="38"/>
      <c r="RN165" s="38"/>
      <c r="RO165" s="38"/>
      <c r="RP165" s="38"/>
      <c r="RQ165" s="38"/>
      <c r="RR165" s="38"/>
      <c r="RS165" s="38"/>
      <c r="RT165" s="38"/>
      <c r="RU165" s="38"/>
      <c r="RV165" s="38"/>
      <c r="RW165" s="38"/>
      <c r="RX165" s="38"/>
      <c r="RY165" s="38"/>
      <c r="RZ165" s="38"/>
      <c r="SA165" s="38"/>
      <c r="SB165" s="38"/>
      <c r="SC165" s="38"/>
      <c r="SD165" s="38"/>
      <c r="SE165" s="38"/>
      <c r="SF165" s="38">
        <v>10</v>
      </c>
      <c r="SG165" s="38"/>
      <c r="SH165" s="38"/>
      <c r="SI165" s="38"/>
      <c r="SJ165" s="38"/>
      <c r="SK165" s="38"/>
      <c r="SL165" s="38"/>
      <c r="SM165" s="38"/>
      <c r="SN165" s="38"/>
      <c r="SO165" s="38"/>
      <c r="SP165" s="38"/>
      <c r="SQ165" s="38"/>
      <c r="SR165" s="38"/>
      <c r="SS165" s="38"/>
      <c r="ST165" s="38"/>
      <c r="SU165" s="38"/>
      <c r="SV165" s="38"/>
      <c r="SW165" s="38"/>
      <c r="SX165" s="38"/>
      <c r="SY165" s="38"/>
      <c r="SZ165" s="38"/>
      <c r="TA165" s="38"/>
      <c r="TB165" s="38"/>
      <c r="TC165" s="38"/>
      <c r="TD165" s="38"/>
      <c r="TE165" s="38"/>
      <c r="TF165" s="38"/>
      <c r="TG165" s="38"/>
      <c r="TH165" s="38"/>
      <c r="TI165" s="38"/>
      <c r="TJ165" s="38"/>
      <c r="TK165" s="38"/>
      <c r="TL165" s="38"/>
      <c r="TM165" s="38"/>
      <c r="TN165" s="38"/>
      <c r="TO165" s="38"/>
      <c r="TP165" s="38"/>
      <c r="TQ165" s="38"/>
      <c r="TR165" s="38"/>
      <c r="TS165" s="38"/>
      <c r="TT165" s="38"/>
      <c r="TU165" s="38"/>
      <c r="TV165" s="38"/>
      <c r="TW165" s="38"/>
      <c r="TX165" s="38"/>
      <c r="TY165" s="38"/>
      <c r="TZ165" s="38"/>
      <c r="UA165" s="38"/>
      <c r="UB165" s="38"/>
      <c r="UC165" s="38"/>
      <c r="UD165" s="38">
        <v>30</v>
      </c>
      <c r="UE165" s="38"/>
      <c r="UF165" s="38"/>
      <c r="UG165" s="38"/>
      <c r="UH165" s="38"/>
      <c r="UI165" s="38"/>
      <c r="UJ165" s="38"/>
      <c r="UK165" s="38"/>
      <c r="UL165" s="38"/>
      <c r="UM165" s="38"/>
      <c r="UN165" s="38">
        <v>30</v>
      </c>
      <c r="UO165" s="38"/>
      <c r="UP165" s="38"/>
      <c r="UQ165" s="38"/>
      <c r="UR165" s="38"/>
      <c r="US165" s="38"/>
      <c r="UT165" s="38">
        <v>10</v>
      </c>
      <c r="UU165" s="38"/>
      <c r="UV165" s="38"/>
      <c r="UW165" s="38"/>
      <c r="UX165" s="38"/>
      <c r="UY165" s="38"/>
      <c r="UZ165" s="38"/>
      <c r="VA165" s="38">
        <v>10</v>
      </c>
      <c r="VB165" s="38"/>
      <c r="VC165" s="38"/>
      <c r="VD165" s="38"/>
      <c r="VE165" s="38"/>
      <c r="VF165" s="38">
        <v>10</v>
      </c>
      <c r="VG165" s="38"/>
      <c r="VH165" s="38"/>
      <c r="VI165" s="38"/>
      <c r="VJ165" s="38"/>
      <c r="VK165" s="38"/>
      <c r="VL165" s="38"/>
      <c r="VM165" s="38"/>
      <c r="VN165" s="38"/>
      <c r="VO165" s="38"/>
      <c r="VP165" s="38"/>
      <c r="VQ165" s="38">
        <v>10</v>
      </c>
      <c r="VR165" s="38"/>
      <c r="VS165" s="38"/>
      <c r="VT165" s="38"/>
      <c r="VU165" s="38"/>
      <c r="VV165" s="38"/>
      <c r="VW165" s="38"/>
      <c r="VX165" s="38"/>
      <c r="VY165" s="38"/>
      <c r="VZ165" s="38"/>
      <c r="WA165" s="38"/>
      <c r="WB165" s="38"/>
      <c r="WC165" s="38"/>
      <c r="WD165" s="38"/>
      <c r="WE165" s="38"/>
      <c r="WF165" s="38"/>
      <c r="WG165" s="38"/>
      <c r="WH165" s="38"/>
      <c r="WI165" s="38"/>
      <c r="WJ165" s="38"/>
      <c r="WK165" s="38"/>
      <c r="WL165" s="38"/>
      <c r="WM165" s="38"/>
      <c r="WN165" s="38"/>
      <c r="WO165" s="38"/>
      <c r="WP165" s="38"/>
      <c r="WQ165" s="38">
        <v>20</v>
      </c>
      <c r="WR165" s="38"/>
      <c r="WS165" s="38"/>
      <c r="WT165" s="38"/>
      <c r="WU165" s="38"/>
      <c r="WV165" s="38"/>
      <c r="WW165" s="38"/>
      <c r="WX165" s="38"/>
      <c r="WY165" s="38"/>
      <c r="WZ165" s="38"/>
      <c r="XA165" s="38">
        <v>20</v>
      </c>
      <c r="XB165" s="38"/>
      <c r="XC165" s="38"/>
      <c r="XD165" s="38"/>
      <c r="XE165" s="38"/>
      <c r="XF165" s="38"/>
      <c r="XG165" s="38"/>
      <c r="XH165" s="38"/>
      <c r="XI165" s="38"/>
      <c r="XJ165" s="38"/>
      <c r="XK165" s="38"/>
      <c r="XL165" s="38"/>
      <c r="XM165" s="38"/>
      <c r="XN165" s="38"/>
      <c r="XO165" s="38"/>
      <c r="XP165" s="38"/>
      <c r="XQ165" s="38"/>
      <c r="XR165" s="38"/>
      <c r="XS165" s="38"/>
      <c r="XT165" s="38"/>
      <c r="XU165" s="38"/>
      <c r="XV165" s="38"/>
      <c r="XW165" s="38"/>
      <c r="XX165" s="38"/>
      <c r="XY165" s="38"/>
      <c r="XZ165" s="38"/>
      <c r="YA165" s="38"/>
      <c r="YB165" s="38"/>
      <c r="YC165" s="38"/>
      <c r="YD165" s="38"/>
      <c r="YE165" s="38"/>
      <c r="YF165" s="38"/>
      <c r="YG165" s="38"/>
      <c r="YH165" s="38"/>
      <c r="YI165" s="38"/>
      <c r="YJ165" s="38"/>
      <c r="YK165" s="38"/>
      <c r="YL165" s="38"/>
      <c r="YM165" s="38"/>
      <c r="YN165" s="38"/>
      <c r="YO165" s="38"/>
      <c r="YP165" s="38"/>
      <c r="YQ165" s="38"/>
      <c r="YR165" s="38"/>
      <c r="YS165" s="38"/>
      <c r="YT165" s="38"/>
      <c r="YU165" s="38"/>
      <c r="YV165" s="38">
        <v>40</v>
      </c>
      <c r="YW165" s="38"/>
      <c r="YX165" s="38"/>
      <c r="YY165" s="38"/>
      <c r="YZ165" s="38"/>
      <c r="ZA165" s="38"/>
      <c r="ZB165" s="38"/>
      <c r="ZC165" s="38"/>
      <c r="ZD165" s="38"/>
      <c r="ZE165" s="38"/>
      <c r="ZF165" s="38"/>
      <c r="ZG165" s="38"/>
      <c r="ZH165" s="38"/>
      <c r="ZI165" s="38"/>
      <c r="ZJ165" s="38"/>
      <c r="ZK165" s="38"/>
      <c r="ZL165" s="38"/>
      <c r="ZM165" s="38"/>
      <c r="ZN165" s="38">
        <v>30</v>
      </c>
      <c r="ZO165" s="38">
        <v>10</v>
      </c>
      <c r="ZP165" s="38"/>
      <c r="ZQ165" s="38"/>
      <c r="ZR165" s="38"/>
      <c r="ZS165" s="38"/>
      <c r="ZT165" s="38"/>
      <c r="ZU165" s="38"/>
      <c r="ZV165" s="38"/>
      <c r="ZW165" s="38"/>
      <c r="ZX165" s="38"/>
      <c r="ZY165" s="38"/>
      <c r="ZZ165" s="38"/>
      <c r="AAA165" s="38"/>
      <c r="AAB165" s="38"/>
      <c r="AAC165" s="38"/>
      <c r="AAD165" s="38"/>
      <c r="AAE165" s="38"/>
      <c r="AAF165" s="38"/>
      <c r="AAG165" s="38"/>
      <c r="AAH165" s="38"/>
      <c r="AAI165" s="38"/>
      <c r="AAJ165" s="31">
        <f t="shared" si="15"/>
        <v>0</v>
      </c>
      <c r="AAK165" s="5"/>
    </row>
    <row r="166" spans="1:713" s="36" customFormat="1" x14ac:dyDescent="0.25">
      <c r="A166" s="43" t="s">
        <v>25</v>
      </c>
      <c r="B166" s="77">
        <f t="shared" si="14"/>
        <v>0</v>
      </c>
      <c r="C166" s="69">
        <v>1</v>
      </c>
      <c r="D166" s="72">
        <v>43346</v>
      </c>
      <c r="E166" s="79">
        <v>18.420000000000002</v>
      </c>
      <c r="F166" s="79">
        <f t="shared" si="16"/>
        <v>0</v>
      </c>
      <c r="G166" s="77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  <c r="BQ166" s="38"/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38"/>
      <c r="DC166" s="38"/>
      <c r="DD166" s="38"/>
      <c r="DE166" s="38"/>
      <c r="DF166" s="38"/>
      <c r="DG166" s="38"/>
      <c r="DH166" s="38"/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8"/>
      <c r="EN166" s="38"/>
      <c r="EO166" s="38"/>
      <c r="EP166" s="38"/>
      <c r="EQ166" s="38"/>
      <c r="ER166" s="38"/>
      <c r="ES166" s="38"/>
      <c r="ET166" s="38"/>
      <c r="EU166" s="38"/>
      <c r="EV166" s="38"/>
      <c r="EW166" s="38"/>
      <c r="EX166" s="38"/>
      <c r="EY166" s="38"/>
      <c r="EZ166" s="38"/>
      <c r="FA166" s="38"/>
      <c r="FB166" s="38"/>
      <c r="FC166" s="38"/>
      <c r="FD166" s="38"/>
      <c r="FE166" s="38"/>
      <c r="FF166" s="38"/>
      <c r="FG166" s="38"/>
      <c r="FH166" s="38"/>
      <c r="FI166" s="38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  <c r="HI166" s="38"/>
      <c r="HJ166" s="38"/>
      <c r="HK166" s="38"/>
      <c r="HL166" s="38"/>
      <c r="HM166" s="38"/>
      <c r="HN166" s="38"/>
      <c r="HO166" s="38"/>
      <c r="HP166" s="38"/>
      <c r="HQ166" s="38"/>
      <c r="HR166" s="38"/>
      <c r="HS166" s="38"/>
      <c r="HT166" s="38"/>
      <c r="HU166" s="38"/>
      <c r="HV166" s="38"/>
      <c r="HW166" s="38"/>
      <c r="HX166" s="38"/>
      <c r="HY166" s="38"/>
      <c r="HZ166" s="38"/>
      <c r="IA166" s="38"/>
      <c r="IB166" s="38"/>
      <c r="IC166" s="38"/>
      <c r="ID166" s="38"/>
      <c r="IE166" s="38"/>
      <c r="IF166" s="38"/>
      <c r="IG166" s="38"/>
      <c r="IH166" s="38"/>
      <c r="II166" s="38"/>
      <c r="IJ166" s="38"/>
      <c r="IK166" s="38"/>
      <c r="IL166" s="38"/>
      <c r="IM166" s="38"/>
      <c r="IN166" s="38"/>
      <c r="IO166" s="38"/>
      <c r="IP166" s="38"/>
      <c r="IQ166" s="38"/>
      <c r="IR166" s="38"/>
      <c r="IS166" s="38"/>
      <c r="IT166" s="38"/>
      <c r="IU166" s="38"/>
      <c r="IV166" s="38"/>
      <c r="IW166" s="38"/>
      <c r="IX166" s="38"/>
      <c r="IY166" s="38"/>
      <c r="IZ166" s="38"/>
      <c r="JA166" s="38"/>
      <c r="JB166" s="38"/>
      <c r="JC166" s="38"/>
      <c r="JD166" s="38"/>
      <c r="JE166" s="38"/>
      <c r="JF166" s="38"/>
      <c r="JG166" s="38"/>
      <c r="JH166" s="38"/>
      <c r="JI166" s="38"/>
      <c r="JJ166" s="38"/>
      <c r="JK166" s="38"/>
      <c r="JL166" s="38"/>
      <c r="JM166" s="38"/>
      <c r="JN166" s="38"/>
      <c r="JO166" s="38"/>
      <c r="JP166" s="38"/>
      <c r="JQ166" s="38"/>
      <c r="JR166" s="38"/>
      <c r="JS166" s="38"/>
      <c r="JT166" s="38"/>
      <c r="JU166" s="38"/>
      <c r="JV166" s="38"/>
      <c r="JW166" s="38"/>
      <c r="JX166" s="38"/>
      <c r="JY166" s="38"/>
      <c r="JZ166" s="38"/>
      <c r="KA166" s="38"/>
      <c r="KB166" s="38"/>
      <c r="KC166" s="38"/>
      <c r="KD166" s="38"/>
      <c r="KE166" s="38"/>
      <c r="KF166" s="38"/>
      <c r="KG166" s="38"/>
      <c r="KH166" s="38"/>
      <c r="KI166" s="38"/>
      <c r="KJ166" s="38"/>
      <c r="KK166" s="38"/>
      <c r="KL166" s="38"/>
      <c r="KM166" s="38"/>
      <c r="KN166" s="38"/>
      <c r="KO166" s="38"/>
      <c r="KP166" s="38"/>
      <c r="KQ166" s="38"/>
      <c r="KR166" s="38"/>
      <c r="KS166" s="38"/>
      <c r="KT166" s="38"/>
      <c r="KU166" s="38"/>
      <c r="KV166" s="38"/>
      <c r="KW166" s="38"/>
      <c r="KX166" s="38"/>
      <c r="KY166" s="38"/>
      <c r="KZ166" s="38"/>
      <c r="LA166" s="38"/>
      <c r="LB166" s="38"/>
      <c r="LC166" s="38"/>
      <c r="LD166" s="38"/>
      <c r="LE166" s="38"/>
      <c r="LF166" s="38"/>
      <c r="LG166" s="38"/>
      <c r="LH166" s="38"/>
      <c r="LI166" s="38"/>
      <c r="LJ166" s="38"/>
      <c r="LK166" s="38"/>
      <c r="LL166" s="38"/>
      <c r="LM166" s="38"/>
      <c r="LN166" s="38"/>
      <c r="LO166" s="38"/>
      <c r="LP166" s="38"/>
      <c r="LQ166" s="38"/>
      <c r="LR166" s="38"/>
      <c r="LS166" s="38"/>
      <c r="LT166" s="38"/>
      <c r="LU166" s="38"/>
      <c r="LV166" s="38"/>
      <c r="LW166" s="38"/>
      <c r="LX166" s="38"/>
      <c r="LY166" s="38"/>
      <c r="LZ166" s="38"/>
      <c r="MA166" s="38"/>
      <c r="MB166" s="38"/>
      <c r="MC166" s="38"/>
      <c r="MD166" s="38"/>
      <c r="ME166" s="38"/>
      <c r="MF166" s="38"/>
      <c r="MG166" s="38"/>
      <c r="MH166" s="38"/>
      <c r="MI166" s="38"/>
      <c r="MJ166" s="38"/>
      <c r="MK166" s="38"/>
      <c r="ML166" s="38"/>
      <c r="MM166" s="38"/>
      <c r="MN166" s="38"/>
      <c r="MO166" s="38"/>
      <c r="MP166" s="38"/>
      <c r="MQ166" s="38"/>
      <c r="MR166" s="38"/>
      <c r="MS166" s="38"/>
      <c r="MT166" s="38"/>
      <c r="MU166" s="38"/>
      <c r="MV166" s="38"/>
      <c r="MW166" s="38"/>
      <c r="MX166" s="38"/>
      <c r="MY166" s="38"/>
      <c r="MZ166" s="38"/>
      <c r="NA166" s="38"/>
      <c r="NB166" s="38"/>
      <c r="NC166" s="38"/>
      <c r="ND166" s="38"/>
      <c r="NE166" s="38"/>
      <c r="NF166" s="38"/>
      <c r="NG166" s="38"/>
      <c r="NH166" s="38"/>
      <c r="NI166" s="38"/>
      <c r="NJ166" s="38"/>
      <c r="NK166" s="38"/>
      <c r="NL166" s="38"/>
      <c r="NM166" s="38"/>
      <c r="NN166" s="38"/>
      <c r="NO166" s="38"/>
      <c r="NP166" s="38"/>
      <c r="NQ166" s="38"/>
      <c r="NR166" s="38"/>
      <c r="NS166" s="38"/>
      <c r="NT166" s="38"/>
      <c r="NU166" s="38"/>
      <c r="NV166" s="38"/>
      <c r="NW166" s="38"/>
      <c r="NX166" s="38"/>
      <c r="NY166" s="38"/>
      <c r="NZ166" s="38"/>
      <c r="OA166" s="38"/>
      <c r="OB166" s="38"/>
      <c r="OC166" s="38"/>
      <c r="OD166" s="38"/>
      <c r="OE166" s="38"/>
      <c r="OF166" s="38"/>
      <c r="OG166" s="38"/>
      <c r="OH166" s="38"/>
      <c r="OI166" s="38"/>
      <c r="OJ166" s="38"/>
      <c r="OK166" s="38"/>
      <c r="OL166" s="38"/>
      <c r="OM166" s="38"/>
      <c r="ON166" s="38"/>
      <c r="OO166" s="38"/>
      <c r="OP166" s="38"/>
      <c r="OQ166" s="38"/>
      <c r="OR166" s="38"/>
      <c r="OS166" s="38"/>
      <c r="OT166" s="38"/>
      <c r="OU166" s="38"/>
      <c r="OV166" s="38"/>
      <c r="OW166" s="38"/>
      <c r="OX166" s="38"/>
      <c r="OY166" s="38"/>
      <c r="OZ166" s="38"/>
      <c r="PA166" s="38"/>
      <c r="PB166" s="38"/>
      <c r="PC166" s="38"/>
      <c r="PD166" s="38"/>
      <c r="PE166" s="38"/>
      <c r="PF166" s="38"/>
      <c r="PG166" s="38"/>
      <c r="PH166" s="38"/>
      <c r="PI166" s="38"/>
      <c r="PJ166" s="38"/>
      <c r="PK166" s="38"/>
      <c r="PL166" s="38"/>
      <c r="PM166" s="38"/>
      <c r="PN166" s="38"/>
      <c r="PO166" s="38"/>
      <c r="PP166" s="38"/>
      <c r="PQ166" s="38"/>
      <c r="PR166" s="38"/>
      <c r="PS166" s="38"/>
      <c r="PT166" s="38"/>
      <c r="PU166" s="38"/>
      <c r="PV166" s="38"/>
      <c r="PW166" s="38"/>
      <c r="PX166" s="38"/>
      <c r="PY166" s="38"/>
      <c r="PZ166" s="38"/>
      <c r="QA166" s="38"/>
      <c r="QB166" s="38"/>
      <c r="QC166" s="38"/>
      <c r="QD166" s="38"/>
      <c r="QE166" s="38"/>
      <c r="QF166" s="38"/>
      <c r="QG166" s="38"/>
      <c r="QH166" s="38"/>
      <c r="QI166" s="38"/>
      <c r="QJ166" s="38"/>
      <c r="QK166" s="38"/>
      <c r="QL166" s="38"/>
      <c r="QM166" s="38"/>
      <c r="QN166" s="38"/>
      <c r="QO166" s="38"/>
      <c r="QP166" s="38"/>
      <c r="QQ166" s="38"/>
      <c r="QR166" s="38"/>
      <c r="QS166" s="38"/>
      <c r="QT166" s="38"/>
      <c r="QU166" s="38"/>
      <c r="QV166" s="38"/>
      <c r="QW166" s="38"/>
      <c r="QX166" s="38"/>
      <c r="QY166" s="38"/>
      <c r="QZ166" s="38"/>
      <c r="RA166" s="38"/>
      <c r="RB166" s="38"/>
      <c r="RC166" s="38"/>
      <c r="RD166" s="38"/>
      <c r="RE166" s="38"/>
      <c r="RF166" s="38"/>
      <c r="RG166" s="38"/>
      <c r="RH166" s="38"/>
      <c r="RI166" s="38"/>
      <c r="RJ166" s="38"/>
      <c r="RK166" s="38"/>
      <c r="RL166" s="38"/>
      <c r="RM166" s="38"/>
      <c r="RN166" s="38"/>
      <c r="RO166" s="38">
        <v>1</v>
      </c>
      <c r="RP166" s="38"/>
      <c r="RQ166" s="38"/>
      <c r="RR166" s="38"/>
      <c r="RS166" s="38"/>
      <c r="RT166" s="38"/>
      <c r="RU166" s="38"/>
      <c r="RV166" s="38"/>
      <c r="RW166" s="38">
        <v>1</v>
      </c>
      <c r="RX166" s="38"/>
      <c r="RY166" s="38"/>
      <c r="RZ166" s="38"/>
      <c r="SA166" s="38"/>
      <c r="SB166" s="38"/>
      <c r="SC166" s="38"/>
      <c r="SD166" s="38"/>
      <c r="SE166" s="38"/>
      <c r="SF166" s="38"/>
      <c r="SG166" s="38"/>
      <c r="SH166" s="38"/>
      <c r="SI166" s="38"/>
      <c r="SJ166" s="38"/>
      <c r="SK166" s="38"/>
      <c r="SL166" s="38"/>
      <c r="SM166" s="38"/>
      <c r="SN166" s="38"/>
      <c r="SO166" s="38"/>
      <c r="SP166" s="38"/>
      <c r="SQ166" s="38"/>
      <c r="SR166" s="38"/>
      <c r="SS166" s="38"/>
      <c r="ST166" s="38"/>
      <c r="SU166" s="38"/>
      <c r="SV166" s="38"/>
      <c r="SW166" s="38"/>
      <c r="SX166" s="38"/>
      <c r="SY166" s="38"/>
      <c r="SZ166" s="38"/>
      <c r="TA166" s="38"/>
      <c r="TB166" s="38"/>
      <c r="TC166" s="38"/>
      <c r="TD166" s="38"/>
      <c r="TE166" s="38"/>
      <c r="TF166" s="38"/>
      <c r="TG166" s="38"/>
      <c r="TH166" s="38"/>
      <c r="TI166" s="38"/>
      <c r="TJ166" s="38"/>
      <c r="TK166" s="38"/>
      <c r="TL166" s="38"/>
      <c r="TM166" s="38"/>
      <c r="TN166" s="38"/>
      <c r="TO166" s="38"/>
      <c r="TP166" s="38"/>
      <c r="TQ166" s="38"/>
      <c r="TR166" s="38"/>
      <c r="TS166" s="38"/>
      <c r="TT166" s="38"/>
      <c r="TU166" s="38"/>
      <c r="TV166" s="38"/>
      <c r="TW166" s="38"/>
      <c r="TX166" s="38"/>
      <c r="TY166" s="38"/>
      <c r="TZ166" s="38"/>
      <c r="UA166" s="38"/>
      <c r="UB166" s="38"/>
      <c r="UC166" s="38"/>
      <c r="UD166" s="38"/>
      <c r="UE166" s="38"/>
      <c r="UF166" s="38"/>
      <c r="UG166" s="38"/>
      <c r="UH166" s="38"/>
      <c r="UI166" s="38"/>
      <c r="UJ166" s="38"/>
      <c r="UK166" s="38"/>
      <c r="UL166" s="38"/>
      <c r="UM166" s="38"/>
      <c r="UN166" s="38"/>
      <c r="UO166" s="38"/>
      <c r="UP166" s="38"/>
      <c r="UQ166" s="38"/>
      <c r="UR166" s="38"/>
      <c r="US166" s="38"/>
      <c r="UT166" s="38"/>
      <c r="UU166" s="38"/>
      <c r="UV166" s="38"/>
      <c r="UW166" s="38"/>
      <c r="UX166" s="38"/>
      <c r="UY166" s="38"/>
      <c r="UZ166" s="38"/>
      <c r="VA166" s="38"/>
      <c r="VB166" s="38"/>
      <c r="VC166" s="38"/>
      <c r="VD166" s="38"/>
      <c r="VE166" s="38"/>
      <c r="VF166" s="38"/>
      <c r="VG166" s="38"/>
      <c r="VH166" s="38"/>
      <c r="VI166" s="38"/>
      <c r="VJ166" s="38"/>
      <c r="VK166" s="38"/>
      <c r="VL166" s="38"/>
      <c r="VM166" s="38"/>
      <c r="VN166" s="38"/>
      <c r="VO166" s="38"/>
      <c r="VP166" s="38"/>
      <c r="VQ166" s="38"/>
      <c r="VR166" s="38"/>
      <c r="VS166" s="38"/>
      <c r="VT166" s="38"/>
      <c r="VU166" s="38"/>
      <c r="VV166" s="38"/>
      <c r="VW166" s="38"/>
      <c r="VX166" s="38"/>
      <c r="VY166" s="38"/>
      <c r="VZ166" s="38"/>
      <c r="WA166" s="38"/>
      <c r="WB166" s="38"/>
      <c r="WC166" s="38"/>
      <c r="WD166" s="38"/>
      <c r="WE166" s="38"/>
      <c r="WF166" s="38"/>
      <c r="WG166" s="38"/>
      <c r="WH166" s="38"/>
      <c r="WI166" s="38"/>
      <c r="WJ166" s="38"/>
      <c r="WK166" s="38"/>
      <c r="WL166" s="38"/>
      <c r="WM166" s="38"/>
      <c r="WN166" s="38"/>
      <c r="WO166" s="38"/>
      <c r="WP166" s="38"/>
      <c r="WQ166" s="38"/>
      <c r="WR166" s="38"/>
      <c r="WS166" s="38"/>
      <c r="WT166" s="38"/>
      <c r="WU166" s="38"/>
      <c r="WV166" s="38"/>
      <c r="WW166" s="38"/>
      <c r="WX166" s="38"/>
      <c r="WY166" s="38"/>
      <c r="WZ166" s="38"/>
      <c r="XA166" s="38"/>
      <c r="XB166" s="38"/>
      <c r="XC166" s="38"/>
      <c r="XD166" s="38"/>
      <c r="XE166" s="38"/>
      <c r="XF166" s="38"/>
      <c r="XG166" s="38"/>
      <c r="XH166" s="38"/>
      <c r="XI166" s="38"/>
      <c r="XJ166" s="38"/>
      <c r="XK166" s="38"/>
      <c r="XL166" s="38"/>
      <c r="XM166" s="38"/>
      <c r="XN166" s="38"/>
      <c r="XO166" s="38"/>
      <c r="XP166" s="38"/>
      <c r="XQ166" s="38"/>
      <c r="XR166" s="38"/>
      <c r="XS166" s="38"/>
      <c r="XT166" s="38"/>
      <c r="XU166" s="38"/>
      <c r="XV166" s="38"/>
      <c r="XW166" s="38"/>
      <c r="XX166" s="38"/>
      <c r="XY166" s="38"/>
      <c r="XZ166" s="38"/>
      <c r="YA166" s="38"/>
      <c r="YB166" s="38"/>
      <c r="YC166" s="38"/>
      <c r="YD166" s="38"/>
      <c r="YE166" s="38"/>
      <c r="YF166" s="38"/>
      <c r="YG166" s="38"/>
      <c r="YH166" s="38"/>
      <c r="YI166" s="38"/>
      <c r="YJ166" s="38"/>
      <c r="YK166" s="38"/>
      <c r="YL166" s="38"/>
      <c r="YM166" s="38"/>
      <c r="YN166" s="38"/>
      <c r="YO166" s="38"/>
      <c r="YP166" s="38"/>
      <c r="YQ166" s="38"/>
      <c r="YR166" s="38"/>
      <c r="YS166" s="38"/>
      <c r="YT166" s="38"/>
      <c r="YU166" s="38"/>
      <c r="YV166" s="38"/>
      <c r="YW166" s="38"/>
      <c r="YX166" s="38"/>
      <c r="YY166" s="38"/>
      <c r="YZ166" s="38"/>
      <c r="ZA166" s="38"/>
      <c r="ZB166" s="38"/>
      <c r="ZC166" s="38"/>
      <c r="ZD166" s="38"/>
      <c r="ZE166" s="38"/>
      <c r="ZF166" s="38"/>
      <c r="ZG166" s="38"/>
      <c r="ZH166" s="38"/>
      <c r="ZI166" s="38"/>
      <c r="ZJ166" s="38"/>
      <c r="ZK166" s="38"/>
      <c r="ZL166" s="38"/>
      <c r="ZM166" s="38"/>
      <c r="ZN166" s="38"/>
      <c r="ZO166" s="38"/>
      <c r="ZP166" s="38"/>
      <c r="ZQ166" s="38"/>
      <c r="ZR166" s="38"/>
      <c r="ZS166" s="38"/>
      <c r="ZT166" s="38"/>
      <c r="ZU166" s="38"/>
      <c r="ZV166" s="38"/>
      <c r="ZW166" s="38"/>
      <c r="ZX166" s="38"/>
      <c r="ZY166" s="38"/>
      <c r="ZZ166" s="38"/>
      <c r="AAA166" s="38"/>
      <c r="AAB166" s="38"/>
      <c r="AAC166" s="38"/>
      <c r="AAD166" s="38"/>
      <c r="AAE166" s="38"/>
      <c r="AAF166" s="38"/>
      <c r="AAG166" s="38"/>
      <c r="AAH166" s="38"/>
      <c r="AAI166" s="38"/>
      <c r="AAJ166" s="31">
        <f t="shared" si="15"/>
        <v>0</v>
      </c>
      <c r="AAK166" s="5"/>
    </row>
    <row r="167" spans="1:713" s="36" customFormat="1" x14ac:dyDescent="0.25">
      <c r="A167" s="43" t="s">
        <v>96</v>
      </c>
      <c r="B167" s="77">
        <f t="shared" si="14"/>
        <v>0</v>
      </c>
      <c r="C167" s="69">
        <v>10</v>
      </c>
      <c r="D167" s="71">
        <v>43293</v>
      </c>
      <c r="E167" s="79">
        <v>17.73</v>
      </c>
      <c r="F167" s="79">
        <f t="shared" si="16"/>
        <v>0</v>
      </c>
      <c r="G167" s="77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>
        <v>30</v>
      </c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>
        <v>30</v>
      </c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  <c r="BQ167" s="38"/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38"/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38"/>
      <c r="DC167" s="38"/>
      <c r="DD167" s="38"/>
      <c r="DE167" s="38"/>
      <c r="DF167" s="38"/>
      <c r="DG167" s="38"/>
      <c r="DH167" s="38"/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>
        <v>20</v>
      </c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  <c r="EI167" s="38"/>
      <c r="EJ167" s="38"/>
      <c r="EK167" s="38"/>
      <c r="EL167" s="38"/>
      <c r="EM167" s="38"/>
      <c r="EN167" s="38"/>
      <c r="EO167" s="38"/>
      <c r="EP167" s="38"/>
      <c r="EQ167" s="38">
        <v>20</v>
      </c>
      <c r="ER167" s="38"/>
      <c r="ES167" s="38"/>
      <c r="ET167" s="38"/>
      <c r="EU167" s="38"/>
      <c r="EV167" s="38"/>
      <c r="EW167" s="38"/>
      <c r="EX167" s="38"/>
      <c r="EY167" s="38"/>
      <c r="EZ167" s="38"/>
      <c r="FA167" s="38"/>
      <c r="FB167" s="38"/>
      <c r="FC167" s="38"/>
      <c r="FD167" s="38"/>
      <c r="FE167" s="38"/>
      <c r="FF167" s="38"/>
      <c r="FG167" s="38"/>
      <c r="FH167" s="38"/>
      <c r="FI167" s="38"/>
      <c r="FJ167" s="38"/>
      <c r="FK167" s="38"/>
      <c r="FL167" s="38"/>
      <c r="FM167" s="38"/>
      <c r="FN167" s="38"/>
      <c r="FO167" s="38"/>
      <c r="FP167" s="38"/>
      <c r="FQ167" s="38"/>
      <c r="FR167" s="38"/>
      <c r="FS167" s="38"/>
      <c r="FT167" s="38"/>
      <c r="FU167" s="38"/>
      <c r="FV167" s="38"/>
      <c r="FW167" s="38"/>
      <c r="FX167" s="38"/>
      <c r="FY167" s="38"/>
      <c r="FZ167" s="38"/>
      <c r="GA167" s="38"/>
      <c r="GB167" s="38"/>
      <c r="GC167" s="38"/>
      <c r="GD167" s="38"/>
      <c r="GE167" s="38"/>
      <c r="GF167" s="38"/>
      <c r="GG167" s="38"/>
      <c r="GH167" s="38"/>
      <c r="GI167" s="38"/>
      <c r="GJ167" s="38"/>
      <c r="GK167" s="38"/>
      <c r="GL167" s="38"/>
      <c r="GM167" s="38"/>
      <c r="GN167" s="38"/>
      <c r="GO167" s="38"/>
      <c r="GP167" s="38"/>
      <c r="GQ167" s="38"/>
      <c r="GR167" s="38"/>
      <c r="GS167" s="38"/>
      <c r="GT167" s="38"/>
      <c r="GU167" s="38"/>
      <c r="GV167" s="38"/>
      <c r="GW167" s="38"/>
      <c r="GX167" s="38"/>
      <c r="GY167" s="38"/>
      <c r="GZ167" s="38"/>
      <c r="HA167" s="38"/>
      <c r="HB167" s="38"/>
      <c r="HC167" s="38"/>
      <c r="HD167" s="38"/>
      <c r="HE167" s="38"/>
      <c r="HF167" s="38"/>
      <c r="HG167" s="38"/>
      <c r="HH167" s="38"/>
      <c r="HI167" s="38"/>
      <c r="HJ167" s="38"/>
      <c r="HK167" s="38"/>
      <c r="HL167" s="38"/>
      <c r="HM167" s="38"/>
      <c r="HN167" s="38"/>
      <c r="HO167" s="38"/>
      <c r="HP167" s="38"/>
      <c r="HQ167" s="38"/>
      <c r="HR167" s="38">
        <v>1</v>
      </c>
      <c r="HS167" s="38"/>
      <c r="HT167" s="38"/>
      <c r="HU167" s="38"/>
      <c r="HV167" s="38"/>
      <c r="HW167" s="38"/>
      <c r="HX167" s="38"/>
      <c r="HY167" s="38">
        <v>1</v>
      </c>
      <c r="HZ167" s="38"/>
      <c r="IA167" s="38"/>
      <c r="IB167" s="38"/>
      <c r="IC167" s="38"/>
      <c r="ID167" s="38"/>
      <c r="IE167" s="38"/>
      <c r="IF167" s="38"/>
      <c r="IG167" s="38"/>
      <c r="IH167" s="38"/>
      <c r="II167" s="38"/>
      <c r="IJ167" s="38"/>
      <c r="IK167" s="38"/>
      <c r="IL167" s="38"/>
      <c r="IM167" s="38"/>
      <c r="IN167" s="38"/>
      <c r="IO167" s="38"/>
      <c r="IP167" s="38"/>
      <c r="IQ167" s="38"/>
      <c r="IR167" s="38"/>
      <c r="IS167" s="38"/>
      <c r="IT167" s="38"/>
      <c r="IU167" s="38"/>
      <c r="IV167" s="38"/>
      <c r="IW167" s="38"/>
      <c r="IX167" s="38"/>
      <c r="IY167" s="38"/>
      <c r="IZ167" s="38"/>
      <c r="JA167" s="38"/>
      <c r="JB167" s="38"/>
      <c r="JC167" s="38"/>
      <c r="JD167" s="38"/>
      <c r="JE167" s="38"/>
      <c r="JF167" s="38"/>
      <c r="JG167" s="38"/>
      <c r="JH167" s="38"/>
      <c r="JI167" s="38"/>
      <c r="JJ167" s="38">
        <v>20</v>
      </c>
      <c r="JK167" s="38"/>
      <c r="JL167" s="38">
        <v>20</v>
      </c>
      <c r="JM167" s="38"/>
      <c r="JN167" s="38"/>
      <c r="JO167" s="38"/>
      <c r="JP167" s="38"/>
      <c r="JQ167" s="38"/>
      <c r="JR167" s="38"/>
      <c r="JS167" s="38"/>
      <c r="JT167" s="38"/>
      <c r="JU167" s="38"/>
      <c r="JV167" s="38"/>
      <c r="JW167" s="38"/>
      <c r="JX167" s="38"/>
      <c r="JY167" s="38"/>
      <c r="JZ167" s="38"/>
      <c r="KA167" s="38"/>
      <c r="KB167" s="38"/>
      <c r="KC167" s="38"/>
      <c r="KD167" s="38"/>
      <c r="KE167" s="38"/>
      <c r="KF167" s="38"/>
      <c r="KG167" s="38"/>
      <c r="KH167" s="38"/>
      <c r="KI167" s="38"/>
      <c r="KJ167" s="38"/>
      <c r="KK167" s="38"/>
      <c r="KL167" s="38"/>
      <c r="KM167" s="38"/>
      <c r="KN167" s="38"/>
      <c r="KO167" s="38"/>
      <c r="KP167" s="38"/>
      <c r="KQ167" s="38"/>
      <c r="KR167" s="38"/>
      <c r="KS167" s="38"/>
      <c r="KT167" s="38"/>
      <c r="KU167" s="38"/>
      <c r="KV167" s="38"/>
      <c r="KW167" s="38"/>
      <c r="KX167" s="38"/>
      <c r="KY167" s="38"/>
      <c r="KZ167" s="38"/>
      <c r="LA167" s="38"/>
      <c r="LB167" s="38"/>
      <c r="LC167" s="38"/>
      <c r="LD167" s="38"/>
      <c r="LE167" s="38"/>
      <c r="LF167" s="38"/>
      <c r="LG167" s="38"/>
      <c r="LH167" s="38"/>
      <c r="LI167" s="38"/>
      <c r="LJ167" s="38"/>
      <c r="LK167" s="38"/>
      <c r="LL167" s="38"/>
      <c r="LM167" s="38"/>
      <c r="LN167" s="38"/>
      <c r="LO167" s="38"/>
      <c r="LP167" s="38"/>
      <c r="LQ167" s="38"/>
      <c r="LR167" s="38"/>
      <c r="LS167" s="38"/>
      <c r="LT167" s="38"/>
      <c r="LU167" s="38"/>
      <c r="LV167" s="38"/>
      <c r="LW167" s="38"/>
      <c r="LX167" s="38"/>
      <c r="LY167" s="38"/>
      <c r="LZ167" s="38"/>
      <c r="MA167" s="38"/>
      <c r="MB167" s="38"/>
      <c r="MC167" s="38"/>
      <c r="MD167" s="38"/>
      <c r="ME167" s="38"/>
      <c r="MF167" s="38"/>
      <c r="MG167" s="38"/>
      <c r="MH167" s="38"/>
      <c r="MI167" s="38"/>
      <c r="MJ167" s="38"/>
      <c r="MK167" s="38"/>
      <c r="ML167" s="38"/>
      <c r="MM167" s="38"/>
      <c r="MN167" s="38"/>
      <c r="MO167" s="38"/>
      <c r="MP167" s="38"/>
      <c r="MQ167" s="38"/>
      <c r="MR167" s="38"/>
      <c r="MS167" s="38"/>
      <c r="MT167" s="38"/>
      <c r="MU167" s="38"/>
      <c r="MV167" s="38"/>
      <c r="MW167" s="38"/>
      <c r="MX167" s="38"/>
      <c r="MY167" s="38"/>
      <c r="MZ167" s="38"/>
      <c r="NA167" s="38"/>
      <c r="NB167" s="38"/>
      <c r="NC167" s="38"/>
      <c r="ND167" s="38"/>
      <c r="NE167" s="38"/>
      <c r="NF167" s="38"/>
      <c r="NG167" s="38"/>
      <c r="NH167" s="38"/>
      <c r="NI167" s="38"/>
      <c r="NJ167" s="38"/>
      <c r="NK167" s="38"/>
      <c r="NL167" s="38"/>
      <c r="NM167" s="38"/>
      <c r="NN167" s="38"/>
      <c r="NO167" s="38"/>
      <c r="NP167" s="38"/>
      <c r="NQ167" s="38">
        <v>20</v>
      </c>
      <c r="NR167" s="38"/>
      <c r="NS167" s="38"/>
      <c r="NT167" s="38"/>
      <c r="NU167" s="38"/>
      <c r="NV167" s="38"/>
      <c r="NW167" s="38"/>
      <c r="NX167" s="38"/>
      <c r="NY167" s="38"/>
      <c r="NZ167" s="38">
        <v>20</v>
      </c>
      <c r="OA167" s="38"/>
      <c r="OB167" s="38"/>
      <c r="OC167" s="38"/>
      <c r="OD167" s="38"/>
      <c r="OE167" s="38"/>
      <c r="OF167" s="38"/>
      <c r="OG167" s="38"/>
      <c r="OH167" s="38"/>
      <c r="OI167" s="38"/>
      <c r="OJ167" s="38"/>
      <c r="OK167" s="38"/>
      <c r="OL167" s="38">
        <v>10</v>
      </c>
      <c r="OM167" s="38"/>
      <c r="ON167" s="38"/>
      <c r="OO167" s="38"/>
      <c r="OP167" s="38"/>
      <c r="OQ167" s="38"/>
      <c r="OR167" s="38"/>
      <c r="OS167" s="38"/>
      <c r="OT167" s="38"/>
      <c r="OU167" s="38"/>
      <c r="OV167" s="38"/>
      <c r="OW167" s="38"/>
      <c r="OX167" s="38"/>
      <c r="OY167" s="38"/>
      <c r="OZ167" s="38"/>
      <c r="PA167" s="38"/>
      <c r="PB167" s="38"/>
      <c r="PC167" s="38"/>
      <c r="PD167" s="38"/>
      <c r="PE167" s="38"/>
      <c r="PF167" s="38"/>
      <c r="PG167" s="38"/>
      <c r="PH167" s="38"/>
      <c r="PI167" s="38"/>
      <c r="PJ167" s="38">
        <v>10</v>
      </c>
      <c r="PK167" s="38"/>
      <c r="PL167" s="38"/>
      <c r="PM167" s="38"/>
      <c r="PN167" s="38"/>
      <c r="PO167" s="38"/>
      <c r="PP167" s="38"/>
      <c r="PQ167" s="38"/>
      <c r="PR167" s="38"/>
      <c r="PS167" s="38"/>
      <c r="PT167" s="38"/>
      <c r="PU167" s="38"/>
      <c r="PV167" s="38"/>
      <c r="PW167" s="38"/>
      <c r="PX167" s="38"/>
      <c r="PY167" s="38"/>
      <c r="PZ167" s="38"/>
      <c r="QA167" s="38"/>
      <c r="QB167" s="38"/>
      <c r="QC167" s="38"/>
      <c r="QD167" s="38"/>
      <c r="QE167" s="38"/>
      <c r="QF167" s="38"/>
      <c r="QG167" s="38"/>
      <c r="QH167" s="38"/>
      <c r="QI167" s="38"/>
      <c r="QJ167" s="38"/>
      <c r="QK167" s="38"/>
      <c r="QL167" s="38"/>
      <c r="QM167" s="38"/>
      <c r="QN167" s="38"/>
      <c r="QO167" s="38"/>
      <c r="QP167" s="38"/>
      <c r="QQ167" s="38"/>
      <c r="QR167" s="38"/>
      <c r="QS167" s="38"/>
      <c r="QT167" s="38"/>
      <c r="QU167" s="38"/>
      <c r="QV167" s="38"/>
      <c r="QW167" s="38"/>
      <c r="QX167" s="38"/>
      <c r="QY167" s="38"/>
      <c r="QZ167" s="38"/>
      <c r="RA167" s="38"/>
      <c r="RB167" s="38"/>
      <c r="RC167" s="38"/>
      <c r="RD167" s="38"/>
      <c r="RE167" s="38"/>
      <c r="RF167" s="38"/>
      <c r="RG167" s="38"/>
      <c r="RH167" s="38"/>
      <c r="RI167" s="38"/>
      <c r="RJ167" s="38"/>
      <c r="RK167" s="38"/>
      <c r="RL167" s="38"/>
      <c r="RM167" s="38"/>
      <c r="RN167" s="38"/>
      <c r="RO167" s="38"/>
      <c r="RP167" s="38"/>
      <c r="RQ167" s="38"/>
      <c r="RR167" s="38"/>
      <c r="RS167" s="38"/>
      <c r="RT167" s="38"/>
      <c r="RU167" s="38"/>
      <c r="RV167" s="38"/>
      <c r="RW167" s="38"/>
      <c r="RX167" s="38"/>
      <c r="RY167" s="38"/>
      <c r="RZ167" s="38"/>
      <c r="SA167" s="38"/>
      <c r="SB167" s="38"/>
      <c r="SC167" s="38"/>
      <c r="SD167" s="38"/>
      <c r="SE167" s="38"/>
      <c r="SF167" s="38"/>
      <c r="SG167" s="38"/>
      <c r="SH167" s="38"/>
      <c r="SI167" s="38"/>
      <c r="SJ167" s="38"/>
      <c r="SK167" s="38"/>
      <c r="SL167" s="38"/>
      <c r="SM167" s="38"/>
      <c r="SN167" s="38"/>
      <c r="SO167" s="38"/>
      <c r="SP167" s="38"/>
      <c r="SQ167" s="38"/>
      <c r="SR167" s="38"/>
      <c r="SS167" s="38"/>
      <c r="ST167" s="38"/>
      <c r="SU167" s="38"/>
      <c r="SV167" s="38"/>
      <c r="SW167" s="38"/>
      <c r="SX167" s="38"/>
      <c r="SY167" s="38"/>
      <c r="SZ167" s="38"/>
      <c r="TA167" s="38"/>
      <c r="TB167" s="38"/>
      <c r="TC167" s="38"/>
      <c r="TD167" s="38"/>
      <c r="TE167" s="38"/>
      <c r="TF167" s="38"/>
      <c r="TG167" s="38"/>
      <c r="TH167" s="38"/>
      <c r="TI167" s="38"/>
      <c r="TJ167" s="38"/>
      <c r="TK167" s="38"/>
      <c r="TL167" s="38"/>
      <c r="TM167" s="38"/>
      <c r="TN167" s="38"/>
      <c r="TO167" s="38"/>
      <c r="TP167" s="38"/>
      <c r="TQ167" s="38"/>
      <c r="TR167" s="38"/>
      <c r="TS167" s="38"/>
      <c r="TT167" s="38"/>
      <c r="TU167" s="38"/>
      <c r="TV167" s="38"/>
      <c r="TW167" s="38"/>
      <c r="TX167" s="38"/>
      <c r="TY167" s="38"/>
      <c r="TZ167" s="38"/>
      <c r="UA167" s="38"/>
      <c r="UB167" s="38"/>
      <c r="UC167" s="38"/>
      <c r="UD167" s="38"/>
      <c r="UE167" s="38"/>
      <c r="UF167" s="38"/>
      <c r="UG167" s="38"/>
      <c r="UH167" s="38"/>
      <c r="UI167" s="38"/>
      <c r="UJ167" s="38"/>
      <c r="UK167" s="38"/>
      <c r="UL167" s="38"/>
      <c r="UM167" s="38"/>
      <c r="UN167" s="38"/>
      <c r="UO167" s="38"/>
      <c r="UP167" s="38"/>
      <c r="UQ167" s="38"/>
      <c r="UR167" s="38"/>
      <c r="US167" s="38"/>
      <c r="UT167" s="38"/>
      <c r="UU167" s="38"/>
      <c r="UV167" s="38"/>
      <c r="UW167" s="38"/>
      <c r="UX167" s="38"/>
      <c r="UY167" s="38"/>
      <c r="UZ167" s="38"/>
      <c r="VA167" s="38"/>
      <c r="VB167" s="38"/>
      <c r="VC167" s="38"/>
      <c r="VD167" s="38"/>
      <c r="VE167" s="38"/>
      <c r="VF167" s="38"/>
      <c r="VG167" s="38"/>
      <c r="VH167" s="38"/>
      <c r="VI167" s="38"/>
      <c r="VJ167" s="38"/>
      <c r="VK167" s="38"/>
      <c r="VL167" s="38"/>
      <c r="VM167" s="38"/>
      <c r="VN167" s="38"/>
      <c r="VO167" s="38"/>
      <c r="VP167" s="38"/>
      <c r="VQ167" s="38"/>
      <c r="VR167" s="38"/>
      <c r="VS167" s="38"/>
      <c r="VT167" s="38"/>
      <c r="VU167" s="38"/>
      <c r="VV167" s="38"/>
      <c r="VW167" s="38"/>
      <c r="VX167" s="38"/>
      <c r="VY167" s="38"/>
      <c r="VZ167" s="38"/>
      <c r="WA167" s="38"/>
      <c r="WB167" s="38"/>
      <c r="WC167" s="38"/>
      <c r="WD167" s="38"/>
      <c r="WE167" s="38"/>
      <c r="WF167" s="38"/>
      <c r="WG167" s="38"/>
      <c r="WH167" s="38"/>
      <c r="WI167" s="38"/>
      <c r="WJ167" s="38"/>
      <c r="WK167" s="38"/>
      <c r="WL167" s="38"/>
      <c r="WM167" s="38"/>
      <c r="WN167" s="38"/>
      <c r="WO167" s="38"/>
      <c r="WP167" s="38"/>
      <c r="WQ167" s="38"/>
      <c r="WR167" s="38"/>
      <c r="WS167" s="38"/>
      <c r="WT167" s="38"/>
      <c r="WU167" s="38"/>
      <c r="WV167" s="38"/>
      <c r="WW167" s="38"/>
      <c r="WX167" s="38"/>
      <c r="WY167" s="38"/>
      <c r="WZ167" s="38"/>
      <c r="XA167" s="38"/>
      <c r="XB167" s="38"/>
      <c r="XC167" s="38"/>
      <c r="XD167" s="38"/>
      <c r="XE167" s="38"/>
      <c r="XF167" s="38"/>
      <c r="XG167" s="38"/>
      <c r="XH167" s="38"/>
      <c r="XI167" s="38"/>
      <c r="XJ167" s="38"/>
      <c r="XK167" s="38"/>
      <c r="XL167" s="38"/>
      <c r="XM167" s="38"/>
      <c r="XN167" s="38"/>
      <c r="XO167" s="38"/>
      <c r="XP167" s="38"/>
      <c r="XQ167" s="38"/>
      <c r="XR167" s="38"/>
      <c r="XS167" s="38"/>
      <c r="XT167" s="38"/>
      <c r="XU167" s="38"/>
      <c r="XV167" s="38"/>
      <c r="XW167" s="38"/>
      <c r="XX167" s="38"/>
      <c r="XY167" s="38"/>
      <c r="XZ167" s="38"/>
      <c r="YA167" s="38"/>
      <c r="YB167" s="38"/>
      <c r="YC167" s="38"/>
      <c r="YD167" s="38"/>
      <c r="YE167" s="38"/>
      <c r="YF167" s="38"/>
      <c r="YG167" s="38"/>
      <c r="YH167" s="38"/>
      <c r="YI167" s="38"/>
      <c r="YJ167" s="38"/>
      <c r="YK167" s="38"/>
      <c r="YL167" s="38"/>
      <c r="YM167" s="38"/>
      <c r="YN167" s="38"/>
      <c r="YO167" s="38"/>
      <c r="YP167" s="38"/>
      <c r="YQ167" s="38"/>
      <c r="YR167" s="38"/>
      <c r="YS167" s="38"/>
      <c r="YT167" s="38"/>
      <c r="YU167" s="38"/>
      <c r="YV167" s="38"/>
      <c r="YW167" s="38"/>
      <c r="YX167" s="38"/>
      <c r="YY167" s="38"/>
      <c r="YZ167" s="38"/>
      <c r="ZA167" s="38"/>
      <c r="ZB167" s="38"/>
      <c r="ZC167" s="38"/>
      <c r="ZD167" s="38"/>
      <c r="ZE167" s="38"/>
      <c r="ZF167" s="38"/>
      <c r="ZG167" s="38"/>
      <c r="ZH167" s="38"/>
      <c r="ZI167" s="38"/>
      <c r="ZJ167" s="38"/>
      <c r="ZK167" s="38"/>
      <c r="ZL167" s="38"/>
      <c r="ZM167" s="38"/>
      <c r="ZN167" s="38"/>
      <c r="ZO167" s="38"/>
      <c r="ZP167" s="38"/>
      <c r="ZQ167" s="38"/>
      <c r="ZR167" s="38"/>
      <c r="ZS167" s="38"/>
      <c r="ZT167" s="38"/>
      <c r="ZU167" s="38"/>
      <c r="ZV167" s="38"/>
      <c r="ZW167" s="38"/>
      <c r="ZX167" s="38"/>
      <c r="ZY167" s="38"/>
      <c r="ZZ167" s="38"/>
      <c r="AAA167" s="38"/>
      <c r="AAB167" s="38"/>
      <c r="AAC167" s="38"/>
      <c r="AAD167" s="38"/>
      <c r="AAE167" s="38"/>
      <c r="AAF167" s="38"/>
      <c r="AAG167" s="38"/>
      <c r="AAH167" s="38"/>
      <c r="AAI167" s="38"/>
      <c r="AAJ167" s="31">
        <f t="shared" si="15"/>
        <v>0</v>
      </c>
      <c r="AAK167" s="5"/>
    </row>
    <row r="168" spans="1:713" s="36" customFormat="1" x14ac:dyDescent="0.25">
      <c r="A168" s="43" t="s">
        <v>96</v>
      </c>
      <c r="B168" s="77">
        <f t="shared" si="14"/>
        <v>0</v>
      </c>
      <c r="C168" s="69">
        <v>1</v>
      </c>
      <c r="D168" s="71">
        <v>43297</v>
      </c>
      <c r="E168" s="79">
        <v>17.420000000000002</v>
      </c>
      <c r="F168" s="79">
        <f t="shared" si="16"/>
        <v>0</v>
      </c>
      <c r="G168" s="77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  <c r="BQ168" s="38"/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38"/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38"/>
      <c r="DC168" s="38"/>
      <c r="DD168" s="38"/>
      <c r="DE168" s="38"/>
      <c r="DF168" s="38"/>
      <c r="DG168" s="38"/>
      <c r="DH168" s="38"/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  <c r="EI168" s="38"/>
      <c r="EJ168" s="38"/>
      <c r="EK168" s="38"/>
      <c r="EL168" s="38"/>
      <c r="EM168" s="38"/>
      <c r="EN168" s="38"/>
      <c r="EO168" s="38"/>
      <c r="EP168" s="38"/>
      <c r="EQ168" s="38"/>
      <c r="ER168" s="38"/>
      <c r="ES168" s="38"/>
      <c r="ET168" s="38"/>
      <c r="EU168" s="38"/>
      <c r="EV168" s="38"/>
      <c r="EW168" s="38"/>
      <c r="EX168" s="38"/>
      <c r="EY168" s="38"/>
      <c r="EZ168" s="38"/>
      <c r="FA168" s="38"/>
      <c r="FB168" s="38"/>
      <c r="FC168" s="38"/>
      <c r="FD168" s="38"/>
      <c r="FE168" s="38"/>
      <c r="FF168" s="38"/>
      <c r="FG168" s="38"/>
      <c r="FH168" s="38"/>
      <c r="FI168" s="38"/>
      <c r="FJ168" s="38"/>
      <c r="FK168" s="38"/>
      <c r="FL168" s="38"/>
      <c r="FM168" s="38"/>
      <c r="FN168" s="38"/>
      <c r="FO168" s="38"/>
      <c r="FP168" s="38"/>
      <c r="FQ168" s="38"/>
      <c r="FR168" s="38"/>
      <c r="FS168" s="38"/>
      <c r="FT168" s="38"/>
      <c r="FU168" s="38"/>
      <c r="FV168" s="38"/>
      <c r="FW168" s="38"/>
      <c r="FX168" s="38"/>
      <c r="FY168" s="38"/>
      <c r="FZ168" s="38"/>
      <c r="GA168" s="38"/>
      <c r="GB168" s="38"/>
      <c r="GC168" s="38"/>
      <c r="GD168" s="38"/>
      <c r="GE168" s="38"/>
      <c r="GF168" s="38"/>
      <c r="GG168" s="38"/>
      <c r="GH168" s="38"/>
      <c r="GI168" s="38"/>
      <c r="GJ168" s="38"/>
      <c r="GK168" s="38"/>
      <c r="GL168" s="38"/>
      <c r="GM168" s="38"/>
      <c r="GN168" s="38"/>
      <c r="GO168" s="38"/>
      <c r="GP168" s="38"/>
      <c r="GQ168" s="38"/>
      <c r="GR168" s="38"/>
      <c r="GS168" s="38"/>
      <c r="GT168" s="38"/>
      <c r="GU168" s="38"/>
      <c r="GV168" s="38"/>
      <c r="GW168" s="38"/>
      <c r="GX168" s="38"/>
      <c r="GY168" s="38"/>
      <c r="GZ168" s="38"/>
      <c r="HA168" s="38"/>
      <c r="HB168" s="38"/>
      <c r="HC168" s="38"/>
      <c r="HD168" s="38"/>
      <c r="HE168" s="38"/>
      <c r="HF168" s="38"/>
      <c r="HG168" s="38"/>
      <c r="HH168" s="38"/>
      <c r="HI168" s="38"/>
      <c r="HJ168" s="38"/>
      <c r="HK168" s="38"/>
      <c r="HL168" s="38"/>
      <c r="HM168" s="38"/>
      <c r="HN168" s="38"/>
      <c r="HO168" s="38"/>
      <c r="HP168" s="38"/>
      <c r="HQ168" s="38"/>
      <c r="HR168" s="38"/>
      <c r="HS168" s="38"/>
      <c r="HT168" s="38"/>
      <c r="HU168" s="38"/>
      <c r="HV168" s="38"/>
      <c r="HW168" s="38"/>
      <c r="HX168" s="38"/>
      <c r="HY168" s="38"/>
      <c r="HZ168" s="38"/>
      <c r="IA168" s="38"/>
      <c r="IB168" s="38"/>
      <c r="IC168" s="38"/>
      <c r="ID168" s="38"/>
      <c r="IE168" s="38"/>
      <c r="IF168" s="38"/>
      <c r="IG168" s="38"/>
      <c r="IH168" s="38"/>
      <c r="II168" s="38"/>
      <c r="IJ168" s="38"/>
      <c r="IK168" s="38"/>
      <c r="IL168" s="38"/>
      <c r="IM168" s="38"/>
      <c r="IN168" s="38"/>
      <c r="IO168" s="38"/>
      <c r="IP168" s="38"/>
      <c r="IQ168" s="38"/>
      <c r="IR168" s="38"/>
      <c r="IS168" s="38"/>
      <c r="IT168" s="38"/>
      <c r="IU168" s="38"/>
      <c r="IV168" s="38"/>
      <c r="IW168" s="38"/>
      <c r="IX168" s="38"/>
      <c r="IY168" s="38"/>
      <c r="IZ168" s="38"/>
      <c r="JA168" s="38"/>
      <c r="JB168" s="38"/>
      <c r="JC168" s="38"/>
      <c r="JD168" s="38"/>
      <c r="JE168" s="38"/>
      <c r="JF168" s="38"/>
      <c r="JG168" s="38"/>
      <c r="JH168" s="38"/>
      <c r="JI168" s="38"/>
      <c r="JJ168" s="38"/>
      <c r="JK168" s="38"/>
      <c r="JL168" s="38"/>
      <c r="JM168" s="38"/>
      <c r="JN168" s="38"/>
      <c r="JO168" s="38"/>
      <c r="JP168" s="38"/>
      <c r="JQ168" s="38"/>
      <c r="JR168" s="38"/>
      <c r="JS168" s="38"/>
      <c r="JT168" s="38"/>
      <c r="JU168" s="38"/>
      <c r="JV168" s="38"/>
      <c r="JW168" s="38"/>
      <c r="JX168" s="38"/>
      <c r="JY168" s="38"/>
      <c r="JZ168" s="38"/>
      <c r="KA168" s="38"/>
      <c r="KB168" s="38"/>
      <c r="KC168" s="38"/>
      <c r="KD168" s="38"/>
      <c r="KE168" s="38"/>
      <c r="KF168" s="38"/>
      <c r="KG168" s="38"/>
      <c r="KH168" s="38"/>
      <c r="KI168" s="38"/>
      <c r="KJ168" s="38"/>
      <c r="KK168" s="38"/>
      <c r="KL168" s="38"/>
      <c r="KM168" s="38"/>
      <c r="KN168" s="38"/>
      <c r="KO168" s="38"/>
      <c r="KP168" s="38"/>
      <c r="KQ168" s="38"/>
      <c r="KR168" s="38"/>
      <c r="KS168" s="38"/>
      <c r="KT168" s="38"/>
      <c r="KU168" s="38"/>
      <c r="KV168" s="38"/>
      <c r="KW168" s="38"/>
      <c r="KX168" s="38"/>
      <c r="KY168" s="38"/>
      <c r="KZ168" s="38"/>
      <c r="LA168" s="38"/>
      <c r="LB168" s="38"/>
      <c r="LC168" s="38"/>
      <c r="LD168" s="38"/>
      <c r="LE168" s="38"/>
      <c r="LF168" s="38"/>
      <c r="LG168" s="38"/>
      <c r="LH168" s="38"/>
      <c r="LI168" s="38"/>
      <c r="LJ168" s="38"/>
      <c r="LK168" s="38"/>
      <c r="LL168" s="38"/>
      <c r="LM168" s="38"/>
      <c r="LN168" s="38"/>
      <c r="LO168" s="38"/>
      <c r="LP168" s="38"/>
      <c r="LQ168" s="38"/>
      <c r="LR168" s="38"/>
      <c r="LS168" s="38"/>
      <c r="LT168" s="38"/>
      <c r="LU168" s="38"/>
      <c r="LV168" s="38"/>
      <c r="LW168" s="38"/>
      <c r="LX168" s="38"/>
      <c r="LY168" s="38"/>
      <c r="LZ168" s="38"/>
      <c r="MA168" s="38"/>
      <c r="MB168" s="38"/>
      <c r="MC168" s="38"/>
      <c r="MD168" s="38"/>
      <c r="ME168" s="38"/>
      <c r="MF168" s="38"/>
      <c r="MG168" s="38"/>
      <c r="MH168" s="38"/>
      <c r="MI168" s="38"/>
      <c r="MJ168" s="38"/>
      <c r="MK168" s="38"/>
      <c r="ML168" s="38"/>
      <c r="MM168" s="38"/>
      <c r="MN168" s="38"/>
      <c r="MO168" s="38"/>
      <c r="MP168" s="38"/>
      <c r="MQ168" s="38"/>
      <c r="MR168" s="38"/>
      <c r="MS168" s="38"/>
      <c r="MT168" s="38"/>
      <c r="MU168" s="38"/>
      <c r="MV168" s="38"/>
      <c r="MW168" s="38"/>
      <c r="MX168" s="38"/>
      <c r="MY168" s="38"/>
      <c r="MZ168" s="38"/>
      <c r="NA168" s="38"/>
      <c r="NB168" s="38"/>
      <c r="NC168" s="38"/>
      <c r="ND168" s="38"/>
      <c r="NE168" s="38"/>
      <c r="NF168" s="38"/>
      <c r="NG168" s="38"/>
      <c r="NH168" s="38"/>
      <c r="NI168" s="38"/>
      <c r="NJ168" s="38"/>
      <c r="NK168" s="38"/>
      <c r="NL168" s="38"/>
      <c r="NM168" s="38"/>
      <c r="NN168" s="38"/>
      <c r="NO168" s="38"/>
      <c r="NP168" s="38"/>
      <c r="NQ168" s="38"/>
      <c r="NR168" s="38"/>
      <c r="NS168" s="38"/>
      <c r="NT168" s="38"/>
      <c r="NU168" s="38"/>
      <c r="NV168" s="38"/>
      <c r="NW168" s="38"/>
      <c r="NX168" s="38"/>
      <c r="NY168" s="38"/>
      <c r="NZ168" s="38">
        <v>7</v>
      </c>
      <c r="OA168" s="38">
        <v>7</v>
      </c>
      <c r="OB168" s="38"/>
      <c r="OC168" s="38"/>
      <c r="OD168" s="38"/>
      <c r="OE168" s="38"/>
      <c r="OF168" s="38"/>
      <c r="OG168" s="38"/>
      <c r="OH168" s="38"/>
      <c r="OI168" s="38"/>
      <c r="OJ168" s="38"/>
      <c r="OK168" s="38"/>
      <c r="OL168" s="38"/>
      <c r="OM168" s="38"/>
      <c r="ON168" s="38"/>
      <c r="OO168" s="38"/>
      <c r="OP168" s="38"/>
      <c r="OQ168" s="38"/>
      <c r="OR168" s="38"/>
      <c r="OS168" s="38"/>
      <c r="OT168" s="38"/>
      <c r="OU168" s="38"/>
      <c r="OV168" s="38"/>
      <c r="OW168" s="38"/>
      <c r="OX168" s="38"/>
      <c r="OY168" s="38"/>
      <c r="OZ168" s="38"/>
      <c r="PA168" s="38"/>
      <c r="PB168" s="38"/>
      <c r="PC168" s="38"/>
      <c r="PD168" s="38"/>
      <c r="PE168" s="38"/>
      <c r="PF168" s="38"/>
      <c r="PG168" s="38"/>
      <c r="PH168" s="38"/>
      <c r="PI168" s="38"/>
      <c r="PJ168" s="38"/>
      <c r="PK168" s="38"/>
      <c r="PL168" s="38"/>
      <c r="PM168" s="38"/>
      <c r="PN168" s="38"/>
      <c r="PO168" s="38"/>
      <c r="PP168" s="38"/>
      <c r="PQ168" s="38"/>
      <c r="PR168" s="38"/>
      <c r="PS168" s="38"/>
      <c r="PT168" s="38"/>
      <c r="PU168" s="38"/>
      <c r="PV168" s="38"/>
      <c r="PW168" s="38"/>
      <c r="PX168" s="38"/>
      <c r="PY168" s="38"/>
      <c r="PZ168" s="38"/>
      <c r="QA168" s="38"/>
      <c r="QB168" s="38"/>
      <c r="QC168" s="38"/>
      <c r="QD168" s="38"/>
      <c r="QE168" s="38"/>
      <c r="QF168" s="38"/>
      <c r="QG168" s="38"/>
      <c r="QH168" s="38"/>
      <c r="QI168" s="38"/>
      <c r="QJ168" s="38"/>
      <c r="QK168" s="38"/>
      <c r="QL168" s="38"/>
      <c r="QM168" s="38"/>
      <c r="QN168" s="38"/>
      <c r="QO168" s="38"/>
      <c r="QP168" s="38"/>
      <c r="QQ168" s="38"/>
      <c r="QR168" s="38"/>
      <c r="QS168" s="38"/>
      <c r="QT168" s="38"/>
      <c r="QU168" s="38"/>
      <c r="QV168" s="38"/>
      <c r="QW168" s="38"/>
      <c r="QX168" s="38"/>
      <c r="QY168" s="38"/>
      <c r="QZ168" s="38"/>
      <c r="RA168" s="38"/>
      <c r="RB168" s="38"/>
      <c r="RC168" s="38"/>
      <c r="RD168" s="38"/>
      <c r="RE168" s="38"/>
      <c r="RF168" s="38"/>
      <c r="RG168" s="38"/>
      <c r="RH168" s="38"/>
      <c r="RI168" s="38"/>
      <c r="RJ168" s="38"/>
      <c r="RK168" s="38"/>
      <c r="RL168" s="38"/>
      <c r="RM168" s="38"/>
      <c r="RN168" s="38"/>
      <c r="RO168" s="38"/>
      <c r="RP168" s="38"/>
      <c r="RQ168" s="38"/>
      <c r="RR168" s="38"/>
      <c r="RS168" s="38"/>
      <c r="RT168" s="38"/>
      <c r="RU168" s="38"/>
      <c r="RV168" s="38"/>
      <c r="RW168" s="38"/>
      <c r="RX168" s="38"/>
      <c r="RY168" s="38"/>
      <c r="RZ168" s="38"/>
      <c r="SA168" s="38"/>
      <c r="SB168" s="38"/>
      <c r="SC168" s="38"/>
      <c r="SD168" s="38"/>
      <c r="SE168" s="38"/>
      <c r="SF168" s="38"/>
      <c r="SG168" s="38"/>
      <c r="SH168" s="38"/>
      <c r="SI168" s="38"/>
      <c r="SJ168" s="38"/>
      <c r="SK168" s="38"/>
      <c r="SL168" s="38"/>
      <c r="SM168" s="38"/>
      <c r="SN168" s="38"/>
      <c r="SO168" s="38"/>
      <c r="SP168" s="38"/>
      <c r="SQ168" s="38"/>
      <c r="SR168" s="38"/>
      <c r="SS168" s="38"/>
      <c r="ST168" s="38"/>
      <c r="SU168" s="38"/>
      <c r="SV168" s="38"/>
      <c r="SW168" s="38"/>
      <c r="SX168" s="38"/>
      <c r="SY168" s="38"/>
      <c r="SZ168" s="38"/>
      <c r="TA168" s="38"/>
      <c r="TB168" s="38"/>
      <c r="TC168" s="38"/>
      <c r="TD168" s="38"/>
      <c r="TE168" s="38"/>
      <c r="TF168" s="38"/>
      <c r="TG168" s="38"/>
      <c r="TH168" s="38"/>
      <c r="TI168" s="38"/>
      <c r="TJ168" s="38"/>
      <c r="TK168" s="38"/>
      <c r="TL168" s="38"/>
      <c r="TM168" s="38"/>
      <c r="TN168" s="38"/>
      <c r="TO168" s="38"/>
      <c r="TP168" s="38"/>
      <c r="TQ168" s="38"/>
      <c r="TR168" s="38"/>
      <c r="TS168" s="38"/>
      <c r="TT168" s="38"/>
      <c r="TU168" s="38"/>
      <c r="TV168" s="38"/>
      <c r="TW168" s="38"/>
      <c r="TX168" s="38"/>
      <c r="TY168" s="38"/>
      <c r="TZ168" s="38"/>
      <c r="UA168" s="38"/>
      <c r="UB168" s="38"/>
      <c r="UC168" s="38"/>
      <c r="UD168" s="38"/>
      <c r="UE168" s="38"/>
      <c r="UF168" s="38"/>
      <c r="UG168" s="38"/>
      <c r="UH168" s="38"/>
      <c r="UI168" s="38"/>
      <c r="UJ168" s="38"/>
      <c r="UK168" s="38"/>
      <c r="UL168" s="38"/>
      <c r="UM168" s="38"/>
      <c r="UN168" s="38"/>
      <c r="UO168" s="38"/>
      <c r="UP168" s="38"/>
      <c r="UQ168" s="38"/>
      <c r="UR168" s="38"/>
      <c r="US168" s="38"/>
      <c r="UT168" s="38"/>
      <c r="UU168" s="38"/>
      <c r="UV168" s="38"/>
      <c r="UW168" s="38"/>
      <c r="UX168" s="38"/>
      <c r="UY168" s="38"/>
      <c r="UZ168" s="38"/>
      <c r="VA168" s="38"/>
      <c r="VB168" s="38"/>
      <c r="VC168" s="38"/>
      <c r="VD168" s="38"/>
      <c r="VE168" s="38"/>
      <c r="VF168" s="38"/>
      <c r="VG168" s="38"/>
      <c r="VH168" s="38"/>
      <c r="VI168" s="38"/>
      <c r="VJ168" s="38"/>
      <c r="VK168" s="38"/>
      <c r="VL168" s="38"/>
      <c r="VM168" s="38"/>
      <c r="VN168" s="38"/>
      <c r="VO168" s="38"/>
      <c r="VP168" s="38"/>
      <c r="VQ168" s="38"/>
      <c r="VR168" s="38"/>
      <c r="VS168" s="38"/>
      <c r="VT168" s="38"/>
      <c r="VU168" s="38"/>
      <c r="VV168" s="38"/>
      <c r="VW168" s="38"/>
      <c r="VX168" s="38"/>
      <c r="VY168" s="38"/>
      <c r="VZ168" s="38"/>
      <c r="WA168" s="38"/>
      <c r="WB168" s="38"/>
      <c r="WC168" s="38"/>
      <c r="WD168" s="38"/>
      <c r="WE168" s="38"/>
      <c r="WF168" s="38"/>
      <c r="WG168" s="38"/>
      <c r="WH168" s="38"/>
      <c r="WI168" s="38"/>
      <c r="WJ168" s="38"/>
      <c r="WK168" s="38"/>
      <c r="WL168" s="38"/>
      <c r="WM168" s="38"/>
      <c r="WN168" s="38"/>
      <c r="WO168" s="38"/>
      <c r="WP168" s="38"/>
      <c r="WQ168" s="38"/>
      <c r="WR168" s="38"/>
      <c r="WS168" s="38"/>
      <c r="WT168" s="38"/>
      <c r="WU168" s="38"/>
      <c r="WV168" s="38"/>
      <c r="WW168" s="38"/>
      <c r="WX168" s="38"/>
      <c r="WY168" s="38"/>
      <c r="WZ168" s="38"/>
      <c r="XA168" s="38"/>
      <c r="XB168" s="38"/>
      <c r="XC168" s="38"/>
      <c r="XD168" s="38"/>
      <c r="XE168" s="38"/>
      <c r="XF168" s="38"/>
      <c r="XG168" s="38"/>
      <c r="XH168" s="38"/>
      <c r="XI168" s="38"/>
      <c r="XJ168" s="38"/>
      <c r="XK168" s="38"/>
      <c r="XL168" s="38"/>
      <c r="XM168" s="38"/>
      <c r="XN168" s="38"/>
      <c r="XO168" s="38"/>
      <c r="XP168" s="38"/>
      <c r="XQ168" s="38"/>
      <c r="XR168" s="38"/>
      <c r="XS168" s="38"/>
      <c r="XT168" s="38"/>
      <c r="XU168" s="38"/>
      <c r="XV168" s="38"/>
      <c r="XW168" s="38"/>
      <c r="XX168" s="38"/>
      <c r="XY168" s="38"/>
      <c r="XZ168" s="38"/>
      <c r="YA168" s="38"/>
      <c r="YB168" s="38"/>
      <c r="YC168" s="38"/>
      <c r="YD168" s="38"/>
      <c r="YE168" s="38"/>
      <c r="YF168" s="38"/>
      <c r="YG168" s="38"/>
      <c r="YH168" s="38"/>
      <c r="YI168" s="38"/>
      <c r="YJ168" s="38"/>
      <c r="YK168" s="38"/>
      <c r="YL168" s="38"/>
      <c r="YM168" s="38"/>
      <c r="YN168" s="38"/>
      <c r="YO168" s="38"/>
      <c r="YP168" s="38"/>
      <c r="YQ168" s="38"/>
      <c r="YR168" s="38"/>
      <c r="YS168" s="38"/>
      <c r="YT168" s="38"/>
      <c r="YU168" s="38"/>
      <c r="YV168" s="38"/>
      <c r="YW168" s="38"/>
      <c r="YX168" s="38"/>
      <c r="YY168" s="38"/>
      <c r="YZ168" s="38"/>
      <c r="ZA168" s="38"/>
      <c r="ZB168" s="38"/>
      <c r="ZC168" s="38"/>
      <c r="ZD168" s="38"/>
      <c r="ZE168" s="38"/>
      <c r="ZF168" s="38"/>
      <c r="ZG168" s="38"/>
      <c r="ZH168" s="38"/>
      <c r="ZI168" s="38"/>
      <c r="ZJ168" s="38"/>
      <c r="ZK168" s="38"/>
      <c r="ZL168" s="38"/>
      <c r="ZM168" s="38"/>
      <c r="ZN168" s="38"/>
      <c r="ZO168" s="38"/>
      <c r="ZP168" s="38"/>
      <c r="ZQ168" s="38"/>
      <c r="ZR168" s="38"/>
      <c r="ZS168" s="38"/>
      <c r="ZT168" s="38"/>
      <c r="ZU168" s="38"/>
      <c r="ZV168" s="38"/>
      <c r="ZW168" s="38"/>
      <c r="ZX168" s="38"/>
      <c r="ZY168" s="38"/>
      <c r="ZZ168" s="38"/>
      <c r="AAA168" s="38"/>
      <c r="AAB168" s="38"/>
      <c r="AAC168" s="38"/>
      <c r="AAD168" s="38"/>
      <c r="AAE168" s="38"/>
      <c r="AAF168" s="38"/>
      <c r="AAG168" s="38"/>
      <c r="AAH168" s="38"/>
      <c r="AAI168" s="38"/>
      <c r="AAJ168" s="31">
        <f t="shared" si="15"/>
        <v>0</v>
      </c>
      <c r="AAK168" s="5"/>
    </row>
    <row r="169" spans="1:713" s="36" customFormat="1" x14ac:dyDescent="0.25">
      <c r="A169" s="62" t="s">
        <v>41</v>
      </c>
      <c r="B169" s="77">
        <f t="shared" si="14"/>
        <v>0</v>
      </c>
      <c r="C169" s="69">
        <v>5</v>
      </c>
      <c r="D169" s="72">
        <v>43374</v>
      </c>
      <c r="E169" s="79">
        <v>72.63</v>
      </c>
      <c r="F169" s="79">
        <f t="shared" ref="F169:F179" si="17">E169*B169</f>
        <v>0</v>
      </c>
      <c r="G169" s="77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>
        <v>10</v>
      </c>
      <c r="BZ169" s="38"/>
      <c r="CA169" s="38"/>
      <c r="CB169" s="38"/>
      <c r="CC169" s="38"/>
      <c r="CD169" s="38">
        <v>10</v>
      </c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>
        <v>25</v>
      </c>
      <c r="CZ169" s="38"/>
      <c r="DA169" s="38"/>
      <c r="DB169" s="38"/>
      <c r="DC169" s="38">
        <v>25</v>
      </c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>
        <v>5</v>
      </c>
      <c r="IZ169" s="38"/>
      <c r="JA169" s="38"/>
      <c r="JB169" s="38"/>
      <c r="JC169" s="38"/>
      <c r="JD169" s="38"/>
      <c r="JE169" s="38"/>
      <c r="JF169" s="38"/>
      <c r="JG169" s="38">
        <v>10</v>
      </c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>
        <v>5</v>
      </c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>
        <v>10</v>
      </c>
      <c r="NR169" s="38"/>
      <c r="NS169" s="38"/>
      <c r="NT169" s="38"/>
      <c r="NU169" s="38"/>
      <c r="NV169" s="38">
        <v>10</v>
      </c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>
        <v>5</v>
      </c>
      <c r="TF169" s="38"/>
      <c r="TG169" s="38"/>
      <c r="TH169" s="38"/>
      <c r="TI169" s="38"/>
      <c r="TJ169" s="38"/>
      <c r="TK169" s="38"/>
      <c r="TL169" s="38">
        <v>5</v>
      </c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1">
        <f t="shared" si="15"/>
        <v>0</v>
      </c>
      <c r="AAK169" s="5"/>
    </row>
    <row r="170" spans="1:713" s="36" customFormat="1" x14ac:dyDescent="0.25">
      <c r="A170" s="62" t="s">
        <v>212</v>
      </c>
      <c r="B170" s="77">
        <f t="shared" si="14"/>
        <v>20</v>
      </c>
      <c r="C170" s="69">
        <v>5</v>
      </c>
      <c r="D170" s="72">
        <v>43461</v>
      </c>
      <c r="E170" s="79">
        <v>34.590000000000003</v>
      </c>
      <c r="F170" s="79">
        <f t="shared" si="17"/>
        <v>691.80000000000007</v>
      </c>
      <c r="G170" s="77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>
        <v>15</v>
      </c>
      <c r="BC170" s="38"/>
      <c r="BD170" s="38"/>
      <c r="BE170" s="38"/>
      <c r="BF170" s="38"/>
      <c r="BG170" s="38"/>
      <c r="BH170" s="38"/>
      <c r="BI170" s="38"/>
      <c r="BJ170" s="38">
        <v>15</v>
      </c>
      <c r="BK170" s="38"/>
      <c r="BL170" s="38"/>
      <c r="BM170" s="38"/>
      <c r="BN170" s="38"/>
      <c r="BO170" s="38"/>
      <c r="BP170" s="38">
        <v>25</v>
      </c>
      <c r="BQ170" s="38"/>
      <c r="BR170" s="38"/>
      <c r="BS170" s="38"/>
      <c r="BT170" s="38"/>
      <c r="BU170" s="38"/>
      <c r="BV170" s="38"/>
      <c r="BW170" s="38"/>
      <c r="BX170" s="38"/>
      <c r="BY170" s="38">
        <v>25</v>
      </c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38"/>
      <c r="CQ170" s="38"/>
      <c r="CR170" s="38"/>
      <c r="CS170" s="38"/>
      <c r="CT170" s="38"/>
      <c r="CU170" s="38">
        <v>20</v>
      </c>
      <c r="CV170" s="38"/>
      <c r="CW170" s="38"/>
      <c r="CX170" s="38"/>
      <c r="CY170" s="38">
        <v>20</v>
      </c>
      <c r="CZ170" s="38"/>
      <c r="DA170" s="38"/>
      <c r="DB170" s="38"/>
      <c r="DC170" s="38"/>
      <c r="DD170" s="38"/>
      <c r="DE170" s="38"/>
      <c r="DF170" s="38"/>
      <c r="DG170" s="38">
        <v>15</v>
      </c>
      <c r="DH170" s="38"/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>
        <v>30</v>
      </c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>
        <v>15</v>
      </c>
      <c r="EH170" s="38"/>
      <c r="EI170" s="38"/>
      <c r="EJ170" s="38"/>
      <c r="EK170" s="38"/>
      <c r="EL170" s="38"/>
      <c r="EM170" s="38"/>
      <c r="EN170" s="38"/>
      <c r="EO170" s="38"/>
      <c r="EP170" s="38"/>
      <c r="EQ170" s="38"/>
      <c r="ER170" s="38"/>
      <c r="ES170" s="38"/>
      <c r="ET170" s="38"/>
      <c r="EU170" s="38"/>
      <c r="EV170" s="38"/>
      <c r="EW170" s="38"/>
      <c r="EX170" s="38"/>
      <c r="EY170" s="38"/>
      <c r="EZ170" s="38"/>
      <c r="FA170" s="38"/>
      <c r="FB170" s="38"/>
      <c r="FC170" s="38"/>
      <c r="FD170" s="38"/>
      <c r="FE170" s="38"/>
      <c r="FF170" s="38"/>
      <c r="FG170" s="38"/>
      <c r="FH170" s="38"/>
      <c r="FI170" s="38"/>
      <c r="FJ170" s="38"/>
      <c r="FK170" s="38"/>
      <c r="FL170" s="38"/>
      <c r="FM170" s="38"/>
      <c r="FN170" s="38"/>
      <c r="FO170" s="38"/>
      <c r="FP170" s="38"/>
      <c r="FQ170" s="38"/>
      <c r="FR170" s="38"/>
      <c r="FS170" s="38"/>
      <c r="FT170" s="38"/>
      <c r="FU170" s="38"/>
      <c r="FV170" s="38"/>
      <c r="FW170" s="38"/>
      <c r="FX170" s="38"/>
      <c r="FY170" s="38"/>
      <c r="FZ170" s="38"/>
      <c r="GA170" s="38"/>
      <c r="GB170" s="38"/>
      <c r="GC170" s="38"/>
      <c r="GD170" s="38"/>
      <c r="GE170" s="38"/>
      <c r="GF170" s="38"/>
      <c r="GG170" s="38"/>
      <c r="GH170" s="38"/>
      <c r="GI170" s="38">
        <v>40</v>
      </c>
      <c r="GJ170" s="38"/>
      <c r="GK170" s="38"/>
      <c r="GL170" s="38"/>
      <c r="GM170" s="38"/>
      <c r="GN170" s="38"/>
      <c r="GO170" s="38"/>
      <c r="GP170" s="38"/>
      <c r="GQ170" s="38">
        <v>20</v>
      </c>
      <c r="GR170" s="38"/>
      <c r="GS170" s="38"/>
      <c r="GT170" s="38"/>
      <c r="GU170" s="38"/>
      <c r="GV170" s="38"/>
      <c r="GW170" s="38"/>
      <c r="GX170" s="38"/>
      <c r="GY170" s="38"/>
      <c r="GZ170" s="38"/>
      <c r="HA170" s="38"/>
      <c r="HB170" s="38"/>
      <c r="HC170" s="38"/>
      <c r="HD170" s="38"/>
      <c r="HE170" s="38"/>
      <c r="HF170" s="38"/>
      <c r="HG170" s="38"/>
      <c r="HH170" s="38"/>
      <c r="HI170" s="38"/>
      <c r="HJ170" s="38"/>
      <c r="HK170" s="38"/>
      <c r="HL170" s="38"/>
      <c r="HM170" s="38"/>
      <c r="HN170" s="38"/>
      <c r="HO170" s="38"/>
      <c r="HP170" s="38"/>
      <c r="HQ170" s="38"/>
      <c r="HR170" s="38"/>
      <c r="HS170" s="38"/>
      <c r="HT170" s="38"/>
      <c r="HU170" s="38"/>
      <c r="HV170" s="38"/>
      <c r="HW170" s="38"/>
      <c r="HX170" s="38"/>
      <c r="HY170" s="38"/>
      <c r="HZ170" s="38"/>
      <c r="IA170" s="38"/>
      <c r="IB170" s="38"/>
      <c r="IC170" s="38"/>
      <c r="ID170" s="38"/>
      <c r="IE170" s="38"/>
      <c r="IF170" s="38"/>
      <c r="IG170" s="38"/>
      <c r="IH170" s="38"/>
      <c r="II170" s="38"/>
      <c r="IJ170" s="38"/>
      <c r="IK170" s="38"/>
      <c r="IL170" s="38"/>
      <c r="IM170" s="38"/>
      <c r="IN170" s="38"/>
      <c r="IO170" s="38"/>
      <c r="IP170" s="38"/>
      <c r="IQ170" s="38"/>
      <c r="IR170" s="38"/>
      <c r="IS170" s="38"/>
      <c r="IT170" s="38"/>
      <c r="IU170" s="38"/>
      <c r="IV170" s="38"/>
      <c r="IW170" s="38"/>
      <c r="IX170" s="38"/>
      <c r="IY170" s="38"/>
      <c r="IZ170" s="38"/>
      <c r="JA170" s="38"/>
      <c r="JB170" s="38"/>
      <c r="JC170" s="38"/>
      <c r="JD170" s="38"/>
      <c r="JE170" s="38"/>
      <c r="JF170" s="38"/>
      <c r="JG170" s="38"/>
      <c r="JH170" s="38"/>
      <c r="JI170" s="38"/>
      <c r="JJ170" s="38"/>
      <c r="JK170" s="38"/>
      <c r="JL170" s="38"/>
      <c r="JM170" s="38"/>
      <c r="JN170" s="38"/>
      <c r="JO170" s="38"/>
      <c r="JP170" s="38"/>
      <c r="JQ170" s="38"/>
      <c r="JR170" s="38"/>
      <c r="JS170" s="38"/>
      <c r="JT170" s="38"/>
      <c r="JU170" s="38"/>
      <c r="JV170" s="38"/>
      <c r="JW170" s="38"/>
      <c r="JX170" s="38"/>
      <c r="JY170" s="38"/>
      <c r="JZ170" s="38"/>
      <c r="KA170" s="38"/>
      <c r="KB170" s="38"/>
      <c r="KC170" s="38"/>
      <c r="KD170" s="38"/>
      <c r="KE170" s="38"/>
      <c r="KF170" s="38"/>
      <c r="KG170" s="38"/>
      <c r="KH170" s="38"/>
      <c r="KI170" s="38"/>
      <c r="KJ170" s="38"/>
      <c r="KK170" s="38"/>
      <c r="KL170" s="38"/>
      <c r="KM170" s="38"/>
      <c r="KN170" s="38"/>
      <c r="KO170" s="38"/>
      <c r="KP170" s="38"/>
      <c r="KQ170" s="38"/>
      <c r="KR170" s="38"/>
      <c r="KS170" s="38"/>
      <c r="KT170" s="38"/>
      <c r="KU170" s="38"/>
      <c r="KV170" s="38"/>
      <c r="KW170" s="38"/>
      <c r="KX170" s="38"/>
      <c r="KY170" s="38"/>
      <c r="KZ170" s="38"/>
      <c r="LA170" s="38"/>
      <c r="LB170" s="38"/>
      <c r="LC170" s="38"/>
      <c r="LD170" s="38"/>
      <c r="LE170" s="38"/>
      <c r="LF170" s="38"/>
      <c r="LG170" s="38"/>
      <c r="LH170" s="38"/>
      <c r="LI170" s="38"/>
      <c r="LJ170" s="38"/>
      <c r="LK170" s="38"/>
      <c r="LL170" s="38"/>
      <c r="LM170" s="38"/>
      <c r="LN170" s="38"/>
      <c r="LO170" s="38"/>
      <c r="LP170" s="38"/>
      <c r="LQ170" s="38"/>
      <c r="LR170" s="38"/>
      <c r="LS170" s="38"/>
      <c r="LT170" s="38"/>
      <c r="LU170" s="38"/>
      <c r="LV170" s="38"/>
      <c r="LW170" s="38"/>
      <c r="LX170" s="38"/>
      <c r="LY170" s="38"/>
      <c r="LZ170" s="38"/>
      <c r="MA170" s="38"/>
      <c r="MB170" s="38"/>
      <c r="MC170" s="38"/>
      <c r="MD170" s="38"/>
      <c r="ME170" s="38"/>
      <c r="MF170" s="38"/>
      <c r="MG170" s="38"/>
      <c r="MH170" s="38"/>
      <c r="MI170" s="38"/>
      <c r="MJ170" s="38"/>
      <c r="MK170" s="38"/>
      <c r="ML170" s="38"/>
      <c r="MM170" s="38"/>
      <c r="MN170" s="38"/>
      <c r="MO170" s="38"/>
      <c r="MP170" s="38"/>
      <c r="MQ170" s="38"/>
      <c r="MR170" s="38"/>
      <c r="MS170" s="38"/>
      <c r="MT170" s="38"/>
      <c r="MU170" s="38"/>
      <c r="MV170" s="38"/>
      <c r="MW170" s="38"/>
      <c r="MX170" s="38"/>
      <c r="MY170" s="38"/>
      <c r="MZ170" s="38"/>
      <c r="NA170" s="38"/>
      <c r="NB170" s="38"/>
      <c r="NC170" s="38"/>
      <c r="ND170" s="38">
        <v>20</v>
      </c>
      <c r="NE170" s="38"/>
      <c r="NF170" s="38"/>
      <c r="NG170" s="38"/>
      <c r="NH170" s="38"/>
      <c r="NI170" s="38"/>
      <c r="NJ170" s="38"/>
      <c r="NK170" s="38"/>
      <c r="NL170" s="38"/>
      <c r="NM170" s="38"/>
      <c r="NN170" s="38"/>
      <c r="NO170" s="38"/>
      <c r="NP170" s="38"/>
      <c r="NQ170" s="38"/>
      <c r="NR170" s="38"/>
      <c r="NS170" s="38"/>
      <c r="NT170" s="38"/>
      <c r="NU170" s="38"/>
      <c r="NV170" s="38"/>
      <c r="NW170" s="38">
        <v>20</v>
      </c>
      <c r="NX170" s="38"/>
      <c r="NY170" s="38"/>
      <c r="NZ170" s="38"/>
      <c r="OA170" s="38">
        <v>20</v>
      </c>
      <c r="OB170" s="38"/>
      <c r="OC170" s="38"/>
      <c r="OD170" s="38"/>
      <c r="OE170" s="38"/>
      <c r="OF170" s="38"/>
      <c r="OG170" s="38"/>
      <c r="OH170" s="38"/>
      <c r="OI170" s="38"/>
      <c r="OJ170" s="38"/>
      <c r="OK170" s="38"/>
      <c r="OL170" s="38">
        <v>10</v>
      </c>
      <c r="OM170" s="38"/>
      <c r="ON170" s="38"/>
      <c r="OO170" s="38"/>
      <c r="OP170" s="38"/>
      <c r="OQ170" s="38"/>
      <c r="OR170" s="38"/>
      <c r="OS170" s="38"/>
      <c r="OT170" s="38"/>
      <c r="OU170" s="38"/>
      <c r="OV170" s="38"/>
      <c r="OW170" s="38"/>
      <c r="OX170" s="38">
        <v>10</v>
      </c>
      <c r="OY170" s="38"/>
      <c r="OZ170" s="38"/>
      <c r="PA170" s="38"/>
      <c r="PB170" s="38"/>
      <c r="PC170" s="38"/>
      <c r="PD170" s="38"/>
      <c r="PE170" s="38"/>
      <c r="PF170" s="38"/>
      <c r="PG170" s="38"/>
      <c r="PH170" s="38"/>
      <c r="PI170" s="38"/>
      <c r="PJ170" s="38"/>
      <c r="PK170" s="38"/>
      <c r="PL170" s="38"/>
      <c r="PM170" s="38"/>
      <c r="PN170" s="38"/>
      <c r="PO170" s="38"/>
      <c r="PP170" s="38"/>
      <c r="PQ170" s="38"/>
      <c r="PR170" s="38"/>
      <c r="PS170" s="38"/>
      <c r="PT170" s="38"/>
      <c r="PU170" s="38"/>
      <c r="PV170" s="38"/>
      <c r="PW170" s="38"/>
      <c r="PX170" s="38"/>
      <c r="PY170" s="38"/>
      <c r="PZ170" s="38"/>
      <c r="QA170" s="38">
        <v>20</v>
      </c>
      <c r="QB170" s="38"/>
      <c r="QC170" s="38"/>
      <c r="QD170" s="38"/>
      <c r="QE170" s="38"/>
      <c r="QF170" s="38"/>
      <c r="QG170" s="38"/>
      <c r="QH170" s="38"/>
      <c r="QI170" s="38"/>
      <c r="QJ170" s="38"/>
      <c r="QK170" s="38"/>
      <c r="QL170" s="38">
        <v>20</v>
      </c>
      <c r="QM170" s="38"/>
      <c r="QN170" s="38"/>
      <c r="QO170" s="38"/>
      <c r="QP170" s="38"/>
      <c r="QQ170" s="38"/>
      <c r="QR170" s="38"/>
      <c r="QS170" s="38"/>
      <c r="QT170" s="38"/>
      <c r="QU170" s="38"/>
      <c r="QV170" s="38"/>
      <c r="QW170" s="38"/>
      <c r="QX170" s="38"/>
      <c r="QY170" s="38"/>
      <c r="QZ170" s="38"/>
      <c r="RA170" s="38"/>
      <c r="RB170" s="38"/>
      <c r="RC170" s="38"/>
      <c r="RD170" s="38"/>
      <c r="RE170" s="38"/>
      <c r="RF170" s="38"/>
      <c r="RG170" s="38"/>
      <c r="RH170" s="38"/>
      <c r="RI170" s="38"/>
      <c r="RJ170" s="38"/>
      <c r="RK170" s="38"/>
      <c r="RL170" s="38"/>
      <c r="RM170" s="38"/>
      <c r="RN170" s="38"/>
      <c r="RO170" s="38">
        <v>10</v>
      </c>
      <c r="RP170" s="38"/>
      <c r="RQ170" s="38"/>
      <c r="RR170" s="38"/>
      <c r="RS170" s="38"/>
      <c r="RT170" s="38">
        <v>10</v>
      </c>
      <c r="RU170" s="38"/>
      <c r="RV170" s="38"/>
      <c r="RW170" s="38"/>
      <c r="RX170" s="38"/>
      <c r="RY170" s="38"/>
      <c r="RZ170" s="38"/>
      <c r="SA170" s="38"/>
      <c r="SB170" s="38"/>
      <c r="SC170" s="38"/>
      <c r="SD170" s="38"/>
      <c r="SE170" s="38"/>
      <c r="SF170" s="38"/>
      <c r="SG170" s="38"/>
      <c r="SH170" s="38"/>
      <c r="SI170" s="38"/>
      <c r="SJ170" s="38"/>
      <c r="SK170" s="38"/>
      <c r="SL170" s="38"/>
      <c r="SM170" s="38"/>
      <c r="SN170" s="38"/>
      <c r="SO170" s="38"/>
      <c r="SP170" s="38"/>
      <c r="SQ170" s="38"/>
      <c r="SR170" s="38"/>
      <c r="SS170" s="38"/>
      <c r="ST170" s="38"/>
      <c r="SU170" s="38"/>
      <c r="SV170" s="38"/>
      <c r="SW170" s="38"/>
      <c r="SX170" s="38"/>
      <c r="SY170" s="38"/>
      <c r="SZ170" s="38"/>
      <c r="TA170" s="38"/>
      <c r="TB170" s="38"/>
      <c r="TC170" s="38"/>
      <c r="TD170" s="38"/>
      <c r="TE170" s="38">
        <v>20</v>
      </c>
      <c r="TF170" s="38"/>
      <c r="TG170" s="38"/>
      <c r="TH170" s="38"/>
      <c r="TI170" s="38"/>
      <c r="TJ170" s="38">
        <v>20</v>
      </c>
      <c r="TK170" s="38"/>
      <c r="TL170" s="38"/>
      <c r="TM170" s="38"/>
      <c r="TN170" s="38"/>
      <c r="TO170" s="38"/>
      <c r="TP170" s="38"/>
      <c r="TQ170" s="38"/>
      <c r="TR170" s="38"/>
      <c r="TS170" s="38"/>
      <c r="TT170" s="38"/>
      <c r="TU170" s="38"/>
      <c r="TV170" s="38"/>
      <c r="TW170" s="38">
        <v>10</v>
      </c>
      <c r="TX170" s="38"/>
      <c r="TY170" s="38"/>
      <c r="TZ170" s="38"/>
      <c r="UA170" s="38"/>
      <c r="UB170" s="38"/>
      <c r="UC170" s="38"/>
      <c r="UD170" s="38">
        <v>10</v>
      </c>
      <c r="UE170" s="38"/>
      <c r="UF170" s="38"/>
      <c r="UG170" s="38"/>
      <c r="UH170" s="38"/>
      <c r="UI170" s="38"/>
      <c r="UJ170" s="38"/>
      <c r="UK170" s="38"/>
      <c r="UL170" s="38"/>
      <c r="UM170" s="38"/>
      <c r="UN170" s="38"/>
      <c r="UO170" s="38"/>
      <c r="UP170" s="38"/>
      <c r="UQ170" s="38"/>
      <c r="UR170" s="38"/>
      <c r="US170" s="38"/>
      <c r="UT170" s="38"/>
      <c r="UU170" s="38"/>
      <c r="UV170" s="38"/>
      <c r="UW170" s="38"/>
      <c r="UX170" s="38"/>
      <c r="UY170" s="38"/>
      <c r="UZ170" s="38"/>
      <c r="VA170" s="38"/>
      <c r="VB170" s="38"/>
      <c r="VC170" s="38"/>
      <c r="VD170" s="38"/>
      <c r="VE170" s="38"/>
      <c r="VF170" s="38"/>
      <c r="VG170" s="38"/>
      <c r="VH170" s="38"/>
      <c r="VI170" s="38"/>
      <c r="VJ170" s="38"/>
      <c r="VK170" s="38"/>
      <c r="VL170" s="38"/>
      <c r="VM170" s="38"/>
      <c r="VN170" s="38"/>
      <c r="VO170" s="38"/>
      <c r="VP170" s="38"/>
      <c r="VQ170" s="38"/>
      <c r="VR170" s="38"/>
      <c r="VS170" s="38"/>
      <c r="VT170" s="38"/>
      <c r="VU170" s="38">
        <v>20</v>
      </c>
      <c r="VV170" s="38"/>
      <c r="VW170" s="38"/>
      <c r="VX170" s="38"/>
      <c r="VY170" s="38"/>
      <c r="VZ170" s="38"/>
      <c r="WA170" s="38"/>
      <c r="WB170" s="38"/>
      <c r="WC170" s="38"/>
      <c r="WD170" s="38"/>
      <c r="WE170" s="38"/>
      <c r="WF170" s="38">
        <v>20</v>
      </c>
      <c r="WG170" s="38"/>
      <c r="WH170" s="38"/>
      <c r="WI170" s="38"/>
      <c r="WJ170" s="38"/>
      <c r="WK170" s="38"/>
      <c r="WL170" s="38"/>
      <c r="WM170" s="38"/>
      <c r="WN170" s="38"/>
      <c r="WO170" s="38"/>
      <c r="WP170" s="38"/>
      <c r="WQ170" s="38"/>
      <c r="WR170" s="38"/>
      <c r="WS170" s="38"/>
      <c r="WT170" s="38"/>
      <c r="WU170" s="38"/>
      <c r="WV170" s="38"/>
      <c r="WW170" s="38"/>
      <c r="WX170" s="38"/>
      <c r="WY170" s="38"/>
      <c r="WZ170" s="38"/>
      <c r="XA170" s="38"/>
      <c r="XB170" s="38"/>
      <c r="XC170" s="38"/>
      <c r="XD170" s="38"/>
      <c r="XE170" s="38"/>
      <c r="XF170" s="38"/>
      <c r="XG170" s="38"/>
      <c r="XH170" s="38">
        <v>30</v>
      </c>
      <c r="XI170" s="38"/>
      <c r="XJ170" s="38"/>
      <c r="XK170" s="38">
        <v>30</v>
      </c>
      <c r="XL170" s="38"/>
      <c r="XM170" s="38"/>
      <c r="XN170" s="38"/>
      <c r="XO170" s="38"/>
      <c r="XP170" s="38"/>
      <c r="XQ170" s="38"/>
      <c r="XR170" s="38"/>
      <c r="XS170" s="38"/>
      <c r="XT170" s="38"/>
      <c r="XU170" s="38"/>
      <c r="XV170" s="38"/>
      <c r="XW170" s="38"/>
      <c r="XX170" s="38"/>
      <c r="XY170" s="38"/>
      <c r="XZ170" s="38"/>
      <c r="YA170" s="38"/>
      <c r="YB170" s="38"/>
      <c r="YC170" s="38"/>
      <c r="YD170" s="38"/>
      <c r="YE170" s="38"/>
      <c r="YF170" s="38"/>
      <c r="YG170" s="38"/>
      <c r="YH170" s="38"/>
      <c r="YI170" s="38"/>
      <c r="YJ170" s="38"/>
      <c r="YK170" s="38"/>
      <c r="YL170" s="38"/>
      <c r="YM170" s="38"/>
      <c r="YN170" s="38"/>
      <c r="YO170" s="38"/>
      <c r="YP170" s="38"/>
      <c r="YQ170" s="38"/>
      <c r="YR170" s="38"/>
      <c r="YS170" s="38"/>
      <c r="YT170" s="38"/>
      <c r="YU170" s="38"/>
      <c r="YV170" s="38"/>
      <c r="YW170" s="38"/>
      <c r="YX170" s="38"/>
      <c r="YY170" s="38"/>
      <c r="YZ170" s="38"/>
      <c r="ZA170" s="38"/>
      <c r="ZB170" s="38"/>
      <c r="ZC170" s="38"/>
      <c r="ZD170" s="38"/>
      <c r="ZE170" s="38"/>
      <c r="ZF170" s="38"/>
      <c r="ZG170" s="38"/>
      <c r="ZH170" s="38"/>
      <c r="ZI170" s="38"/>
      <c r="ZJ170" s="38"/>
      <c r="ZK170" s="38"/>
      <c r="ZL170" s="38"/>
      <c r="ZM170" s="38"/>
      <c r="ZN170" s="38"/>
      <c r="ZO170" s="38"/>
      <c r="ZP170" s="38"/>
      <c r="ZQ170" s="38">
        <v>40</v>
      </c>
      <c r="ZR170" s="38"/>
      <c r="ZS170" s="38"/>
      <c r="ZT170" s="38"/>
      <c r="ZU170" s="38"/>
      <c r="ZV170" s="38"/>
      <c r="ZW170" s="38"/>
      <c r="ZX170" s="38"/>
      <c r="ZY170" s="38"/>
      <c r="ZZ170" s="38">
        <v>20</v>
      </c>
      <c r="AAA170" s="38"/>
      <c r="AAB170" s="38"/>
      <c r="AAC170" s="38"/>
      <c r="AAD170" s="38"/>
      <c r="AAE170" s="38"/>
      <c r="AAF170" s="38"/>
      <c r="AAG170" s="38"/>
      <c r="AAH170" s="38">
        <v>20</v>
      </c>
      <c r="AAI170" s="38"/>
      <c r="AAJ170" s="31">
        <f t="shared" si="15"/>
        <v>0</v>
      </c>
      <c r="AAK170" s="5"/>
    </row>
    <row r="171" spans="1:713" s="36" customFormat="1" x14ac:dyDescent="0.25">
      <c r="A171" s="62" t="s">
        <v>234</v>
      </c>
      <c r="B171" s="77">
        <f t="shared" si="14"/>
        <v>0</v>
      </c>
      <c r="C171" s="69">
        <v>10</v>
      </c>
      <c r="D171" s="71">
        <v>42982</v>
      </c>
      <c r="E171" s="79">
        <v>28.81</v>
      </c>
      <c r="F171" s="79">
        <f t="shared" si="17"/>
        <v>0</v>
      </c>
      <c r="G171" s="77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>
        <v>5</v>
      </c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>
        <v>5</v>
      </c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1">
        <f t="shared" si="15"/>
        <v>0</v>
      </c>
      <c r="AAK171" s="5"/>
    </row>
    <row r="172" spans="1:713" s="36" customFormat="1" x14ac:dyDescent="0.25">
      <c r="A172" s="62" t="s">
        <v>26</v>
      </c>
      <c r="B172" s="77">
        <f t="shared" si="14"/>
        <v>0</v>
      </c>
      <c r="C172" s="69">
        <v>10</v>
      </c>
      <c r="D172" s="71">
        <v>43461</v>
      </c>
      <c r="E172" s="79">
        <v>16.329999999999998</v>
      </c>
      <c r="F172" s="79">
        <f t="shared" si="17"/>
        <v>0</v>
      </c>
      <c r="G172" s="77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>
        <v>20</v>
      </c>
      <c r="BQ172" s="38"/>
      <c r="BR172" s="38"/>
      <c r="BS172" s="38"/>
      <c r="BT172" s="38"/>
      <c r="BU172" s="38"/>
      <c r="BV172" s="38"/>
      <c r="BW172" s="38"/>
      <c r="BX172" s="38"/>
      <c r="BY172" s="38">
        <v>20</v>
      </c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>
        <v>10</v>
      </c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>
        <v>10</v>
      </c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>
        <v>10</v>
      </c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>
        <v>50</v>
      </c>
      <c r="FI172" s="38"/>
      <c r="FJ172" s="38">
        <v>40</v>
      </c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>
        <v>60</v>
      </c>
      <c r="GJ172" s="38"/>
      <c r="GK172" s="38"/>
      <c r="GL172" s="38"/>
      <c r="GM172" s="38"/>
      <c r="GN172" s="38"/>
      <c r="GO172" s="38"/>
      <c r="GP172" s="38">
        <v>20</v>
      </c>
      <c r="GQ172" s="38">
        <v>10</v>
      </c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>
        <v>30</v>
      </c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>
        <v>50</v>
      </c>
      <c r="IZ172" s="38"/>
      <c r="JA172" s="38"/>
      <c r="JB172" s="38"/>
      <c r="JC172" s="38">
        <v>30</v>
      </c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>
        <v>20</v>
      </c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>
        <v>20</v>
      </c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>
        <v>20</v>
      </c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>
        <v>60</v>
      </c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>
        <v>30</v>
      </c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>
        <v>30</v>
      </c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>
        <v>30</v>
      </c>
      <c r="TF172" s="38"/>
      <c r="TG172" s="38"/>
      <c r="TH172" s="38"/>
      <c r="TI172" s="38">
        <v>20</v>
      </c>
      <c r="TJ172" s="38">
        <v>10</v>
      </c>
      <c r="TK172" s="38"/>
      <c r="TL172" s="38"/>
      <c r="TM172" s="38"/>
      <c r="TN172" s="38"/>
      <c r="TO172" s="38"/>
      <c r="TP172" s="38"/>
      <c r="TQ172" s="38"/>
      <c r="TR172" s="38">
        <v>20</v>
      </c>
      <c r="TS172" s="38"/>
      <c r="TT172" s="38">
        <v>50</v>
      </c>
      <c r="TU172" s="38">
        <v>30</v>
      </c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>
        <v>40</v>
      </c>
      <c r="XI172" s="38"/>
      <c r="XJ172" s="38">
        <v>20</v>
      </c>
      <c r="XK172" s="38">
        <v>20</v>
      </c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>
        <v>60</v>
      </c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>
        <v>60</v>
      </c>
      <c r="AAB172" s="38"/>
      <c r="AAC172" s="38"/>
      <c r="AAD172" s="38"/>
      <c r="AAE172" s="38"/>
      <c r="AAF172" s="38"/>
      <c r="AAG172" s="38"/>
      <c r="AAH172" s="38"/>
      <c r="AAI172" s="38"/>
      <c r="AAJ172" s="31">
        <f t="shared" si="15"/>
        <v>0</v>
      </c>
      <c r="AAK172" s="5"/>
    </row>
    <row r="173" spans="1:713" s="36" customFormat="1" x14ac:dyDescent="0.25">
      <c r="A173" s="62" t="s">
        <v>26</v>
      </c>
      <c r="B173" s="77">
        <f t="shared" si="14"/>
        <v>20</v>
      </c>
      <c r="C173" s="69">
        <v>10</v>
      </c>
      <c r="D173" s="71">
        <v>43451</v>
      </c>
      <c r="E173" s="79">
        <v>16.75</v>
      </c>
      <c r="F173" s="79">
        <f t="shared" si="17"/>
        <v>335</v>
      </c>
      <c r="G173" s="77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>
        <v>20</v>
      </c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>
        <v>20</v>
      </c>
      <c r="KN173" s="38"/>
      <c r="KO173" s="38"/>
      <c r="KP173" s="38">
        <v>20</v>
      </c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>
        <v>20</v>
      </c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>
        <v>40</v>
      </c>
      <c r="RP173" s="38"/>
      <c r="RQ173" s="38"/>
      <c r="RR173" s="38"/>
      <c r="RS173" s="38"/>
      <c r="RT173" s="38">
        <v>20</v>
      </c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>
        <v>20</v>
      </c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>
        <v>30</v>
      </c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>
        <v>30</v>
      </c>
      <c r="VR173" s="38"/>
      <c r="VS173" s="38"/>
      <c r="VT173" s="38"/>
      <c r="VU173" s="38">
        <v>10</v>
      </c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>
        <v>10</v>
      </c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>
        <v>40</v>
      </c>
      <c r="YD173" s="38"/>
      <c r="YE173" s="38"/>
      <c r="YF173" s="38">
        <v>40</v>
      </c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>
        <v>30</v>
      </c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>
        <v>10</v>
      </c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>
        <v>20</v>
      </c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1">
        <f t="shared" si="15"/>
        <v>0</v>
      </c>
      <c r="AAK173" s="5"/>
    </row>
    <row r="174" spans="1:713" s="36" customFormat="1" x14ac:dyDescent="0.25">
      <c r="A174" s="62" t="s">
        <v>257</v>
      </c>
      <c r="B174" s="77">
        <f t="shared" si="14"/>
        <v>0</v>
      </c>
      <c r="C174" s="69">
        <v>10</v>
      </c>
      <c r="D174" s="71">
        <v>43293</v>
      </c>
      <c r="E174" s="79">
        <v>22.16</v>
      </c>
      <c r="F174" s="79">
        <f t="shared" si="17"/>
        <v>0</v>
      </c>
      <c r="G174" s="77">
        <v>4</v>
      </c>
      <c r="H174" s="38">
        <v>4</v>
      </c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>
        <v>7</v>
      </c>
      <c r="AF174" s="38"/>
      <c r="AG174" s="38"/>
      <c r="AH174" s="38"/>
      <c r="AI174" s="38"/>
      <c r="AJ174" s="38"/>
      <c r="AK174" s="38"/>
      <c r="AL174" s="38">
        <v>7</v>
      </c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>
        <v>10</v>
      </c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>
        <v>10</v>
      </c>
      <c r="FZ174" s="38"/>
      <c r="GA174" s="38"/>
      <c r="GB174" s="38"/>
      <c r="GC174" s="38"/>
      <c r="GD174" s="38"/>
      <c r="GE174" s="38"/>
      <c r="GF174" s="38"/>
      <c r="GG174" s="38"/>
      <c r="GH174" s="38"/>
      <c r="GI174" s="38">
        <v>10</v>
      </c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>
        <v>10</v>
      </c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>
        <v>20</v>
      </c>
      <c r="NL174" s="38"/>
      <c r="NM174" s="38"/>
      <c r="NN174" s="38"/>
      <c r="NO174" s="38"/>
      <c r="NP174" s="38"/>
      <c r="NQ174" s="38">
        <v>20</v>
      </c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>
        <v>20</v>
      </c>
      <c r="OM174" s="38"/>
      <c r="ON174" s="38"/>
      <c r="OO174" s="38"/>
      <c r="OP174" s="38"/>
      <c r="OQ174" s="38"/>
      <c r="OR174" s="38"/>
      <c r="OS174" s="38"/>
      <c r="OT174" s="38">
        <v>20</v>
      </c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1">
        <f t="shared" si="15"/>
        <v>0</v>
      </c>
      <c r="AAK174" s="5"/>
    </row>
    <row r="175" spans="1:713" s="36" customFormat="1" x14ac:dyDescent="0.25">
      <c r="A175" s="62" t="s">
        <v>257</v>
      </c>
      <c r="B175" s="77">
        <f t="shared" si="14"/>
        <v>0</v>
      </c>
      <c r="C175" s="69">
        <v>1</v>
      </c>
      <c r="D175" s="71">
        <v>43297</v>
      </c>
      <c r="E175" s="79">
        <v>21.78</v>
      </c>
      <c r="F175" s="79">
        <f t="shared" si="17"/>
        <v>0</v>
      </c>
      <c r="G175" s="77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>
        <v>8</v>
      </c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>
        <v>8</v>
      </c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1">
        <f t="shared" si="15"/>
        <v>0</v>
      </c>
      <c r="AAK175" s="5"/>
    </row>
    <row r="176" spans="1:713" s="36" customFormat="1" x14ac:dyDescent="0.25">
      <c r="A176" s="62" t="s">
        <v>243</v>
      </c>
      <c r="B176" s="77">
        <f t="shared" si="14"/>
        <v>0</v>
      </c>
      <c r="C176" s="69">
        <v>1</v>
      </c>
      <c r="D176" s="71">
        <v>43043</v>
      </c>
      <c r="E176" s="79">
        <v>22.16</v>
      </c>
      <c r="F176" s="79">
        <f t="shared" si="17"/>
        <v>0</v>
      </c>
      <c r="G176" s="77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>
        <v>1</v>
      </c>
      <c r="OM176" s="38">
        <v>1</v>
      </c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1">
        <f t="shared" si="15"/>
        <v>0</v>
      </c>
      <c r="AAK176" s="5"/>
    </row>
    <row r="177" spans="1:713" s="36" customFormat="1" x14ac:dyDescent="0.25">
      <c r="A177" s="26" t="s">
        <v>30</v>
      </c>
      <c r="B177" s="77">
        <f t="shared" si="14"/>
        <v>0</v>
      </c>
      <c r="C177" s="69">
        <v>1</v>
      </c>
      <c r="D177" s="71">
        <v>43374</v>
      </c>
      <c r="E177" s="79">
        <v>25.78</v>
      </c>
      <c r="F177" s="79">
        <f t="shared" si="17"/>
        <v>0</v>
      </c>
      <c r="G177" s="77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>
        <v>1</v>
      </c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>
        <v>2</v>
      </c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>
        <v>2</v>
      </c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>
        <v>1</v>
      </c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>
        <v>1</v>
      </c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>
        <v>4</v>
      </c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>
        <v>2</v>
      </c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>
        <v>1</v>
      </c>
      <c r="PN177" s="38"/>
      <c r="PO177" s="38"/>
      <c r="PP177" s="38"/>
      <c r="PQ177" s="38"/>
      <c r="PR177" s="38"/>
      <c r="PS177" s="38"/>
      <c r="PT177" s="38"/>
      <c r="PU177" s="38"/>
      <c r="PV177" s="38">
        <v>1</v>
      </c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>
        <f>1+2+2</f>
        <v>5</v>
      </c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>
        <v>2</v>
      </c>
      <c r="RP177" s="38"/>
      <c r="RQ177" s="38"/>
      <c r="RR177" s="38"/>
      <c r="RS177" s="38"/>
      <c r="RT177" s="38"/>
      <c r="RU177" s="38"/>
      <c r="RV177" s="38"/>
      <c r="RW177" s="38"/>
      <c r="RX177" s="38">
        <v>2</v>
      </c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>
        <v>2</v>
      </c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1">
        <f t="shared" si="15"/>
        <v>0</v>
      </c>
      <c r="AAK177" s="5"/>
    </row>
    <row r="178" spans="1:713" s="36" customFormat="1" x14ac:dyDescent="0.25">
      <c r="A178" s="43" t="s">
        <v>102</v>
      </c>
      <c r="B178" s="77">
        <f t="shared" si="14"/>
        <v>0</v>
      </c>
      <c r="C178" s="69">
        <v>10</v>
      </c>
      <c r="D178" s="71">
        <v>43461</v>
      </c>
      <c r="E178" s="79">
        <v>17.64</v>
      </c>
      <c r="F178" s="79">
        <f t="shared" si="17"/>
        <v>0</v>
      </c>
      <c r="G178" s="77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>
        <v>1</v>
      </c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>
        <v>10</v>
      </c>
      <c r="EH178" s="38"/>
      <c r="EI178" s="38"/>
      <c r="EJ178" s="38"/>
      <c r="EK178" s="38"/>
      <c r="EL178" s="38"/>
      <c r="EM178" s="38"/>
      <c r="EN178" s="38"/>
      <c r="EO178" s="38"/>
      <c r="EP178" s="38"/>
      <c r="EQ178" s="38">
        <v>1</v>
      </c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>
        <v>10</v>
      </c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>
        <v>20</v>
      </c>
      <c r="HZ178" s="38"/>
      <c r="IA178" s="38"/>
      <c r="IB178" s="38">
        <v>20</v>
      </c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>
        <v>10</v>
      </c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>
        <v>10</v>
      </c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>
        <v>9</v>
      </c>
      <c r="RP178" s="38"/>
      <c r="RQ178" s="38"/>
      <c r="RR178" s="38"/>
      <c r="RS178" s="38"/>
      <c r="RT178" s="38">
        <v>9</v>
      </c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>
        <v>30</v>
      </c>
      <c r="TF178" s="38"/>
      <c r="TG178" s="38"/>
      <c r="TH178" s="38"/>
      <c r="TI178" s="38"/>
      <c r="TJ178" s="38">
        <v>20</v>
      </c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>
        <v>10</v>
      </c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>
        <v>20</v>
      </c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>
        <v>20</v>
      </c>
      <c r="AAI178" s="38"/>
      <c r="AAJ178" s="31">
        <f t="shared" si="15"/>
        <v>0</v>
      </c>
      <c r="AAK178" s="5"/>
    </row>
    <row r="179" spans="1:713" s="36" customFormat="1" x14ac:dyDescent="0.25">
      <c r="A179" s="43" t="s">
        <v>102</v>
      </c>
      <c r="B179" s="77">
        <f t="shared" si="14"/>
        <v>0</v>
      </c>
      <c r="C179" s="69">
        <v>1</v>
      </c>
      <c r="D179" s="71">
        <v>43395</v>
      </c>
      <c r="E179" s="79">
        <v>20.22</v>
      </c>
      <c r="F179" s="79">
        <f t="shared" si="17"/>
        <v>0</v>
      </c>
      <c r="G179" s="77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  <c r="BQ179" s="38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38"/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38"/>
      <c r="DC179" s="38"/>
      <c r="DD179" s="38"/>
      <c r="DE179" s="38"/>
      <c r="DF179" s="38"/>
      <c r="DG179" s="38"/>
      <c r="DH179" s="38"/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  <c r="EI179" s="38"/>
      <c r="EJ179" s="38"/>
      <c r="EK179" s="38"/>
      <c r="EL179" s="38"/>
      <c r="EM179" s="38"/>
      <c r="EN179" s="38"/>
      <c r="EO179" s="38"/>
      <c r="EP179" s="38"/>
      <c r="EQ179" s="38"/>
      <c r="ER179" s="38"/>
      <c r="ES179" s="38"/>
      <c r="ET179" s="38"/>
      <c r="EU179" s="38"/>
      <c r="EV179" s="38"/>
      <c r="EW179" s="38"/>
      <c r="EX179" s="38"/>
      <c r="EY179" s="38"/>
      <c r="EZ179" s="38"/>
      <c r="FA179" s="38"/>
      <c r="FB179" s="38"/>
      <c r="FC179" s="38"/>
      <c r="FD179" s="38"/>
      <c r="FE179" s="38"/>
      <c r="FF179" s="38"/>
      <c r="FG179" s="38"/>
      <c r="FH179" s="38"/>
      <c r="FI179" s="38"/>
      <c r="FJ179" s="38"/>
      <c r="FK179" s="38"/>
      <c r="FL179" s="38"/>
      <c r="FM179" s="38"/>
      <c r="FN179" s="38"/>
      <c r="FO179" s="38"/>
      <c r="FP179" s="38"/>
      <c r="FQ179" s="38"/>
      <c r="FR179" s="38"/>
      <c r="FS179" s="38"/>
      <c r="FT179" s="38"/>
      <c r="FU179" s="38"/>
      <c r="FV179" s="38"/>
      <c r="FW179" s="38"/>
      <c r="FX179" s="38"/>
      <c r="FY179" s="38"/>
      <c r="FZ179" s="38"/>
      <c r="GA179" s="38"/>
      <c r="GB179" s="38"/>
      <c r="GC179" s="38"/>
      <c r="GD179" s="38"/>
      <c r="GE179" s="38"/>
      <c r="GF179" s="38"/>
      <c r="GG179" s="38"/>
      <c r="GH179" s="38"/>
      <c r="GI179" s="38"/>
      <c r="GJ179" s="38"/>
      <c r="GK179" s="38"/>
      <c r="GL179" s="38"/>
      <c r="GM179" s="38"/>
      <c r="GN179" s="38"/>
      <c r="GO179" s="38"/>
      <c r="GP179" s="38"/>
      <c r="GQ179" s="38"/>
      <c r="GR179" s="38"/>
      <c r="GS179" s="38"/>
      <c r="GT179" s="38"/>
      <c r="GU179" s="38"/>
      <c r="GV179" s="38"/>
      <c r="GW179" s="38"/>
      <c r="GX179" s="38"/>
      <c r="GY179" s="38"/>
      <c r="GZ179" s="38"/>
      <c r="HA179" s="38"/>
      <c r="HB179" s="38"/>
      <c r="HC179" s="38"/>
      <c r="HD179" s="38"/>
      <c r="HE179" s="38"/>
      <c r="HF179" s="38"/>
      <c r="HG179" s="38"/>
      <c r="HH179" s="38"/>
      <c r="HI179" s="38"/>
      <c r="HJ179" s="38"/>
      <c r="HK179" s="38"/>
      <c r="HL179" s="38"/>
      <c r="HM179" s="38"/>
      <c r="HN179" s="38"/>
      <c r="HO179" s="38"/>
      <c r="HP179" s="38"/>
      <c r="HQ179" s="38"/>
      <c r="HR179" s="38"/>
      <c r="HS179" s="38"/>
      <c r="HT179" s="38"/>
      <c r="HU179" s="38"/>
      <c r="HV179" s="38"/>
      <c r="HW179" s="38"/>
      <c r="HX179" s="38"/>
      <c r="HY179" s="38"/>
      <c r="HZ179" s="38"/>
      <c r="IA179" s="38"/>
      <c r="IB179" s="38"/>
      <c r="IC179" s="38"/>
      <c r="ID179" s="38"/>
      <c r="IE179" s="38"/>
      <c r="IF179" s="38"/>
      <c r="IG179" s="38"/>
      <c r="IH179" s="38"/>
      <c r="II179" s="38"/>
      <c r="IJ179" s="38"/>
      <c r="IK179" s="38"/>
      <c r="IL179" s="38"/>
      <c r="IM179" s="38"/>
      <c r="IN179" s="38"/>
      <c r="IO179" s="38"/>
      <c r="IP179" s="38"/>
      <c r="IQ179" s="38"/>
      <c r="IR179" s="38"/>
      <c r="IS179" s="38"/>
      <c r="IT179" s="38"/>
      <c r="IU179" s="38"/>
      <c r="IV179" s="38"/>
      <c r="IW179" s="38"/>
      <c r="IX179" s="38"/>
      <c r="IY179" s="38"/>
      <c r="IZ179" s="38"/>
      <c r="JA179" s="38"/>
      <c r="JB179" s="38"/>
      <c r="JC179" s="38"/>
      <c r="JD179" s="38"/>
      <c r="JE179" s="38"/>
      <c r="JF179" s="38"/>
      <c r="JG179" s="38"/>
      <c r="JH179" s="38"/>
      <c r="JI179" s="38"/>
      <c r="JJ179" s="38"/>
      <c r="JK179" s="38"/>
      <c r="JL179" s="38"/>
      <c r="JM179" s="38"/>
      <c r="JN179" s="38"/>
      <c r="JO179" s="38"/>
      <c r="JP179" s="38"/>
      <c r="JQ179" s="38"/>
      <c r="JR179" s="38"/>
      <c r="JS179" s="38"/>
      <c r="JT179" s="38"/>
      <c r="JU179" s="38"/>
      <c r="JV179" s="38"/>
      <c r="JW179" s="38"/>
      <c r="JX179" s="38"/>
      <c r="JY179" s="38"/>
      <c r="JZ179" s="38"/>
      <c r="KA179" s="38"/>
      <c r="KB179" s="38"/>
      <c r="KC179" s="38"/>
      <c r="KD179" s="38"/>
      <c r="KE179" s="38"/>
      <c r="KF179" s="38"/>
      <c r="KG179" s="38"/>
      <c r="KH179" s="38"/>
      <c r="KI179" s="38"/>
      <c r="KJ179" s="38"/>
      <c r="KK179" s="38"/>
      <c r="KL179" s="38"/>
      <c r="KM179" s="38"/>
      <c r="KN179" s="38"/>
      <c r="KO179" s="38"/>
      <c r="KP179" s="38"/>
      <c r="KQ179" s="38"/>
      <c r="KR179" s="38"/>
      <c r="KS179" s="38"/>
      <c r="KT179" s="38"/>
      <c r="KU179" s="38"/>
      <c r="KV179" s="38"/>
      <c r="KW179" s="38"/>
      <c r="KX179" s="38"/>
      <c r="KY179" s="38"/>
      <c r="KZ179" s="38"/>
      <c r="LA179" s="38"/>
      <c r="LB179" s="38"/>
      <c r="LC179" s="38"/>
      <c r="LD179" s="38"/>
      <c r="LE179" s="38"/>
      <c r="LF179" s="38"/>
      <c r="LG179" s="38"/>
      <c r="LH179" s="38"/>
      <c r="LI179" s="38"/>
      <c r="LJ179" s="38"/>
      <c r="LK179" s="38"/>
      <c r="LL179" s="38"/>
      <c r="LM179" s="38"/>
      <c r="LN179" s="38"/>
      <c r="LO179" s="38"/>
      <c r="LP179" s="38"/>
      <c r="LQ179" s="38"/>
      <c r="LR179" s="38"/>
      <c r="LS179" s="38"/>
      <c r="LT179" s="38"/>
      <c r="LU179" s="38"/>
      <c r="LV179" s="38"/>
      <c r="LW179" s="38"/>
      <c r="LX179" s="38"/>
      <c r="LY179" s="38"/>
      <c r="LZ179" s="38"/>
      <c r="MA179" s="38"/>
      <c r="MB179" s="38"/>
      <c r="MC179" s="38"/>
      <c r="MD179" s="38"/>
      <c r="ME179" s="38"/>
      <c r="MF179" s="38"/>
      <c r="MG179" s="38"/>
      <c r="MH179" s="38"/>
      <c r="MI179" s="38"/>
      <c r="MJ179" s="38"/>
      <c r="MK179" s="38"/>
      <c r="ML179" s="38"/>
      <c r="MM179" s="38"/>
      <c r="MN179" s="38"/>
      <c r="MO179" s="38"/>
      <c r="MP179" s="38"/>
      <c r="MQ179" s="38"/>
      <c r="MR179" s="38"/>
      <c r="MS179" s="38"/>
      <c r="MT179" s="38"/>
      <c r="MU179" s="38"/>
      <c r="MV179" s="38"/>
      <c r="MW179" s="38"/>
      <c r="MX179" s="38"/>
      <c r="MY179" s="38"/>
      <c r="MZ179" s="38"/>
      <c r="NA179" s="38"/>
      <c r="NB179" s="38"/>
      <c r="NC179" s="38"/>
      <c r="ND179" s="38"/>
      <c r="NE179" s="38"/>
      <c r="NF179" s="38"/>
      <c r="NG179" s="38"/>
      <c r="NH179" s="38"/>
      <c r="NI179" s="38"/>
      <c r="NJ179" s="38"/>
      <c r="NK179" s="38"/>
      <c r="NL179" s="38"/>
      <c r="NM179" s="38"/>
      <c r="NN179" s="38"/>
      <c r="NO179" s="38"/>
      <c r="NP179" s="38"/>
      <c r="NQ179" s="38"/>
      <c r="NR179" s="38"/>
      <c r="NS179" s="38"/>
      <c r="NT179" s="38"/>
      <c r="NU179" s="38"/>
      <c r="NV179" s="38"/>
      <c r="NW179" s="38"/>
      <c r="NX179" s="38"/>
      <c r="NY179" s="38"/>
      <c r="NZ179" s="38"/>
      <c r="OA179" s="38"/>
      <c r="OB179" s="38"/>
      <c r="OC179" s="38"/>
      <c r="OD179" s="38"/>
      <c r="OE179" s="38"/>
      <c r="OF179" s="38"/>
      <c r="OG179" s="38"/>
      <c r="OH179" s="38"/>
      <c r="OI179" s="38"/>
      <c r="OJ179" s="38"/>
      <c r="OK179" s="38"/>
      <c r="OL179" s="38"/>
      <c r="OM179" s="38"/>
      <c r="ON179" s="38"/>
      <c r="OO179" s="38"/>
      <c r="OP179" s="38"/>
      <c r="OQ179" s="38"/>
      <c r="OR179" s="38"/>
      <c r="OS179" s="38"/>
      <c r="OT179" s="38"/>
      <c r="OU179" s="38"/>
      <c r="OV179" s="38"/>
      <c r="OW179" s="38"/>
      <c r="OX179" s="38"/>
      <c r="OY179" s="38"/>
      <c r="OZ179" s="38"/>
      <c r="PA179" s="38"/>
      <c r="PB179" s="38"/>
      <c r="PC179" s="38"/>
      <c r="PD179" s="38"/>
      <c r="PE179" s="38"/>
      <c r="PF179" s="38"/>
      <c r="PG179" s="38"/>
      <c r="PH179" s="38"/>
      <c r="PI179" s="38"/>
      <c r="PJ179" s="38"/>
      <c r="PK179" s="38"/>
      <c r="PL179" s="38"/>
      <c r="PM179" s="38"/>
      <c r="PN179" s="38"/>
      <c r="PO179" s="38"/>
      <c r="PP179" s="38"/>
      <c r="PQ179" s="38"/>
      <c r="PR179" s="38"/>
      <c r="PS179" s="38"/>
      <c r="PT179" s="38"/>
      <c r="PU179" s="38"/>
      <c r="PV179" s="38"/>
      <c r="PW179" s="38"/>
      <c r="PX179" s="38"/>
      <c r="PY179" s="38"/>
      <c r="PZ179" s="38"/>
      <c r="QA179" s="38"/>
      <c r="QB179" s="38"/>
      <c r="QC179" s="38"/>
      <c r="QD179" s="38"/>
      <c r="QE179" s="38"/>
      <c r="QF179" s="38"/>
      <c r="QG179" s="38"/>
      <c r="QH179" s="38"/>
      <c r="QI179" s="38"/>
      <c r="QJ179" s="38"/>
      <c r="QK179" s="38"/>
      <c r="QL179" s="38"/>
      <c r="QM179" s="38"/>
      <c r="QN179" s="38"/>
      <c r="QO179" s="38"/>
      <c r="QP179" s="38"/>
      <c r="QQ179" s="38"/>
      <c r="QR179" s="38"/>
      <c r="QS179" s="38"/>
      <c r="QT179" s="38"/>
      <c r="QU179" s="38"/>
      <c r="QV179" s="38"/>
      <c r="QW179" s="38"/>
      <c r="QX179" s="38"/>
      <c r="QY179" s="38"/>
      <c r="QZ179" s="38"/>
      <c r="RA179" s="38"/>
      <c r="RB179" s="38"/>
      <c r="RC179" s="38"/>
      <c r="RD179" s="38"/>
      <c r="RE179" s="38"/>
      <c r="RF179" s="38"/>
      <c r="RG179" s="38"/>
      <c r="RH179" s="38"/>
      <c r="RI179" s="38"/>
      <c r="RJ179" s="38"/>
      <c r="RK179" s="38"/>
      <c r="RL179" s="38"/>
      <c r="RM179" s="38"/>
      <c r="RN179" s="38"/>
      <c r="RO179" s="38"/>
      <c r="RP179" s="38"/>
      <c r="RQ179" s="38"/>
      <c r="RR179" s="38"/>
      <c r="RS179" s="38"/>
      <c r="RT179" s="38"/>
      <c r="RU179" s="38"/>
      <c r="RV179" s="38"/>
      <c r="RW179" s="38"/>
      <c r="RX179" s="38"/>
      <c r="RY179" s="38"/>
      <c r="RZ179" s="38"/>
      <c r="SA179" s="38"/>
      <c r="SB179" s="38"/>
      <c r="SC179" s="38"/>
      <c r="SD179" s="38"/>
      <c r="SE179" s="38"/>
      <c r="SF179" s="38"/>
      <c r="SG179" s="38"/>
      <c r="SH179" s="38"/>
      <c r="SI179" s="38"/>
      <c r="SJ179" s="38"/>
      <c r="SK179" s="38"/>
      <c r="SL179" s="38"/>
      <c r="SM179" s="38"/>
      <c r="SN179" s="38"/>
      <c r="SO179" s="38"/>
      <c r="SP179" s="38"/>
      <c r="SQ179" s="38"/>
      <c r="SR179" s="38"/>
      <c r="SS179" s="38"/>
      <c r="ST179" s="38"/>
      <c r="SU179" s="38"/>
      <c r="SV179" s="38"/>
      <c r="SW179" s="38"/>
      <c r="SX179" s="38"/>
      <c r="SY179" s="38"/>
      <c r="SZ179" s="38"/>
      <c r="TA179" s="38"/>
      <c r="TB179" s="38"/>
      <c r="TC179" s="38"/>
      <c r="TD179" s="38"/>
      <c r="TE179" s="38"/>
      <c r="TF179" s="38"/>
      <c r="TG179" s="38"/>
      <c r="TH179" s="38"/>
      <c r="TI179" s="38"/>
      <c r="TJ179" s="38"/>
      <c r="TK179" s="38"/>
      <c r="TL179" s="38"/>
      <c r="TM179" s="38"/>
      <c r="TN179" s="38"/>
      <c r="TO179" s="38"/>
      <c r="TP179" s="38"/>
      <c r="TQ179" s="38"/>
      <c r="TR179" s="38"/>
      <c r="TS179" s="38"/>
      <c r="TT179" s="38"/>
      <c r="TU179" s="38"/>
      <c r="TV179" s="38"/>
      <c r="TW179" s="38"/>
      <c r="TX179" s="38"/>
      <c r="TY179" s="38"/>
      <c r="TZ179" s="38"/>
      <c r="UA179" s="38"/>
      <c r="UB179" s="38"/>
      <c r="UC179" s="38"/>
      <c r="UD179" s="38">
        <v>1</v>
      </c>
      <c r="UE179" s="38"/>
      <c r="UF179" s="38"/>
      <c r="UG179" s="38"/>
      <c r="UH179" s="38"/>
      <c r="UI179" s="38"/>
      <c r="UJ179" s="38"/>
      <c r="UK179" s="38"/>
      <c r="UL179" s="38"/>
      <c r="UM179" s="38"/>
      <c r="UN179" s="38">
        <v>1</v>
      </c>
      <c r="UO179" s="38"/>
      <c r="UP179" s="38"/>
      <c r="UQ179" s="38"/>
      <c r="UR179" s="38"/>
      <c r="US179" s="38"/>
      <c r="UT179" s="38"/>
      <c r="UU179" s="38"/>
      <c r="UV179" s="38"/>
      <c r="UW179" s="38"/>
      <c r="UX179" s="38"/>
      <c r="UY179" s="38"/>
      <c r="UZ179" s="38"/>
      <c r="VA179" s="38"/>
      <c r="VB179" s="38"/>
      <c r="VC179" s="38"/>
      <c r="VD179" s="38"/>
      <c r="VE179" s="38"/>
      <c r="VF179" s="38"/>
      <c r="VG179" s="38"/>
      <c r="VH179" s="38"/>
      <c r="VI179" s="38"/>
      <c r="VJ179" s="38"/>
      <c r="VK179" s="38"/>
      <c r="VL179" s="38"/>
      <c r="VM179" s="38"/>
      <c r="VN179" s="38"/>
      <c r="VO179" s="38"/>
      <c r="VP179" s="38"/>
      <c r="VQ179" s="38"/>
      <c r="VR179" s="38"/>
      <c r="VS179" s="38"/>
      <c r="VT179" s="38"/>
      <c r="VU179" s="38"/>
      <c r="VV179" s="38"/>
      <c r="VW179" s="38"/>
      <c r="VX179" s="38"/>
      <c r="VY179" s="38"/>
      <c r="VZ179" s="38"/>
      <c r="WA179" s="38"/>
      <c r="WB179" s="38"/>
      <c r="WC179" s="38"/>
      <c r="WD179" s="38"/>
      <c r="WE179" s="38"/>
      <c r="WF179" s="38"/>
      <c r="WG179" s="38"/>
      <c r="WH179" s="38"/>
      <c r="WI179" s="38"/>
      <c r="WJ179" s="38"/>
      <c r="WK179" s="38"/>
      <c r="WL179" s="38"/>
      <c r="WM179" s="38"/>
      <c r="WN179" s="38"/>
      <c r="WO179" s="38"/>
      <c r="WP179" s="38"/>
      <c r="WQ179" s="38"/>
      <c r="WR179" s="38"/>
      <c r="WS179" s="38"/>
      <c r="WT179" s="38"/>
      <c r="WU179" s="38"/>
      <c r="WV179" s="38"/>
      <c r="WW179" s="38"/>
      <c r="WX179" s="38"/>
      <c r="WY179" s="38"/>
      <c r="WZ179" s="38"/>
      <c r="XA179" s="38"/>
      <c r="XB179" s="38"/>
      <c r="XC179" s="38"/>
      <c r="XD179" s="38"/>
      <c r="XE179" s="38"/>
      <c r="XF179" s="38"/>
      <c r="XG179" s="38"/>
      <c r="XH179" s="38"/>
      <c r="XI179" s="38"/>
      <c r="XJ179" s="38"/>
      <c r="XK179" s="38"/>
      <c r="XL179" s="38"/>
      <c r="XM179" s="38"/>
      <c r="XN179" s="38"/>
      <c r="XO179" s="38"/>
      <c r="XP179" s="38"/>
      <c r="XQ179" s="38"/>
      <c r="XR179" s="38"/>
      <c r="XS179" s="38"/>
      <c r="XT179" s="38"/>
      <c r="XU179" s="38"/>
      <c r="XV179" s="38"/>
      <c r="XW179" s="38"/>
      <c r="XX179" s="38"/>
      <c r="XY179" s="38"/>
      <c r="XZ179" s="38"/>
      <c r="YA179" s="38"/>
      <c r="YB179" s="38"/>
      <c r="YC179" s="38"/>
      <c r="YD179" s="38"/>
      <c r="YE179" s="38"/>
      <c r="YF179" s="38"/>
      <c r="YG179" s="38"/>
      <c r="YH179" s="38"/>
      <c r="YI179" s="38"/>
      <c r="YJ179" s="38"/>
      <c r="YK179" s="38"/>
      <c r="YL179" s="38"/>
      <c r="YM179" s="38"/>
      <c r="YN179" s="38"/>
      <c r="YO179" s="38"/>
      <c r="YP179" s="38"/>
      <c r="YQ179" s="38"/>
      <c r="YR179" s="38"/>
      <c r="YS179" s="38"/>
      <c r="YT179" s="38"/>
      <c r="YU179" s="38"/>
      <c r="YV179" s="38"/>
      <c r="YW179" s="38"/>
      <c r="YX179" s="38"/>
      <c r="YY179" s="38"/>
      <c r="YZ179" s="38"/>
      <c r="ZA179" s="38"/>
      <c r="ZB179" s="38"/>
      <c r="ZC179" s="38"/>
      <c r="ZD179" s="38"/>
      <c r="ZE179" s="38"/>
      <c r="ZF179" s="38"/>
      <c r="ZG179" s="38"/>
      <c r="ZH179" s="38"/>
      <c r="ZI179" s="38"/>
      <c r="ZJ179" s="38"/>
      <c r="ZK179" s="38"/>
      <c r="ZL179" s="38"/>
      <c r="ZM179" s="38"/>
      <c r="ZN179" s="38"/>
      <c r="ZO179" s="38"/>
      <c r="ZP179" s="38"/>
      <c r="ZQ179" s="38"/>
      <c r="ZR179" s="38"/>
      <c r="ZS179" s="38"/>
      <c r="ZT179" s="38"/>
      <c r="ZU179" s="38"/>
      <c r="ZV179" s="38"/>
      <c r="ZW179" s="38"/>
      <c r="ZX179" s="38"/>
      <c r="ZY179" s="38"/>
      <c r="ZZ179" s="38"/>
      <c r="AAA179" s="38"/>
      <c r="AAB179" s="38"/>
      <c r="AAC179" s="38"/>
      <c r="AAD179" s="38"/>
      <c r="AAE179" s="38"/>
      <c r="AAF179" s="38"/>
      <c r="AAG179" s="38"/>
      <c r="AAH179" s="38"/>
      <c r="AAI179" s="38"/>
      <c r="AAJ179" s="31">
        <f t="shared" si="15"/>
        <v>0</v>
      </c>
      <c r="AAK179" s="5"/>
    </row>
    <row r="180" spans="1:713" s="36" customFormat="1" x14ac:dyDescent="0.25">
      <c r="A180" s="62" t="s">
        <v>28</v>
      </c>
      <c r="B180" s="77">
        <f t="shared" si="14"/>
        <v>0</v>
      </c>
      <c r="C180" s="69">
        <v>1</v>
      </c>
      <c r="D180" s="71">
        <v>43346</v>
      </c>
      <c r="E180" s="79">
        <v>27.62</v>
      </c>
      <c r="F180" s="79">
        <f t="shared" ref="F180:F187" si="18">E180*B180</f>
        <v>0</v>
      </c>
      <c r="G180" s="77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  <c r="BQ180" s="38"/>
      <c r="BR180" s="38"/>
      <c r="BS180" s="38"/>
      <c r="BT180" s="38"/>
      <c r="BU180" s="38"/>
      <c r="BV180" s="38"/>
      <c r="BW180" s="38"/>
      <c r="BX180" s="38"/>
      <c r="BY180" s="38">
        <v>3</v>
      </c>
      <c r="BZ180" s="38"/>
      <c r="CA180" s="38"/>
      <c r="CB180" s="38"/>
      <c r="CC180" s="38">
        <v>3</v>
      </c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38"/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38"/>
      <c r="DC180" s="38"/>
      <c r="DD180" s="38"/>
      <c r="DE180" s="38"/>
      <c r="DF180" s="38"/>
      <c r="DG180" s="38"/>
      <c r="DH180" s="38"/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  <c r="EI180" s="38"/>
      <c r="EJ180" s="38"/>
      <c r="EK180" s="38"/>
      <c r="EL180" s="38"/>
      <c r="EM180" s="38"/>
      <c r="EN180" s="38"/>
      <c r="EO180" s="38"/>
      <c r="EP180" s="38"/>
      <c r="EQ180" s="38"/>
      <c r="ER180" s="38"/>
      <c r="ES180" s="38"/>
      <c r="ET180" s="38"/>
      <c r="EU180" s="38"/>
      <c r="EV180" s="38"/>
      <c r="EW180" s="38"/>
      <c r="EX180" s="38"/>
      <c r="EY180" s="38"/>
      <c r="EZ180" s="38"/>
      <c r="FA180" s="38"/>
      <c r="FB180" s="38"/>
      <c r="FC180" s="38"/>
      <c r="FD180" s="38"/>
      <c r="FE180" s="38"/>
      <c r="FF180" s="38"/>
      <c r="FG180" s="38"/>
      <c r="FH180" s="38"/>
      <c r="FI180" s="38"/>
      <c r="FJ180" s="38"/>
      <c r="FK180" s="38"/>
      <c r="FL180" s="38"/>
      <c r="FM180" s="38"/>
      <c r="FN180" s="38"/>
      <c r="FO180" s="38"/>
      <c r="FP180" s="38"/>
      <c r="FQ180" s="38"/>
      <c r="FR180" s="38"/>
      <c r="FS180" s="38"/>
      <c r="FT180" s="38"/>
      <c r="FU180" s="38"/>
      <c r="FV180" s="38"/>
      <c r="FW180" s="38"/>
      <c r="FX180" s="38"/>
      <c r="FY180" s="38"/>
      <c r="FZ180" s="38"/>
      <c r="GA180" s="38"/>
      <c r="GB180" s="38"/>
      <c r="GC180" s="38"/>
      <c r="GD180" s="38"/>
      <c r="GE180" s="38"/>
      <c r="GF180" s="38"/>
      <c r="GG180" s="38"/>
      <c r="GH180" s="38"/>
      <c r="GI180" s="38"/>
      <c r="GJ180" s="38"/>
      <c r="GK180" s="38"/>
      <c r="GL180" s="38"/>
      <c r="GM180" s="38"/>
      <c r="GN180" s="38"/>
      <c r="GO180" s="38"/>
      <c r="GP180" s="38"/>
      <c r="GQ180" s="38"/>
      <c r="GR180" s="38"/>
      <c r="GS180" s="38"/>
      <c r="GT180" s="38"/>
      <c r="GU180" s="38"/>
      <c r="GV180" s="38"/>
      <c r="GW180" s="38"/>
      <c r="GX180" s="38"/>
      <c r="GY180" s="38"/>
      <c r="GZ180" s="38"/>
      <c r="HA180" s="38"/>
      <c r="HB180" s="38"/>
      <c r="HC180" s="38"/>
      <c r="HD180" s="38"/>
      <c r="HE180" s="38"/>
      <c r="HF180" s="38"/>
      <c r="HG180" s="38"/>
      <c r="HH180" s="38"/>
      <c r="HI180" s="38"/>
      <c r="HJ180" s="38"/>
      <c r="HK180" s="38"/>
      <c r="HL180" s="38"/>
      <c r="HM180" s="38"/>
      <c r="HN180" s="38"/>
      <c r="HO180" s="38"/>
      <c r="HP180" s="38"/>
      <c r="HQ180" s="38"/>
      <c r="HR180" s="38"/>
      <c r="HS180" s="38"/>
      <c r="HT180" s="38"/>
      <c r="HU180" s="38"/>
      <c r="HV180" s="38"/>
      <c r="HW180" s="38"/>
      <c r="HX180" s="38"/>
      <c r="HY180" s="38"/>
      <c r="HZ180" s="38"/>
      <c r="IA180" s="38"/>
      <c r="IB180" s="38"/>
      <c r="IC180" s="38"/>
      <c r="ID180" s="38"/>
      <c r="IE180" s="38"/>
      <c r="IF180" s="38"/>
      <c r="IG180" s="38"/>
      <c r="IH180" s="38"/>
      <c r="II180" s="38"/>
      <c r="IJ180" s="38"/>
      <c r="IK180" s="38"/>
      <c r="IL180" s="38"/>
      <c r="IM180" s="38"/>
      <c r="IN180" s="38"/>
      <c r="IO180" s="38"/>
      <c r="IP180" s="38"/>
      <c r="IQ180" s="38"/>
      <c r="IR180" s="38"/>
      <c r="IS180" s="38"/>
      <c r="IT180" s="38"/>
      <c r="IU180" s="38"/>
      <c r="IV180" s="38"/>
      <c r="IW180" s="38"/>
      <c r="IX180" s="38"/>
      <c r="IY180" s="38"/>
      <c r="IZ180" s="38"/>
      <c r="JA180" s="38"/>
      <c r="JB180" s="38"/>
      <c r="JC180" s="38"/>
      <c r="JD180" s="38"/>
      <c r="JE180" s="38"/>
      <c r="JF180" s="38"/>
      <c r="JG180" s="38"/>
      <c r="JH180" s="38"/>
      <c r="JI180" s="38"/>
      <c r="JJ180" s="38"/>
      <c r="JK180" s="38"/>
      <c r="JL180" s="38"/>
      <c r="JM180" s="38"/>
      <c r="JN180" s="38"/>
      <c r="JO180" s="38"/>
      <c r="JP180" s="38"/>
      <c r="JQ180" s="38"/>
      <c r="JR180" s="38"/>
      <c r="JS180" s="38"/>
      <c r="JT180" s="38"/>
      <c r="JU180" s="38"/>
      <c r="JV180" s="38"/>
      <c r="JW180" s="38"/>
      <c r="JX180" s="38"/>
      <c r="JY180" s="38"/>
      <c r="JZ180" s="38"/>
      <c r="KA180" s="38"/>
      <c r="KB180" s="38"/>
      <c r="KC180" s="38"/>
      <c r="KD180" s="38"/>
      <c r="KE180" s="38"/>
      <c r="KF180" s="38"/>
      <c r="KG180" s="38"/>
      <c r="KH180" s="38"/>
      <c r="KI180" s="38"/>
      <c r="KJ180" s="38"/>
      <c r="KK180" s="38"/>
      <c r="KL180" s="38"/>
      <c r="KM180" s="38"/>
      <c r="KN180" s="38"/>
      <c r="KO180" s="38"/>
      <c r="KP180" s="38"/>
      <c r="KQ180" s="38"/>
      <c r="KR180" s="38"/>
      <c r="KS180" s="38"/>
      <c r="KT180" s="38"/>
      <c r="KU180" s="38"/>
      <c r="KV180" s="38"/>
      <c r="KW180" s="38"/>
      <c r="KX180" s="38"/>
      <c r="KY180" s="38"/>
      <c r="KZ180" s="38"/>
      <c r="LA180" s="38"/>
      <c r="LB180" s="38"/>
      <c r="LC180" s="38"/>
      <c r="LD180" s="38"/>
      <c r="LE180" s="38"/>
      <c r="LF180" s="38"/>
      <c r="LG180" s="38"/>
      <c r="LH180" s="38"/>
      <c r="LI180" s="38"/>
      <c r="LJ180" s="38"/>
      <c r="LK180" s="38"/>
      <c r="LL180" s="38"/>
      <c r="LM180" s="38"/>
      <c r="LN180" s="38"/>
      <c r="LO180" s="38"/>
      <c r="LP180" s="38"/>
      <c r="LQ180" s="38"/>
      <c r="LR180" s="38"/>
      <c r="LS180" s="38"/>
      <c r="LT180" s="38"/>
      <c r="LU180" s="38"/>
      <c r="LV180" s="38"/>
      <c r="LW180" s="38"/>
      <c r="LX180" s="38"/>
      <c r="LY180" s="38"/>
      <c r="LZ180" s="38"/>
      <c r="MA180" s="38"/>
      <c r="MB180" s="38"/>
      <c r="MC180" s="38"/>
      <c r="MD180" s="38"/>
      <c r="ME180" s="38"/>
      <c r="MF180" s="38"/>
      <c r="MG180" s="38"/>
      <c r="MH180" s="38"/>
      <c r="MI180" s="38"/>
      <c r="MJ180" s="38"/>
      <c r="MK180" s="38"/>
      <c r="ML180" s="38"/>
      <c r="MM180" s="38"/>
      <c r="MN180" s="38"/>
      <c r="MO180" s="38"/>
      <c r="MP180" s="38"/>
      <c r="MQ180" s="38"/>
      <c r="MR180" s="38"/>
      <c r="MS180" s="38"/>
      <c r="MT180" s="38"/>
      <c r="MU180" s="38"/>
      <c r="MV180" s="38"/>
      <c r="MW180" s="38"/>
      <c r="MX180" s="38"/>
      <c r="MY180" s="38"/>
      <c r="MZ180" s="38"/>
      <c r="NA180" s="38"/>
      <c r="NB180" s="38"/>
      <c r="NC180" s="38"/>
      <c r="ND180" s="38"/>
      <c r="NE180" s="38"/>
      <c r="NF180" s="38"/>
      <c r="NG180" s="38"/>
      <c r="NH180" s="38"/>
      <c r="NI180" s="38"/>
      <c r="NJ180" s="38"/>
      <c r="NK180" s="38"/>
      <c r="NL180" s="38"/>
      <c r="NM180" s="38"/>
      <c r="NN180" s="38"/>
      <c r="NO180" s="38"/>
      <c r="NP180" s="38"/>
      <c r="NQ180" s="38"/>
      <c r="NR180" s="38"/>
      <c r="NS180" s="38"/>
      <c r="NT180" s="38"/>
      <c r="NU180" s="38"/>
      <c r="NV180" s="38"/>
      <c r="NW180" s="38"/>
      <c r="NX180" s="38"/>
      <c r="NY180" s="38"/>
      <c r="NZ180" s="38"/>
      <c r="OA180" s="38"/>
      <c r="OB180" s="38"/>
      <c r="OC180" s="38"/>
      <c r="OD180" s="38"/>
      <c r="OE180" s="38"/>
      <c r="OF180" s="38"/>
      <c r="OG180" s="38"/>
      <c r="OH180" s="38"/>
      <c r="OI180" s="38"/>
      <c r="OJ180" s="38"/>
      <c r="OK180" s="38"/>
      <c r="OL180" s="38"/>
      <c r="OM180" s="38"/>
      <c r="ON180" s="38"/>
      <c r="OO180" s="38"/>
      <c r="OP180" s="38"/>
      <c r="OQ180" s="38"/>
      <c r="OR180" s="38"/>
      <c r="OS180" s="38"/>
      <c r="OT180" s="38"/>
      <c r="OU180" s="38"/>
      <c r="OV180" s="38"/>
      <c r="OW180" s="38"/>
      <c r="OX180" s="38"/>
      <c r="OY180" s="38"/>
      <c r="OZ180" s="38"/>
      <c r="PA180" s="38"/>
      <c r="PB180" s="38"/>
      <c r="PC180" s="38"/>
      <c r="PD180" s="38"/>
      <c r="PE180" s="38"/>
      <c r="PF180" s="38"/>
      <c r="PG180" s="38"/>
      <c r="PH180" s="38"/>
      <c r="PI180" s="38"/>
      <c r="PJ180" s="38"/>
      <c r="PK180" s="38"/>
      <c r="PL180" s="38"/>
      <c r="PM180" s="38"/>
      <c r="PN180" s="38"/>
      <c r="PO180" s="38"/>
      <c r="PP180" s="38"/>
      <c r="PQ180" s="38"/>
      <c r="PR180" s="38"/>
      <c r="PS180" s="38"/>
      <c r="PT180" s="38"/>
      <c r="PU180" s="38"/>
      <c r="PV180" s="38"/>
      <c r="PW180" s="38"/>
      <c r="PX180" s="38"/>
      <c r="PY180" s="38"/>
      <c r="PZ180" s="38"/>
      <c r="QA180" s="38"/>
      <c r="QB180" s="38"/>
      <c r="QC180" s="38"/>
      <c r="QD180" s="38"/>
      <c r="QE180" s="38"/>
      <c r="QF180" s="38"/>
      <c r="QG180" s="38"/>
      <c r="QH180" s="38"/>
      <c r="QI180" s="38"/>
      <c r="QJ180" s="38"/>
      <c r="QK180" s="38"/>
      <c r="QL180" s="38"/>
      <c r="QM180" s="38"/>
      <c r="QN180" s="38"/>
      <c r="QO180" s="38"/>
      <c r="QP180" s="38"/>
      <c r="QQ180" s="38"/>
      <c r="QR180" s="38"/>
      <c r="QS180" s="38"/>
      <c r="QT180" s="38"/>
      <c r="QU180" s="38"/>
      <c r="QV180" s="38"/>
      <c r="QW180" s="38"/>
      <c r="QX180" s="38"/>
      <c r="QY180" s="38"/>
      <c r="QZ180" s="38"/>
      <c r="RA180" s="38"/>
      <c r="RB180" s="38"/>
      <c r="RC180" s="38"/>
      <c r="RD180" s="38"/>
      <c r="RE180" s="38"/>
      <c r="RF180" s="38"/>
      <c r="RG180" s="38"/>
      <c r="RH180" s="38"/>
      <c r="RI180" s="38"/>
      <c r="RJ180" s="38"/>
      <c r="RK180" s="38"/>
      <c r="RL180" s="38"/>
      <c r="RM180" s="38"/>
      <c r="RN180" s="38"/>
      <c r="RO180" s="38">
        <v>2</v>
      </c>
      <c r="RP180" s="38"/>
      <c r="RQ180" s="38"/>
      <c r="RR180" s="38">
        <v>2</v>
      </c>
      <c r="RS180" s="38"/>
      <c r="RT180" s="38"/>
      <c r="RU180" s="38"/>
      <c r="RV180" s="38"/>
      <c r="RW180" s="38"/>
      <c r="RX180" s="38"/>
      <c r="RY180" s="38"/>
      <c r="RZ180" s="38"/>
      <c r="SA180" s="38"/>
      <c r="SB180" s="38"/>
      <c r="SC180" s="38"/>
      <c r="SD180" s="38"/>
      <c r="SE180" s="38"/>
      <c r="SF180" s="38"/>
      <c r="SG180" s="38"/>
      <c r="SH180" s="38"/>
      <c r="SI180" s="38"/>
      <c r="SJ180" s="38"/>
      <c r="SK180" s="38"/>
      <c r="SL180" s="38"/>
      <c r="SM180" s="38"/>
      <c r="SN180" s="38"/>
      <c r="SO180" s="38"/>
      <c r="SP180" s="38"/>
      <c r="SQ180" s="38"/>
      <c r="SR180" s="38"/>
      <c r="SS180" s="38"/>
      <c r="ST180" s="38"/>
      <c r="SU180" s="38"/>
      <c r="SV180" s="38"/>
      <c r="SW180" s="38"/>
      <c r="SX180" s="38"/>
      <c r="SY180" s="38"/>
      <c r="SZ180" s="38"/>
      <c r="TA180" s="38"/>
      <c r="TB180" s="38"/>
      <c r="TC180" s="38"/>
      <c r="TD180" s="38"/>
      <c r="TE180" s="38"/>
      <c r="TF180" s="38"/>
      <c r="TG180" s="38"/>
      <c r="TH180" s="38"/>
      <c r="TI180" s="38"/>
      <c r="TJ180" s="38"/>
      <c r="TK180" s="38"/>
      <c r="TL180" s="38"/>
      <c r="TM180" s="38"/>
      <c r="TN180" s="38"/>
      <c r="TO180" s="38"/>
      <c r="TP180" s="38"/>
      <c r="TQ180" s="38"/>
      <c r="TR180" s="38"/>
      <c r="TS180" s="38"/>
      <c r="TT180" s="38"/>
      <c r="TU180" s="38"/>
      <c r="TV180" s="38"/>
      <c r="TW180" s="38"/>
      <c r="TX180" s="38"/>
      <c r="TY180" s="38"/>
      <c r="TZ180" s="38"/>
      <c r="UA180" s="38"/>
      <c r="UB180" s="38"/>
      <c r="UC180" s="38"/>
      <c r="UD180" s="38"/>
      <c r="UE180" s="38"/>
      <c r="UF180" s="38"/>
      <c r="UG180" s="38"/>
      <c r="UH180" s="38"/>
      <c r="UI180" s="38"/>
      <c r="UJ180" s="38"/>
      <c r="UK180" s="38"/>
      <c r="UL180" s="38"/>
      <c r="UM180" s="38"/>
      <c r="UN180" s="38"/>
      <c r="UO180" s="38"/>
      <c r="UP180" s="38"/>
      <c r="UQ180" s="38"/>
      <c r="UR180" s="38"/>
      <c r="US180" s="38"/>
      <c r="UT180" s="38"/>
      <c r="UU180" s="38"/>
      <c r="UV180" s="38"/>
      <c r="UW180" s="38"/>
      <c r="UX180" s="38"/>
      <c r="UY180" s="38"/>
      <c r="UZ180" s="38"/>
      <c r="VA180" s="38"/>
      <c r="VB180" s="38"/>
      <c r="VC180" s="38"/>
      <c r="VD180" s="38"/>
      <c r="VE180" s="38"/>
      <c r="VF180" s="38"/>
      <c r="VG180" s="38"/>
      <c r="VH180" s="38"/>
      <c r="VI180" s="38"/>
      <c r="VJ180" s="38"/>
      <c r="VK180" s="38"/>
      <c r="VL180" s="38"/>
      <c r="VM180" s="38"/>
      <c r="VN180" s="38"/>
      <c r="VO180" s="38"/>
      <c r="VP180" s="38"/>
      <c r="VQ180" s="38"/>
      <c r="VR180" s="38"/>
      <c r="VS180" s="38"/>
      <c r="VT180" s="38"/>
      <c r="VU180" s="38"/>
      <c r="VV180" s="38"/>
      <c r="VW180" s="38"/>
      <c r="VX180" s="38"/>
      <c r="VY180" s="38"/>
      <c r="VZ180" s="38"/>
      <c r="WA180" s="38"/>
      <c r="WB180" s="38"/>
      <c r="WC180" s="38"/>
      <c r="WD180" s="38"/>
      <c r="WE180" s="38"/>
      <c r="WF180" s="38"/>
      <c r="WG180" s="38"/>
      <c r="WH180" s="38"/>
      <c r="WI180" s="38"/>
      <c r="WJ180" s="38"/>
      <c r="WK180" s="38"/>
      <c r="WL180" s="38"/>
      <c r="WM180" s="38"/>
      <c r="WN180" s="38"/>
      <c r="WO180" s="38"/>
      <c r="WP180" s="38"/>
      <c r="WQ180" s="38"/>
      <c r="WR180" s="38"/>
      <c r="WS180" s="38"/>
      <c r="WT180" s="38"/>
      <c r="WU180" s="38"/>
      <c r="WV180" s="38"/>
      <c r="WW180" s="38"/>
      <c r="WX180" s="38"/>
      <c r="WY180" s="38"/>
      <c r="WZ180" s="38"/>
      <c r="XA180" s="38"/>
      <c r="XB180" s="38"/>
      <c r="XC180" s="38"/>
      <c r="XD180" s="38"/>
      <c r="XE180" s="38"/>
      <c r="XF180" s="38"/>
      <c r="XG180" s="38"/>
      <c r="XH180" s="38"/>
      <c r="XI180" s="38"/>
      <c r="XJ180" s="38"/>
      <c r="XK180" s="38"/>
      <c r="XL180" s="38"/>
      <c r="XM180" s="38"/>
      <c r="XN180" s="38"/>
      <c r="XO180" s="38"/>
      <c r="XP180" s="38"/>
      <c r="XQ180" s="38"/>
      <c r="XR180" s="38"/>
      <c r="XS180" s="38"/>
      <c r="XT180" s="38"/>
      <c r="XU180" s="38"/>
      <c r="XV180" s="38"/>
      <c r="XW180" s="38"/>
      <c r="XX180" s="38"/>
      <c r="XY180" s="38"/>
      <c r="XZ180" s="38"/>
      <c r="YA180" s="38"/>
      <c r="YB180" s="38"/>
      <c r="YC180" s="38"/>
      <c r="YD180" s="38"/>
      <c r="YE180" s="38"/>
      <c r="YF180" s="38"/>
      <c r="YG180" s="38"/>
      <c r="YH180" s="38"/>
      <c r="YI180" s="38"/>
      <c r="YJ180" s="38"/>
      <c r="YK180" s="38"/>
      <c r="YL180" s="38"/>
      <c r="YM180" s="38"/>
      <c r="YN180" s="38"/>
      <c r="YO180" s="38"/>
      <c r="YP180" s="38"/>
      <c r="YQ180" s="38"/>
      <c r="YR180" s="38"/>
      <c r="YS180" s="38"/>
      <c r="YT180" s="38"/>
      <c r="YU180" s="38"/>
      <c r="YV180" s="38"/>
      <c r="YW180" s="38"/>
      <c r="YX180" s="38"/>
      <c r="YY180" s="38"/>
      <c r="YZ180" s="38"/>
      <c r="ZA180" s="38"/>
      <c r="ZB180" s="38"/>
      <c r="ZC180" s="38"/>
      <c r="ZD180" s="38"/>
      <c r="ZE180" s="38"/>
      <c r="ZF180" s="38"/>
      <c r="ZG180" s="38"/>
      <c r="ZH180" s="38"/>
      <c r="ZI180" s="38"/>
      <c r="ZJ180" s="38"/>
      <c r="ZK180" s="38"/>
      <c r="ZL180" s="38"/>
      <c r="ZM180" s="38"/>
      <c r="ZN180" s="38"/>
      <c r="ZO180" s="38"/>
      <c r="ZP180" s="38"/>
      <c r="ZQ180" s="38"/>
      <c r="ZR180" s="38"/>
      <c r="ZS180" s="38"/>
      <c r="ZT180" s="38"/>
      <c r="ZU180" s="38"/>
      <c r="ZV180" s="38"/>
      <c r="ZW180" s="38"/>
      <c r="ZX180" s="38"/>
      <c r="ZY180" s="38"/>
      <c r="ZZ180" s="38"/>
      <c r="AAA180" s="38"/>
      <c r="AAB180" s="38"/>
      <c r="AAC180" s="38"/>
      <c r="AAD180" s="38"/>
      <c r="AAE180" s="38"/>
      <c r="AAF180" s="38"/>
      <c r="AAG180" s="38"/>
      <c r="AAH180" s="38"/>
      <c r="AAI180" s="38"/>
      <c r="AAJ180" s="31">
        <f t="shared" si="15"/>
        <v>0</v>
      </c>
      <c r="AAK180" s="5"/>
    </row>
    <row r="181" spans="1:713" s="36" customFormat="1" x14ac:dyDescent="0.25">
      <c r="A181" s="62" t="s">
        <v>295</v>
      </c>
      <c r="B181" s="77">
        <f t="shared" si="14"/>
        <v>0</v>
      </c>
      <c r="C181" s="69">
        <v>1</v>
      </c>
      <c r="D181" s="71">
        <v>43430</v>
      </c>
      <c r="E181" s="79">
        <v>16.059999999999999</v>
      </c>
      <c r="F181" s="79">
        <f t="shared" si="18"/>
        <v>0</v>
      </c>
      <c r="G181" s="77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  <c r="BQ181" s="38"/>
      <c r="BR181" s="38"/>
      <c r="BS181" s="38"/>
      <c r="BT181" s="38"/>
      <c r="BU181" s="38"/>
      <c r="BV181" s="38"/>
      <c r="BW181" s="38"/>
      <c r="BX181" s="38"/>
      <c r="BY181" s="38">
        <v>3</v>
      </c>
      <c r="BZ181" s="38"/>
      <c r="CA181" s="38"/>
      <c r="CB181" s="38"/>
      <c r="CC181" s="38">
        <v>3</v>
      </c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38"/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38"/>
      <c r="DC181" s="38"/>
      <c r="DD181" s="38"/>
      <c r="DE181" s="38"/>
      <c r="DF181" s="38"/>
      <c r="DG181" s="38"/>
      <c r="DH181" s="38"/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  <c r="EI181" s="38"/>
      <c r="EJ181" s="38"/>
      <c r="EK181" s="38"/>
      <c r="EL181" s="38"/>
      <c r="EM181" s="38"/>
      <c r="EN181" s="38"/>
      <c r="EO181" s="38"/>
      <c r="EP181" s="38"/>
      <c r="EQ181" s="38"/>
      <c r="ER181" s="38"/>
      <c r="ES181" s="38"/>
      <c r="ET181" s="38"/>
      <c r="EU181" s="38"/>
      <c r="EV181" s="38"/>
      <c r="EW181" s="38"/>
      <c r="EX181" s="38"/>
      <c r="EY181" s="38"/>
      <c r="EZ181" s="38"/>
      <c r="FA181" s="38"/>
      <c r="FB181" s="38"/>
      <c r="FC181" s="38"/>
      <c r="FD181" s="38"/>
      <c r="FE181" s="38"/>
      <c r="FF181" s="38"/>
      <c r="FG181" s="38"/>
      <c r="FH181" s="38"/>
      <c r="FI181" s="38"/>
      <c r="FJ181" s="38"/>
      <c r="FK181" s="38"/>
      <c r="FL181" s="38"/>
      <c r="FM181" s="38"/>
      <c r="FN181" s="38"/>
      <c r="FO181" s="38"/>
      <c r="FP181" s="38"/>
      <c r="FQ181" s="38"/>
      <c r="FR181" s="38"/>
      <c r="FS181" s="38"/>
      <c r="FT181" s="38"/>
      <c r="FU181" s="38"/>
      <c r="FV181" s="38"/>
      <c r="FW181" s="38"/>
      <c r="FX181" s="38"/>
      <c r="FY181" s="38"/>
      <c r="FZ181" s="38"/>
      <c r="GA181" s="38"/>
      <c r="GB181" s="38"/>
      <c r="GC181" s="38"/>
      <c r="GD181" s="38"/>
      <c r="GE181" s="38"/>
      <c r="GF181" s="38"/>
      <c r="GG181" s="38"/>
      <c r="GH181" s="38"/>
      <c r="GI181" s="38"/>
      <c r="GJ181" s="38"/>
      <c r="GK181" s="38"/>
      <c r="GL181" s="38"/>
      <c r="GM181" s="38"/>
      <c r="GN181" s="38"/>
      <c r="GO181" s="38"/>
      <c r="GP181" s="38"/>
      <c r="GQ181" s="38"/>
      <c r="GR181" s="38"/>
      <c r="GS181" s="38"/>
      <c r="GT181" s="38"/>
      <c r="GU181" s="38"/>
      <c r="GV181" s="38"/>
      <c r="GW181" s="38"/>
      <c r="GX181" s="38"/>
      <c r="GY181" s="38"/>
      <c r="GZ181" s="38"/>
      <c r="HA181" s="38"/>
      <c r="HB181" s="38"/>
      <c r="HC181" s="38"/>
      <c r="HD181" s="38"/>
      <c r="HE181" s="38"/>
      <c r="HF181" s="38"/>
      <c r="HG181" s="38"/>
      <c r="HH181" s="38"/>
      <c r="HI181" s="38"/>
      <c r="HJ181" s="38"/>
      <c r="HK181" s="38"/>
      <c r="HL181" s="38"/>
      <c r="HM181" s="38"/>
      <c r="HN181" s="38"/>
      <c r="HO181" s="38"/>
      <c r="HP181" s="38"/>
      <c r="HQ181" s="38"/>
      <c r="HR181" s="38"/>
      <c r="HS181" s="38"/>
      <c r="HT181" s="38"/>
      <c r="HU181" s="38"/>
      <c r="HV181" s="38"/>
      <c r="HW181" s="38"/>
      <c r="HX181" s="38"/>
      <c r="HY181" s="38"/>
      <c r="HZ181" s="38"/>
      <c r="IA181" s="38"/>
      <c r="IB181" s="38"/>
      <c r="IC181" s="38"/>
      <c r="ID181" s="38"/>
      <c r="IE181" s="38"/>
      <c r="IF181" s="38"/>
      <c r="IG181" s="38"/>
      <c r="IH181" s="38"/>
      <c r="II181" s="38"/>
      <c r="IJ181" s="38"/>
      <c r="IK181" s="38"/>
      <c r="IL181" s="38"/>
      <c r="IM181" s="38"/>
      <c r="IN181" s="38"/>
      <c r="IO181" s="38"/>
      <c r="IP181" s="38"/>
      <c r="IQ181" s="38"/>
      <c r="IR181" s="38"/>
      <c r="IS181" s="38"/>
      <c r="IT181" s="38"/>
      <c r="IU181" s="38"/>
      <c r="IV181" s="38"/>
      <c r="IW181" s="38"/>
      <c r="IX181" s="38"/>
      <c r="IY181" s="38"/>
      <c r="IZ181" s="38"/>
      <c r="JA181" s="38"/>
      <c r="JB181" s="38"/>
      <c r="JC181" s="38"/>
      <c r="JD181" s="38"/>
      <c r="JE181" s="38"/>
      <c r="JF181" s="38"/>
      <c r="JG181" s="38"/>
      <c r="JH181" s="38"/>
      <c r="JI181" s="38"/>
      <c r="JJ181" s="38"/>
      <c r="JK181" s="38"/>
      <c r="JL181" s="38"/>
      <c r="JM181" s="38"/>
      <c r="JN181" s="38"/>
      <c r="JO181" s="38"/>
      <c r="JP181" s="38"/>
      <c r="JQ181" s="38"/>
      <c r="JR181" s="38"/>
      <c r="JS181" s="38"/>
      <c r="JT181" s="38"/>
      <c r="JU181" s="38"/>
      <c r="JV181" s="38"/>
      <c r="JW181" s="38"/>
      <c r="JX181" s="38"/>
      <c r="JY181" s="38"/>
      <c r="JZ181" s="38"/>
      <c r="KA181" s="38"/>
      <c r="KB181" s="38"/>
      <c r="KC181" s="38"/>
      <c r="KD181" s="38"/>
      <c r="KE181" s="38"/>
      <c r="KF181" s="38"/>
      <c r="KG181" s="38"/>
      <c r="KH181" s="38"/>
      <c r="KI181" s="38"/>
      <c r="KJ181" s="38"/>
      <c r="KK181" s="38"/>
      <c r="KL181" s="38"/>
      <c r="KM181" s="38"/>
      <c r="KN181" s="38"/>
      <c r="KO181" s="38"/>
      <c r="KP181" s="38"/>
      <c r="KQ181" s="38"/>
      <c r="KR181" s="38"/>
      <c r="KS181" s="38"/>
      <c r="KT181" s="38"/>
      <c r="KU181" s="38"/>
      <c r="KV181" s="38"/>
      <c r="KW181" s="38"/>
      <c r="KX181" s="38"/>
      <c r="KY181" s="38"/>
      <c r="KZ181" s="38"/>
      <c r="LA181" s="38"/>
      <c r="LB181" s="38"/>
      <c r="LC181" s="38"/>
      <c r="LD181" s="38"/>
      <c r="LE181" s="38"/>
      <c r="LF181" s="38"/>
      <c r="LG181" s="38"/>
      <c r="LH181" s="38"/>
      <c r="LI181" s="38"/>
      <c r="LJ181" s="38"/>
      <c r="LK181" s="38"/>
      <c r="LL181" s="38"/>
      <c r="LM181" s="38"/>
      <c r="LN181" s="38"/>
      <c r="LO181" s="38"/>
      <c r="LP181" s="38"/>
      <c r="LQ181" s="38"/>
      <c r="LR181" s="38"/>
      <c r="LS181" s="38"/>
      <c r="LT181" s="38"/>
      <c r="LU181" s="38"/>
      <c r="LV181" s="38"/>
      <c r="LW181" s="38"/>
      <c r="LX181" s="38"/>
      <c r="LY181" s="38"/>
      <c r="LZ181" s="38"/>
      <c r="MA181" s="38"/>
      <c r="MB181" s="38"/>
      <c r="MC181" s="38"/>
      <c r="MD181" s="38"/>
      <c r="ME181" s="38"/>
      <c r="MF181" s="38"/>
      <c r="MG181" s="38"/>
      <c r="MH181" s="38"/>
      <c r="MI181" s="38"/>
      <c r="MJ181" s="38"/>
      <c r="MK181" s="38"/>
      <c r="ML181" s="38"/>
      <c r="MM181" s="38"/>
      <c r="MN181" s="38"/>
      <c r="MO181" s="38"/>
      <c r="MP181" s="38"/>
      <c r="MQ181" s="38"/>
      <c r="MR181" s="38"/>
      <c r="MS181" s="38"/>
      <c r="MT181" s="38"/>
      <c r="MU181" s="38"/>
      <c r="MV181" s="38"/>
      <c r="MW181" s="38"/>
      <c r="MX181" s="38"/>
      <c r="MY181" s="38"/>
      <c r="MZ181" s="38"/>
      <c r="NA181" s="38"/>
      <c r="NB181" s="38"/>
      <c r="NC181" s="38"/>
      <c r="ND181" s="38"/>
      <c r="NE181" s="38"/>
      <c r="NF181" s="38"/>
      <c r="NG181" s="38"/>
      <c r="NH181" s="38"/>
      <c r="NI181" s="38"/>
      <c r="NJ181" s="38"/>
      <c r="NK181" s="38"/>
      <c r="NL181" s="38"/>
      <c r="NM181" s="38"/>
      <c r="NN181" s="38"/>
      <c r="NO181" s="38"/>
      <c r="NP181" s="38"/>
      <c r="NQ181" s="38"/>
      <c r="NR181" s="38"/>
      <c r="NS181" s="38"/>
      <c r="NT181" s="38"/>
      <c r="NU181" s="38"/>
      <c r="NV181" s="38"/>
      <c r="NW181" s="38"/>
      <c r="NX181" s="38"/>
      <c r="NY181" s="38"/>
      <c r="NZ181" s="38"/>
      <c r="OA181" s="38"/>
      <c r="OB181" s="38"/>
      <c r="OC181" s="38"/>
      <c r="OD181" s="38"/>
      <c r="OE181" s="38"/>
      <c r="OF181" s="38"/>
      <c r="OG181" s="38"/>
      <c r="OH181" s="38"/>
      <c r="OI181" s="38"/>
      <c r="OJ181" s="38"/>
      <c r="OK181" s="38"/>
      <c r="OL181" s="38"/>
      <c r="OM181" s="38"/>
      <c r="ON181" s="38"/>
      <c r="OO181" s="38"/>
      <c r="OP181" s="38"/>
      <c r="OQ181" s="38"/>
      <c r="OR181" s="38"/>
      <c r="OS181" s="38"/>
      <c r="OT181" s="38"/>
      <c r="OU181" s="38"/>
      <c r="OV181" s="38"/>
      <c r="OW181" s="38"/>
      <c r="OX181" s="38"/>
      <c r="OY181" s="38"/>
      <c r="OZ181" s="38"/>
      <c r="PA181" s="38"/>
      <c r="PB181" s="38"/>
      <c r="PC181" s="38"/>
      <c r="PD181" s="38"/>
      <c r="PE181" s="38"/>
      <c r="PF181" s="38"/>
      <c r="PG181" s="38"/>
      <c r="PH181" s="38"/>
      <c r="PI181" s="38"/>
      <c r="PJ181" s="38"/>
      <c r="PK181" s="38"/>
      <c r="PL181" s="38"/>
      <c r="PM181" s="38"/>
      <c r="PN181" s="38"/>
      <c r="PO181" s="38"/>
      <c r="PP181" s="38"/>
      <c r="PQ181" s="38"/>
      <c r="PR181" s="38"/>
      <c r="PS181" s="38"/>
      <c r="PT181" s="38"/>
      <c r="PU181" s="38"/>
      <c r="PV181" s="38"/>
      <c r="PW181" s="38"/>
      <c r="PX181" s="38"/>
      <c r="PY181" s="38"/>
      <c r="PZ181" s="38"/>
      <c r="QA181" s="38"/>
      <c r="QB181" s="38"/>
      <c r="QC181" s="38"/>
      <c r="QD181" s="38"/>
      <c r="QE181" s="38"/>
      <c r="QF181" s="38"/>
      <c r="QG181" s="38"/>
      <c r="QH181" s="38"/>
      <c r="QI181" s="38"/>
      <c r="QJ181" s="38"/>
      <c r="QK181" s="38"/>
      <c r="QL181" s="38"/>
      <c r="QM181" s="38"/>
      <c r="QN181" s="38"/>
      <c r="QO181" s="38"/>
      <c r="QP181" s="38"/>
      <c r="QQ181" s="38"/>
      <c r="QR181" s="38"/>
      <c r="QS181" s="38"/>
      <c r="QT181" s="38"/>
      <c r="QU181" s="38"/>
      <c r="QV181" s="38"/>
      <c r="QW181" s="38"/>
      <c r="QX181" s="38"/>
      <c r="QY181" s="38"/>
      <c r="QZ181" s="38"/>
      <c r="RA181" s="38"/>
      <c r="RB181" s="38"/>
      <c r="RC181" s="38"/>
      <c r="RD181" s="38"/>
      <c r="RE181" s="38"/>
      <c r="RF181" s="38"/>
      <c r="RG181" s="38"/>
      <c r="RH181" s="38"/>
      <c r="RI181" s="38"/>
      <c r="RJ181" s="38"/>
      <c r="RK181" s="38"/>
      <c r="RL181" s="38"/>
      <c r="RM181" s="38"/>
      <c r="RN181" s="38"/>
      <c r="RO181" s="38">
        <v>2</v>
      </c>
      <c r="RP181" s="38"/>
      <c r="RQ181" s="38"/>
      <c r="RR181" s="38">
        <v>2</v>
      </c>
      <c r="RS181" s="38"/>
      <c r="RT181" s="38"/>
      <c r="RU181" s="38"/>
      <c r="RV181" s="38"/>
      <c r="RW181" s="38"/>
      <c r="RX181" s="38"/>
      <c r="RY181" s="38"/>
      <c r="RZ181" s="38"/>
      <c r="SA181" s="38"/>
      <c r="SB181" s="38"/>
      <c r="SC181" s="38"/>
      <c r="SD181" s="38"/>
      <c r="SE181" s="38"/>
      <c r="SF181" s="38"/>
      <c r="SG181" s="38"/>
      <c r="SH181" s="38"/>
      <c r="SI181" s="38"/>
      <c r="SJ181" s="38"/>
      <c r="SK181" s="38"/>
      <c r="SL181" s="38"/>
      <c r="SM181" s="38"/>
      <c r="SN181" s="38"/>
      <c r="SO181" s="38"/>
      <c r="SP181" s="38"/>
      <c r="SQ181" s="38"/>
      <c r="SR181" s="38"/>
      <c r="SS181" s="38"/>
      <c r="ST181" s="38"/>
      <c r="SU181" s="38"/>
      <c r="SV181" s="38"/>
      <c r="SW181" s="38"/>
      <c r="SX181" s="38"/>
      <c r="SY181" s="38"/>
      <c r="SZ181" s="38"/>
      <c r="TA181" s="38"/>
      <c r="TB181" s="38"/>
      <c r="TC181" s="38"/>
      <c r="TD181" s="38"/>
      <c r="TE181" s="38"/>
      <c r="TF181" s="38"/>
      <c r="TG181" s="38"/>
      <c r="TH181" s="38"/>
      <c r="TI181" s="38"/>
      <c r="TJ181" s="38"/>
      <c r="TK181" s="38"/>
      <c r="TL181" s="38"/>
      <c r="TM181" s="38"/>
      <c r="TN181" s="38"/>
      <c r="TO181" s="38"/>
      <c r="TP181" s="38"/>
      <c r="TQ181" s="38"/>
      <c r="TR181" s="38"/>
      <c r="TS181" s="38"/>
      <c r="TT181" s="38"/>
      <c r="TU181" s="38"/>
      <c r="TV181" s="38"/>
      <c r="TW181" s="38"/>
      <c r="TX181" s="38"/>
      <c r="TY181" s="38"/>
      <c r="TZ181" s="38"/>
      <c r="UA181" s="38"/>
      <c r="UB181" s="38"/>
      <c r="UC181" s="38"/>
      <c r="UD181" s="38"/>
      <c r="UE181" s="38"/>
      <c r="UF181" s="38"/>
      <c r="UG181" s="38"/>
      <c r="UH181" s="38"/>
      <c r="UI181" s="38"/>
      <c r="UJ181" s="38"/>
      <c r="UK181" s="38"/>
      <c r="UL181" s="38"/>
      <c r="UM181" s="38"/>
      <c r="UN181" s="38"/>
      <c r="UO181" s="38"/>
      <c r="UP181" s="38"/>
      <c r="UQ181" s="38"/>
      <c r="UR181" s="38"/>
      <c r="US181" s="38"/>
      <c r="UT181" s="38"/>
      <c r="UU181" s="38"/>
      <c r="UV181" s="38"/>
      <c r="UW181" s="38"/>
      <c r="UX181" s="38"/>
      <c r="UY181" s="38"/>
      <c r="UZ181" s="38"/>
      <c r="VA181" s="38"/>
      <c r="VB181" s="38"/>
      <c r="VC181" s="38"/>
      <c r="VD181" s="38"/>
      <c r="VE181" s="38"/>
      <c r="VF181" s="38"/>
      <c r="VG181" s="38"/>
      <c r="VH181" s="38"/>
      <c r="VI181" s="38"/>
      <c r="VJ181" s="38"/>
      <c r="VK181" s="38"/>
      <c r="VL181" s="38"/>
      <c r="VM181" s="38"/>
      <c r="VN181" s="38"/>
      <c r="VO181" s="38"/>
      <c r="VP181" s="38"/>
      <c r="VQ181" s="38"/>
      <c r="VR181" s="38"/>
      <c r="VS181" s="38"/>
      <c r="VT181" s="38"/>
      <c r="VU181" s="38"/>
      <c r="VV181" s="38"/>
      <c r="VW181" s="38"/>
      <c r="VX181" s="38"/>
      <c r="VY181" s="38"/>
      <c r="VZ181" s="38"/>
      <c r="WA181" s="38"/>
      <c r="WB181" s="38"/>
      <c r="WC181" s="38"/>
      <c r="WD181" s="38"/>
      <c r="WE181" s="38"/>
      <c r="WF181" s="38"/>
      <c r="WG181" s="38"/>
      <c r="WH181" s="38"/>
      <c r="WI181" s="38"/>
      <c r="WJ181" s="38"/>
      <c r="WK181" s="38"/>
      <c r="WL181" s="38"/>
      <c r="WM181" s="38"/>
      <c r="WN181" s="38"/>
      <c r="WO181" s="38"/>
      <c r="WP181" s="38"/>
      <c r="WQ181" s="38"/>
      <c r="WR181" s="38"/>
      <c r="WS181" s="38"/>
      <c r="WT181" s="38"/>
      <c r="WU181" s="38"/>
      <c r="WV181" s="38"/>
      <c r="WW181" s="38"/>
      <c r="WX181" s="38"/>
      <c r="WY181" s="38"/>
      <c r="WZ181" s="38"/>
      <c r="XA181" s="38"/>
      <c r="XB181" s="38"/>
      <c r="XC181" s="38"/>
      <c r="XD181" s="38"/>
      <c r="XE181" s="38"/>
      <c r="XF181" s="38"/>
      <c r="XG181" s="38"/>
      <c r="XH181" s="38"/>
      <c r="XI181" s="38"/>
      <c r="XJ181" s="38"/>
      <c r="XK181" s="38"/>
      <c r="XL181" s="38"/>
      <c r="XM181" s="38"/>
      <c r="XN181" s="38"/>
      <c r="XO181" s="38"/>
      <c r="XP181" s="38"/>
      <c r="XQ181" s="38"/>
      <c r="XR181" s="38"/>
      <c r="XS181" s="38"/>
      <c r="XT181" s="38"/>
      <c r="XU181" s="38"/>
      <c r="XV181" s="38"/>
      <c r="XW181" s="38"/>
      <c r="XX181" s="38"/>
      <c r="XY181" s="38"/>
      <c r="XZ181" s="38"/>
      <c r="YA181" s="38"/>
      <c r="YB181" s="38"/>
      <c r="YC181" s="38"/>
      <c r="YD181" s="38"/>
      <c r="YE181" s="38"/>
      <c r="YF181" s="38"/>
      <c r="YG181" s="38"/>
      <c r="YH181" s="38"/>
      <c r="YI181" s="38"/>
      <c r="YJ181" s="38"/>
      <c r="YK181" s="38"/>
      <c r="YL181" s="38"/>
      <c r="YM181" s="38"/>
      <c r="YN181" s="38"/>
      <c r="YO181" s="38"/>
      <c r="YP181" s="38"/>
      <c r="YQ181" s="38"/>
      <c r="YR181" s="38"/>
      <c r="YS181" s="38"/>
      <c r="YT181" s="38"/>
      <c r="YU181" s="38"/>
      <c r="YV181" s="38"/>
      <c r="YW181" s="38"/>
      <c r="YX181" s="38"/>
      <c r="YY181" s="38"/>
      <c r="YZ181" s="38"/>
      <c r="ZA181" s="38"/>
      <c r="ZB181" s="38"/>
      <c r="ZC181" s="38"/>
      <c r="ZD181" s="38"/>
      <c r="ZE181" s="38"/>
      <c r="ZF181" s="38"/>
      <c r="ZG181" s="38"/>
      <c r="ZH181" s="38"/>
      <c r="ZI181" s="38"/>
      <c r="ZJ181" s="38"/>
      <c r="ZK181" s="38"/>
      <c r="ZL181" s="38"/>
      <c r="ZM181" s="38"/>
      <c r="ZN181" s="38"/>
      <c r="ZO181" s="38"/>
      <c r="ZP181" s="38"/>
      <c r="ZQ181" s="38"/>
      <c r="ZR181" s="38"/>
      <c r="ZS181" s="38"/>
      <c r="ZT181" s="38"/>
      <c r="ZU181" s="38"/>
      <c r="ZV181" s="38"/>
      <c r="ZW181" s="38"/>
      <c r="ZX181" s="38"/>
      <c r="ZY181" s="38"/>
      <c r="ZZ181" s="38"/>
      <c r="AAA181" s="38"/>
      <c r="AAB181" s="38"/>
      <c r="AAC181" s="38"/>
      <c r="AAD181" s="38"/>
      <c r="AAE181" s="38"/>
      <c r="AAF181" s="38"/>
      <c r="AAG181" s="38"/>
      <c r="AAH181" s="38"/>
      <c r="AAI181" s="38"/>
      <c r="AAJ181" s="31">
        <f t="shared" si="15"/>
        <v>0</v>
      </c>
      <c r="AAK181" s="5"/>
    </row>
    <row r="182" spans="1:713" s="36" customFormat="1" x14ac:dyDescent="0.25">
      <c r="A182" s="62" t="s">
        <v>75</v>
      </c>
      <c r="B182" s="77">
        <f t="shared" si="14"/>
        <v>630</v>
      </c>
      <c r="C182" s="69">
        <v>10</v>
      </c>
      <c r="D182" s="72" t="s">
        <v>745</v>
      </c>
      <c r="E182" s="79">
        <v>15.98</v>
      </c>
      <c r="F182" s="79">
        <f t="shared" si="18"/>
        <v>10067.4</v>
      </c>
      <c r="G182" s="77">
        <v>2</v>
      </c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  <c r="BQ182" s="38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38"/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38"/>
      <c r="DC182" s="38"/>
      <c r="DD182" s="38"/>
      <c r="DE182" s="38"/>
      <c r="DF182" s="38"/>
      <c r="DG182" s="38"/>
      <c r="DH182" s="38"/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  <c r="EI182" s="38"/>
      <c r="EJ182" s="38"/>
      <c r="EK182" s="38"/>
      <c r="EL182" s="38"/>
      <c r="EM182" s="38"/>
      <c r="EN182" s="38"/>
      <c r="EO182" s="38"/>
      <c r="EP182" s="38"/>
      <c r="EQ182" s="38"/>
      <c r="ER182" s="38"/>
      <c r="ES182" s="38"/>
      <c r="ET182" s="38"/>
      <c r="EU182" s="38"/>
      <c r="EV182" s="38"/>
      <c r="EW182" s="38"/>
      <c r="EX182" s="38"/>
      <c r="EY182" s="38"/>
      <c r="EZ182" s="38"/>
      <c r="FA182" s="38"/>
      <c r="FB182" s="38"/>
      <c r="FC182" s="38"/>
      <c r="FD182" s="38"/>
      <c r="FE182" s="38"/>
      <c r="FF182" s="38"/>
      <c r="FG182" s="38"/>
      <c r="FH182" s="38"/>
      <c r="FI182" s="38"/>
      <c r="FJ182" s="38"/>
      <c r="FK182" s="38"/>
      <c r="FL182" s="38"/>
      <c r="FM182" s="38"/>
      <c r="FN182" s="38"/>
      <c r="FO182" s="38"/>
      <c r="FP182" s="38"/>
      <c r="FQ182" s="38"/>
      <c r="FR182" s="38"/>
      <c r="FS182" s="38"/>
      <c r="FT182" s="38"/>
      <c r="FU182" s="38"/>
      <c r="FV182" s="38"/>
      <c r="FW182" s="38"/>
      <c r="FX182" s="38"/>
      <c r="FY182" s="38"/>
      <c r="FZ182" s="38"/>
      <c r="GA182" s="38"/>
      <c r="GB182" s="38"/>
      <c r="GC182" s="38"/>
      <c r="GD182" s="38"/>
      <c r="GE182" s="38"/>
      <c r="GF182" s="38"/>
      <c r="GG182" s="38"/>
      <c r="GH182" s="38"/>
      <c r="GI182" s="38"/>
      <c r="GJ182" s="38"/>
      <c r="GK182" s="38"/>
      <c r="GL182" s="38"/>
      <c r="GM182" s="38"/>
      <c r="GN182" s="38"/>
      <c r="GO182" s="38"/>
      <c r="GP182" s="38"/>
      <c r="GQ182" s="38"/>
      <c r="GR182" s="38"/>
      <c r="GS182" s="38"/>
      <c r="GT182" s="38"/>
      <c r="GU182" s="38"/>
      <c r="GV182" s="38"/>
      <c r="GW182" s="38"/>
      <c r="GX182" s="38"/>
      <c r="GY182" s="38"/>
      <c r="GZ182" s="38"/>
      <c r="HA182" s="38"/>
      <c r="HB182" s="38"/>
      <c r="HC182" s="38"/>
      <c r="HD182" s="38"/>
      <c r="HE182" s="38"/>
      <c r="HF182" s="38"/>
      <c r="HG182" s="38"/>
      <c r="HH182" s="38"/>
      <c r="HI182" s="38"/>
      <c r="HJ182" s="38"/>
      <c r="HK182" s="38"/>
      <c r="HL182" s="38"/>
      <c r="HM182" s="38"/>
      <c r="HN182" s="38"/>
      <c r="HO182" s="38"/>
      <c r="HP182" s="38"/>
      <c r="HQ182" s="38"/>
      <c r="HR182" s="38"/>
      <c r="HS182" s="38"/>
      <c r="HT182" s="38"/>
      <c r="HU182" s="38"/>
      <c r="HV182" s="38"/>
      <c r="HW182" s="38"/>
      <c r="HX182" s="38"/>
      <c r="HY182" s="38"/>
      <c r="HZ182" s="38"/>
      <c r="IA182" s="38"/>
      <c r="IB182" s="38"/>
      <c r="IC182" s="38"/>
      <c r="ID182" s="38"/>
      <c r="IE182" s="38"/>
      <c r="IF182" s="38"/>
      <c r="IG182" s="38"/>
      <c r="IH182" s="38"/>
      <c r="II182" s="38"/>
      <c r="IJ182" s="38"/>
      <c r="IK182" s="38"/>
      <c r="IL182" s="38"/>
      <c r="IM182" s="38"/>
      <c r="IN182" s="38"/>
      <c r="IO182" s="38"/>
      <c r="IP182" s="38"/>
      <c r="IQ182" s="38"/>
      <c r="IR182" s="38"/>
      <c r="IS182" s="38"/>
      <c r="IT182" s="38"/>
      <c r="IU182" s="38"/>
      <c r="IV182" s="38"/>
      <c r="IW182" s="38"/>
      <c r="IX182" s="38"/>
      <c r="IY182" s="38"/>
      <c r="IZ182" s="38"/>
      <c r="JA182" s="38"/>
      <c r="JB182" s="38"/>
      <c r="JC182" s="38"/>
      <c r="JD182" s="38"/>
      <c r="JE182" s="38"/>
      <c r="JF182" s="38"/>
      <c r="JG182" s="38"/>
      <c r="JH182" s="38"/>
      <c r="JI182" s="38"/>
      <c r="JJ182" s="38"/>
      <c r="JK182" s="38"/>
      <c r="JL182" s="38"/>
      <c r="JM182" s="38"/>
      <c r="JN182" s="38"/>
      <c r="JO182" s="38"/>
      <c r="JP182" s="38"/>
      <c r="JQ182" s="38"/>
      <c r="JR182" s="38"/>
      <c r="JS182" s="38"/>
      <c r="JT182" s="38"/>
      <c r="JU182" s="38"/>
      <c r="JV182" s="38"/>
      <c r="JW182" s="38"/>
      <c r="JX182" s="38"/>
      <c r="JY182" s="38"/>
      <c r="JZ182" s="38"/>
      <c r="KA182" s="38"/>
      <c r="KB182" s="38"/>
      <c r="KC182" s="38"/>
      <c r="KD182" s="38"/>
      <c r="KE182" s="38"/>
      <c r="KF182" s="38"/>
      <c r="KG182" s="38"/>
      <c r="KH182" s="38"/>
      <c r="KI182" s="38"/>
      <c r="KJ182" s="38"/>
      <c r="KK182" s="38"/>
      <c r="KL182" s="38"/>
      <c r="KM182" s="38">
        <v>300</v>
      </c>
      <c r="KN182" s="38"/>
      <c r="KO182" s="38"/>
      <c r="KP182" s="38"/>
      <c r="KQ182" s="38"/>
      <c r="KR182" s="38"/>
      <c r="KS182" s="38"/>
      <c r="KT182" s="38"/>
      <c r="KU182" s="38"/>
      <c r="KV182" s="38"/>
      <c r="KW182" s="38"/>
      <c r="KX182" s="38"/>
      <c r="KY182" s="38"/>
      <c r="KZ182" s="38"/>
      <c r="LA182" s="38"/>
      <c r="LB182" s="38"/>
      <c r="LC182" s="38"/>
      <c r="LD182" s="38"/>
      <c r="LE182" s="38"/>
      <c r="LF182" s="38"/>
      <c r="LG182" s="38"/>
      <c r="LH182" s="38"/>
      <c r="LI182" s="38"/>
      <c r="LJ182" s="38"/>
      <c r="LK182" s="38">
        <v>30</v>
      </c>
      <c r="LL182" s="38"/>
      <c r="LM182" s="38"/>
      <c r="LN182" s="38"/>
      <c r="LO182" s="38"/>
      <c r="LP182" s="38"/>
      <c r="LQ182" s="38"/>
      <c r="LR182" s="38"/>
      <c r="LS182" s="38"/>
      <c r="LT182" s="38"/>
      <c r="LU182" s="38"/>
      <c r="LV182" s="38"/>
      <c r="LW182" s="38"/>
      <c r="LX182" s="38"/>
      <c r="LY182" s="38"/>
      <c r="LZ182" s="38"/>
      <c r="MA182" s="38"/>
      <c r="MB182" s="38"/>
      <c r="MC182" s="38"/>
      <c r="MD182" s="38"/>
      <c r="ME182" s="38"/>
      <c r="MF182" s="38"/>
      <c r="MG182" s="38"/>
      <c r="MH182" s="38"/>
      <c r="MI182" s="38"/>
      <c r="MJ182" s="38"/>
      <c r="MK182" s="38"/>
      <c r="ML182" s="38"/>
      <c r="MM182" s="38"/>
      <c r="MN182" s="38"/>
      <c r="MO182" s="38"/>
      <c r="MP182" s="38"/>
      <c r="MQ182" s="38"/>
      <c r="MR182" s="38"/>
      <c r="MS182" s="38"/>
      <c r="MT182" s="38"/>
      <c r="MU182" s="38"/>
      <c r="MV182" s="38"/>
      <c r="MW182" s="38"/>
      <c r="MX182" s="38"/>
      <c r="MY182" s="38"/>
      <c r="MZ182" s="38"/>
      <c r="NA182" s="38"/>
      <c r="NB182" s="38"/>
      <c r="NC182" s="38"/>
      <c r="ND182" s="38"/>
      <c r="NE182" s="38"/>
      <c r="NF182" s="38"/>
      <c r="NG182" s="38"/>
      <c r="NH182" s="38"/>
      <c r="NI182" s="38"/>
      <c r="NJ182" s="38"/>
      <c r="NK182" s="38"/>
      <c r="NL182" s="38"/>
      <c r="NM182" s="38"/>
      <c r="NN182" s="38"/>
      <c r="NO182" s="38"/>
      <c r="NP182" s="38"/>
      <c r="NQ182" s="38"/>
      <c r="NR182" s="38"/>
      <c r="NS182" s="38"/>
      <c r="NT182" s="38"/>
      <c r="NU182" s="38"/>
      <c r="NV182" s="38"/>
      <c r="NW182" s="38"/>
      <c r="NX182" s="38"/>
      <c r="NY182" s="38"/>
      <c r="NZ182" s="38"/>
      <c r="OA182" s="38"/>
      <c r="OB182" s="38"/>
      <c r="OC182" s="38"/>
      <c r="OD182" s="38"/>
      <c r="OE182" s="38"/>
      <c r="OF182" s="38">
        <v>50</v>
      </c>
      <c r="OG182" s="38"/>
      <c r="OH182" s="38"/>
      <c r="OI182" s="38"/>
      <c r="OJ182" s="38"/>
      <c r="OK182" s="38"/>
      <c r="OL182" s="38"/>
      <c r="OM182" s="38"/>
      <c r="ON182" s="38"/>
      <c r="OO182" s="38"/>
      <c r="OP182" s="38"/>
      <c r="OQ182" s="38">
        <v>50</v>
      </c>
      <c r="OR182" s="38"/>
      <c r="OS182" s="38"/>
      <c r="OT182" s="38"/>
      <c r="OU182" s="38"/>
      <c r="OV182" s="38"/>
      <c r="OW182" s="38"/>
      <c r="OX182" s="38"/>
      <c r="OY182" s="38"/>
      <c r="OZ182" s="38"/>
      <c r="PA182" s="38"/>
      <c r="PB182" s="38"/>
      <c r="PC182" s="38"/>
      <c r="PD182" s="38"/>
      <c r="PE182" s="38"/>
      <c r="PF182" s="38"/>
      <c r="PG182" s="38"/>
      <c r="PH182" s="38"/>
      <c r="PI182" s="38"/>
      <c r="PJ182" s="38"/>
      <c r="PK182" s="38"/>
      <c r="PL182" s="38"/>
      <c r="PM182" s="38"/>
      <c r="PN182" s="38"/>
      <c r="PO182" s="38"/>
      <c r="PP182" s="38"/>
      <c r="PQ182" s="38"/>
      <c r="PR182" s="38"/>
      <c r="PS182" s="38"/>
      <c r="PT182" s="38"/>
      <c r="PU182" s="38"/>
      <c r="PV182" s="38"/>
      <c r="PW182" s="38"/>
      <c r="PX182" s="38"/>
      <c r="PY182" s="38"/>
      <c r="PZ182" s="38"/>
      <c r="QA182" s="38"/>
      <c r="QB182" s="38"/>
      <c r="QC182" s="38"/>
      <c r="QD182" s="38"/>
      <c r="QE182" s="38"/>
      <c r="QF182" s="38"/>
      <c r="QG182" s="38"/>
      <c r="QH182" s="38"/>
      <c r="QI182" s="38"/>
      <c r="QJ182" s="38"/>
      <c r="QK182" s="38"/>
      <c r="QL182" s="38"/>
      <c r="QM182" s="38"/>
      <c r="QN182" s="38"/>
      <c r="QO182" s="38"/>
      <c r="QP182" s="38"/>
      <c r="QQ182" s="38"/>
      <c r="QR182" s="38"/>
      <c r="QS182" s="38"/>
      <c r="QT182" s="38"/>
      <c r="QU182" s="38"/>
      <c r="QV182" s="38"/>
      <c r="QW182" s="38"/>
      <c r="QX182" s="38"/>
      <c r="QY182" s="38"/>
      <c r="QZ182" s="38"/>
      <c r="RA182" s="38"/>
      <c r="RB182" s="38">
        <v>2</v>
      </c>
      <c r="RC182" s="38"/>
      <c r="RD182" s="38"/>
      <c r="RE182" s="38"/>
      <c r="RF182" s="38"/>
      <c r="RG182" s="38"/>
      <c r="RH182" s="38"/>
      <c r="RI182" s="38"/>
      <c r="RJ182" s="38"/>
      <c r="RK182" s="38"/>
      <c r="RL182" s="38"/>
      <c r="RM182" s="38"/>
      <c r="RN182" s="38"/>
      <c r="RO182" s="38"/>
      <c r="RP182" s="38"/>
      <c r="RQ182" s="38"/>
      <c r="RR182" s="38"/>
      <c r="RS182" s="38"/>
      <c r="RT182" s="38"/>
      <c r="RU182" s="38"/>
      <c r="RV182" s="38"/>
      <c r="RW182" s="38"/>
      <c r="RX182" s="38"/>
      <c r="RY182" s="38"/>
      <c r="RZ182" s="38"/>
      <c r="SA182" s="38"/>
      <c r="SB182" s="38"/>
      <c r="SC182" s="38"/>
      <c r="SD182" s="38"/>
      <c r="SE182" s="38"/>
      <c r="SF182" s="38"/>
      <c r="SG182" s="38"/>
      <c r="SH182" s="38"/>
      <c r="SI182" s="38"/>
      <c r="SJ182" s="38"/>
      <c r="SK182" s="38"/>
      <c r="SL182" s="38"/>
      <c r="SM182" s="38"/>
      <c r="SN182" s="38"/>
      <c r="SO182" s="38"/>
      <c r="SP182" s="38"/>
      <c r="SQ182" s="38"/>
      <c r="SR182" s="38"/>
      <c r="SS182" s="38"/>
      <c r="ST182" s="38"/>
      <c r="SU182" s="38"/>
      <c r="SV182" s="38"/>
      <c r="SW182" s="38"/>
      <c r="SX182" s="38"/>
      <c r="SY182" s="38"/>
      <c r="SZ182" s="38"/>
      <c r="TA182" s="38">
        <v>10</v>
      </c>
      <c r="TB182" s="38"/>
      <c r="TC182" s="38"/>
      <c r="TD182" s="38"/>
      <c r="TE182" s="38"/>
      <c r="TF182" s="38"/>
      <c r="TG182" s="38"/>
      <c r="TH182" s="38"/>
      <c r="TI182" s="38"/>
      <c r="TJ182" s="38"/>
      <c r="TK182" s="38"/>
      <c r="TL182" s="38"/>
      <c r="TM182" s="38"/>
      <c r="TN182" s="38"/>
      <c r="TO182" s="38"/>
      <c r="TP182" s="38"/>
      <c r="TQ182" s="38"/>
      <c r="TR182" s="38"/>
      <c r="TS182" s="38"/>
      <c r="TT182" s="38"/>
      <c r="TU182" s="38"/>
      <c r="TV182" s="38"/>
      <c r="TW182" s="38"/>
      <c r="TX182" s="38"/>
      <c r="TY182" s="38"/>
      <c r="TZ182" s="38"/>
      <c r="UA182" s="38"/>
      <c r="UB182" s="38"/>
      <c r="UC182" s="38"/>
      <c r="UD182" s="38"/>
      <c r="UE182" s="38"/>
      <c r="UF182" s="38"/>
      <c r="UG182" s="38"/>
      <c r="UH182" s="38"/>
      <c r="UI182" s="38"/>
      <c r="UJ182" s="38"/>
      <c r="UK182" s="38"/>
      <c r="UL182" s="38"/>
      <c r="UM182" s="38"/>
      <c r="UN182" s="38"/>
      <c r="UO182" s="38"/>
      <c r="UP182" s="38"/>
      <c r="UQ182" s="38"/>
      <c r="UR182" s="38"/>
      <c r="US182" s="38"/>
      <c r="UT182" s="38"/>
      <c r="UU182" s="38"/>
      <c r="UV182" s="38"/>
      <c r="UW182" s="38"/>
      <c r="UX182" s="38"/>
      <c r="UY182" s="38"/>
      <c r="UZ182" s="38"/>
      <c r="VA182" s="38"/>
      <c r="VB182" s="38"/>
      <c r="VC182" s="38"/>
      <c r="VD182" s="38"/>
      <c r="VE182" s="38"/>
      <c r="VF182" s="38"/>
      <c r="VG182" s="38"/>
      <c r="VH182" s="38"/>
      <c r="VI182" s="38"/>
      <c r="VJ182" s="38"/>
      <c r="VK182" s="38"/>
      <c r="VL182" s="38"/>
      <c r="VM182" s="38"/>
      <c r="VN182" s="38"/>
      <c r="VO182" s="38"/>
      <c r="VP182" s="38"/>
      <c r="VQ182" s="38"/>
      <c r="VR182" s="38"/>
      <c r="VS182" s="38"/>
      <c r="VT182" s="38"/>
      <c r="VU182" s="38"/>
      <c r="VV182" s="38"/>
      <c r="VW182" s="38"/>
      <c r="VX182" s="38"/>
      <c r="VY182" s="38"/>
      <c r="VZ182" s="38"/>
      <c r="WA182" s="38">
        <v>60</v>
      </c>
      <c r="WB182" s="38"/>
      <c r="WC182" s="38"/>
      <c r="WD182" s="38"/>
      <c r="WE182" s="38"/>
      <c r="WF182" s="38"/>
      <c r="WG182" s="38"/>
      <c r="WH182" s="38"/>
      <c r="WI182" s="38"/>
      <c r="WJ182" s="38"/>
      <c r="WK182" s="38"/>
      <c r="WL182" s="38"/>
      <c r="WM182" s="38"/>
      <c r="WN182" s="38"/>
      <c r="WO182" s="38"/>
      <c r="WP182" s="38"/>
      <c r="WQ182" s="38"/>
      <c r="WR182" s="38"/>
      <c r="WS182" s="38"/>
      <c r="WT182" s="38"/>
      <c r="WU182" s="38"/>
      <c r="WV182" s="38"/>
      <c r="WW182" s="38"/>
      <c r="WX182" s="38"/>
      <c r="WY182" s="38"/>
      <c r="WZ182" s="38"/>
      <c r="XA182" s="38"/>
      <c r="XB182" s="38"/>
      <c r="XC182" s="38"/>
      <c r="XD182" s="38"/>
      <c r="XE182" s="38"/>
      <c r="XF182" s="38">
        <v>30</v>
      </c>
      <c r="XG182" s="38"/>
      <c r="XH182" s="38"/>
      <c r="XI182" s="38"/>
      <c r="XJ182" s="38"/>
      <c r="XK182" s="38"/>
      <c r="XL182" s="38"/>
      <c r="XM182" s="38"/>
      <c r="XN182" s="38"/>
      <c r="XO182" s="38"/>
      <c r="XP182" s="38"/>
      <c r="XQ182" s="38"/>
      <c r="XR182" s="38"/>
      <c r="XS182" s="38"/>
      <c r="XT182" s="38"/>
      <c r="XU182" s="38"/>
      <c r="XV182" s="38"/>
      <c r="XW182" s="38"/>
      <c r="XX182" s="38"/>
      <c r="XY182" s="38"/>
      <c r="XZ182" s="38"/>
      <c r="YA182" s="38"/>
      <c r="YB182" s="38"/>
      <c r="YC182" s="38"/>
      <c r="YD182" s="38"/>
      <c r="YE182" s="38"/>
      <c r="YF182" s="38"/>
      <c r="YG182" s="38"/>
      <c r="YH182" s="38"/>
      <c r="YI182" s="38"/>
      <c r="YJ182" s="38"/>
      <c r="YK182" s="38"/>
      <c r="YL182" s="38"/>
      <c r="YM182" s="38"/>
      <c r="YN182" s="38"/>
      <c r="YO182" s="38">
        <v>70</v>
      </c>
      <c r="YP182" s="38"/>
      <c r="YQ182" s="38"/>
      <c r="YR182" s="38"/>
      <c r="YS182" s="38"/>
      <c r="YT182" s="38"/>
      <c r="YU182" s="38"/>
      <c r="YV182" s="38">
        <v>440</v>
      </c>
      <c r="YW182" s="38"/>
      <c r="YX182" s="38"/>
      <c r="YY182" s="38"/>
      <c r="YZ182" s="38"/>
      <c r="ZA182" s="38"/>
      <c r="ZB182" s="38"/>
      <c r="ZC182" s="38"/>
      <c r="ZD182" s="38"/>
      <c r="ZE182" s="38"/>
      <c r="ZF182" s="38"/>
      <c r="ZG182" s="38"/>
      <c r="ZH182" s="38"/>
      <c r="ZI182" s="38"/>
      <c r="ZJ182" s="38"/>
      <c r="ZK182" s="38"/>
      <c r="ZL182" s="38">
        <v>630</v>
      </c>
      <c r="ZM182" s="38"/>
      <c r="ZN182" s="38"/>
      <c r="ZO182" s="38"/>
      <c r="ZP182" s="38"/>
      <c r="ZQ182" s="38">
        <v>260</v>
      </c>
      <c r="ZR182" s="38"/>
      <c r="ZS182" s="38"/>
      <c r="ZT182" s="38"/>
      <c r="ZU182" s="38"/>
      <c r="ZV182" s="38"/>
      <c r="ZW182" s="38"/>
      <c r="ZX182" s="38"/>
      <c r="ZY182" s="38">
        <v>70</v>
      </c>
      <c r="ZZ182" s="38"/>
      <c r="AAA182" s="38"/>
      <c r="AAB182" s="38"/>
      <c r="AAC182" s="38"/>
      <c r="AAD182" s="38"/>
      <c r="AAE182" s="38"/>
      <c r="AAF182" s="38"/>
      <c r="AAG182" s="38"/>
      <c r="AAH182" s="38"/>
      <c r="AAI182" s="38"/>
      <c r="AAJ182" s="31">
        <f t="shared" si="15"/>
        <v>0</v>
      </c>
      <c r="AAK182" s="5"/>
    </row>
    <row r="183" spans="1:713" s="36" customFormat="1" x14ac:dyDescent="0.25">
      <c r="A183" s="62" t="s">
        <v>75</v>
      </c>
      <c r="B183" s="77">
        <f t="shared" si="14"/>
        <v>0</v>
      </c>
      <c r="C183" s="69">
        <v>10</v>
      </c>
      <c r="D183" s="72">
        <v>43444</v>
      </c>
      <c r="E183" s="79">
        <v>15.96</v>
      </c>
      <c r="F183" s="79">
        <f t="shared" si="18"/>
        <v>0</v>
      </c>
      <c r="G183" s="77">
        <v>290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>
        <v>100</v>
      </c>
      <c r="AB183" s="38"/>
      <c r="AC183" s="38"/>
      <c r="AD183" s="38"/>
      <c r="AE183" s="38">
        <v>200</v>
      </c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  <c r="BQ183" s="38"/>
      <c r="BR183" s="38">
        <v>100</v>
      </c>
      <c r="BS183" s="38"/>
      <c r="BT183" s="38"/>
      <c r="BU183" s="38">
        <v>150</v>
      </c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38"/>
      <c r="CQ183" s="38">
        <v>100</v>
      </c>
      <c r="CR183" s="38">
        <v>40</v>
      </c>
      <c r="CS183" s="38"/>
      <c r="CT183" s="38"/>
      <c r="CU183" s="38"/>
      <c r="CV183" s="38"/>
      <c r="CW183" s="38"/>
      <c r="CX183" s="38"/>
      <c r="CY183" s="38"/>
      <c r="CZ183" s="38"/>
      <c r="DA183" s="38"/>
      <c r="DB183" s="38"/>
      <c r="DC183" s="38"/>
      <c r="DD183" s="38"/>
      <c r="DE183" s="38"/>
      <c r="DF183" s="38"/>
      <c r="DG183" s="38"/>
      <c r="DH183" s="38"/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>
        <v>300</v>
      </c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  <c r="EI183" s="38"/>
      <c r="EJ183" s="38"/>
      <c r="EK183" s="38"/>
      <c r="EL183" s="38"/>
      <c r="EM183" s="38"/>
      <c r="EN183" s="38"/>
      <c r="EO183" s="38"/>
      <c r="EP183" s="38"/>
      <c r="EQ183" s="38"/>
      <c r="ER183" s="38"/>
      <c r="ES183" s="38"/>
      <c r="ET183" s="38"/>
      <c r="EU183" s="38"/>
      <c r="EV183" s="38"/>
      <c r="EW183" s="38"/>
      <c r="EX183" s="38"/>
      <c r="EY183" s="38"/>
      <c r="EZ183" s="38"/>
      <c r="FA183" s="38"/>
      <c r="FB183" s="38"/>
      <c r="FC183" s="38"/>
      <c r="FD183" s="38"/>
      <c r="FE183" s="38"/>
      <c r="FF183" s="38"/>
      <c r="FG183" s="38"/>
      <c r="FH183" s="38"/>
      <c r="FI183" s="38">
        <v>210</v>
      </c>
      <c r="FJ183" s="38"/>
      <c r="FK183" s="38"/>
      <c r="FL183" s="38"/>
      <c r="FM183" s="38">
        <v>90</v>
      </c>
      <c r="FN183" s="38"/>
      <c r="FO183" s="38"/>
      <c r="FP183" s="38"/>
      <c r="FQ183" s="38"/>
      <c r="FR183" s="38"/>
      <c r="FS183" s="38"/>
      <c r="FT183" s="38"/>
      <c r="FU183" s="38"/>
      <c r="FV183" s="38"/>
      <c r="FW183" s="38"/>
      <c r="FX183" s="38"/>
      <c r="FY183" s="38"/>
      <c r="FZ183" s="38"/>
      <c r="GA183" s="38"/>
      <c r="GB183" s="38"/>
      <c r="GC183" s="38"/>
      <c r="GD183" s="38"/>
      <c r="GE183" s="38"/>
      <c r="GF183" s="38"/>
      <c r="GG183" s="38"/>
      <c r="GH183" s="38"/>
      <c r="GI183" s="38">
        <v>300</v>
      </c>
      <c r="GJ183" s="38"/>
      <c r="GK183" s="38"/>
      <c r="GL183" s="38"/>
      <c r="GM183" s="38"/>
      <c r="GN183" s="38"/>
      <c r="GO183" s="38"/>
      <c r="GP183" s="38"/>
      <c r="GQ183" s="38"/>
      <c r="GR183" s="38"/>
      <c r="GS183" s="38"/>
      <c r="GT183" s="38"/>
      <c r="GU183" s="38"/>
      <c r="GV183" s="38"/>
      <c r="GW183" s="38"/>
      <c r="GX183" s="38"/>
      <c r="GY183" s="38"/>
      <c r="GZ183" s="38"/>
      <c r="HA183" s="38"/>
      <c r="HB183" s="38"/>
      <c r="HC183" s="38"/>
      <c r="HD183" s="38"/>
      <c r="HE183" s="38"/>
      <c r="HF183" s="38"/>
      <c r="HG183" s="38"/>
      <c r="HH183" s="38"/>
      <c r="HI183" s="38"/>
      <c r="HJ183" s="38"/>
      <c r="HK183" s="38"/>
      <c r="HL183" s="38"/>
      <c r="HM183" s="38"/>
      <c r="HN183" s="38">
        <v>30</v>
      </c>
      <c r="HO183" s="38"/>
      <c r="HP183" s="38"/>
      <c r="HQ183" s="38"/>
      <c r="HR183" s="38"/>
      <c r="HS183" s="38"/>
      <c r="HT183" s="38">
        <v>200</v>
      </c>
      <c r="HU183" s="38"/>
      <c r="HV183" s="38">
        <v>70</v>
      </c>
      <c r="HW183" s="38"/>
      <c r="HX183" s="38"/>
      <c r="HY183" s="38"/>
      <c r="HZ183" s="38"/>
      <c r="IA183" s="38"/>
      <c r="IB183" s="38"/>
      <c r="IC183" s="38"/>
      <c r="ID183" s="38"/>
      <c r="IE183" s="38"/>
      <c r="IF183" s="38"/>
      <c r="IG183" s="38"/>
      <c r="IH183" s="38"/>
      <c r="II183" s="38"/>
      <c r="IJ183" s="38"/>
      <c r="IK183" s="38"/>
      <c r="IL183" s="38"/>
      <c r="IM183" s="38"/>
      <c r="IN183" s="38"/>
      <c r="IO183" s="38"/>
      <c r="IP183" s="38"/>
      <c r="IQ183" s="38"/>
      <c r="IR183" s="38"/>
      <c r="IS183" s="38"/>
      <c r="IT183" s="38"/>
      <c r="IU183" s="38"/>
      <c r="IV183" s="38"/>
      <c r="IW183" s="38"/>
      <c r="IX183" s="38"/>
      <c r="IY183" s="38"/>
      <c r="IZ183" s="38"/>
      <c r="JA183" s="38"/>
      <c r="JB183" s="38"/>
      <c r="JC183" s="38"/>
      <c r="JD183" s="38"/>
      <c r="JE183" s="38"/>
      <c r="JF183" s="38"/>
      <c r="JG183" s="38"/>
      <c r="JH183" s="38"/>
      <c r="JI183" s="38"/>
      <c r="JJ183" s="38"/>
      <c r="JK183" s="38"/>
      <c r="JL183" s="38"/>
      <c r="JM183" s="38"/>
      <c r="JN183" s="38"/>
      <c r="JO183" s="38"/>
      <c r="JP183" s="38"/>
      <c r="JQ183" s="38"/>
      <c r="JR183" s="38"/>
      <c r="JS183" s="38"/>
      <c r="JT183" s="38"/>
      <c r="JU183" s="38"/>
      <c r="JV183" s="38"/>
      <c r="JW183" s="38"/>
      <c r="JX183" s="38"/>
      <c r="JY183" s="38"/>
      <c r="JZ183" s="38"/>
      <c r="KA183" s="38"/>
      <c r="KB183" s="38"/>
      <c r="KC183" s="38"/>
      <c r="KD183" s="38"/>
      <c r="KE183" s="38"/>
      <c r="KF183" s="38"/>
      <c r="KG183" s="38"/>
      <c r="KH183" s="38"/>
      <c r="KI183" s="38"/>
      <c r="KJ183" s="38"/>
      <c r="KK183" s="38"/>
      <c r="KL183" s="38"/>
      <c r="KM183" s="38"/>
      <c r="KN183" s="38"/>
      <c r="KO183" s="38"/>
      <c r="KP183" s="38"/>
      <c r="KQ183" s="38"/>
      <c r="KR183" s="38"/>
      <c r="KS183" s="38"/>
      <c r="KT183" s="38"/>
      <c r="KU183" s="38"/>
      <c r="KV183" s="38"/>
      <c r="KW183" s="38"/>
      <c r="KX183" s="38"/>
      <c r="KY183" s="38"/>
      <c r="KZ183" s="38"/>
      <c r="LA183" s="38"/>
      <c r="LB183" s="38"/>
      <c r="LC183" s="38"/>
      <c r="LD183" s="38"/>
      <c r="LE183" s="38"/>
      <c r="LF183" s="38"/>
      <c r="LG183" s="38"/>
      <c r="LH183" s="38"/>
      <c r="LI183" s="38"/>
      <c r="LJ183" s="38"/>
      <c r="LK183" s="38"/>
      <c r="LL183" s="38">
        <v>300</v>
      </c>
      <c r="LM183" s="38"/>
      <c r="LN183" s="38"/>
      <c r="LO183" s="38"/>
      <c r="LP183" s="38"/>
      <c r="LQ183" s="38"/>
      <c r="LR183" s="38"/>
      <c r="LS183" s="38"/>
      <c r="LT183" s="38"/>
      <c r="LU183" s="38"/>
      <c r="LV183" s="38"/>
      <c r="LW183" s="38"/>
      <c r="LX183" s="38"/>
      <c r="LY183" s="38"/>
      <c r="LZ183" s="38"/>
      <c r="MA183" s="38"/>
      <c r="MB183" s="38"/>
      <c r="MC183" s="38"/>
      <c r="MD183" s="38"/>
      <c r="ME183" s="38"/>
      <c r="MF183" s="38"/>
      <c r="MG183" s="38"/>
      <c r="MH183" s="38"/>
      <c r="MI183" s="38"/>
      <c r="MJ183" s="38"/>
      <c r="MK183" s="38"/>
      <c r="ML183" s="38"/>
      <c r="MM183" s="38"/>
      <c r="MN183" s="38"/>
      <c r="MO183" s="38"/>
      <c r="MP183" s="38"/>
      <c r="MQ183" s="38"/>
      <c r="MR183" s="38"/>
      <c r="MS183" s="38"/>
      <c r="MT183" s="38"/>
      <c r="MU183" s="38"/>
      <c r="MV183" s="38"/>
      <c r="MW183" s="38"/>
      <c r="MX183" s="38"/>
      <c r="MY183" s="38"/>
      <c r="MZ183" s="38"/>
      <c r="NA183" s="38"/>
      <c r="NB183" s="38"/>
      <c r="NC183" s="38"/>
      <c r="ND183" s="38"/>
      <c r="NE183" s="38"/>
      <c r="NF183" s="38"/>
      <c r="NG183" s="38"/>
      <c r="NH183" s="38"/>
      <c r="NI183" s="38"/>
      <c r="NJ183" s="38"/>
      <c r="NK183" s="38"/>
      <c r="NL183" s="38"/>
      <c r="NM183" s="38"/>
      <c r="NN183" s="38"/>
      <c r="NO183" s="38"/>
      <c r="NP183" s="38"/>
      <c r="NQ183" s="38"/>
      <c r="NR183" s="38"/>
      <c r="NS183" s="38"/>
      <c r="NT183" s="38"/>
      <c r="NU183" s="38"/>
      <c r="NV183" s="38"/>
      <c r="NW183" s="38"/>
      <c r="NX183" s="38"/>
      <c r="NY183" s="38"/>
      <c r="NZ183" s="38"/>
      <c r="OA183" s="38"/>
      <c r="OB183" s="38"/>
      <c r="OC183" s="38"/>
      <c r="OD183" s="38"/>
      <c r="OE183" s="38"/>
      <c r="OF183" s="38"/>
      <c r="OG183" s="38"/>
      <c r="OH183" s="38"/>
      <c r="OI183" s="38"/>
      <c r="OJ183" s="38"/>
      <c r="OK183" s="38"/>
      <c r="OL183" s="38"/>
      <c r="OM183" s="38"/>
      <c r="ON183" s="38"/>
      <c r="OO183" s="38"/>
      <c r="OP183" s="38"/>
      <c r="OQ183" s="38"/>
      <c r="OR183" s="38"/>
      <c r="OS183" s="38"/>
      <c r="OT183" s="38"/>
      <c r="OU183" s="38"/>
      <c r="OV183" s="38"/>
      <c r="OW183" s="38"/>
      <c r="OX183" s="38"/>
      <c r="OY183" s="38"/>
      <c r="OZ183" s="38"/>
      <c r="PA183" s="38"/>
      <c r="PB183" s="38"/>
      <c r="PC183" s="38"/>
      <c r="PD183" s="38"/>
      <c r="PE183" s="38"/>
      <c r="PF183" s="38"/>
      <c r="PG183" s="38"/>
      <c r="PH183" s="38"/>
      <c r="PI183" s="38"/>
      <c r="PJ183" s="38"/>
      <c r="PK183" s="38"/>
      <c r="PL183" s="38"/>
      <c r="PM183" s="38"/>
      <c r="PN183" s="38"/>
      <c r="PO183" s="38"/>
      <c r="PP183" s="38"/>
      <c r="PQ183" s="38"/>
      <c r="PR183" s="38"/>
      <c r="PS183" s="38"/>
      <c r="PT183" s="38"/>
      <c r="PU183" s="38"/>
      <c r="PV183" s="38"/>
      <c r="PW183" s="38"/>
      <c r="PX183" s="38"/>
      <c r="PY183" s="38"/>
      <c r="PZ183" s="38"/>
      <c r="QA183" s="38"/>
      <c r="QB183" s="38"/>
      <c r="QC183" s="38"/>
      <c r="QD183" s="38"/>
      <c r="QE183" s="38"/>
      <c r="QF183" s="38"/>
      <c r="QG183" s="38"/>
      <c r="QH183" s="38"/>
      <c r="QI183" s="38"/>
      <c r="QJ183" s="38"/>
      <c r="QK183" s="38"/>
      <c r="QL183" s="38"/>
      <c r="QM183" s="38"/>
      <c r="QN183" s="38"/>
      <c r="QO183" s="38"/>
      <c r="QP183" s="38"/>
      <c r="QQ183" s="38"/>
      <c r="QR183" s="38"/>
      <c r="QS183" s="38"/>
      <c r="QT183" s="38"/>
      <c r="QU183" s="38"/>
      <c r="QV183" s="38"/>
      <c r="QW183" s="38"/>
      <c r="QX183" s="38"/>
      <c r="QY183" s="38"/>
      <c r="QZ183" s="38"/>
      <c r="RA183" s="38"/>
      <c r="RB183" s="38"/>
      <c r="RC183" s="38"/>
      <c r="RD183" s="38"/>
      <c r="RE183" s="38"/>
      <c r="RF183" s="38"/>
      <c r="RG183" s="38"/>
      <c r="RH183" s="38"/>
      <c r="RI183" s="38"/>
      <c r="RJ183" s="38"/>
      <c r="RK183" s="38"/>
      <c r="RL183" s="38"/>
      <c r="RM183" s="38"/>
      <c r="RN183" s="38"/>
      <c r="RO183" s="38"/>
      <c r="RP183" s="38"/>
      <c r="RQ183" s="38"/>
      <c r="RR183" s="38"/>
      <c r="RS183" s="38"/>
      <c r="RT183" s="38"/>
      <c r="RU183" s="38"/>
      <c r="RV183" s="38"/>
      <c r="RW183" s="38"/>
      <c r="RX183" s="38"/>
      <c r="RY183" s="38"/>
      <c r="RZ183" s="38"/>
      <c r="SA183" s="38"/>
      <c r="SB183" s="38"/>
      <c r="SC183" s="38"/>
      <c r="SD183" s="38"/>
      <c r="SE183" s="38"/>
      <c r="SF183" s="38"/>
      <c r="SG183" s="38"/>
      <c r="SH183" s="38"/>
      <c r="SI183" s="38"/>
      <c r="SJ183" s="38"/>
      <c r="SK183" s="38"/>
      <c r="SL183" s="38"/>
      <c r="SM183" s="38"/>
      <c r="SN183" s="38"/>
      <c r="SO183" s="38"/>
      <c r="SP183" s="38"/>
      <c r="SQ183" s="38"/>
      <c r="SR183" s="38"/>
      <c r="SS183" s="38"/>
      <c r="ST183" s="38"/>
      <c r="SU183" s="38"/>
      <c r="SV183" s="38"/>
      <c r="SW183" s="38"/>
      <c r="SX183" s="38"/>
      <c r="SY183" s="38"/>
      <c r="SZ183" s="38"/>
      <c r="TA183" s="38"/>
      <c r="TB183" s="38"/>
      <c r="TC183" s="38"/>
      <c r="TD183" s="38"/>
      <c r="TE183" s="38"/>
      <c r="TF183" s="38"/>
      <c r="TG183" s="38"/>
      <c r="TH183" s="38"/>
      <c r="TI183" s="38"/>
      <c r="TJ183" s="38"/>
      <c r="TK183" s="38"/>
      <c r="TL183" s="38"/>
      <c r="TM183" s="38"/>
      <c r="TN183" s="38"/>
      <c r="TO183" s="38"/>
      <c r="TP183" s="38"/>
      <c r="TQ183" s="38"/>
      <c r="TR183" s="38"/>
      <c r="TS183" s="38"/>
      <c r="TT183" s="38"/>
      <c r="TU183" s="38"/>
      <c r="TV183" s="38"/>
      <c r="TW183" s="38"/>
      <c r="TX183" s="38"/>
      <c r="TY183" s="38"/>
      <c r="TZ183" s="38"/>
      <c r="UA183" s="38"/>
      <c r="UB183" s="38"/>
      <c r="UC183" s="38"/>
      <c r="UD183" s="38"/>
      <c r="UE183" s="38"/>
      <c r="UF183" s="38"/>
      <c r="UG183" s="38"/>
      <c r="UH183" s="38"/>
      <c r="UI183" s="38"/>
      <c r="UJ183" s="38"/>
      <c r="UK183" s="38"/>
      <c r="UL183" s="38"/>
      <c r="UM183" s="38"/>
      <c r="UN183" s="38"/>
      <c r="UO183" s="38"/>
      <c r="UP183" s="38"/>
      <c r="UQ183" s="38"/>
      <c r="UR183" s="38"/>
      <c r="US183" s="38"/>
      <c r="UT183" s="38"/>
      <c r="UU183" s="38"/>
      <c r="UV183" s="38"/>
      <c r="UW183" s="38"/>
      <c r="UX183" s="38"/>
      <c r="UY183" s="38"/>
      <c r="UZ183" s="38"/>
      <c r="VA183" s="38"/>
      <c r="VB183" s="38"/>
      <c r="VC183" s="38"/>
      <c r="VD183" s="38"/>
      <c r="VE183" s="38"/>
      <c r="VF183" s="38"/>
      <c r="VG183" s="38"/>
      <c r="VH183" s="38"/>
      <c r="VI183" s="38"/>
      <c r="VJ183" s="38"/>
      <c r="VK183" s="38"/>
      <c r="VL183" s="38"/>
      <c r="VM183" s="38"/>
      <c r="VN183" s="38"/>
      <c r="VO183" s="38"/>
      <c r="VP183" s="38"/>
      <c r="VQ183" s="38"/>
      <c r="VR183" s="38"/>
      <c r="VS183" s="38"/>
      <c r="VT183" s="38"/>
      <c r="VU183" s="38"/>
      <c r="VV183" s="38"/>
      <c r="VW183" s="38"/>
      <c r="VX183" s="38"/>
      <c r="VY183" s="38"/>
      <c r="VZ183" s="38"/>
      <c r="WA183" s="38"/>
      <c r="WB183" s="38"/>
      <c r="WC183" s="38"/>
      <c r="WD183" s="38"/>
      <c r="WE183" s="38"/>
      <c r="WF183" s="38"/>
      <c r="WG183" s="38"/>
      <c r="WH183" s="38"/>
      <c r="WI183" s="38"/>
      <c r="WJ183" s="38"/>
      <c r="WK183" s="38"/>
      <c r="WL183" s="38"/>
      <c r="WM183" s="38"/>
      <c r="WN183" s="38"/>
      <c r="WO183" s="38"/>
      <c r="WP183" s="38"/>
      <c r="WQ183" s="38"/>
      <c r="WR183" s="38"/>
      <c r="WS183" s="38"/>
      <c r="WT183" s="38"/>
      <c r="WU183" s="38"/>
      <c r="WV183" s="38"/>
      <c r="WW183" s="38"/>
      <c r="WX183" s="38"/>
      <c r="WY183" s="38"/>
      <c r="WZ183" s="38"/>
      <c r="XA183" s="38"/>
      <c r="XB183" s="38"/>
      <c r="XC183" s="38">
        <v>300</v>
      </c>
      <c r="XD183" s="38"/>
      <c r="XE183" s="38"/>
      <c r="XF183" s="38"/>
      <c r="XG183" s="38"/>
      <c r="XH183" s="38"/>
      <c r="XI183" s="38"/>
      <c r="XJ183" s="38"/>
      <c r="XK183" s="38"/>
      <c r="XL183" s="38"/>
      <c r="XM183" s="38"/>
      <c r="XN183" s="38"/>
      <c r="XO183" s="38"/>
      <c r="XP183" s="38"/>
      <c r="XQ183" s="38"/>
      <c r="XR183" s="38"/>
      <c r="XS183" s="38"/>
      <c r="XT183" s="38"/>
      <c r="XU183" s="38"/>
      <c r="XV183" s="38">
        <v>40</v>
      </c>
      <c r="XW183" s="38"/>
      <c r="XX183" s="38"/>
      <c r="XY183" s="38"/>
      <c r="XZ183" s="38"/>
      <c r="YA183" s="38"/>
      <c r="YB183" s="38"/>
      <c r="YC183" s="38">
        <v>500</v>
      </c>
      <c r="YD183" s="38"/>
      <c r="YE183" s="38"/>
      <c r="YF183" s="38"/>
      <c r="YG183" s="38"/>
      <c r="YH183" s="38"/>
      <c r="YI183" s="38"/>
      <c r="YJ183" s="38"/>
      <c r="YK183" s="38"/>
      <c r="YL183" s="38"/>
      <c r="YM183" s="38"/>
      <c r="YN183" s="38"/>
      <c r="YO183" s="38">
        <v>230</v>
      </c>
      <c r="YP183" s="38"/>
      <c r="YQ183" s="38"/>
      <c r="YR183" s="38"/>
      <c r="YS183" s="38"/>
      <c r="YT183" s="38"/>
      <c r="YU183" s="38"/>
      <c r="YV183" s="38"/>
      <c r="YW183" s="38"/>
      <c r="YX183" s="38"/>
      <c r="YY183" s="38"/>
      <c r="YZ183" s="38"/>
      <c r="ZA183" s="38"/>
      <c r="ZB183" s="38"/>
      <c r="ZC183" s="38"/>
      <c r="ZD183" s="38"/>
      <c r="ZE183" s="38"/>
      <c r="ZF183" s="38"/>
      <c r="ZG183" s="38"/>
      <c r="ZH183" s="38"/>
      <c r="ZI183" s="38"/>
      <c r="ZJ183" s="38"/>
      <c r="ZK183" s="38"/>
      <c r="ZL183" s="38"/>
      <c r="ZM183" s="38"/>
      <c r="ZN183" s="38"/>
      <c r="ZO183" s="38"/>
      <c r="ZP183" s="38"/>
      <c r="ZQ183" s="38"/>
      <c r="ZR183" s="38"/>
      <c r="ZS183" s="38"/>
      <c r="ZT183" s="38"/>
      <c r="ZU183" s="38"/>
      <c r="ZV183" s="38"/>
      <c r="ZW183" s="38"/>
      <c r="ZX183" s="38"/>
      <c r="ZY183" s="38">
        <v>230</v>
      </c>
      <c r="ZZ183" s="38"/>
      <c r="AAA183" s="38"/>
      <c r="AAB183" s="38"/>
      <c r="AAC183" s="38"/>
      <c r="AAD183" s="38"/>
      <c r="AAE183" s="38"/>
      <c r="AAF183" s="38"/>
      <c r="AAG183" s="38"/>
      <c r="AAH183" s="38"/>
      <c r="AAI183" s="38"/>
      <c r="AAJ183" s="31">
        <f t="shared" si="15"/>
        <v>0</v>
      </c>
      <c r="AAK183" s="5"/>
    </row>
    <row r="184" spans="1:713" s="36" customFormat="1" x14ac:dyDescent="0.25">
      <c r="A184" s="62" t="s">
        <v>75</v>
      </c>
      <c r="B184" s="77">
        <f t="shared" si="14"/>
        <v>2</v>
      </c>
      <c r="C184" s="69">
        <v>1</v>
      </c>
      <c r="D184" s="72">
        <v>43430</v>
      </c>
      <c r="E184" s="79">
        <v>16.059999999999999</v>
      </c>
      <c r="F184" s="79">
        <f t="shared" si="18"/>
        <v>32.119999999999997</v>
      </c>
      <c r="G184" s="77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  <c r="BQ184" s="38"/>
      <c r="BR184" s="38"/>
      <c r="BS184" s="38"/>
      <c r="BT184" s="38"/>
      <c r="BU184" s="38"/>
      <c r="BV184" s="38"/>
      <c r="BW184" s="38"/>
      <c r="BX184" s="38"/>
      <c r="BY184" s="38">
        <v>200</v>
      </c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38"/>
      <c r="CQ184" s="38"/>
      <c r="CR184" s="38">
        <v>60</v>
      </c>
      <c r="CS184" s="38"/>
      <c r="CT184" s="38"/>
      <c r="CU184" s="38"/>
      <c r="CV184" s="38"/>
      <c r="CW184" s="38"/>
      <c r="CX184" s="38"/>
      <c r="CY184" s="38"/>
      <c r="CZ184" s="38"/>
      <c r="DA184" s="38"/>
      <c r="DB184" s="38"/>
      <c r="DC184" s="38"/>
      <c r="DD184" s="38"/>
      <c r="DE184" s="38"/>
      <c r="DF184" s="38"/>
      <c r="DG184" s="38"/>
      <c r="DH184" s="38"/>
      <c r="DI184" s="38"/>
      <c r="DJ184" s="38"/>
      <c r="DK184" s="38"/>
      <c r="DL184" s="38">
        <v>30</v>
      </c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>
        <v>110</v>
      </c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  <c r="EI184" s="38"/>
      <c r="EJ184" s="38"/>
      <c r="EK184" s="38"/>
      <c r="EL184" s="38"/>
      <c r="EM184" s="38"/>
      <c r="EN184" s="38"/>
      <c r="EO184" s="38"/>
      <c r="EP184" s="38"/>
      <c r="EQ184" s="38"/>
      <c r="ER184" s="38"/>
      <c r="ES184" s="38"/>
      <c r="ET184" s="38"/>
      <c r="EU184" s="38"/>
      <c r="EV184" s="38"/>
      <c r="EW184" s="38"/>
      <c r="EX184" s="38"/>
      <c r="EY184" s="38"/>
      <c r="EZ184" s="38"/>
      <c r="FA184" s="38"/>
      <c r="FB184" s="38"/>
      <c r="FC184" s="38"/>
      <c r="FD184" s="38"/>
      <c r="FE184" s="38"/>
      <c r="FF184" s="38"/>
      <c r="FG184" s="38"/>
      <c r="FH184" s="38">
        <v>100</v>
      </c>
      <c r="FI184" s="38"/>
      <c r="FJ184" s="38"/>
      <c r="FK184" s="38"/>
      <c r="FL184" s="38"/>
      <c r="FM184" s="38">
        <v>100</v>
      </c>
      <c r="FN184" s="38"/>
      <c r="FO184" s="38"/>
      <c r="FP184" s="38"/>
      <c r="FQ184" s="38"/>
      <c r="FR184" s="38"/>
      <c r="FS184" s="38"/>
      <c r="FT184" s="38"/>
      <c r="FU184" s="38"/>
      <c r="FV184" s="38"/>
      <c r="FW184" s="38"/>
      <c r="FX184" s="38"/>
      <c r="FY184" s="38"/>
      <c r="FZ184" s="38"/>
      <c r="GA184" s="38"/>
      <c r="GB184" s="38"/>
      <c r="GC184" s="38"/>
      <c r="GD184" s="38"/>
      <c r="GE184" s="38"/>
      <c r="GF184" s="38"/>
      <c r="GG184" s="38"/>
      <c r="GH184" s="38"/>
      <c r="GI184" s="38"/>
      <c r="GJ184" s="38"/>
      <c r="GK184" s="38"/>
      <c r="GL184" s="38"/>
      <c r="GM184" s="38"/>
      <c r="GN184" s="38"/>
      <c r="GO184" s="38"/>
      <c r="GP184" s="38"/>
      <c r="GQ184" s="38"/>
      <c r="GR184" s="38"/>
      <c r="GS184" s="38"/>
      <c r="GT184" s="38"/>
      <c r="GU184" s="38"/>
      <c r="GV184" s="38"/>
      <c r="GW184" s="38"/>
      <c r="GX184" s="38"/>
      <c r="GY184" s="38"/>
      <c r="GZ184" s="38"/>
      <c r="HA184" s="38"/>
      <c r="HB184" s="38"/>
      <c r="HC184" s="38"/>
      <c r="HD184" s="38"/>
      <c r="HE184" s="38"/>
      <c r="HF184" s="38"/>
      <c r="HG184" s="38"/>
      <c r="HH184" s="38"/>
      <c r="HI184" s="38"/>
      <c r="HJ184" s="38"/>
      <c r="HK184" s="38"/>
      <c r="HL184" s="38"/>
      <c r="HM184" s="38"/>
      <c r="HN184" s="38"/>
      <c r="HO184" s="38"/>
      <c r="HP184" s="38"/>
      <c r="HQ184" s="38"/>
      <c r="HR184" s="38"/>
      <c r="HS184" s="38"/>
      <c r="HT184" s="38"/>
      <c r="HU184" s="38"/>
      <c r="HV184" s="38"/>
      <c r="HW184" s="38"/>
      <c r="HX184" s="38"/>
      <c r="HY184" s="38"/>
      <c r="HZ184" s="38"/>
      <c r="IA184" s="38"/>
      <c r="IB184" s="38"/>
      <c r="IC184" s="38"/>
      <c r="ID184" s="38"/>
      <c r="IE184" s="38"/>
      <c r="IF184" s="38"/>
      <c r="IG184" s="38"/>
      <c r="IH184" s="38"/>
      <c r="II184" s="38"/>
      <c r="IJ184" s="38"/>
      <c r="IK184" s="38"/>
      <c r="IL184" s="38"/>
      <c r="IM184" s="38"/>
      <c r="IN184" s="38"/>
      <c r="IO184" s="38"/>
      <c r="IP184" s="38"/>
      <c r="IQ184" s="38"/>
      <c r="IR184" s="38"/>
      <c r="IS184" s="38"/>
      <c r="IT184" s="38"/>
      <c r="IU184" s="38"/>
      <c r="IV184" s="38"/>
      <c r="IW184" s="38"/>
      <c r="IX184" s="38"/>
      <c r="IY184" s="38"/>
      <c r="IZ184" s="38"/>
      <c r="JA184" s="38"/>
      <c r="JB184" s="38"/>
      <c r="JC184" s="38"/>
      <c r="JD184" s="38"/>
      <c r="JE184" s="38"/>
      <c r="JF184" s="38"/>
      <c r="JG184" s="38"/>
      <c r="JH184" s="38"/>
      <c r="JI184" s="38"/>
      <c r="JJ184" s="38"/>
      <c r="JK184" s="38"/>
      <c r="JL184" s="38"/>
      <c r="JM184" s="38"/>
      <c r="JN184" s="38"/>
      <c r="JO184" s="38"/>
      <c r="JP184" s="38"/>
      <c r="JQ184" s="38"/>
      <c r="JR184" s="38">
        <v>300</v>
      </c>
      <c r="JS184" s="38"/>
      <c r="JT184" s="38">
        <v>150</v>
      </c>
      <c r="JU184" s="38"/>
      <c r="JV184" s="38"/>
      <c r="JW184" s="38"/>
      <c r="JX184" s="38"/>
      <c r="JY184" s="38"/>
      <c r="JZ184" s="38"/>
      <c r="KA184" s="38"/>
      <c r="KB184" s="38"/>
      <c r="KC184" s="38"/>
      <c r="KD184" s="38"/>
      <c r="KE184" s="38"/>
      <c r="KF184" s="38"/>
      <c r="KG184" s="38"/>
      <c r="KH184" s="38">
        <v>30</v>
      </c>
      <c r="KI184" s="38"/>
      <c r="KJ184" s="38"/>
      <c r="KK184" s="38"/>
      <c r="KL184" s="38">
        <v>120</v>
      </c>
      <c r="KM184" s="38"/>
      <c r="KN184" s="38"/>
      <c r="KO184" s="38"/>
      <c r="KP184" s="38"/>
      <c r="KQ184" s="38"/>
      <c r="KR184" s="38"/>
      <c r="KS184" s="38"/>
      <c r="KT184" s="38"/>
      <c r="KU184" s="38"/>
      <c r="KV184" s="38"/>
      <c r="KW184" s="38"/>
      <c r="KX184" s="38"/>
      <c r="KY184" s="38"/>
      <c r="KZ184" s="38"/>
      <c r="LA184" s="38"/>
      <c r="LB184" s="38"/>
      <c r="LC184" s="38"/>
      <c r="LD184" s="38"/>
      <c r="LE184" s="38"/>
      <c r="LF184" s="38"/>
      <c r="LG184" s="38"/>
      <c r="LH184" s="38"/>
      <c r="LI184" s="38"/>
      <c r="LJ184" s="38"/>
      <c r="LK184" s="38"/>
      <c r="LL184" s="38">
        <v>4</v>
      </c>
      <c r="LM184" s="38"/>
      <c r="LN184" s="38"/>
      <c r="LO184" s="38"/>
      <c r="LP184" s="38"/>
      <c r="LQ184" s="38"/>
      <c r="LR184" s="38"/>
      <c r="LS184" s="38"/>
      <c r="LT184" s="38"/>
      <c r="LU184" s="38"/>
      <c r="LV184" s="38"/>
      <c r="LW184" s="38"/>
      <c r="LX184" s="38"/>
      <c r="LY184" s="38"/>
      <c r="LZ184" s="38"/>
      <c r="MA184" s="38"/>
      <c r="MB184" s="38"/>
      <c r="MC184" s="38"/>
      <c r="MD184" s="38"/>
      <c r="ME184" s="38"/>
      <c r="MF184" s="38"/>
      <c r="MG184" s="38"/>
      <c r="MH184" s="38"/>
      <c r="MI184" s="38"/>
      <c r="MJ184" s="38"/>
      <c r="MK184" s="38"/>
      <c r="ML184" s="38"/>
      <c r="MM184" s="38"/>
      <c r="MN184" s="38"/>
      <c r="MO184" s="38"/>
      <c r="MP184" s="38"/>
      <c r="MQ184" s="38"/>
      <c r="MR184" s="38"/>
      <c r="MS184" s="38"/>
      <c r="MT184" s="38"/>
      <c r="MU184" s="38"/>
      <c r="MV184" s="38"/>
      <c r="MW184" s="38"/>
      <c r="MX184" s="38"/>
      <c r="MY184" s="38"/>
      <c r="MZ184" s="38"/>
      <c r="NA184" s="38"/>
      <c r="NB184" s="38"/>
      <c r="NC184" s="38"/>
      <c r="ND184" s="38"/>
      <c r="NE184" s="38"/>
      <c r="NF184" s="38"/>
      <c r="NG184" s="38"/>
      <c r="NH184" s="38"/>
      <c r="NI184" s="38"/>
      <c r="NJ184" s="38"/>
      <c r="NK184" s="38"/>
      <c r="NL184" s="38"/>
      <c r="NM184" s="38"/>
      <c r="NN184" s="38"/>
      <c r="NO184" s="38"/>
      <c r="NP184" s="38"/>
      <c r="NQ184" s="38"/>
      <c r="NR184" s="38"/>
      <c r="NS184" s="38"/>
      <c r="NT184" s="38"/>
      <c r="NU184" s="38"/>
      <c r="NV184" s="38"/>
      <c r="NW184" s="38"/>
      <c r="NX184" s="38"/>
      <c r="NY184" s="38"/>
      <c r="NZ184" s="38"/>
      <c r="OA184" s="38"/>
      <c r="OB184" s="38"/>
      <c r="OC184" s="38"/>
      <c r="OD184" s="38"/>
      <c r="OE184" s="38"/>
      <c r="OF184" s="38"/>
      <c r="OG184" s="38"/>
      <c r="OH184" s="38"/>
      <c r="OI184" s="38"/>
      <c r="OJ184" s="38"/>
      <c r="OK184" s="38"/>
      <c r="OL184" s="38"/>
      <c r="OM184" s="38"/>
      <c r="ON184" s="38"/>
      <c r="OO184" s="38"/>
      <c r="OP184" s="38"/>
      <c r="OQ184" s="38"/>
      <c r="OR184" s="38"/>
      <c r="OS184" s="38"/>
      <c r="OT184" s="38"/>
      <c r="OU184" s="38"/>
      <c r="OV184" s="38"/>
      <c r="OW184" s="38"/>
      <c r="OX184" s="38"/>
      <c r="OY184" s="38"/>
      <c r="OZ184" s="38"/>
      <c r="PA184" s="38"/>
      <c r="PB184" s="38"/>
      <c r="PC184" s="38"/>
      <c r="PD184" s="38"/>
      <c r="PE184" s="38"/>
      <c r="PF184" s="38"/>
      <c r="PG184" s="38"/>
      <c r="PH184" s="38"/>
      <c r="PI184" s="38"/>
      <c r="PJ184" s="38"/>
      <c r="PK184" s="38"/>
      <c r="PL184" s="38"/>
      <c r="PM184" s="38">
        <v>1</v>
      </c>
      <c r="PN184" s="38"/>
      <c r="PO184" s="38"/>
      <c r="PP184" s="38"/>
      <c r="PQ184" s="38"/>
      <c r="PR184" s="38"/>
      <c r="PS184" s="38"/>
      <c r="PT184" s="38"/>
      <c r="PU184" s="38"/>
      <c r="PV184" s="38">
        <v>1</v>
      </c>
      <c r="PW184" s="38"/>
      <c r="PX184" s="38"/>
      <c r="PY184" s="38"/>
      <c r="PZ184" s="38"/>
      <c r="QA184" s="38"/>
      <c r="QB184" s="38"/>
      <c r="QC184" s="38"/>
      <c r="QD184" s="38"/>
      <c r="QE184" s="38"/>
      <c r="QF184" s="38"/>
      <c r="QG184" s="38"/>
      <c r="QH184" s="38"/>
      <c r="QI184" s="38"/>
      <c r="QJ184" s="38"/>
      <c r="QK184" s="38"/>
      <c r="QL184" s="38"/>
      <c r="QM184" s="38"/>
      <c r="QN184" s="38"/>
      <c r="QO184" s="38"/>
      <c r="QP184" s="38"/>
      <c r="QQ184" s="38"/>
      <c r="QR184" s="38"/>
      <c r="QS184" s="38"/>
      <c r="QT184" s="38"/>
      <c r="QU184" s="38"/>
      <c r="QV184" s="38"/>
      <c r="QW184" s="38"/>
      <c r="QX184" s="38"/>
      <c r="QY184" s="38"/>
      <c r="QZ184" s="38"/>
      <c r="RA184" s="38"/>
      <c r="RB184" s="38">
        <f>4+2+3</f>
        <v>9</v>
      </c>
      <c r="RC184" s="38"/>
      <c r="RD184" s="38"/>
      <c r="RE184" s="38"/>
      <c r="RF184" s="38"/>
      <c r="RG184" s="38"/>
      <c r="RH184" s="38"/>
      <c r="RI184" s="38"/>
      <c r="RJ184" s="38"/>
      <c r="RK184" s="38"/>
      <c r="RL184" s="38"/>
      <c r="RM184" s="38"/>
      <c r="RN184" s="38"/>
      <c r="RO184" s="38"/>
      <c r="RP184" s="38"/>
      <c r="RQ184" s="38"/>
      <c r="RR184" s="38"/>
      <c r="RS184" s="38"/>
      <c r="RT184" s="38"/>
      <c r="RU184" s="38"/>
      <c r="RV184" s="38"/>
      <c r="RW184" s="38"/>
      <c r="RX184" s="38"/>
      <c r="RY184" s="38"/>
      <c r="RZ184" s="38"/>
      <c r="SA184" s="38"/>
      <c r="SB184" s="38"/>
      <c r="SC184" s="38"/>
      <c r="SD184" s="38"/>
      <c r="SE184" s="38"/>
      <c r="SF184" s="38"/>
      <c r="SG184" s="38"/>
      <c r="SH184" s="38"/>
      <c r="SI184" s="38">
        <v>2</v>
      </c>
      <c r="SJ184" s="38"/>
      <c r="SK184" s="38"/>
      <c r="SL184" s="38"/>
      <c r="SM184" s="38"/>
      <c r="SN184" s="38"/>
      <c r="SO184" s="38"/>
      <c r="SP184" s="38"/>
      <c r="SQ184" s="38"/>
      <c r="SR184" s="38"/>
      <c r="SS184" s="38"/>
      <c r="ST184" s="38"/>
      <c r="SU184" s="38"/>
      <c r="SV184" s="38"/>
      <c r="SW184" s="38"/>
      <c r="SX184" s="38"/>
      <c r="SY184" s="38"/>
      <c r="SZ184" s="38"/>
      <c r="TA184" s="38"/>
      <c r="TB184" s="38"/>
      <c r="TC184" s="38"/>
      <c r="TD184" s="38"/>
      <c r="TE184" s="38">
        <v>2</v>
      </c>
      <c r="TF184" s="38">
        <v>2</v>
      </c>
      <c r="TG184" s="38"/>
      <c r="TH184" s="38"/>
      <c r="TI184" s="38"/>
      <c r="TJ184" s="38"/>
      <c r="TK184" s="38"/>
      <c r="TL184" s="38"/>
      <c r="TM184" s="38"/>
      <c r="TN184" s="38"/>
      <c r="TO184" s="38"/>
      <c r="TP184" s="38"/>
      <c r="TQ184" s="38"/>
      <c r="TR184" s="38"/>
      <c r="TS184" s="38"/>
      <c r="TT184" s="38"/>
      <c r="TU184" s="38"/>
      <c r="TV184" s="38"/>
      <c r="TW184" s="38"/>
      <c r="TX184" s="38"/>
      <c r="TY184" s="38"/>
      <c r="TZ184" s="38"/>
      <c r="UA184" s="38"/>
      <c r="UB184" s="38"/>
      <c r="UC184" s="38"/>
      <c r="UD184" s="38"/>
      <c r="UE184" s="38"/>
      <c r="UF184" s="38"/>
      <c r="UG184" s="38"/>
      <c r="UH184" s="38"/>
      <c r="UI184" s="38"/>
      <c r="UJ184" s="38"/>
      <c r="UK184" s="38"/>
      <c r="UL184" s="38"/>
      <c r="UM184" s="38"/>
      <c r="UN184" s="38"/>
      <c r="UO184" s="38"/>
      <c r="UP184" s="38"/>
      <c r="UQ184" s="38"/>
      <c r="UR184" s="38"/>
      <c r="US184" s="38"/>
      <c r="UT184" s="38"/>
      <c r="UU184" s="38"/>
      <c r="UV184" s="38"/>
      <c r="UW184" s="38"/>
      <c r="UX184" s="38"/>
      <c r="UY184" s="38"/>
      <c r="UZ184" s="38"/>
      <c r="VA184" s="38">
        <v>4</v>
      </c>
      <c r="VB184" s="38"/>
      <c r="VC184" s="38"/>
      <c r="VD184" s="38"/>
      <c r="VE184" s="38"/>
      <c r="VF184" s="38"/>
      <c r="VG184" s="38"/>
      <c r="VH184" s="38"/>
      <c r="VI184" s="38"/>
      <c r="VJ184" s="38"/>
      <c r="VK184" s="38"/>
      <c r="VL184" s="38"/>
      <c r="VM184" s="38"/>
      <c r="VN184" s="38"/>
      <c r="VO184" s="38"/>
      <c r="VP184" s="38"/>
      <c r="VQ184" s="38"/>
      <c r="VR184" s="38"/>
      <c r="VS184" s="38"/>
      <c r="VT184" s="38"/>
      <c r="VU184" s="38"/>
      <c r="VV184" s="38"/>
      <c r="VW184" s="38"/>
      <c r="VX184" s="38"/>
      <c r="VY184" s="38"/>
      <c r="VZ184" s="38"/>
      <c r="WA184" s="38"/>
      <c r="WB184" s="38"/>
      <c r="WC184" s="38"/>
      <c r="WD184" s="38"/>
      <c r="WE184" s="38"/>
      <c r="WF184" s="38"/>
      <c r="WG184" s="38"/>
      <c r="WH184" s="38"/>
      <c r="WI184" s="38"/>
      <c r="WJ184" s="38"/>
      <c r="WK184" s="38"/>
      <c r="WL184" s="38"/>
      <c r="WM184" s="38"/>
      <c r="WN184" s="38"/>
      <c r="WO184" s="38"/>
      <c r="WP184" s="38"/>
      <c r="WQ184" s="38">
        <v>1</v>
      </c>
      <c r="WR184" s="38"/>
      <c r="WS184" s="38"/>
      <c r="WT184" s="38"/>
      <c r="WU184" s="38"/>
      <c r="WV184" s="38"/>
      <c r="WW184" s="38"/>
      <c r="WX184" s="38"/>
      <c r="WY184" s="38"/>
      <c r="WZ184" s="38"/>
      <c r="XA184" s="38"/>
      <c r="XB184" s="38"/>
      <c r="XC184" s="38"/>
      <c r="XD184" s="38"/>
      <c r="XE184" s="38"/>
      <c r="XF184" s="38"/>
      <c r="XG184" s="38"/>
      <c r="XH184" s="38"/>
      <c r="XI184" s="38"/>
      <c r="XJ184" s="38"/>
      <c r="XK184" s="38"/>
      <c r="XL184" s="38"/>
      <c r="XM184" s="38"/>
      <c r="XN184" s="38"/>
      <c r="XO184" s="38"/>
      <c r="XP184" s="38"/>
      <c r="XQ184" s="38"/>
      <c r="XR184" s="38"/>
      <c r="XS184" s="38"/>
      <c r="XT184" s="38"/>
      <c r="XU184" s="38"/>
      <c r="XV184" s="38"/>
      <c r="XW184" s="38"/>
      <c r="XX184" s="38"/>
      <c r="XY184" s="38"/>
      <c r="XZ184" s="38"/>
      <c r="YA184" s="38"/>
      <c r="YB184" s="38"/>
      <c r="YC184" s="38"/>
      <c r="YD184" s="38"/>
      <c r="YE184" s="38"/>
      <c r="YF184" s="38"/>
      <c r="YG184" s="38"/>
      <c r="YH184" s="38"/>
      <c r="YI184" s="38"/>
      <c r="YJ184" s="38"/>
      <c r="YK184" s="38"/>
      <c r="YL184" s="38"/>
      <c r="YM184" s="38"/>
      <c r="YN184" s="38"/>
      <c r="YO184" s="38"/>
      <c r="YP184" s="38"/>
      <c r="YQ184" s="38"/>
      <c r="YR184" s="38"/>
      <c r="YS184" s="38"/>
      <c r="YT184" s="38"/>
      <c r="YU184" s="38"/>
      <c r="YV184" s="38"/>
      <c r="YW184" s="38"/>
      <c r="YX184" s="38"/>
      <c r="YY184" s="38"/>
      <c r="YZ184" s="38"/>
      <c r="ZA184" s="38"/>
      <c r="ZB184" s="38"/>
      <c r="ZC184" s="38"/>
      <c r="ZD184" s="38"/>
      <c r="ZE184" s="38"/>
      <c r="ZF184" s="38"/>
      <c r="ZG184" s="38"/>
      <c r="ZH184" s="38"/>
      <c r="ZI184" s="38"/>
      <c r="ZJ184" s="38"/>
      <c r="ZK184" s="38"/>
      <c r="ZL184" s="38"/>
      <c r="ZM184" s="38"/>
      <c r="ZN184" s="38"/>
      <c r="ZO184" s="38"/>
      <c r="ZP184" s="38"/>
      <c r="ZQ184" s="38"/>
      <c r="ZR184" s="38"/>
      <c r="ZS184" s="38"/>
      <c r="ZT184" s="38"/>
      <c r="ZU184" s="38"/>
      <c r="ZV184" s="38"/>
      <c r="ZW184" s="38"/>
      <c r="ZX184" s="38"/>
      <c r="ZY184" s="38"/>
      <c r="ZZ184" s="38"/>
      <c r="AAA184" s="38"/>
      <c r="AAB184" s="38"/>
      <c r="AAC184" s="38"/>
      <c r="AAD184" s="38"/>
      <c r="AAE184" s="38"/>
      <c r="AAF184" s="38"/>
      <c r="AAG184" s="38"/>
      <c r="AAH184" s="38"/>
      <c r="AAI184" s="38">
        <f>1+1</f>
        <v>2</v>
      </c>
      <c r="AAJ184" s="31">
        <f t="shared" si="15"/>
        <v>0</v>
      </c>
      <c r="AAK184" s="5"/>
    </row>
    <row r="185" spans="1:713" s="36" customFormat="1" x14ac:dyDescent="0.25">
      <c r="A185" s="26" t="s">
        <v>29</v>
      </c>
      <c r="B185" s="77">
        <f t="shared" si="14"/>
        <v>0</v>
      </c>
      <c r="C185" s="69">
        <v>0.9</v>
      </c>
      <c r="D185" s="72"/>
      <c r="E185" s="79">
        <v>42.56</v>
      </c>
      <c r="F185" s="79">
        <f t="shared" si="18"/>
        <v>0</v>
      </c>
      <c r="G185" s="77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  <c r="BQ185" s="38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38"/>
      <c r="CQ185" s="38"/>
      <c r="CR185" s="38"/>
      <c r="CS185" s="38"/>
      <c r="CT185" s="38"/>
      <c r="CU185" s="38"/>
      <c r="CV185" s="38"/>
      <c r="CW185" s="38"/>
      <c r="CX185" s="38"/>
      <c r="CY185" s="38">
        <v>1.8</v>
      </c>
      <c r="CZ185" s="38"/>
      <c r="DA185" s="38"/>
      <c r="DB185" s="38"/>
      <c r="DC185" s="38"/>
      <c r="DD185" s="38"/>
      <c r="DE185" s="38"/>
      <c r="DF185" s="38"/>
      <c r="DG185" s="38"/>
      <c r="DH185" s="38">
        <v>1.8</v>
      </c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  <c r="EI185" s="38"/>
      <c r="EJ185" s="38"/>
      <c r="EK185" s="38"/>
      <c r="EL185" s="38"/>
      <c r="EM185" s="38"/>
      <c r="EN185" s="38"/>
      <c r="EO185" s="38"/>
      <c r="EP185" s="38"/>
      <c r="EQ185" s="38"/>
      <c r="ER185" s="38"/>
      <c r="ES185" s="38"/>
      <c r="ET185" s="38"/>
      <c r="EU185" s="38"/>
      <c r="EV185" s="38"/>
      <c r="EW185" s="38"/>
      <c r="EX185" s="38"/>
      <c r="EY185" s="38"/>
      <c r="EZ185" s="38"/>
      <c r="FA185" s="38"/>
      <c r="FB185" s="38"/>
      <c r="FC185" s="38"/>
      <c r="FD185" s="38"/>
      <c r="FE185" s="38"/>
      <c r="FF185" s="38"/>
      <c r="FG185" s="38"/>
      <c r="FH185" s="38">
        <v>0.9</v>
      </c>
      <c r="FI185" s="38"/>
      <c r="FJ185" s="38"/>
      <c r="FK185" s="38"/>
      <c r="FL185" s="38"/>
      <c r="FM185" s="38"/>
      <c r="FN185" s="38"/>
      <c r="FO185" s="38">
        <v>0.9</v>
      </c>
      <c r="FP185" s="38"/>
      <c r="FQ185" s="38"/>
      <c r="FR185" s="38"/>
      <c r="FS185" s="38"/>
      <c r="FT185" s="38"/>
      <c r="FU185" s="38"/>
      <c r="FV185" s="38"/>
      <c r="FW185" s="38"/>
      <c r="FX185" s="38"/>
      <c r="FY185" s="38"/>
      <c r="FZ185" s="38"/>
      <c r="GA185" s="38"/>
      <c r="GB185" s="38"/>
      <c r="GC185" s="38"/>
      <c r="GD185" s="38"/>
      <c r="GE185" s="38"/>
      <c r="GF185" s="38"/>
      <c r="GG185" s="38"/>
      <c r="GH185" s="38"/>
      <c r="GI185" s="38"/>
      <c r="GJ185" s="38"/>
      <c r="GK185" s="38"/>
      <c r="GL185" s="38"/>
      <c r="GM185" s="38"/>
      <c r="GN185" s="38"/>
      <c r="GO185" s="38"/>
      <c r="GP185" s="38"/>
      <c r="GQ185" s="38"/>
      <c r="GR185" s="38"/>
      <c r="GS185" s="38"/>
      <c r="GT185" s="38"/>
      <c r="GU185" s="38"/>
      <c r="GV185" s="38"/>
      <c r="GW185" s="38"/>
      <c r="GX185" s="38"/>
      <c r="GY185" s="38"/>
      <c r="GZ185" s="38"/>
      <c r="HA185" s="38"/>
      <c r="HB185" s="38"/>
      <c r="HC185" s="38"/>
      <c r="HD185" s="38"/>
      <c r="HE185" s="38"/>
      <c r="HF185" s="38"/>
      <c r="HG185" s="38"/>
      <c r="HH185" s="38"/>
      <c r="HI185" s="38"/>
      <c r="HJ185" s="38"/>
      <c r="HK185" s="38"/>
      <c r="HL185" s="38"/>
      <c r="HM185" s="38"/>
      <c r="HN185" s="38"/>
      <c r="HO185" s="38"/>
      <c r="HP185" s="38"/>
      <c r="HQ185" s="38"/>
      <c r="HR185" s="38"/>
      <c r="HS185" s="38"/>
      <c r="HT185" s="38"/>
      <c r="HU185" s="38"/>
      <c r="HV185" s="38"/>
      <c r="HW185" s="38"/>
      <c r="HX185" s="38"/>
      <c r="HY185" s="38"/>
      <c r="HZ185" s="38"/>
      <c r="IA185" s="38"/>
      <c r="IB185" s="38"/>
      <c r="IC185" s="38"/>
      <c r="ID185" s="38"/>
      <c r="IE185" s="38"/>
      <c r="IF185" s="38"/>
      <c r="IG185" s="38"/>
      <c r="IH185" s="38"/>
      <c r="II185" s="38"/>
      <c r="IJ185" s="38"/>
      <c r="IK185" s="38"/>
      <c r="IL185" s="38"/>
      <c r="IM185" s="38"/>
      <c r="IN185" s="38"/>
      <c r="IO185" s="38"/>
      <c r="IP185" s="38"/>
      <c r="IQ185" s="38"/>
      <c r="IR185" s="38"/>
      <c r="IS185" s="38"/>
      <c r="IT185" s="38"/>
      <c r="IU185" s="38"/>
      <c r="IV185" s="38"/>
      <c r="IW185" s="38"/>
      <c r="IX185" s="38"/>
      <c r="IY185" s="38"/>
      <c r="IZ185" s="38"/>
      <c r="JA185" s="38"/>
      <c r="JB185" s="38"/>
      <c r="JC185" s="38"/>
      <c r="JD185" s="38"/>
      <c r="JE185" s="38"/>
      <c r="JF185" s="38"/>
      <c r="JG185" s="38"/>
      <c r="JH185" s="38"/>
      <c r="JI185" s="38"/>
      <c r="JJ185" s="38"/>
      <c r="JK185" s="38"/>
      <c r="JL185" s="38"/>
      <c r="JM185" s="38"/>
      <c r="JN185" s="38"/>
      <c r="JO185" s="38"/>
      <c r="JP185" s="38"/>
      <c r="JQ185" s="38"/>
      <c r="JR185" s="38"/>
      <c r="JS185" s="38"/>
      <c r="JT185" s="38"/>
      <c r="JU185" s="38"/>
      <c r="JV185" s="38"/>
      <c r="JW185" s="38"/>
      <c r="JX185" s="38"/>
      <c r="JY185" s="38"/>
      <c r="JZ185" s="38"/>
      <c r="KA185" s="38"/>
      <c r="KB185" s="38"/>
      <c r="KC185" s="38"/>
      <c r="KD185" s="38"/>
      <c r="KE185" s="38"/>
      <c r="KF185" s="38"/>
      <c r="KG185" s="38"/>
      <c r="KH185" s="38"/>
      <c r="KI185" s="38"/>
      <c r="KJ185" s="38"/>
      <c r="KK185" s="38"/>
      <c r="KL185" s="38"/>
      <c r="KM185" s="38"/>
      <c r="KN185" s="38"/>
      <c r="KO185" s="38"/>
      <c r="KP185" s="38"/>
      <c r="KQ185" s="38"/>
      <c r="KR185" s="38"/>
      <c r="KS185" s="38"/>
      <c r="KT185" s="38"/>
      <c r="KU185" s="38"/>
      <c r="KV185" s="38"/>
      <c r="KW185" s="38"/>
      <c r="KX185" s="38"/>
      <c r="KY185" s="38"/>
      <c r="KZ185" s="38"/>
      <c r="LA185" s="38"/>
      <c r="LB185" s="38"/>
      <c r="LC185" s="38"/>
      <c r="LD185" s="38"/>
      <c r="LE185" s="38"/>
      <c r="LF185" s="38"/>
      <c r="LG185" s="38"/>
      <c r="LH185" s="38"/>
      <c r="LI185" s="38"/>
      <c r="LJ185" s="38"/>
      <c r="LK185" s="38"/>
      <c r="LL185" s="38"/>
      <c r="LM185" s="38"/>
      <c r="LN185" s="38"/>
      <c r="LO185" s="38"/>
      <c r="LP185" s="38"/>
      <c r="LQ185" s="38"/>
      <c r="LR185" s="38"/>
      <c r="LS185" s="38"/>
      <c r="LT185" s="38"/>
      <c r="LU185" s="38"/>
      <c r="LV185" s="38"/>
      <c r="LW185" s="38"/>
      <c r="LX185" s="38"/>
      <c r="LY185" s="38"/>
      <c r="LZ185" s="38"/>
      <c r="MA185" s="38"/>
      <c r="MB185" s="38"/>
      <c r="MC185" s="38"/>
      <c r="MD185" s="38"/>
      <c r="ME185" s="38"/>
      <c r="MF185" s="38"/>
      <c r="MG185" s="38"/>
      <c r="MH185" s="38"/>
      <c r="MI185" s="38"/>
      <c r="MJ185" s="38"/>
      <c r="MK185" s="38"/>
      <c r="ML185" s="38"/>
      <c r="MM185" s="38"/>
      <c r="MN185" s="38"/>
      <c r="MO185" s="38">
        <v>0.9</v>
      </c>
      <c r="MP185" s="38"/>
      <c r="MQ185" s="38"/>
      <c r="MR185" s="38"/>
      <c r="MS185" s="38"/>
      <c r="MT185" s="38">
        <v>0.9</v>
      </c>
      <c r="MU185" s="38"/>
      <c r="MV185" s="38"/>
      <c r="MW185" s="38"/>
      <c r="MX185" s="38"/>
      <c r="MY185" s="38"/>
      <c r="MZ185" s="38"/>
      <c r="NA185" s="38"/>
      <c r="NB185" s="38"/>
      <c r="NC185" s="38"/>
      <c r="ND185" s="38"/>
      <c r="NE185" s="38"/>
      <c r="NF185" s="38"/>
      <c r="NG185" s="38"/>
      <c r="NH185" s="38"/>
      <c r="NI185" s="38"/>
      <c r="NJ185" s="38"/>
      <c r="NK185" s="38"/>
      <c r="NL185" s="38"/>
      <c r="NM185" s="38"/>
      <c r="NN185" s="38"/>
      <c r="NO185" s="38"/>
      <c r="NP185" s="38"/>
      <c r="NQ185" s="38"/>
      <c r="NR185" s="38"/>
      <c r="NS185" s="38"/>
      <c r="NT185" s="38"/>
      <c r="NU185" s="38"/>
      <c r="NV185" s="38"/>
      <c r="NW185" s="38"/>
      <c r="NX185" s="38"/>
      <c r="NY185" s="38"/>
      <c r="NZ185" s="38"/>
      <c r="OA185" s="38"/>
      <c r="OB185" s="38"/>
      <c r="OC185" s="38"/>
      <c r="OD185" s="38"/>
      <c r="OE185" s="38"/>
      <c r="OF185" s="38"/>
      <c r="OG185" s="38"/>
      <c r="OH185" s="38"/>
      <c r="OI185" s="38"/>
      <c r="OJ185" s="38"/>
      <c r="OK185" s="38"/>
      <c r="OL185" s="38"/>
      <c r="OM185" s="38"/>
      <c r="ON185" s="38"/>
      <c r="OO185" s="38"/>
      <c r="OP185" s="38"/>
      <c r="OQ185" s="38"/>
      <c r="OR185" s="38"/>
      <c r="OS185" s="38"/>
      <c r="OT185" s="38"/>
      <c r="OU185" s="38"/>
      <c r="OV185" s="38"/>
      <c r="OW185" s="38"/>
      <c r="OX185" s="38"/>
      <c r="OY185" s="38"/>
      <c r="OZ185" s="38"/>
      <c r="PA185" s="38"/>
      <c r="PB185" s="38"/>
      <c r="PC185" s="38"/>
      <c r="PD185" s="38"/>
      <c r="PE185" s="38"/>
      <c r="PF185" s="38"/>
      <c r="PG185" s="38"/>
      <c r="PH185" s="38">
        <v>1.8</v>
      </c>
      <c r="PI185" s="38"/>
      <c r="PJ185" s="38"/>
      <c r="PK185" s="38"/>
      <c r="PL185" s="38"/>
      <c r="PM185" s="38">
        <v>0.9</v>
      </c>
      <c r="PN185" s="38"/>
      <c r="PO185" s="38"/>
      <c r="PP185" s="38"/>
      <c r="PQ185" s="38"/>
      <c r="PR185" s="38"/>
      <c r="PS185" s="38"/>
      <c r="PT185" s="38"/>
      <c r="PU185" s="38"/>
      <c r="PV185" s="38"/>
      <c r="PW185" s="38"/>
      <c r="PX185" s="38"/>
      <c r="PY185" s="38"/>
      <c r="PZ185" s="38"/>
      <c r="QA185" s="38">
        <v>0.9</v>
      </c>
      <c r="QB185" s="38"/>
      <c r="QC185" s="38"/>
      <c r="QD185" s="38"/>
      <c r="QE185" s="38"/>
      <c r="QF185" s="38"/>
      <c r="QG185" s="38"/>
      <c r="QH185" s="38"/>
      <c r="QI185" s="38"/>
      <c r="QJ185" s="38"/>
      <c r="QK185" s="38"/>
      <c r="QL185" s="38"/>
      <c r="QM185" s="38"/>
      <c r="QN185" s="38"/>
      <c r="QO185" s="38"/>
      <c r="QP185" s="38"/>
      <c r="QQ185" s="38"/>
      <c r="QR185" s="38"/>
      <c r="QS185" s="38"/>
      <c r="QT185" s="38"/>
      <c r="QU185" s="38"/>
      <c r="QV185" s="38"/>
      <c r="QW185" s="38"/>
      <c r="QX185" s="38"/>
      <c r="QY185" s="38"/>
      <c r="QZ185" s="38"/>
      <c r="RA185" s="38"/>
      <c r="RB185" s="38"/>
      <c r="RC185" s="38"/>
      <c r="RD185" s="38"/>
      <c r="RE185" s="38"/>
      <c r="RF185" s="38"/>
      <c r="RG185" s="38"/>
      <c r="RH185" s="38"/>
      <c r="RI185" s="38"/>
      <c r="RJ185" s="38"/>
      <c r="RK185" s="38"/>
      <c r="RL185" s="38"/>
      <c r="RM185" s="38"/>
      <c r="RN185" s="38"/>
      <c r="RO185" s="38"/>
      <c r="RP185" s="38"/>
      <c r="RQ185" s="38"/>
      <c r="RR185" s="38"/>
      <c r="RS185" s="38"/>
      <c r="RT185" s="38"/>
      <c r="RU185" s="38"/>
      <c r="RV185" s="38"/>
      <c r="RW185" s="38"/>
      <c r="RX185" s="38"/>
      <c r="RY185" s="38"/>
      <c r="RZ185" s="38"/>
      <c r="SA185" s="38"/>
      <c r="SB185" s="38"/>
      <c r="SC185" s="38"/>
      <c r="SD185" s="38"/>
      <c r="SE185" s="38"/>
      <c r="SF185" s="38"/>
      <c r="SG185" s="38"/>
      <c r="SH185" s="38"/>
      <c r="SI185" s="38"/>
      <c r="SJ185" s="38"/>
      <c r="SK185" s="38"/>
      <c r="SL185" s="38"/>
      <c r="SM185" s="38"/>
      <c r="SN185" s="38"/>
      <c r="SO185" s="38"/>
      <c r="SP185" s="38"/>
      <c r="SQ185" s="38"/>
      <c r="SR185" s="38"/>
      <c r="SS185" s="38"/>
      <c r="ST185" s="38"/>
      <c r="SU185" s="38"/>
      <c r="SV185" s="38"/>
      <c r="SW185" s="38"/>
      <c r="SX185" s="38"/>
      <c r="SY185" s="38"/>
      <c r="SZ185" s="38"/>
      <c r="TA185" s="38"/>
      <c r="TB185" s="38"/>
      <c r="TC185" s="38"/>
      <c r="TD185" s="38"/>
      <c r="TE185" s="38"/>
      <c r="TF185" s="38"/>
      <c r="TG185" s="38"/>
      <c r="TH185" s="38"/>
      <c r="TI185" s="38"/>
      <c r="TJ185" s="38"/>
      <c r="TK185" s="38"/>
      <c r="TL185" s="38"/>
      <c r="TM185" s="38"/>
      <c r="TN185" s="38"/>
      <c r="TO185" s="38"/>
      <c r="TP185" s="38"/>
      <c r="TQ185" s="38"/>
      <c r="TR185" s="38"/>
      <c r="TS185" s="38"/>
      <c r="TT185" s="38"/>
      <c r="TU185" s="38"/>
      <c r="TV185" s="38"/>
      <c r="TW185" s="38"/>
      <c r="TX185" s="38"/>
      <c r="TY185" s="38"/>
      <c r="TZ185" s="38"/>
      <c r="UA185" s="38"/>
      <c r="UB185" s="38"/>
      <c r="UC185" s="38"/>
      <c r="UD185" s="38"/>
      <c r="UE185" s="38"/>
      <c r="UF185" s="38"/>
      <c r="UG185" s="38"/>
      <c r="UH185" s="38"/>
      <c r="UI185" s="38"/>
      <c r="UJ185" s="38"/>
      <c r="UK185" s="38"/>
      <c r="UL185" s="38"/>
      <c r="UM185" s="38"/>
      <c r="UN185" s="38"/>
      <c r="UO185" s="38"/>
      <c r="UP185" s="38"/>
      <c r="UQ185" s="38"/>
      <c r="UR185" s="38"/>
      <c r="US185" s="38"/>
      <c r="UT185" s="38"/>
      <c r="UU185" s="38"/>
      <c r="UV185" s="38"/>
      <c r="UW185" s="38"/>
      <c r="UX185" s="38"/>
      <c r="UY185" s="38"/>
      <c r="UZ185" s="38"/>
      <c r="VA185" s="38"/>
      <c r="VB185" s="38"/>
      <c r="VC185" s="38"/>
      <c r="VD185" s="38"/>
      <c r="VE185" s="38"/>
      <c r="VF185" s="38"/>
      <c r="VG185" s="38"/>
      <c r="VH185" s="38"/>
      <c r="VI185" s="38"/>
      <c r="VJ185" s="38"/>
      <c r="VK185" s="38"/>
      <c r="VL185" s="38"/>
      <c r="VM185" s="38"/>
      <c r="VN185" s="38"/>
      <c r="VO185" s="38"/>
      <c r="VP185" s="38"/>
      <c r="VQ185" s="38"/>
      <c r="VR185" s="38"/>
      <c r="VS185" s="38"/>
      <c r="VT185" s="38"/>
      <c r="VU185" s="38"/>
      <c r="VV185" s="38"/>
      <c r="VW185" s="38"/>
      <c r="VX185" s="38"/>
      <c r="VY185" s="38"/>
      <c r="VZ185" s="38"/>
      <c r="WA185" s="38"/>
      <c r="WB185" s="38"/>
      <c r="WC185" s="38"/>
      <c r="WD185" s="38"/>
      <c r="WE185" s="38"/>
      <c r="WF185" s="38"/>
      <c r="WG185" s="38"/>
      <c r="WH185" s="38"/>
      <c r="WI185" s="38"/>
      <c r="WJ185" s="38"/>
      <c r="WK185" s="38"/>
      <c r="WL185" s="38"/>
      <c r="WM185" s="38"/>
      <c r="WN185" s="38"/>
      <c r="WO185" s="38"/>
      <c r="WP185" s="38"/>
      <c r="WQ185" s="38"/>
      <c r="WR185" s="38"/>
      <c r="WS185" s="38"/>
      <c r="WT185" s="38"/>
      <c r="WU185" s="38"/>
      <c r="WV185" s="38"/>
      <c r="WW185" s="38"/>
      <c r="WX185" s="38"/>
      <c r="WY185" s="38"/>
      <c r="WZ185" s="38"/>
      <c r="XA185" s="38"/>
      <c r="XB185" s="38"/>
      <c r="XC185" s="38"/>
      <c r="XD185" s="38"/>
      <c r="XE185" s="38"/>
      <c r="XF185" s="38"/>
      <c r="XG185" s="38"/>
      <c r="XH185" s="38"/>
      <c r="XI185" s="38"/>
      <c r="XJ185" s="38"/>
      <c r="XK185" s="38"/>
      <c r="XL185" s="38"/>
      <c r="XM185" s="38"/>
      <c r="XN185" s="38"/>
      <c r="XO185" s="38"/>
      <c r="XP185" s="38"/>
      <c r="XQ185" s="38"/>
      <c r="XR185" s="38"/>
      <c r="XS185" s="38"/>
      <c r="XT185" s="38"/>
      <c r="XU185" s="38"/>
      <c r="XV185" s="38"/>
      <c r="XW185" s="38"/>
      <c r="XX185" s="38"/>
      <c r="XY185" s="38"/>
      <c r="XZ185" s="38"/>
      <c r="YA185" s="38"/>
      <c r="YB185" s="38"/>
      <c r="YC185" s="38"/>
      <c r="YD185" s="38"/>
      <c r="YE185" s="38"/>
      <c r="YF185" s="38"/>
      <c r="YG185" s="38"/>
      <c r="YH185" s="38"/>
      <c r="YI185" s="38"/>
      <c r="YJ185" s="38"/>
      <c r="YK185" s="38"/>
      <c r="YL185" s="38"/>
      <c r="YM185" s="38"/>
      <c r="YN185" s="38"/>
      <c r="YO185" s="38"/>
      <c r="YP185" s="38"/>
      <c r="YQ185" s="38"/>
      <c r="YR185" s="38"/>
      <c r="YS185" s="38"/>
      <c r="YT185" s="38"/>
      <c r="YU185" s="38"/>
      <c r="YV185" s="38"/>
      <c r="YW185" s="38"/>
      <c r="YX185" s="38"/>
      <c r="YY185" s="38"/>
      <c r="YZ185" s="38"/>
      <c r="ZA185" s="38"/>
      <c r="ZB185" s="38"/>
      <c r="ZC185" s="38"/>
      <c r="ZD185" s="38"/>
      <c r="ZE185" s="38"/>
      <c r="ZF185" s="38"/>
      <c r="ZG185" s="38"/>
      <c r="ZH185" s="38"/>
      <c r="ZI185" s="38"/>
      <c r="ZJ185" s="38"/>
      <c r="ZK185" s="38"/>
      <c r="ZL185" s="38"/>
      <c r="ZM185" s="38"/>
      <c r="ZN185" s="38"/>
      <c r="ZO185" s="38"/>
      <c r="ZP185" s="38"/>
      <c r="ZQ185" s="38"/>
      <c r="ZR185" s="38"/>
      <c r="ZS185" s="38"/>
      <c r="ZT185" s="38"/>
      <c r="ZU185" s="38"/>
      <c r="ZV185" s="38"/>
      <c r="ZW185" s="38"/>
      <c r="ZX185" s="38"/>
      <c r="ZY185" s="38"/>
      <c r="ZZ185" s="38"/>
      <c r="AAA185" s="38"/>
      <c r="AAB185" s="38"/>
      <c r="AAC185" s="38"/>
      <c r="AAD185" s="38"/>
      <c r="AAE185" s="38"/>
      <c r="AAF185" s="38"/>
      <c r="AAG185" s="38"/>
      <c r="AAH185" s="38"/>
      <c r="AAI185" s="38"/>
      <c r="AAJ185" s="31">
        <f t="shared" si="15"/>
        <v>0</v>
      </c>
      <c r="AAK185" s="5"/>
    </row>
    <row r="186" spans="1:713" s="36" customFormat="1" x14ac:dyDescent="0.25">
      <c r="A186" s="62" t="s">
        <v>154</v>
      </c>
      <c r="B186" s="77">
        <f t="shared" si="14"/>
        <v>0</v>
      </c>
      <c r="C186" s="69">
        <v>0.9</v>
      </c>
      <c r="D186" s="71">
        <v>43255</v>
      </c>
      <c r="E186" s="79">
        <v>79.84</v>
      </c>
      <c r="F186" s="79">
        <f t="shared" si="18"/>
        <v>0</v>
      </c>
      <c r="G186" s="77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  <c r="BQ186" s="38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38"/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38"/>
      <c r="DC186" s="38"/>
      <c r="DD186" s="38"/>
      <c r="DE186" s="38"/>
      <c r="DF186" s="38"/>
      <c r="DG186" s="38"/>
      <c r="DH186" s="38"/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  <c r="EI186" s="38"/>
      <c r="EJ186" s="38"/>
      <c r="EK186" s="38"/>
      <c r="EL186" s="38"/>
      <c r="EM186" s="38"/>
      <c r="EN186" s="38"/>
      <c r="EO186" s="38"/>
      <c r="EP186" s="38"/>
      <c r="EQ186" s="38"/>
      <c r="ER186" s="38"/>
      <c r="ES186" s="38"/>
      <c r="ET186" s="38"/>
      <c r="EU186" s="38"/>
      <c r="EV186" s="38"/>
      <c r="EW186" s="38"/>
      <c r="EX186" s="38"/>
      <c r="EY186" s="38"/>
      <c r="EZ186" s="38"/>
      <c r="FA186" s="38"/>
      <c r="FB186" s="38"/>
      <c r="FC186" s="38"/>
      <c r="FD186" s="38"/>
      <c r="FE186" s="38"/>
      <c r="FF186" s="38"/>
      <c r="FG186" s="38"/>
      <c r="FH186" s="38"/>
      <c r="FI186" s="38"/>
      <c r="FJ186" s="38"/>
      <c r="FK186" s="38"/>
      <c r="FL186" s="38"/>
      <c r="FM186" s="38"/>
      <c r="FN186" s="38"/>
      <c r="FO186" s="38"/>
      <c r="FP186" s="38"/>
      <c r="FQ186" s="38"/>
      <c r="FR186" s="38"/>
      <c r="FS186" s="38"/>
      <c r="FT186" s="38"/>
      <c r="FU186" s="38"/>
      <c r="FV186" s="38"/>
      <c r="FW186" s="38"/>
      <c r="FX186" s="38"/>
      <c r="FY186" s="38"/>
      <c r="FZ186" s="38"/>
      <c r="GA186" s="38"/>
      <c r="GB186" s="38"/>
      <c r="GC186" s="38"/>
      <c r="GD186" s="38"/>
      <c r="GE186" s="38"/>
      <c r="GF186" s="38"/>
      <c r="GG186" s="38"/>
      <c r="GH186" s="38"/>
      <c r="GI186" s="38"/>
      <c r="GJ186" s="38"/>
      <c r="GK186" s="38"/>
      <c r="GL186" s="38"/>
      <c r="GM186" s="38"/>
      <c r="GN186" s="38"/>
      <c r="GO186" s="38"/>
      <c r="GP186" s="38"/>
      <c r="GQ186" s="38"/>
      <c r="GR186" s="38"/>
      <c r="GS186" s="38"/>
      <c r="GT186" s="38"/>
      <c r="GU186" s="38"/>
      <c r="GV186" s="38"/>
      <c r="GW186" s="38"/>
      <c r="GX186" s="38"/>
      <c r="GY186" s="38"/>
      <c r="GZ186" s="38"/>
      <c r="HA186" s="38"/>
      <c r="HB186" s="38"/>
      <c r="HC186" s="38"/>
      <c r="HD186" s="38"/>
      <c r="HE186" s="38"/>
      <c r="HF186" s="38"/>
      <c r="HG186" s="38"/>
      <c r="HH186" s="38"/>
      <c r="HI186" s="38"/>
      <c r="HJ186" s="38"/>
      <c r="HK186" s="38"/>
      <c r="HL186" s="38"/>
      <c r="HM186" s="38"/>
      <c r="HN186" s="38"/>
      <c r="HO186" s="38"/>
      <c r="HP186" s="38"/>
      <c r="HQ186" s="38"/>
      <c r="HR186" s="38"/>
      <c r="HS186" s="38"/>
      <c r="HT186" s="38"/>
      <c r="HU186" s="38"/>
      <c r="HV186" s="38"/>
      <c r="HW186" s="38"/>
      <c r="HX186" s="38"/>
      <c r="HY186" s="38"/>
      <c r="HZ186" s="38"/>
      <c r="IA186" s="38"/>
      <c r="IB186" s="38"/>
      <c r="IC186" s="38"/>
      <c r="ID186" s="38"/>
      <c r="IE186" s="38"/>
      <c r="IF186" s="38"/>
      <c r="IG186" s="38"/>
      <c r="IH186" s="38"/>
      <c r="II186" s="38"/>
      <c r="IJ186" s="38"/>
      <c r="IK186" s="38"/>
      <c r="IL186" s="38"/>
      <c r="IM186" s="38"/>
      <c r="IN186" s="38"/>
      <c r="IO186" s="38"/>
      <c r="IP186" s="38"/>
      <c r="IQ186" s="38"/>
      <c r="IR186" s="38"/>
      <c r="IS186" s="38"/>
      <c r="IT186" s="38"/>
      <c r="IU186" s="38"/>
      <c r="IV186" s="38"/>
      <c r="IW186" s="38"/>
      <c r="IX186" s="38"/>
      <c r="IY186" s="38"/>
      <c r="IZ186" s="38"/>
      <c r="JA186" s="38"/>
      <c r="JB186" s="38"/>
      <c r="JC186" s="38"/>
      <c r="JD186" s="38"/>
      <c r="JE186" s="38"/>
      <c r="JF186" s="38"/>
      <c r="JG186" s="38"/>
      <c r="JH186" s="38"/>
      <c r="JI186" s="38"/>
      <c r="JJ186" s="38"/>
      <c r="JK186" s="38"/>
      <c r="JL186" s="38"/>
      <c r="JM186" s="38"/>
      <c r="JN186" s="38"/>
      <c r="JO186" s="38"/>
      <c r="JP186" s="38"/>
      <c r="JQ186" s="38"/>
      <c r="JR186" s="38"/>
      <c r="JS186" s="38"/>
      <c r="JT186" s="38"/>
      <c r="JU186" s="38"/>
      <c r="JV186" s="38"/>
      <c r="JW186" s="38"/>
      <c r="JX186" s="38"/>
      <c r="JY186" s="38"/>
      <c r="JZ186" s="38"/>
      <c r="KA186" s="38"/>
      <c r="KB186" s="38"/>
      <c r="KC186" s="38"/>
      <c r="KD186" s="38"/>
      <c r="KE186" s="38"/>
      <c r="KF186" s="38"/>
      <c r="KG186" s="38"/>
      <c r="KH186" s="38"/>
      <c r="KI186" s="38"/>
      <c r="KJ186" s="38"/>
      <c r="KK186" s="38"/>
      <c r="KL186" s="38"/>
      <c r="KM186" s="38">
        <v>0.9</v>
      </c>
      <c r="KN186" s="38"/>
      <c r="KO186" s="38"/>
      <c r="KP186" s="38"/>
      <c r="KQ186" s="38"/>
      <c r="KR186" s="38"/>
      <c r="KS186" s="38"/>
      <c r="KT186" s="38"/>
      <c r="KU186" s="38"/>
      <c r="KV186" s="38"/>
      <c r="KW186" s="38"/>
      <c r="KX186" s="38"/>
      <c r="KY186" s="38">
        <v>0.9</v>
      </c>
      <c r="KZ186" s="38"/>
      <c r="LA186" s="38"/>
      <c r="LB186" s="38"/>
      <c r="LC186" s="38"/>
      <c r="LD186" s="38"/>
      <c r="LE186" s="38"/>
      <c r="LF186" s="38"/>
      <c r="LG186" s="38"/>
      <c r="LH186" s="38"/>
      <c r="LI186" s="38"/>
      <c r="LJ186" s="38"/>
      <c r="LK186" s="38"/>
      <c r="LL186" s="38"/>
      <c r="LM186" s="38"/>
      <c r="LN186" s="38"/>
      <c r="LO186" s="38"/>
      <c r="LP186" s="38"/>
      <c r="LQ186" s="38"/>
      <c r="LR186" s="38"/>
      <c r="LS186" s="38"/>
      <c r="LT186" s="38"/>
      <c r="LU186" s="38"/>
      <c r="LV186" s="38"/>
      <c r="LW186" s="38"/>
      <c r="LX186" s="38"/>
      <c r="LY186" s="38"/>
      <c r="LZ186" s="38"/>
      <c r="MA186" s="38"/>
      <c r="MB186" s="38"/>
      <c r="MC186" s="38"/>
      <c r="MD186" s="38"/>
      <c r="ME186" s="38"/>
      <c r="MF186" s="38"/>
      <c r="MG186" s="38"/>
      <c r="MH186" s="38"/>
      <c r="MI186" s="38"/>
      <c r="MJ186" s="38"/>
      <c r="MK186" s="38"/>
      <c r="ML186" s="38"/>
      <c r="MM186" s="38"/>
      <c r="MN186" s="38"/>
      <c r="MO186" s="38"/>
      <c r="MP186" s="38"/>
      <c r="MQ186" s="38"/>
      <c r="MR186" s="38"/>
      <c r="MS186" s="38"/>
      <c r="MT186" s="38"/>
      <c r="MU186" s="38"/>
      <c r="MV186" s="38"/>
      <c r="MW186" s="38"/>
      <c r="MX186" s="38"/>
      <c r="MY186" s="38"/>
      <c r="MZ186" s="38"/>
      <c r="NA186" s="38"/>
      <c r="NB186" s="38"/>
      <c r="NC186" s="38"/>
      <c r="ND186" s="38"/>
      <c r="NE186" s="38"/>
      <c r="NF186" s="38"/>
      <c r="NG186" s="38"/>
      <c r="NH186" s="38"/>
      <c r="NI186" s="38"/>
      <c r="NJ186" s="38"/>
      <c r="NK186" s="38"/>
      <c r="NL186" s="38"/>
      <c r="NM186" s="38"/>
      <c r="NN186" s="38"/>
      <c r="NO186" s="38"/>
      <c r="NP186" s="38"/>
      <c r="NQ186" s="38"/>
      <c r="NR186" s="38"/>
      <c r="NS186" s="38"/>
      <c r="NT186" s="38"/>
      <c r="NU186" s="38"/>
      <c r="NV186" s="38"/>
      <c r="NW186" s="38"/>
      <c r="NX186" s="38"/>
      <c r="NY186" s="38"/>
      <c r="NZ186" s="38"/>
      <c r="OA186" s="38"/>
      <c r="OB186" s="38"/>
      <c r="OC186" s="38"/>
      <c r="OD186" s="38"/>
      <c r="OE186" s="38"/>
      <c r="OF186" s="38"/>
      <c r="OG186" s="38"/>
      <c r="OH186" s="38"/>
      <c r="OI186" s="38"/>
      <c r="OJ186" s="38"/>
      <c r="OK186" s="38"/>
      <c r="OL186" s="38"/>
      <c r="OM186" s="38"/>
      <c r="ON186" s="38"/>
      <c r="OO186" s="38"/>
      <c r="OP186" s="38"/>
      <c r="OQ186" s="38"/>
      <c r="OR186" s="38"/>
      <c r="OS186" s="38"/>
      <c r="OT186" s="38"/>
      <c r="OU186" s="38"/>
      <c r="OV186" s="38"/>
      <c r="OW186" s="38"/>
      <c r="OX186" s="38"/>
      <c r="OY186" s="38"/>
      <c r="OZ186" s="38"/>
      <c r="PA186" s="38"/>
      <c r="PB186" s="38"/>
      <c r="PC186" s="38"/>
      <c r="PD186" s="38"/>
      <c r="PE186" s="38"/>
      <c r="PF186" s="38"/>
      <c r="PG186" s="38"/>
      <c r="PH186" s="38"/>
      <c r="PI186" s="38"/>
      <c r="PJ186" s="38"/>
      <c r="PK186" s="38"/>
      <c r="PL186" s="38"/>
      <c r="PM186" s="38"/>
      <c r="PN186" s="38"/>
      <c r="PO186" s="38"/>
      <c r="PP186" s="38"/>
      <c r="PQ186" s="38"/>
      <c r="PR186" s="38"/>
      <c r="PS186" s="38"/>
      <c r="PT186" s="38"/>
      <c r="PU186" s="38"/>
      <c r="PV186" s="38"/>
      <c r="PW186" s="38"/>
      <c r="PX186" s="38"/>
      <c r="PY186" s="38"/>
      <c r="PZ186" s="38"/>
      <c r="QA186" s="38"/>
      <c r="QB186" s="38"/>
      <c r="QC186" s="38"/>
      <c r="QD186" s="38"/>
      <c r="QE186" s="38"/>
      <c r="QF186" s="38"/>
      <c r="QG186" s="38"/>
      <c r="QH186" s="38"/>
      <c r="QI186" s="38"/>
      <c r="QJ186" s="38"/>
      <c r="QK186" s="38"/>
      <c r="QL186" s="38"/>
      <c r="QM186" s="38"/>
      <c r="QN186" s="38"/>
      <c r="QO186" s="38"/>
      <c r="QP186" s="38"/>
      <c r="QQ186" s="38"/>
      <c r="QR186" s="38"/>
      <c r="QS186" s="38"/>
      <c r="QT186" s="38"/>
      <c r="QU186" s="38"/>
      <c r="QV186" s="38"/>
      <c r="QW186" s="38"/>
      <c r="QX186" s="38"/>
      <c r="QY186" s="38"/>
      <c r="QZ186" s="38"/>
      <c r="RA186" s="38"/>
      <c r="RB186" s="38"/>
      <c r="RC186" s="38"/>
      <c r="RD186" s="38"/>
      <c r="RE186" s="38"/>
      <c r="RF186" s="38"/>
      <c r="RG186" s="38"/>
      <c r="RH186" s="38"/>
      <c r="RI186" s="38"/>
      <c r="RJ186" s="38"/>
      <c r="RK186" s="38"/>
      <c r="RL186" s="38"/>
      <c r="RM186" s="38"/>
      <c r="RN186" s="38"/>
      <c r="RO186" s="38"/>
      <c r="RP186" s="38"/>
      <c r="RQ186" s="38"/>
      <c r="RR186" s="38"/>
      <c r="RS186" s="38"/>
      <c r="RT186" s="38"/>
      <c r="RU186" s="38"/>
      <c r="RV186" s="38"/>
      <c r="RW186" s="38"/>
      <c r="RX186" s="38"/>
      <c r="RY186" s="38"/>
      <c r="RZ186" s="38"/>
      <c r="SA186" s="38"/>
      <c r="SB186" s="38"/>
      <c r="SC186" s="38"/>
      <c r="SD186" s="38"/>
      <c r="SE186" s="38"/>
      <c r="SF186" s="38"/>
      <c r="SG186" s="38"/>
      <c r="SH186" s="38"/>
      <c r="SI186" s="38"/>
      <c r="SJ186" s="38"/>
      <c r="SK186" s="38"/>
      <c r="SL186" s="38"/>
      <c r="SM186" s="38"/>
      <c r="SN186" s="38"/>
      <c r="SO186" s="38"/>
      <c r="SP186" s="38"/>
      <c r="SQ186" s="38"/>
      <c r="SR186" s="38"/>
      <c r="SS186" s="38"/>
      <c r="ST186" s="38"/>
      <c r="SU186" s="38"/>
      <c r="SV186" s="38"/>
      <c r="SW186" s="38"/>
      <c r="SX186" s="38"/>
      <c r="SY186" s="38"/>
      <c r="SZ186" s="38"/>
      <c r="TA186" s="38"/>
      <c r="TB186" s="38"/>
      <c r="TC186" s="38"/>
      <c r="TD186" s="38"/>
      <c r="TE186" s="38"/>
      <c r="TF186" s="38"/>
      <c r="TG186" s="38"/>
      <c r="TH186" s="38"/>
      <c r="TI186" s="38"/>
      <c r="TJ186" s="38"/>
      <c r="TK186" s="38"/>
      <c r="TL186" s="38"/>
      <c r="TM186" s="38"/>
      <c r="TN186" s="38"/>
      <c r="TO186" s="38"/>
      <c r="TP186" s="38"/>
      <c r="TQ186" s="38"/>
      <c r="TR186" s="38"/>
      <c r="TS186" s="38"/>
      <c r="TT186" s="38"/>
      <c r="TU186" s="38"/>
      <c r="TV186" s="38"/>
      <c r="TW186" s="38"/>
      <c r="TX186" s="38"/>
      <c r="TY186" s="38"/>
      <c r="TZ186" s="38"/>
      <c r="UA186" s="38"/>
      <c r="UB186" s="38"/>
      <c r="UC186" s="38"/>
      <c r="UD186" s="38"/>
      <c r="UE186" s="38"/>
      <c r="UF186" s="38"/>
      <c r="UG186" s="38"/>
      <c r="UH186" s="38"/>
      <c r="UI186" s="38"/>
      <c r="UJ186" s="38"/>
      <c r="UK186" s="38"/>
      <c r="UL186" s="38"/>
      <c r="UM186" s="38"/>
      <c r="UN186" s="38"/>
      <c r="UO186" s="38"/>
      <c r="UP186" s="38"/>
      <c r="UQ186" s="38"/>
      <c r="UR186" s="38"/>
      <c r="US186" s="38"/>
      <c r="UT186" s="38"/>
      <c r="UU186" s="38"/>
      <c r="UV186" s="38"/>
      <c r="UW186" s="38"/>
      <c r="UX186" s="38"/>
      <c r="UY186" s="38"/>
      <c r="UZ186" s="38"/>
      <c r="VA186" s="38"/>
      <c r="VB186" s="38"/>
      <c r="VC186" s="38"/>
      <c r="VD186" s="38"/>
      <c r="VE186" s="38"/>
      <c r="VF186" s="38"/>
      <c r="VG186" s="38"/>
      <c r="VH186" s="38"/>
      <c r="VI186" s="38"/>
      <c r="VJ186" s="38"/>
      <c r="VK186" s="38"/>
      <c r="VL186" s="38"/>
      <c r="VM186" s="38"/>
      <c r="VN186" s="38"/>
      <c r="VO186" s="38"/>
      <c r="VP186" s="38"/>
      <c r="VQ186" s="38"/>
      <c r="VR186" s="38"/>
      <c r="VS186" s="38"/>
      <c r="VT186" s="38"/>
      <c r="VU186" s="38"/>
      <c r="VV186" s="38"/>
      <c r="VW186" s="38"/>
      <c r="VX186" s="38"/>
      <c r="VY186" s="38"/>
      <c r="VZ186" s="38"/>
      <c r="WA186" s="38"/>
      <c r="WB186" s="38"/>
      <c r="WC186" s="38"/>
      <c r="WD186" s="38"/>
      <c r="WE186" s="38"/>
      <c r="WF186" s="38"/>
      <c r="WG186" s="38"/>
      <c r="WH186" s="38"/>
      <c r="WI186" s="38"/>
      <c r="WJ186" s="38"/>
      <c r="WK186" s="38"/>
      <c r="WL186" s="38"/>
      <c r="WM186" s="38"/>
      <c r="WN186" s="38"/>
      <c r="WO186" s="38"/>
      <c r="WP186" s="38"/>
      <c r="WQ186" s="38"/>
      <c r="WR186" s="38"/>
      <c r="WS186" s="38"/>
      <c r="WT186" s="38"/>
      <c r="WU186" s="38"/>
      <c r="WV186" s="38"/>
      <c r="WW186" s="38"/>
      <c r="WX186" s="38"/>
      <c r="WY186" s="38"/>
      <c r="WZ186" s="38"/>
      <c r="XA186" s="38"/>
      <c r="XB186" s="38"/>
      <c r="XC186" s="38"/>
      <c r="XD186" s="38"/>
      <c r="XE186" s="38"/>
      <c r="XF186" s="38"/>
      <c r="XG186" s="38"/>
      <c r="XH186" s="38"/>
      <c r="XI186" s="38"/>
      <c r="XJ186" s="38"/>
      <c r="XK186" s="38"/>
      <c r="XL186" s="38"/>
      <c r="XM186" s="38"/>
      <c r="XN186" s="38"/>
      <c r="XO186" s="38"/>
      <c r="XP186" s="38"/>
      <c r="XQ186" s="38"/>
      <c r="XR186" s="38"/>
      <c r="XS186" s="38"/>
      <c r="XT186" s="38"/>
      <c r="XU186" s="38"/>
      <c r="XV186" s="38"/>
      <c r="XW186" s="38"/>
      <c r="XX186" s="38"/>
      <c r="XY186" s="38"/>
      <c r="XZ186" s="38"/>
      <c r="YA186" s="38"/>
      <c r="YB186" s="38"/>
      <c r="YC186" s="38"/>
      <c r="YD186" s="38"/>
      <c r="YE186" s="38"/>
      <c r="YF186" s="38"/>
      <c r="YG186" s="38"/>
      <c r="YH186" s="38"/>
      <c r="YI186" s="38"/>
      <c r="YJ186" s="38"/>
      <c r="YK186" s="38"/>
      <c r="YL186" s="38"/>
      <c r="YM186" s="38"/>
      <c r="YN186" s="38"/>
      <c r="YO186" s="38"/>
      <c r="YP186" s="38"/>
      <c r="YQ186" s="38"/>
      <c r="YR186" s="38"/>
      <c r="YS186" s="38"/>
      <c r="YT186" s="38"/>
      <c r="YU186" s="38"/>
      <c r="YV186" s="38"/>
      <c r="YW186" s="38"/>
      <c r="YX186" s="38"/>
      <c r="YY186" s="38"/>
      <c r="YZ186" s="38"/>
      <c r="ZA186" s="38"/>
      <c r="ZB186" s="38"/>
      <c r="ZC186" s="38"/>
      <c r="ZD186" s="38"/>
      <c r="ZE186" s="38"/>
      <c r="ZF186" s="38"/>
      <c r="ZG186" s="38"/>
      <c r="ZH186" s="38"/>
      <c r="ZI186" s="38"/>
      <c r="ZJ186" s="38"/>
      <c r="ZK186" s="38"/>
      <c r="ZL186" s="38"/>
      <c r="ZM186" s="38"/>
      <c r="ZN186" s="38"/>
      <c r="ZO186" s="38"/>
      <c r="ZP186" s="38"/>
      <c r="ZQ186" s="38"/>
      <c r="ZR186" s="38"/>
      <c r="ZS186" s="38"/>
      <c r="ZT186" s="38"/>
      <c r="ZU186" s="38"/>
      <c r="ZV186" s="38"/>
      <c r="ZW186" s="38"/>
      <c r="ZX186" s="38"/>
      <c r="ZY186" s="38"/>
      <c r="ZZ186" s="38"/>
      <c r="AAA186" s="38"/>
      <c r="AAB186" s="38"/>
      <c r="AAC186" s="38"/>
      <c r="AAD186" s="38"/>
      <c r="AAE186" s="38"/>
      <c r="AAF186" s="38"/>
      <c r="AAG186" s="38"/>
      <c r="AAH186" s="38"/>
      <c r="AAI186" s="38"/>
      <c r="AAJ186" s="31">
        <f t="shared" si="15"/>
        <v>0</v>
      </c>
      <c r="AAK186" s="5"/>
    </row>
    <row r="187" spans="1:713" s="36" customFormat="1" x14ac:dyDescent="0.25">
      <c r="A187" s="62" t="s">
        <v>184</v>
      </c>
      <c r="B187" s="77">
        <f t="shared" si="14"/>
        <v>0</v>
      </c>
      <c r="C187" s="69">
        <v>0.9</v>
      </c>
      <c r="D187" s="71">
        <v>42870</v>
      </c>
      <c r="E187" s="79">
        <v>33.590000000000003</v>
      </c>
      <c r="F187" s="79">
        <f t="shared" si="18"/>
        <v>0</v>
      </c>
      <c r="G187" s="77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  <c r="BQ187" s="38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38"/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38"/>
      <c r="DC187" s="38"/>
      <c r="DD187" s="38"/>
      <c r="DE187" s="38"/>
      <c r="DF187" s="38"/>
      <c r="DG187" s="38"/>
      <c r="DH187" s="38"/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  <c r="EI187" s="38"/>
      <c r="EJ187" s="38"/>
      <c r="EK187" s="38"/>
      <c r="EL187" s="38"/>
      <c r="EM187" s="38"/>
      <c r="EN187" s="38"/>
      <c r="EO187" s="38"/>
      <c r="EP187" s="38"/>
      <c r="EQ187" s="38"/>
      <c r="ER187" s="38"/>
      <c r="ES187" s="38"/>
      <c r="ET187" s="38"/>
      <c r="EU187" s="38"/>
      <c r="EV187" s="38"/>
      <c r="EW187" s="38"/>
      <c r="EX187" s="38"/>
      <c r="EY187" s="38"/>
      <c r="EZ187" s="38"/>
      <c r="FA187" s="38"/>
      <c r="FB187" s="38"/>
      <c r="FC187" s="38"/>
      <c r="FD187" s="38"/>
      <c r="FE187" s="38"/>
      <c r="FF187" s="38"/>
      <c r="FG187" s="38"/>
      <c r="FH187" s="38"/>
      <c r="FI187" s="38"/>
      <c r="FJ187" s="38"/>
      <c r="FK187" s="38"/>
      <c r="FL187" s="38"/>
      <c r="FM187" s="38"/>
      <c r="FN187" s="38"/>
      <c r="FO187" s="38"/>
      <c r="FP187" s="38"/>
      <c r="FQ187" s="38"/>
      <c r="FR187" s="38"/>
      <c r="FS187" s="38"/>
      <c r="FT187" s="38"/>
      <c r="FU187" s="38"/>
      <c r="FV187" s="38"/>
      <c r="FW187" s="38"/>
      <c r="FX187" s="38"/>
      <c r="FY187" s="38"/>
      <c r="FZ187" s="38"/>
      <c r="GA187" s="38"/>
      <c r="GB187" s="38"/>
      <c r="GC187" s="38"/>
      <c r="GD187" s="38"/>
      <c r="GE187" s="38"/>
      <c r="GF187" s="38"/>
      <c r="GG187" s="38"/>
      <c r="GH187" s="38"/>
      <c r="GI187" s="38"/>
      <c r="GJ187" s="38"/>
      <c r="GK187" s="38"/>
      <c r="GL187" s="38"/>
      <c r="GM187" s="38"/>
      <c r="GN187" s="38"/>
      <c r="GO187" s="38"/>
      <c r="GP187" s="38"/>
      <c r="GQ187" s="38"/>
      <c r="GR187" s="38"/>
      <c r="GS187" s="38"/>
      <c r="GT187" s="38"/>
      <c r="GU187" s="38"/>
      <c r="GV187" s="38"/>
      <c r="GW187" s="38"/>
      <c r="GX187" s="38"/>
      <c r="GY187" s="38"/>
      <c r="GZ187" s="38"/>
      <c r="HA187" s="38"/>
      <c r="HB187" s="38"/>
      <c r="HC187" s="38"/>
      <c r="HD187" s="38"/>
      <c r="HE187" s="38"/>
      <c r="HF187" s="38"/>
      <c r="HG187" s="38"/>
      <c r="HH187" s="38"/>
      <c r="HI187" s="38"/>
      <c r="HJ187" s="38"/>
      <c r="HK187" s="38"/>
      <c r="HL187" s="38"/>
      <c r="HM187" s="38"/>
      <c r="HN187" s="38"/>
      <c r="HO187" s="38"/>
      <c r="HP187" s="38"/>
      <c r="HQ187" s="38"/>
      <c r="HR187" s="38"/>
      <c r="HS187" s="38"/>
      <c r="HT187" s="38"/>
      <c r="HU187" s="38"/>
      <c r="HV187" s="38"/>
      <c r="HW187" s="38"/>
      <c r="HX187" s="38"/>
      <c r="HY187" s="38"/>
      <c r="HZ187" s="38"/>
      <c r="IA187" s="38"/>
      <c r="IB187" s="38"/>
      <c r="IC187" s="38"/>
      <c r="ID187" s="38"/>
      <c r="IE187" s="38"/>
      <c r="IF187" s="38"/>
      <c r="IG187" s="38"/>
      <c r="IH187" s="38"/>
      <c r="II187" s="38"/>
      <c r="IJ187" s="38"/>
      <c r="IK187" s="38"/>
      <c r="IL187" s="38"/>
      <c r="IM187" s="38"/>
      <c r="IN187" s="38"/>
      <c r="IO187" s="38"/>
      <c r="IP187" s="38"/>
      <c r="IQ187" s="38"/>
      <c r="IR187" s="38"/>
      <c r="IS187" s="38"/>
      <c r="IT187" s="38"/>
      <c r="IU187" s="38"/>
      <c r="IV187" s="38"/>
      <c r="IW187" s="38"/>
      <c r="IX187" s="38"/>
      <c r="IY187" s="38"/>
      <c r="IZ187" s="38"/>
      <c r="JA187" s="38"/>
      <c r="JB187" s="38"/>
      <c r="JC187" s="38"/>
      <c r="JD187" s="38"/>
      <c r="JE187" s="38"/>
      <c r="JF187" s="38"/>
      <c r="JG187" s="38"/>
      <c r="JH187" s="38"/>
      <c r="JI187" s="38"/>
      <c r="JJ187" s="38"/>
      <c r="JK187" s="38"/>
      <c r="JL187" s="38"/>
      <c r="JM187" s="38"/>
      <c r="JN187" s="38"/>
      <c r="JO187" s="38"/>
      <c r="JP187" s="38"/>
      <c r="JQ187" s="38"/>
      <c r="JR187" s="38"/>
      <c r="JS187" s="38"/>
      <c r="JT187" s="38"/>
      <c r="JU187" s="38"/>
      <c r="JV187" s="38"/>
      <c r="JW187" s="38"/>
      <c r="JX187" s="38"/>
      <c r="JY187" s="38"/>
      <c r="JZ187" s="38"/>
      <c r="KA187" s="38"/>
      <c r="KB187" s="38"/>
      <c r="KC187" s="38"/>
      <c r="KD187" s="38"/>
      <c r="KE187" s="38"/>
      <c r="KF187" s="38"/>
      <c r="KG187" s="38"/>
      <c r="KH187" s="38"/>
      <c r="KI187" s="38"/>
      <c r="KJ187" s="38"/>
      <c r="KK187" s="38"/>
      <c r="KL187" s="38"/>
      <c r="KM187" s="38"/>
      <c r="KN187" s="38"/>
      <c r="KO187" s="38"/>
      <c r="KP187" s="38"/>
      <c r="KQ187" s="38"/>
      <c r="KR187" s="38"/>
      <c r="KS187" s="38"/>
      <c r="KT187" s="38"/>
      <c r="KU187" s="38"/>
      <c r="KV187" s="38"/>
      <c r="KW187" s="38"/>
      <c r="KX187" s="38"/>
      <c r="KY187" s="38"/>
      <c r="KZ187" s="38"/>
      <c r="LA187" s="38"/>
      <c r="LB187" s="38"/>
      <c r="LC187" s="38"/>
      <c r="LD187" s="38"/>
      <c r="LE187" s="38"/>
      <c r="LF187" s="38"/>
      <c r="LG187" s="38"/>
      <c r="LH187" s="38"/>
      <c r="LI187" s="38"/>
      <c r="LJ187" s="38"/>
      <c r="LK187" s="38"/>
      <c r="LL187" s="38"/>
      <c r="LM187" s="38"/>
      <c r="LN187" s="38"/>
      <c r="LO187" s="38"/>
      <c r="LP187" s="38"/>
      <c r="LQ187" s="38"/>
      <c r="LR187" s="38"/>
      <c r="LS187" s="38"/>
      <c r="LT187" s="38"/>
      <c r="LU187" s="38"/>
      <c r="LV187" s="38"/>
      <c r="LW187" s="38"/>
      <c r="LX187" s="38"/>
      <c r="LY187" s="38"/>
      <c r="LZ187" s="38"/>
      <c r="MA187" s="38"/>
      <c r="MB187" s="38"/>
      <c r="MC187" s="38"/>
      <c r="MD187" s="38"/>
      <c r="ME187" s="38"/>
      <c r="MF187" s="38"/>
      <c r="MG187" s="38"/>
      <c r="MH187" s="38"/>
      <c r="MI187" s="38"/>
      <c r="MJ187" s="38"/>
      <c r="MK187" s="38"/>
      <c r="ML187" s="38"/>
      <c r="MM187" s="38"/>
      <c r="MN187" s="38"/>
      <c r="MO187" s="38"/>
      <c r="MP187" s="38"/>
      <c r="MQ187" s="38"/>
      <c r="MR187" s="38"/>
      <c r="MS187" s="38"/>
      <c r="MT187" s="38"/>
      <c r="MU187" s="38"/>
      <c r="MV187" s="38"/>
      <c r="MW187" s="38"/>
      <c r="MX187" s="38"/>
      <c r="MY187" s="38"/>
      <c r="MZ187" s="38"/>
      <c r="NA187" s="38"/>
      <c r="NB187" s="38"/>
      <c r="NC187" s="38"/>
      <c r="ND187" s="38"/>
      <c r="NE187" s="38"/>
      <c r="NF187" s="38"/>
      <c r="NG187" s="38"/>
      <c r="NH187" s="38"/>
      <c r="NI187" s="38"/>
      <c r="NJ187" s="38"/>
      <c r="NK187" s="38"/>
      <c r="NL187" s="38"/>
      <c r="NM187" s="38"/>
      <c r="NN187" s="38"/>
      <c r="NO187" s="38"/>
      <c r="NP187" s="38"/>
      <c r="NQ187" s="38"/>
      <c r="NR187" s="38"/>
      <c r="NS187" s="38"/>
      <c r="NT187" s="38"/>
      <c r="NU187" s="38"/>
      <c r="NV187" s="38"/>
      <c r="NW187" s="38"/>
      <c r="NX187" s="38"/>
      <c r="NY187" s="38"/>
      <c r="NZ187" s="38"/>
      <c r="OA187" s="38"/>
      <c r="OB187" s="38"/>
      <c r="OC187" s="38"/>
      <c r="OD187" s="38"/>
      <c r="OE187" s="38"/>
      <c r="OF187" s="38"/>
      <c r="OG187" s="38"/>
      <c r="OH187" s="38"/>
      <c r="OI187" s="38"/>
      <c r="OJ187" s="38"/>
      <c r="OK187" s="38"/>
      <c r="OL187" s="38"/>
      <c r="OM187" s="38"/>
      <c r="ON187" s="38"/>
      <c r="OO187" s="38"/>
      <c r="OP187" s="38"/>
      <c r="OQ187" s="38"/>
      <c r="OR187" s="38"/>
      <c r="OS187" s="38"/>
      <c r="OT187" s="38"/>
      <c r="OU187" s="38"/>
      <c r="OV187" s="38"/>
      <c r="OW187" s="38"/>
      <c r="OX187" s="38"/>
      <c r="OY187" s="38"/>
      <c r="OZ187" s="38"/>
      <c r="PA187" s="38"/>
      <c r="PB187" s="38"/>
      <c r="PC187" s="38"/>
      <c r="PD187" s="38"/>
      <c r="PE187" s="38"/>
      <c r="PF187" s="38"/>
      <c r="PG187" s="38"/>
      <c r="PH187" s="38"/>
      <c r="PI187" s="38"/>
      <c r="PJ187" s="38"/>
      <c r="PK187" s="38"/>
      <c r="PL187" s="38"/>
      <c r="PM187" s="38"/>
      <c r="PN187" s="38"/>
      <c r="PO187" s="38"/>
      <c r="PP187" s="38"/>
      <c r="PQ187" s="38"/>
      <c r="PR187" s="38"/>
      <c r="PS187" s="38"/>
      <c r="PT187" s="38"/>
      <c r="PU187" s="38"/>
      <c r="PV187" s="38"/>
      <c r="PW187" s="38"/>
      <c r="PX187" s="38"/>
      <c r="PY187" s="38"/>
      <c r="PZ187" s="38"/>
      <c r="QA187" s="38"/>
      <c r="QB187" s="38"/>
      <c r="QC187" s="38"/>
      <c r="QD187" s="38"/>
      <c r="QE187" s="38"/>
      <c r="QF187" s="38"/>
      <c r="QG187" s="38"/>
      <c r="QH187" s="38"/>
      <c r="QI187" s="38"/>
      <c r="QJ187" s="38"/>
      <c r="QK187" s="38"/>
      <c r="QL187" s="38"/>
      <c r="QM187" s="38"/>
      <c r="QN187" s="38"/>
      <c r="QO187" s="38"/>
      <c r="QP187" s="38"/>
      <c r="QQ187" s="38"/>
      <c r="QR187" s="38"/>
      <c r="QS187" s="38"/>
      <c r="QT187" s="38"/>
      <c r="QU187" s="38"/>
      <c r="QV187" s="38"/>
      <c r="QW187" s="38"/>
      <c r="QX187" s="38"/>
      <c r="QY187" s="38"/>
      <c r="QZ187" s="38"/>
      <c r="RA187" s="38"/>
      <c r="RB187" s="38"/>
      <c r="RC187" s="38"/>
      <c r="RD187" s="38"/>
      <c r="RE187" s="38"/>
      <c r="RF187" s="38"/>
      <c r="RG187" s="38"/>
      <c r="RH187" s="38"/>
      <c r="RI187" s="38"/>
      <c r="RJ187" s="38"/>
      <c r="RK187" s="38"/>
      <c r="RL187" s="38"/>
      <c r="RM187" s="38"/>
      <c r="RN187" s="38"/>
      <c r="RO187" s="38"/>
      <c r="RP187" s="38"/>
      <c r="RQ187" s="38"/>
      <c r="RR187" s="38"/>
      <c r="RS187" s="38"/>
      <c r="RT187" s="38"/>
      <c r="RU187" s="38"/>
      <c r="RV187" s="38"/>
      <c r="RW187" s="38"/>
      <c r="RX187" s="38"/>
      <c r="RY187" s="38"/>
      <c r="RZ187" s="38"/>
      <c r="SA187" s="38"/>
      <c r="SB187" s="38"/>
      <c r="SC187" s="38"/>
      <c r="SD187" s="38"/>
      <c r="SE187" s="38"/>
      <c r="SF187" s="38"/>
      <c r="SG187" s="38"/>
      <c r="SH187" s="38"/>
      <c r="SI187" s="38"/>
      <c r="SJ187" s="38"/>
      <c r="SK187" s="38"/>
      <c r="SL187" s="38"/>
      <c r="SM187" s="38"/>
      <c r="SN187" s="38"/>
      <c r="SO187" s="38"/>
      <c r="SP187" s="38"/>
      <c r="SQ187" s="38"/>
      <c r="SR187" s="38"/>
      <c r="SS187" s="38"/>
      <c r="ST187" s="38"/>
      <c r="SU187" s="38"/>
      <c r="SV187" s="38"/>
      <c r="SW187" s="38"/>
      <c r="SX187" s="38"/>
      <c r="SY187" s="38"/>
      <c r="SZ187" s="38"/>
      <c r="TA187" s="38"/>
      <c r="TB187" s="38"/>
      <c r="TC187" s="38"/>
      <c r="TD187" s="38"/>
      <c r="TE187" s="38"/>
      <c r="TF187" s="38"/>
      <c r="TG187" s="38"/>
      <c r="TH187" s="38"/>
      <c r="TI187" s="38"/>
      <c r="TJ187" s="38"/>
      <c r="TK187" s="38"/>
      <c r="TL187" s="38"/>
      <c r="TM187" s="38"/>
      <c r="TN187" s="38"/>
      <c r="TO187" s="38"/>
      <c r="TP187" s="38"/>
      <c r="TQ187" s="38"/>
      <c r="TR187" s="38"/>
      <c r="TS187" s="38"/>
      <c r="TT187" s="38"/>
      <c r="TU187" s="38"/>
      <c r="TV187" s="38"/>
      <c r="TW187" s="38"/>
      <c r="TX187" s="38"/>
      <c r="TY187" s="38"/>
      <c r="TZ187" s="38"/>
      <c r="UA187" s="38"/>
      <c r="UB187" s="38"/>
      <c r="UC187" s="38"/>
      <c r="UD187" s="38"/>
      <c r="UE187" s="38"/>
      <c r="UF187" s="38"/>
      <c r="UG187" s="38"/>
      <c r="UH187" s="38"/>
      <c r="UI187" s="38"/>
      <c r="UJ187" s="38"/>
      <c r="UK187" s="38"/>
      <c r="UL187" s="38"/>
      <c r="UM187" s="38"/>
      <c r="UN187" s="38"/>
      <c r="UO187" s="38"/>
      <c r="UP187" s="38"/>
      <c r="UQ187" s="38"/>
      <c r="UR187" s="38"/>
      <c r="US187" s="38"/>
      <c r="UT187" s="38"/>
      <c r="UU187" s="38"/>
      <c r="UV187" s="38"/>
      <c r="UW187" s="38"/>
      <c r="UX187" s="38"/>
      <c r="UY187" s="38"/>
      <c r="UZ187" s="38"/>
      <c r="VA187" s="38"/>
      <c r="VB187" s="38"/>
      <c r="VC187" s="38"/>
      <c r="VD187" s="38"/>
      <c r="VE187" s="38"/>
      <c r="VF187" s="38"/>
      <c r="VG187" s="38"/>
      <c r="VH187" s="38"/>
      <c r="VI187" s="38"/>
      <c r="VJ187" s="38"/>
      <c r="VK187" s="38"/>
      <c r="VL187" s="38"/>
      <c r="VM187" s="38"/>
      <c r="VN187" s="38"/>
      <c r="VO187" s="38"/>
      <c r="VP187" s="38"/>
      <c r="VQ187" s="38"/>
      <c r="VR187" s="38"/>
      <c r="VS187" s="38"/>
      <c r="VT187" s="38"/>
      <c r="VU187" s="38"/>
      <c r="VV187" s="38"/>
      <c r="VW187" s="38"/>
      <c r="VX187" s="38"/>
      <c r="VY187" s="38"/>
      <c r="VZ187" s="38"/>
      <c r="WA187" s="38"/>
      <c r="WB187" s="38"/>
      <c r="WC187" s="38"/>
      <c r="WD187" s="38"/>
      <c r="WE187" s="38"/>
      <c r="WF187" s="38"/>
      <c r="WG187" s="38"/>
      <c r="WH187" s="38"/>
      <c r="WI187" s="38"/>
      <c r="WJ187" s="38"/>
      <c r="WK187" s="38"/>
      <c r="WL187" s="38"/>
      <c r="WM187" s="38"/>
      <c r="WN187" s="38"/>
      <c r="WO187" s="38"/>
      <c r="WP187" s="38"/>
      <c r="WQ187" s="38"/>
      <c r="WR187" s="38"/>
      <c r="WS187" s="38"/>
      <c r="WT187" s="38"/>
      <c r="WU187" s="38"/>
      <c r="WV187" s="38"/>
      <c r="WW187" s="38"/>
      <c r="WX187" s="38"/>
      <c r="WY187" s="38"/>
      <c r="WZ187" s="38"/>
      <c r="XA187" s="38"/>
      <c r="XB187" s="38"/>
      <c r="XC187" s="38"/>
      <c r="XD187" s="38"/>
      <c r="XE187" s="38"/>
      <c r="XF187" s="38"/>
      <c r="XG187" s="38"/>
      <c r="XH187" s="38"/>
      <c r="XI187" s="38"/>
      <c r="XJ187" s="38"/>
      <c r="XK187" s="38"/>
      <c r="XL187" s="38"/>
      <c r="XM187" s="38"/>
      <c r="XN187" s="38"/>
      <c r="XO187" s="38"/>
      <c r="XP187" s="38"/>
      <c r="XQ187" s="38"/>
      <c r="XR187" s="38"/>
      <c r="XS187" s="38"/>
      <c r="XT187" s="38"/>
      <c r="XU187" s="38"/>
      <c r="XV187" s="38"/>
      <c r="XW187" s="38"/>
      <c r="XX187" s="38"/>
      <c r="XY187" s="38"/>
      <c r="XZ187" s="38"/>
      <c r="YA187" s="38"/>
      <c r="YB187" s="38"/>
      <c r="YC187" s="38"/>
      <c r="YD187" s="38"/>
      <c r="YE187" s="38"/>
      <c r="YF187" s="38"/>
      <c r="YG187" s="38"/>
      <c r="YH187" s="38"/>
      <c r="YI187" s="38"/>
      <c r="YJ187" s="38"/>
      <c r="YK187" s="38"/>
      <c r="YL187" s="38"/>
      <c r="YM187" s="38"/>
      <c r="YN187" s="38"/>
      <c r="YO187" s="38"/>
      <c r="YP187" s="38"/>
      <c r="YQ187" s="38"/>
      <c r="YR187" s="38"/>
      <c r="YS187" s="38"/>
      <c r="YT187" s="38"/>
      <c r="YU187" s="38"/>
      <c r="YV187" s="38"/>
      <c r="YW187" s="38"/>
      <c r="YX187" s="38"/>
      <c r="YY187" s="38"/>
      <c r="YZ187" s="38"/>
      <c r="ZA187" s="38"/>
      <c r="ZB187" s="38"/>
      <c r="ZC187" s="38"/>
      <c r="ZD187" s="38"/>
      <c r="ZE187" s="38"/>
      <c r="ZF187" s="38"/>
      <c r="ZG187" s="38"/>
      <c r="ZH187" s="38"/>
      <c r="ZI187" s="38"/>
      <c r="ZJ187" s="38"/>
      <c r="ZK187" s="38"/>
      <c r="ZL187" s="38"/>
      <c r="ZM187" s="38"/>
      <c r="ZN187" s="38"/>
      <c r="ZO187" s="38"/>
      <c r="ZP187" s="38"/>
      <c r="ZQ187" s="38"/>
      <c r="ZR187" s="38"/>
      <c r="ZS187" s="38"/>
      <c r="ZT187" s="38"/>
      <c r="ZU187" s="38"/>
      <c r="ZV187" s="38"/>
      <c r="ZW187" s="38"/>
      <c r="ZX187" s="38"/>
      <c r="ZY187" s="38"/>
      <c r="ZZ187" s="38"/>
      <c r="AAA187" s="38"/>
      <c r="AAB187" s="38"/>
      <c r="AAC187" s="38"/>
      <c r="AAD187" s="38"/>
      <c r="AAE187" s="38"/>
      <c r="AAF187" s="38"/>
      <c r="AAG187" s="38"/>
      <c r="AAH187" s="38"/>
      <c r="AAI187" s="38"/>
      <c r="AAJ187" s="31">
        <f t="shared" si="15"/>
        <v>0</v>
      </c>
      <c r="AAK187" s="5"/>
    </row>
    <row r="188" spans="1:713" s="36" customFormat="1" x14ac:dyDescent="0.25">
      <c r="A188" s="43" t="s">
        <v>110</v>
      </c>
      <c r="B188" s="77">
        <f t="shared" si="14"/>
        <v>0</v>
      </c>
      <c r="C188" s="69">
        <v>1.1000000000000001</v>
      </c>
      <c r="D188" s="71">
        <v>43461</v>
      </c>
      <c r="E188" s="79">
        <v>36.33</v>
      </c>
      <c r="F188" s="79">
        <f t="shared" ref="F188:F201" si="19">E188*B188</f>
        <v>0</v>
      </c>
      <c r="G188" s="77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  <c r="BQ188" s="38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38"/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38"/>
      <c r="DC188" s="38"/>
      <c r="DD188" s="38"/>
      <c r="DE188" s="38"/>
      <c r="DF188" s="38"/>
      <c r="DG188" s="38"/>
      <c r="DH188" s="38"/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  <c r="EI188" s="38"/>
      <c r="EJ188" s="38"/>
      <c r="EK188" s="38"/>
      <c r="EL188" s="38"/>
      <c r="EM188" s="38"/>
      <c r="EN188" s="38"/>
      <c r="EO188" s="38"/>
      <c r="EP188" s="38"/>
      <c r="EQ188" s="38"/>
      <c r="ER188" s="38"/>
      <c r="ES188" s="38"/>
      <c r="ET188" s="38"/>
      <c r="EU188" s="38"/>
      <c r="EV188" s="38"/>
      <c r="EW188" s="38"/>
      <c r="EX188" s="38"/>
      <c r="EY188" s="38"/>
      <c r="EZ188" s="38"/>
      <c r="FA188" s="38"/>
      <c r="FB188" s="38"/>
      <c r="FC188" s="38"/>
      <c r="FD188" s="38"/>
      <c r="FE188" s="38"/>
      <c r="FF188" s="38"/>
      <c r="FG188" s="38"/>
      <c r="FH188" s="38"/>
      <c r="FI188" s="38"/>
      <c r="FJ188" s="38"/>
      <c r="FK188" s="38"/>
      <c r="FL188" s="38"/>
      <c r="FM188" s="38"/>
      <c r="FN188" s="38"/>
      <c r="FO188" s="38"/>
      <c r="FP188" s="38"/>
      <c r="FQ188" s="38"/>
      <c r="FR188" s="38"/>
      <c r="FS188" s="38"/>
      <c r="FT188" s="38"/>
      <c r="FU188" s="38"/>
      <c r="FV188" s="38"/>
      <c r="FW188" s="38"/>
      <c r="FX188" s="38"/>
      <c r="FY188" s="38"/>
      <c r="FZ188" s="38"/>
      <c r="GA188" s="38"/>
      <c r="GB188" s="38"/>
      <c r="GC188" s="38"/>
      <c r="GD188" s="38"/>
      <c r="GE188" s="38"/>
      <c r="GF188" s="38"/>
      <c r="GG188" s="38"/>
      <c r="GH188" s="38"/>
      <c r="GI188" s="38"/>
      <c r="GJ188" s="38"/>
      <c r="GK188" s="38"/>
      <c r="GL188" s="38"/>
      <c r="GM188" s="38"/>
      <c r="GN188" s="38"/>
      <c r="GO188" s="38"/>
      <c r="GP188" s="38"/>
      <c r="GQ188" s="38"/>
      <c r="GR188" s="38"/>
      <c r="GS188" s="38"/>
      <c r="GT188" s="38"/>
      <c r="GU188" s="38"/>
      <c r="GV188" s="38"/>
      <c r="GW188" s="38"/>
      <c r="GX188" s="38"/>
      <c r="GY188" s="38"/>
      <c r="GZ188" s="38"/>
      <c r="HA188" s="38"/>
      <c r="HB188" s="38"/>
      <c r="HC188" s="38"/>
      <c r="HD188" s="38"/>
      <c r="HE188" s="38"/>
      <c r="HF188" s="38"/>
      <c r="HG188" s="38"/>
      <c r="HH188" s="38"/>
      <c r="HI188" s="38"/>
      <c r="HJ188" s="38"/>
      <c r="HK188" s="38"/>
      <c r="HL188" s="38"/>
      <c r="HM188" s="38"/>
      <c r="HN188" s="38"/>
      <c r="HO188" s="38"/>
      <c r="HP188" s="38"/>
      <c r="HQ188" s="38"/>
      <c r="HR188" s="38"/>
      <c r="HS188" s="38"/>
      <c r="HT188" s="38"/>
      <c r="HU188" s="38"/>
      <c r="HV188" s="38"/>
      <c r="HW188" s="38"/>
      <c r="HX188" s="38"/>
      <c r="HY188" s="38"/>
      <c r="HZ188" s="38"/>
      <c r="IA188" s="38"/>
      <c r="IB188" s="38"/>
      <c r="IC188" s="38"/>
      <c r="ID188" s="38"/>
      <c r="IE188" s="38"/>
      <c r="IF188" s="38"/>
      <c r="IG188" s="38"/>
      <c r="IH188" s="38"/>
      <c r="II188" s="38"/>
      <c r="IJ188" s="38"/>
      <c r="IK188" s="38"/>
      <c r="IL188" s="38"/>
      <c r="IM188" s="38"/>
      <c r="IN188" s="38"/>
      <c r="IO188" s="38"/>
      <c r="IP188" s="38"/>
      <c r="IQ188" s="38"/>
      <c r="IR188" s="38"/>
      <c r="IS188" s="38"/>
      <c r="IT188" s="38"/>
      <c r="IU188" s="38"/>
      <c r="IV188" s="38"/>
      <c r="IW188" s="38"/>
      <c r="IX188" s="38"/>
      <c r="IY188" s="38"/>
      <c r="IZ188" s="38"/>
      <c r="JA188" s="38"/>
      <c r="JB188" s="38"/>
      <c r="JC188" s="38"/>
      <c r="JD188" s="38"/>
      <c r="JE188" s="38"/>
      <c r="JF188" s="38"/>
      <c r="JG188" s="38"/>
      <c r="JH188" s="38"/>
      <c r="JI188" s="38"/>
      <c r="JJ188" s="38"/>
      <c r="JK188" s="38"/>
      <c r="JL188" s="38"/>
      <c r="JM188" s="38"/>
      <c r="JN188" s="38"/>
      <c r="JO188" s="38"/>
      <c r="JP188" s="38"/>
      <c r="JQ188" s="38"/>
      <c r="JR188" s="38"/>
      <c r="JS188" s="38"/>
      <c r="JT188" s="38"/>
      <c r="JU188" s="38"/>
      <c r="JV188" s="38"/>
      <c r="JW188" s="38"/>
      <c r="JX188" s="38"/>
      <c r="JY188" s="38"/>
      <c r="JZ188" s="38"/>
      <c r="KA188" s="38"/>
      <c r="KB188" s="38"/>
      <c r="KC188" s="38"/>
      <c r="KD188" s="38"/>
      <c r="KE188" s="38"/>
      <c r="KF188" s="38"/>
      <c r="KG188" s="38"/>
      <c r="KH188" s="38"/>
      <c r="KI188" s="38"/>
      <c r="KJ188" s="38"/>
      <c r="KK188" s="38"/>
      <c r="KL188" s="38"/>
      <c r="KM188" s="38"/>
      <c r="KN188" s="38"/>
      <c r="KO188" s="38"/>
      <c r="KP188" s="38"/>
      <c r="KQ188" s="38"/>
      <c r="KR188" s="38"/>
      <c r="KS188" s="38"/>
      <c r="KT188" s="38"/>
      <c r="KU188" s="38"/>
      <c r="KV188" s="38"/>
      <c r="KW188" s="38"/>
      <c r="KX188" s="38"/>
      <c r="KY188" s="38"/>
      <c r="KZ188" s="38"/>
      <c r="LA188" s="38"/>
      <c r="LB188" s="38"/>
      <c r="LC188" s="38"/>
      <c r="LD188" s="38"/>
      <c r="LE188" s="38"/>
      <c r="LF188" s="38"/>
      <c r="LG188" s="38"/>
      <c r="LH188" s="38"/>
      <c r="LI188" s="38"/>
      <c r="LJ188" s="38"/>
      <c r="LK188" s="38"/>
      <c r="LL188" s="38"/>
      <c r="LM188" s="38"/>
      <c r="LN188" s="38"/>
      <c r="LO188" s="38"/>
      <c r="LP188" s="38"/>
      <c r="LQ188" s="38"/>
      <c r="LR188" s="38"/>
      <c r="LS188" s="38"/>
      <c r="LT188" s="38"/>
      <c r="LU188" s="38"/>
      <c r="LV188" s="38"/>
      <c r="LW188" s="38"/>
      <c r="LX188" s="38"/>
      <c r="LY188" s="38"/>
      <c r="LZ188" s="38"/>
      <c r="MA188" s="38"/>
      <c r="MB188" s="38"/>
      <c r="MC188" s="38"/>
      <c r="MD188" s="38"/>
      <c r="ME188" s="38"/>
      <c r="MF188" s="38"/>
      <c r="MG188" s="38"/>
      <c r="MH188" s="38"/>
      <c r="MI188" s="38"/>
      <c r="MJ188" s="38"/>
      <c r="MK188" s="38"/>
      <c r="ML188" s="38"/>
      <c r="MM188" s="38"/>
      <c r="MN188" s="38"/>
      <c r="MO188" s="38"/>
      <c r="MP188" s="38"/>
      <c r="MQ188" s="38"/>
      <c r="MR188" s="38"/>
      <c r="MS188" s="38"/>
      <c r="MT188" s="38"/>
      <c r="MU188" s="38"/>
      <c r="MV188" s="38"/>
      <c r="MW188" s="38"/>
      <c r="MX188" s="38"/>
      <c r="MY188" s="38"/>
      <c r="MZ188" s="38"/>
      <c r="NA188" s="38"/>
      <c r="NB188" s="38"/>
      <c r="NC188" s="38"/>
      <c r="ND188" s="38"/>
      <c r="NE188" s="38"/>
      <c r="NF188" s="38"/>
      <c r="NG188" s="38"/>
      <c r="NH188" s="38"/>
      <c r="NI188" s="38"/>
      <c r="NJ188" s="38"/>
      <c r="NK188" s="38"/>
      <c r="NL188" s="38"/>
      <c r="NM188" s="38"/>
      <c r="NN188" s="38"/>
      <c r="NO188" s="38"/>
      <c r="NP188" s="38"/>
      <c r="NQ188" s="38"/>
      <c r="NR188" s="38"/>
      <c r="NS188" s="38"/>
      <c r="NT188" s="38"/>
      <c r="NU188" s="38"/>
      <c r="NV188" s="38"/>
      <c r="NW188" s="38"/>
      <c r="NX188" s="38"/>
      <c r="NY188" s="38"/>
      <c r="NZ188" s="38"/>
      <c r="OA188" s="38"/>
      <c r="OB188" s="38"/>
      <c r="OC188" s="38"/>
      <c r="OD188" s="38"/>
      <c r="OE188" s="38"/>
      <c r="OF188" s="38"/>
      <c r="OG188" s="38"/>
      <c r="OH188" s="38"/>
      <c r="OI188" s="38"/>
      <c r="OJ188" s="38"/>
      <c r="OK188" s="38"/>
      <c r="OL188" s="38"/>
      <c r="OM188" s="38"/>
      <c r="ON188" s="38"/>
      <c r="OO188" s="38"/>
      <c r="OP188" s="38"/>
      <c r="OQ188" s="38"/>
      <c r="OR188" s="38"/>
      <c r="OS188" s="38"/>
      <c r="OT188" s="38"/>
      <c r="OU188" s="38"/>
      <c r="OV188" s="38"/>
      <c r="OW188" s="38"/>
      <c r="OX188" s="38"/>
      <c r="OY188" s="38"/>
      <c r="OZ188" s="38"/>
      <c r="PA188" s="38"/>
      <c r="PB188" s="38"/>
      <c r="PC188" s="38"/>
      <c r="PD188" s="38"/>
      <c r="PE188" s="38"/>
      <c r="PF188" s="38"/>
      <c r="PG188" s="38"/>
      <c r="PH188" s="38"/>
      <c r="PI188" s="38"/>
      <c r="PJ188" s="38"/>
      <c r="PK188" s="38"/>
      <c r="PL188" s="38"/>
      <c r="PM188" s="38"/>
      <c r="PN188" s="38"/>
      <c r="PO188" s="38"/>
      <c r="PP188" s="38"/>
      <c r="PQ188" s="38"/>
      <c r="PR188" s="38"/>
      <c r="PS188" s="38"/>
      <c r="PT188" s="38"/>
      <c r="PU188" s="38"/>
      <c r="PV188" s="38"/>
      <c r="PW188" s="38"/>
      <c r="PX188" s="38"/>
      <c r="PY188" s="38"/>
      <c r="PZ188" s="38"/>
      <c r="QA188" s="38"/>
      <c r="QB188" s="38"/>
      <c r="QC188" s="38"/>
      <c r="QD188" s="38"/>
      <c r="QE188" s="38"/>
      <c r="QF188" s="38"/>
      <c r="QG188" s="38"/>
      <c r="QH188" s="38"/>
      <c r="QI188" s="38"/>
      <c r="QJ188" s="38"/>
      <c r="QK188" s="38"/>
      <c r="QL188" s="38"/>
      <c r="QM188" s="38"/>
      <c r="QN188" s="38"/>
      <c r="QO188" s="38"/>
      <c r="QP188" s="38"/>
      <c r="QQ188" s="38"/>
      <c r="QR188" s="38"/>
      <c r="QS188" s="38"/>
      <c r="QT188" s="38"/>
      <c r="QU188" s="38"/>
      <c r="QV188" s="38"/>
      <c r="QW188" s="38"/>
      <c r="QX188" s="38"/>
      <c r="QY188" s="38"/>
      <c r="QZ188" s="38"/>
      <c r="RA188" s="38"/>
      <c r="RB188" s="38"/>
      <c r="RC188" s="38"/>
      <c r="RD188" s="38"/>
      <c r="RE188" s="38"/>
      <c r="RF188" s="38"/>
      <c r="RG188" s="38"/>
      <c r="RH188" s="38"/>
      <c r="RI188" s="38"/>
      <c r="RJ188" s="38"/>
      <c r="RK188" s="38"/>
      <c r="RL188" s="38"/>
      <c r="RM188" s="38"/>
      <c r="RN188" s="38"/>
      <c r="RO188" s="38"/>
      <c r="RP188" s="38"/>
      <c r="RQ188" s="38"/>
      <c r="RR188" s="38"/>
      <c r="RS188" s="38"/>
      <c r="RT188" s="38"/>
      <c r="RU188" s="38"/>
      <c r="RV188" s="38"/>
      <c r="RW188" s="38"/>
      <c r="RX188" s="38"/>
      <c r="RY188" s="38"/>
      <c r="RZ188" s="38"/>
      <c r="SA188" s="38"/>
      <c r="SB188" s="38"/>
      <c r="SC188" s="38"/>
      <c r="SD188" s="38"/>
      <c r="SE188" s="38"/>
      <c r="SF188" s="38"/>
      <c r="SG188" s="38"/>
      <c r="SH188" s="38"/>
      <c r="SI188" s="38"/>
      <c r="SJ188" s="38"/>
      <c r="SK188" s="38"/>
      <c r="SL188" s="38"/>
      <c r="SM188" s="38"/>
      <c r="SN188" s="38"/>
      <c r="SO188" s="38"/>
      <c r="SP188" s="38"/>
      <c r="SQ188" s="38"/>
      <c r="SR188" s="38"/>
      <c r="SS188" s="38"/>
      <c r="ST188" s="38"/>
      <c r="SU188" s="38"/>
      <c r="SV188" s="38"/>
      <c r="SW188" s="38"/>
      <c r="SX188" s="38"/>
      <c r="SY188" s="38"/>
      <c r="SZ188" s="38"/>
      <c r="TA188" s="38"/>
      <c r="TB188" s="38"/>
      <c r="TC188" s="38"/>
      <c r="TD188" s="38"/>
      <c r="TE188" s="38"/>
      <c r="TF188" s="38"/>
      <c r="TG188" s="38"/>
      <c r="TH188" s="38"/>
      <c r="TI188" s="38"/>
      <c r="TJ188" s="38"/>
      <c r="TK188" s="38"/>
      <c r="TL188" s="38"/>
      <c r="TM188" s="38"/>
      <c r="TN188" s="38"/>
      <c r="TO188" s="38"/>
      <c r="TP188" s="38"/>
      <c r="TQ188" s="38"/>
      <c r="TR188" s="38"/>
      <c r="TS188" s="38"/>
      <c r="TT188" s="38"/>
      <c r="TU188" s="38"/>
      <c r="TV188" s="38"/>
      <c r="TW188" s="38"/>
      <c r="TX188" s="38"/>
      <c r="TY188" s="38"/>
      <c r="TZ188" s="38"/>
      <c r="UA188" s="38"/>
      <c r="UB188" s="38"/>
      <c r="UC188" s="38"/>
      <c r="UD188" s="38"/>
      <c r="UE188" s="38"/>
      <c r="UF188" s="38"/>
      <c r="UG188" s="38"/>
      <c r="UH188" s="38"/>
      <c r="UI188" s="38"/>
      <c r="UJ188" s="38"/>
      <c r="UK188" s="38"/>
      <c r="UL188" s="38"/>
      <c r="UM188" s="38"/>
      <c r="UN188" s="38"/>
      <c r="UO188" s="38"/>
      <c r="UP188" s="38"/>
      <c r="UQ188" s="38"/>
      <c r="UR188" s="38"/>
      <c r="US188" s="38"/>
      <c r="UT188" s="38"/>
      <c r="UU188" s="38"/>
      <c r="UV188" s="38"/>
      <c r="UW188" s="38"/>
      <c r="UX188" s="38"/>
      <c r="UY188" s="38"/>
      <c r="UZ188" s="38"/>
      <c r="VA188" s="38"/>
      <c r="VB188" s="38"/>
      <c r="VC188" s="38"/>
      <c r="VD188" s="38"/>
      <c r="VE188" s="38"/>
      <c r="VF188" s="38"/>
      <c r="VG188" s="38"/>
      <c r="VH188" s="38"/>
      <c r="VI188" s="38"/>
      <c r="VJ188" s="38"/>
      <c r="VK188" s="38"/>
      <c r="VL188" s="38"/>
      <c r="VM188" s="38"/>
      <c r="VN188" s="38"/>
      <c r="VO188" s="38"/>
      <c r="VP188" s="38"/>
      <c r="VQ188" s="38"/>
      <c r="VR188" s="38"/>
      <c r="VS188" s="38"/>
      <c r="VT188" s="38"/>
      <c r="VU188" s="38"/>
      <c r="VV188" s="38"/>
      <c r="VW188" s="38"/>
      <c r="VX188" s="38"/>
      <c r="VY188" s="38"/>
      <c r="VZ188" s="38"/>
      <c r="WA188" s="38"/>
      <c r="WB188" s="38"/>
      <c r="WC188" s="38"/>
      <c r="WD188" s="38"/>
      <c r="WE188" s="38"/>
      <c r="WF188" s="38"/>
      <c r="WG188" s="38"/>
      <c r="WH188" s="38"/>
      <c r="WI188" s="38"/>
      <c r="WJ188" s="38"/>
      <c r="WK188" s="38"/>
      <c r="WL188" s="38"/>
      <c r="WM188" s="38"/>
      <c r="WN188" s="38"/>
      <c r="WO188" s="38"/>
      <c r="WP188" s="38"/>
      <c r="WQ188" s="38"/>
      <c r="WR188" s="38"/>
      <c r="WS188" s="38"/>
      <c r="WT188" s="38"/>
      <c r="WU188" s="38"/>
      <c r="WV188" s="38"/>
      <c r="WW188" s="38"/>
      <c r="WX188" s="38"/>
      <c r="WY188" s="38"/>
      <c r="WZ188" s="38"/>
      <c r="XA188" s="38"/>
      <c r="XB188" s="38"/>
      <c r="XC188" s="38"/>
      <c r="XD188" s="38"/>
      <c r="XE188" s="38"/>
      <c r="XF188" s="38"/>
      <c r="XG188" s="38"/>
      <c r="XH188" s="38"/>
      <c r="XI188" s="38"/>
      <c r="XJ188" s="38"/>
      <c r="XK188" s="38"/>
      <c r="XL188" s="38"/>
      <c r="XM188" s="38"/>
      <c r="XN188" s="38"/>
      <c r="XO188" s="38"/>
      <c r="XP188" s="38"/>
      <c r="XQ188" s="38"/>
      <c r="XR188" s="38"/>
      <c r="XS188" s="38"/>
      <c r="XT188" s="38"/>
      <c r="XU188" s="38"/>
      <c r="XV188" s="38"/>
      <c r="XW188" s="38"/>
      <c r="XX188" s="38"/>
      <c r="XY188" s="38"/>
      <c r="XZ188" s="38"/>
      <c r="YA188" s="38"/>
      <c r="YB188" s="38"/>
      <c r="YC188" s="38"/>
      <c r="YD188" s="38"/>
      <c r="YE188" s="38"/>
      <c r="YF188" s="38"/>
      <c r="YG188" s="38"/>
      <c r="YH188" s="38"/>
      <c r="YI188" s="38"/>
      <c r="YJ188" s="38"/>
      <c r="YK188" s="38"/>
      <c r="YL188" s="38"/>
      <c r="YM188" s="38"/>
      <c r="YN188" s="38"/>
      <c r="YO188" s="38"/>
      <c r="YP188" s="38"/>
      <c r="YQ188" s="38"/>
      <c r="YR188" s="38"/>
      <c r="YS188" s="38"/>
      <c r="YT188" s="38"/>
      <c r="YU188" s="38"/>
      <c r="YV188" s="38"/>
      <c r="YW188" s="38"/>
      <c r="YX188" s="38"/>
      <c r="YY188" s="38"/>
      <c r="YZ188" s="38"/>
      <c r="ZA188" s="38"/>
      <c r="ZB188" s="38"/>
      <c r="ZC188" s="38"/>
      <c r="ZD188" s="38"/>
      <c r="ZE188" s="38"/>
      <c r="ZF188" s="38"/>
      <c r="ZG188" s="38"/>
      <c r="ZH188" s="38"/>
      <c r="ZI188" s="38"/>
      <c r="ZJ188" s="38"/>
      <c r="ZK188" s="38"/>
      <c r="ZL188" s="38"/>
      <c r="ZM188" s="38"/>
      <c r="ZN188" s="38"/>
      <c r="ZO188" s="38"/>
      <c r="ZP188" s="38">
        <v>1.1000000000000001</v>
      </c>
      <c r="ZQ188" s="38">
        <v>1.1000000000000001</v>
      </c>
      <c r="ZR188" s="38"/>
      <c r="ZS188" s="38"/>
      <c r="ZT188" s="38"/>
      <c r="ZU188" s="38"/>
      <c r="ZV188" s="38"/>
      <c r="ZW188" s="38"/>
      <c r="ZX188" s="38"/>
      <c r="ZY188" s="38"/>
      <c r="ZZ188" s="38"/>
      <c r="AAA188" s="38"/>
      <c r="AAB188" s="38"/>
      <c r="AAC188" s="38"/>
      <c r="AAD188" s="38"/>
      <c r="AAE188" s="38"/>
      <c r="AAF188" s="38"/>
      <c r="AAG188" s="38"/>
      <c r="AAH188" s="38"/>
      <c r="AAI188" s="38"/>
      <c r="AAJ188" s="31">
        <f t="shared" si="15"/>
        <v>0</v>
      </c>
      <c r="AAK188" s="5"/>
    </row>
    <row r="189" spans="1:713" s="36" customFormat="1" x14ac:dyDescent="0.25">
      <c r="A189" s="43" t="s">
        <v>246</v>
      </c>
      <c r="B189" s="77">
        <f t="shared" si="14"/>
        <v>0</v>
      </c>
      <c r="C189" s="69">
        <v>9</v>
      </c>
      <c r="D189" s="71">
        <v>43419</v>
      </c>
      <c r="E189" s="79">
        <v>84.39</v>
      </c>
      <c r="F189" s="79">
        <f t="shared" si="19"/>
        <v>0</v>
      </c>
      <c r="G189" s="77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>
        <v>4.5</v>
      </c>
      <c r="AF189" s="38"/>
      <c r="AG189" s="38"/>
      <c r="AH189" s="38"/>
      <c r="AI189" s="38"/>
      <c r="AJ189" s="38"/>
      <c r="AK189" s="38"/>
      <c r="AL189" s="38"/>
      <c r="AM189" s="38">
        <v>4.5</v>
      </c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  <c r="BQ189" s="38"/>
      <c r="BR189" s="38"/>
      <c r="BS189" s="38">
        <v>9</v>
      </c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38"/>
      <c r="CQ189" s="38"/>
      <c r="CR189" s="38"/>
      <c r="CS189" s="38"/>
      <c r="CT189" s="38"/>
      <c r="CU189" s="38"/>
      <c r="CV189" s="38"/>
      <c r="CW189" s="38"/>
      <c r="CX189" s="38"/>
      <c r="CY189" s="38">
        <v>9</v>
      </c>
      <c r="CZ189" s="38"/>
      <c r="DA189" s="38"/>
      <c r="DB189" s="38"/>
      <c r="DC189" s="38"/>
      <c r="DD189" s="38"/>
      <c r="DE189" s="38"/>
      <c r="DF189" s="38"/>
      <c r="DG189" s="38"/>
      <c r="DH189" s="38"/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  <c r="EI189" s="38"/>
      <c r="EJ189" s="38"/>
      <c r="EK189" s="38"/>
      <c r="EL189" s="38"/>
      <c r="EM189" s="38"/>
      <c r="EN189" s="38"/>
      <c r="EO189" s="38"/>
      <c r="EP189" s="38"/>
      <c r="EQ189" s="38"/>
      <c r="ER189" s="38"/>
      <c r="ES189" s="38"/>
      <c r="ET189" s="38"/>
      <c r="EU189" s="38"/>
      <c r="EV189" s="38"/>
      <c r="EW189" s="38"/>
      <c r="EX189" s="38"/>
      <c r="EY189" s="38"/>
      <c r="EZ189" s="38"/>
      <c r="FA189" s="38"/>
      <c r="FB189" s="38"/>
      <c r="FC189" s="38"/>
      <c r="FD189" s="38"/>
      <c r="FE189" s="38"/>
      <c r="FF189" s="38"/>
      <c r="FG189" s="38"/>
      <c r="FH189" s="38"/>
      <c r="FI189" s="38"/>
      <c r="FJ189" s="38"/>
      <c r="FK189" s="38"/>
      <c r="FL189" s="38"/>
      <c r="FM189" s="38"/>
      <c r="FN189" s="38"/>
      <c r="FO189" s="38"/>
      <c r="FP189" s="38"/>
      <c r="FQ189" s="38"/>
      <c r="FR189" s="38"/>
      <c r="FS189" s="38"/>
      <c r="FT189" s="38"/>
      <c r="FU189" s="38"/>
      <c r="FV189" s="38"/>
      <c r="FW189" s="38"/>
      <c r="FX189" s="38"/>
      <c r="FY189" s="38"/>
      <c r="FZ189" s="38"/>
      <c r="GA189" s="38"/>
      <c r="GB189" s="38"/>
      <c r="GC189" s="38"/>
      <c r="GD189" s="38"/>
      <c r="GE189" s="38"/>
      <c r="GF189" s="38"/>
      <c r="GG189" s="38"/>
      <c r="GH189" s="38"/>
      <c r="GI189" s="38"/>
      <c r="GJ189" s="38"/>
      <c r="GK189" s="38"/>
      <c r="GL189" s="38"/>
      <c r="GM189" s="38"/>
      <c r="GN189" s="38"/>
      <c r="GO189" s="38"/>
      <c r="GP189" s="38"/>
      <c r="GQ189" s="38"/>
      <c r="GR189" s="38"/>
      <c r="GS189" s="38"/>
      <c r="GT189" s="38"/>
      <c r="GU189" s="38"/>
      <c r="GV189" s="38"/>
      <c r="GW189" s="38"/>
      <c r="GX189" s="38"/>
      <c r="GY189" s="38"/>
      <c r="GZ189" s="38"/>
      <c r="HA189" s="38"/>
      <c r="HB189" s="38"/>
      <c r="HC189" s="38"/>
      <c r="HD189" s="38"/>
      <c r="HE189" s="38"/>
      <c r="HF189" s="38"/>
      <c r="HG189" s="38"/>
      <c r="HH189" s="38"/>
      <c r="HI189" s="38"/>
      <c r="HJ189" s="38"/>
      <c r="HK189" s="38"/>
      <c r="HL189" s="38"/>
      <c r="HM189" s="38"/>
      <c r="HN189" s="38"/>
      <c r="HO189" s="38"/>
      <c r="HP189" s="38"/>
      <c r="HQ189" s="38"/>
      <c r="HR189" s="38"/>
      <c r="HS189" s="38"/>
      <c r="HT189" s="38"/>
      <c r="HU189" s="38"/>
      <c r="HV189" s="38"/>
      <c r="HW189" s="38"/>
      <c r="HX189" s="38"/>
      <c r="HY189" s="38"/>
      <c r="HZ189" s="38"/>
      <c r="IA189" s="38"/>
      <c r="IB189" s="38"/>
      <c r="IC189" s="38"/>
      <c r="ID189" s="38"/>
      <c r="IE189" s="38"/>
      <c r="IF189" s="38"/>
      <c r="IG189" s="38"/>
      <c r="IH189" s="38"/>
      <c r="II189" s="38"/>
      <c r="IJ189" s="38"/>
      <c r="IK189" s="38"/>
      <c r="IL189" s="38"/>
      <c r="IM189" s="38"/>
      <c r="IN189" s="38"/>
      <c r="IO189" s="38"/>
      <c r="IP189" s="38"/>
      <c r="IQ189" s="38"/>
      <c r="IR189" s="38"/>
      <c r="IS189" s="38"/>
      <c r="IT189" s="38"/>
      <c r="IU189" s="38"/>
      <c r="IV189" s="38"/>
      <c r="IW189" s="38"/>
      <c r="IX189" s="38"/>
      <c r="IY189" s="38"/>
      <c r="IZ189" s="38"/>
      <c r="JA189" s="38"/>
      <c r="JB189" s="38"/>
      <c r="JC189" s="38"/>
      <c r="JD189" s="38"/>
      <c r="JE189" s="38"/>
      <c r="JF189" s="38"/>
      <c r="JG189" s="38"/>
      <c r="JH189" s="38"/>
      <c r="JI189" s="38"/>
      <c r="JJ189" s="38"/>
      <c r="JK189" s="38"/>
      <c r="JL189" s="38"/>
      <c r="JM189" s="38"/>
      <c r="JN189" s="38"/>
      <c r="JO189" s="38"/>
      <c r="JP189" s="38"/>
      <c r="JQ189" s="38"/>
      <c r="JR189" s="38"/>
      <c r="JS189" s="38"/>
      <c r="JT189" s="38"/>
      <c r="JU189" s="38"/>
      <c r="JV189" s="38"/>
      <c r="JW189" s="38"/>
      <c r="JX189" s="38"/>
      <c r="JY189" s="38"/>
      <c r="JZ189" s="38"/>
      <c r="KA189" s="38"/>
      <c r="KB189" s="38"/>
      <c r="KC189" s="38"/>
      <c r="KD189" s="38"/>
      <c r="KE189" s="38"/>
      <c r="KF189" s="38"/>
      <c r="KG189" s="38"/>
      <c r="KH189" s="38"/>
      <c r="KI189" s="38"/>
      <c r="KJ189" s="38"/>
      <c r="KK189" s="38"/>
      <c r="KL189" s="38"/>
      <c r="KM189" s="38"/>
      <c r="KN189" s="38"/>
      <c r="KO189" s="38"/>
      <c r="KP189" s="38"/>
      <c r="KQ189" s="38"/>
      <c r="KR189" s="38"/>
      <c r="KS189" s="38"/>
      <c r="KT189" s="38"/>
      <c r="KU189" s="38"/>
      <c r="KV189" s="38"/>
      <c r="KW189" s="38"/>
      <c r="KX189" s="38"/>
      <c r="KY189" s="38"/>
      <c r="KZ189" s="38"/>
      <c r="LA189" s="38"/>
      <c r="LB189" s="38"/>
      <c r="LC189" s="38"/>
      <c r="LD189" s="38"/>
      <c r="LE189" s="38"/>
      <c r="LF189" s="38"/>
      <c r="LG189" s="38"/>
      <c r="LH189" s="38"/>
      <c r="LI189" s="38"/>
      <c r="LJ189" s="38"/>
      <c r="LK189" s="38"/>
      <c r="LL189" s="38"/>
      <c r="LM189" s="38"/>
      <c r="LN189" s="38"/>
      <c r="LO189" s="38"/>
      <c r="LP189" s="38"/>
      <c r="LQ189" s="38"/>
      <c r="LR189" s="38"/>
      <c r="LS189" s="38"/>
      <c r="LT189" s="38"/>
      <c r="LU189" s="38"/>
      <c r="LV189" s="38"/>
      <c r="LW189" s="38"/>
      <c r="LX189" s="38"/>
      <c r="LY189" s="38"/>
      <c r="LZ189" s="38"/>
      <c r="MA189" s="38"/>
      <c r="MB189" s="38"/>
      <c r="MC189" s="38"/>
      <c r="MD189" s="38"/>
      <c r="ME189" s="38"/>
      <c r="MF189" s="38"/>
      <c r="MG189" s="38"/>
      <c r="MH189" s="38"/>
      <c r="MI189" s="38"/>
      <c r="MJ189" s="38"/>
      <c r="MK189" s="38"/>
      <c r="ML189" s="38"/>
      <c r="MM189" s="38"/>
      <c r="MN189" s="38"/>
      <c r="MO189" s="38"/>
      <c r="MP189" s="38"/>
      <c r="MQ189" s="38"/>
      <c r="MR189" s="38"/>
      <c r="MS189" s="38"/>
      <c r="MT189" s="38"/>
      <c r="MU189" s="38"/>
      <c r="MV189" s="38"/>
      <c r="MW189" s="38"/>
      <c r="MX189" s="38"/>
      <c r="MY189" s="38"/>
      <c r="MZ189" s="38"/>
      <c r="NA189" s="38"/>
      <c r="NB189" s="38"/>
      <c r="NC189" s="38"/>
      <c r="ND189" s="38"/>
      <c r="NE189" s="38"/>
      <c r="NF189" s="38"/>
      <c r="NG189" s="38"/>
      <c r="NH189" s="38"/>
      <c r="NI189" s="38"/>
      <c r="NJ189" s="38"/>
      <c r="NK189" s="38"/>
      <c r="NL189" s="38"/>
      <c r="NM189" s="38"/>
      <c r="NN189" s="38"/>
      <c r="NO189" s="38"/>
      <c r="NP189" s="38"/>
      <c r="NQ189" s="38"/>
      <c r="NR189" s="38"/>
      <c r="NS189" s="38"/>
      <c r="NT189" s="38"/>
      <c r="NU189" s="38"/>
      <c r="NV189" s="38"/>
      <c r="NW189" s="38"/>
      <c r="NX189" s="38"/>
      <c r="NY189" s="38"/>
      <c r="NZ189" s="38"/>
      <c r="OA189" s="38"/>
      <c r="OB189" s="38"/>
      <c r="OC189" s="38"/>
      <c r="OD189" s="38"/>
      <c r="OE189" s="38"/>
      <c r="OF189" s="38"/>
      <c r="OG189" s="38"/>
      <c r="OH189" s="38"/>
      <c r="OI189" s="38"/>
      <c r="OJ189" s="38"/>
      <c r="OK189" s="38"/>
      <c r="OL189" s="38"/>
      <c r="OM189" s="38"/>
      <c r="ON189" s="38"/>
      <c r="OO189" s="38"/>
      <c r="OP189" s="38"/>
      <c r="OQ189" s="38"/>
      <c r="OR189" s="38"/>
      <c r="OS189" s="38"/>
      <c r="OT189" s="38"/>
      <c r="OU189" s="38"/>
      <c r="OV189" s="38"/>
      <c r="OW189" s="38"/>
      <c r="OX189" s="38"/>
      <c r="OY189" s="38"/>
      <c r="OZ189" s="38"/>
      <c r="PA189" s="38"/>
      <c r="PB189" s="38"/>
      <c r="PC189" s="38"/>
      <c r="PD189" s="38"/>
      <c r="PE189" s="38"/>
      <c r="PF189" s="38"/>
      <c r="PG189" s="38"/>
      <c r="PH189" s="38"/>
      <c r="PI189" s="38"/>
      <c r="PJ189" s="38"/>
      <c r="PK189" s="38"/>
      <c r="PL189" s="38"/>
      <c r="PM189" s="38"/>
      <c r="PN189" s="38"/>
      <c r="PO189" s="38"/>
      <c r="PP189" s="38"/>
      <c r="PQ189" s="38"/>
      <c r="PR189" s="38"/>
      <c r="PS189" s="38"/>
      <c r="PT189" s="38"/>
      <c r="PU189" s="38"/>
      <c r="PV189" s="38"/>
      <c r="PW189" s="38"/>
      <c r="PX189" s="38"/>
      <c r="PY189" s="38"/>
      <c r="PZ189" s="38"/>
      <c r="QA189" s="38"/>
      <c r="QB189" s="38"/>
      <c r="QC189" s="38"/>
      <c r="QD189" s="38"/>
      <c r="QE189" s="38"/>
      <c r="QF189" s="38"/>
      <c r="QG189" s="38"/>
      <c r="QH189" s="38"/>
      <c r="QI189" s="38"/>
      <c r="QJ189" s="38"/>
      <c r="QK189" s="38"/>
      <c r="QL189" s="38"/>
      <c r="QM189" s="38"/>
      <c r="QN189" s="38"/>
      <c r="QO189" s="38"/>
      <c r="QP189" s="38"/>
      <c r="QQ189" s="38"/>
      <c r="QR189" s="38"/>
      <c r="QS189" s="38"/>
      <c r="QT189" s="38"/>
      <c r="QU189" s="38"/>
      <c r="QV189" s="38"/>
      <c r="QW189" s="38"/>
      <c r="QX189" s="38"/>
      <c r="QY189" s="38"/>
      <c r="QZ189" s="38"/>
      <c r="RA189" s="38"/>
      <c r="RB189" s="38"/>
      <c r="RC189" s="38"/>
      <c r="RD189" s="38"/>
      <c r="RE189" s="38"/>
      <c r="RF189" s="38"/>
      <c r="RG189" s="38"/>
      <c r="RH189" s="38"/>
      <c r="RI189" s="38"/>
      <c r="RJ189" s="38"/>
      <c r="RK189" s="38"/>
      <c r="RL189" s="38"/>
      <c r="RM189" s="38"/>
      <c r="RN189" s="38"/>
      <c r="RO189" s="38"/>
      <c r="RP189" s="38"/>
      <c r="RQ189" s="38"/>
      <c r="RR189" s="38"/>
      <c r="RS189" s="38"/>
      <c r="RT189" s="38"/>
      <c r="RU189" s="38"/>
      <c r="RV189" s="38"/>
      <c r="RW189" s="38"/>
      <c r="RX189" s="38"/>
      <c r="RY189" s="38"/>
      <c r="RZ189" s="38"/>
      <c r="SA189" s="38"/>
      <c r="SB189" s="38"/>
      <c r="SC189" s="38"/>
      <c r="SD189" s="38"/>
      <c r="SE189" s="38"/>
      <c r="SF189" s="38"/>
      <c r="SG189" s="38"/>
      <c r="SH189" s="38"/>
      <c r="SI189" s="38"/>
      <c r="SJ189" s="38"/>
      <c r="SK189" s="38"/>
      <c r="SL189" s="38"/>
      <c r="SM189" s="38"/>
      <c r="SN189" s="38"/>
      <c r="SO189" s="38"/>
      <c r="SP189" s="38"/>
      <c r="SQ189" s="38"/>
      <c r="SR189" s="38"/>
      <c r="SS189" s="38"/>
      <c r="ST189" s="38"/>
      <c r="SU189" s="38"/>
      <c r="SV189" s="38"/>
      <c r="SW189" s="38"/>
      <c r="SX189" s="38"/>
      <c r="SY189" s="38"/>
      <c r="SZ189" s="38"/>
      <c r="TA189" s="38"/>
      <c r="TB189" s="38"/>
      <c r="TC189" s="38"/>
      <c r="TD189" s="38"/>
      <c r="TE189" s="38"/>
      <c r="TF189" s="38"/>
      <c r="TG189" s="38"/>
      <c r="TH189" s="38"/>
      <c r="TI189" s="38"/>
      <c r="TJ189" s="38"/>
      <c r="TK189" s="38"/>
      <c r="TL189" s="38"/>
      <c r="TM189" s="38"/>
      <c r="TN189" s="38"/>
      <c r="TO189" s="38"/>
      <c r="TP189" s="38"/>
      <c r="TQ189" s="38"/>
      <c r="TR189" s="38"/>
      <c r="TS189" s="38"/>
      <c r="TT189" s="38"/>
      <c r="TU189" s="38"/>
      <c r="TV189" s="38"/>
      <c r="TW189" s="38"/>
      <c r="TX189" s="38"/>
      <c r="TY189" s="38"/>
      <c r="TZ189" s="38"/>
      <c r="UA189" s="38"/>
      <c r="UB189" s="38"/>
      <c r="UC189" s="38"/>
      <c r="UD189" s="38"/>
      <c r="UE189" s="38"/>
      <c r="UF189" s="38"/>
      <c r="UG189" s="38"/>
      <c r="UH189" s="38"/>
      <c r="UI189" s="38"/>
      <c r="UJ189" s="38"/>
      <c r="UK189" s="38"/>
      <c r="UL189" s="38"/>
      <c r="UM189" s="38"/>
      <c r="UN189" s="38"/>
      <c r="UO189" s="38"/>
      <c r="UP189" s="38"/>
      <c r="UQ189" s="38"/>
      <c r="UR189" s="38"/>
      <c r="US189" s="38"/>
      <c r="UT189" s="38"/>
      <c r="UU189" s="38"/>
      <c r="UV189" s="38"/>
      <c r="UW189" s="38"/>
      <c r="UX189" s="38"/>
      <c r="UY189" s="38"/>
      <c r="UZ189" s="38"/>
      <c r="VA189" s="38"/>
      <c r="VB189" s="38"/>
      <c r="VC189" s="38"/>
      <c r="VD189" s="38"/>
      <c r="VE189" s="38"/>
      <c r="VF189" s="38"/>
      <c r="VG189" s="38"/>
      <c r="VH189" s="38"/>
      <c r="VI189" s="38"/>
      <c r="VJ189" s="38"/>
      <c r="VK189" s="38"/>
      <c r="VL189" s="38"/>
      <c r="VM189" s="38"/>
      <c r="VN189" s="38"/>
      <c r="VO189" s="38"/>
      <c r="VP189" s="38"/>
      <c r="VQ189" s="38"/>
      <c r="VR189" s="38"/>
      <c r="VS189" s="38"/>
      <c r="VT189" s="38"/>
      <c r="VU189" s="38"/>
      <c r="VV189" s="38"/>
      <c r="VW189" s="38"/>
      <c r="VX189" s="38"/>
      <c r="VY189" s="38"/>
      <c r="VZ189" s="38"/>
      <c r="WA189" s="38"/>
      <c r="WB189" s="38"/>
      <c r="WC189" s="38"/>
      <c r="WD189" s="38"/>
      <c r="WE189" s="38"/>
      <c r="WF189" s="38">
        <v>9</v>
      </c>
      <c r="WG189" s="38"/>
      <c r="WH189" s="38"/>
      <c r="WI189" s="38"/>
      <c r="WJ189" s="38"/>
      <c r="WK189" s="38"/>
      <c r="WL189" s="38">
        <v>9</v>
      </c>
      <c r="WM189" s="38"/>
      <c r="WN189" s="38"/>
      <c r="WO189" s="38"/>
      <c r="WP189" s="38"/>
      <c r="WQ189" s="38"/>
      <c r="WR189" s="38"/>
      <c r="WS189" s="38"/>
      <c r="WT189" s="38"/>
      <c r="WU189" s="38"/>
      <c r="WV189" s="38"/>
      <c r="WW189" s="38"/>
      <c r="WX189" s="38"/>
      <c r="WY189" s="38"/>
      <c r="WZ189" s="38"/>
      <c r="XA189" s="38"/>
      <c r="XB189" s="38"/>
      <c r="XC189" s="38"/>
      <c r="XD189" s="38"/>
      <c r="XE189" s="38"/>
      <c r="XF189" s="38"/>
      <c r="XG189" s="38"/>
      <c r="XH189" s="38"/>
      <c r="XI189" s="38"/>
      <c r="XJ189" s="38"/>
      <c r="XK189" s="38"/>
      <c r="XL189" s="38"/>
      <c r="XM189" s="38"/>
      <c r="XN189" s="38"/>
      <c r="XO189" s="38"/>
      <c r="XP189" s="38"/>
      <c r="XQ189" s="38"/>
      <c r="XR189" s="38"/>
      <c r="XS189" s="38"/>
      <c r="XT189" s="38"/>
      <c r="XU189" s="38"/>
      <c r="XV189" s="38"/>
      <c r="XW189" s="38"/>
      <c r="XX189" s="38"/>
      <c r="XY189" s="38"/>
      <c r="XZ189" s="38"/>
      <c r="YA189" s="38"/>
      <c r="YB189" s="38"/>
      <c r="YC189" s="38"/>
      <c r="YD189" s="38"/>
      <c r="YE189" s="38"/>
      <c r="YF189" s="38"/>
      <c r="YG189" s="38"/>
      <c r="YH189" s="38"/>
      <c r="YI189" s="38"/>
      <c r="YJ189" s="38"/>
      <c r="YK189" s="38"/>
      <c r="YL189" s="38"/>
      <c r="YM189" s="38"/>
      <c r="YN189" s="38"/>
      <c r="YO189" s="38"/>
      <c r="YP189" s="38"/>
      <c r="YQ189" s="38"/>
      <c r="YR189" s="38"/>
      <c r="YS189" s="38"/>
      <c r="YT189" s="38"/>
      <c r="YU189" s="38"/>
      <c r="YV189" s="38"/>
      <c r="YW189" s="38"/>
      <c r="YX189" s="38"/>
      <c r="YY189" s="38"/>
      <c r="YZ189" s="38"/>
      <c r="ZA189" s="38"/>
      <c r="ZB189" s="38"/>
      <c r="ZC189" s="38"/>
      <c r="ZD189" s="38"/>
      <c r="ZE189" s="38"/>
      <c r="ZF189" s="38"/>
      <c r="ZG189" s="38"/>
      <c r="ZH189" s="38"/>
      <c r="ZI189" s="38"/>
      <c r="ZJ189" s="38"/>
      <c r="ZK189" s="38"/>
      <c r="ZL189" s="38"/>
      <c r="ZM189" s="38"/>
      <c r="ZN189" s="38"/>
      <c r="ZO189" s="38"/>
      <c r="ZP189" s="38"/>
      <c r="ZQ189" s="38"/>
      <c r="ZR189" s="38"/>
      <c r="ZS189" s="38"/>
      <c r="ZT189" s="38"/>
      <c r="ZU189" s="38"/>
      <c r="ZV189" s="38"/>
      <c r="ZW189" s="38"/>
      <c r="ZX189" s="38"/>
      <c r="ZY189" s="38"/>
      <c r="ZZ189" s="38"/>
      <c r="AAA189" s="38"/>
      <c r="AAB189" s="38"/>
      <c r="AAC189" s="38"/>
      <c r="AAD189" s="38"/>
      <c r="AAE189" s="38"/>
      <c r="AAF189" s="38"/>
      <c r="AAG189" s="38"/>
      <c r="AAH189" s="38"/>
      <c r="AAI189" s="38"/>
      <c r="AAJ189" s="31">
        <f t="shared" si="15"/>
        <v>0</v>
      </c>
      <c r="AAK189" s="5"/>
    </row>
    <row r="190" spans="1:713" s="36" customFormat="1" x14ac:dyDescent="0.25">
      <c r="A190" s="43" t="s">
        <v>17</v>
      </c>
      <c r="B190" s="77">
        <f t="shared" si="14"/>
        <v>0</v>
      </c>
      <c r="C190" s="69">
        <v>1</v>
      </c>
      <c r="D190" s="71">
        <v>43451</v>
      </c>
      <c r="E190" s="79">
        <v>18.22</v>
      </c>
      <c r="F190" s="79">
        <f t="shared" si="19"/>
        <v>0</v>
      </c>
      <c r="G190" s="77">
        <v>10</v>
      </c>
      <c r="H190" s="38"/>
      <c r="I190" s="38">
        <v>10</v>
      </c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>
        <v>1</v>
      </c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>
        <v>1</v>
      </c>
      <c r="BP190" s="38"/>
      <c r="BQ190" s="38"/>
      <c r="BR190" s="38"/>
      <c r="BS190" s="38"/>
      <c r="BT190" s="38"/>
      <c r="BU190" s="38"/>
      <c r="BV190" s="38"/>
      <c r="BW190" s="38"/>
      <c r="BX190" s="38"/>
      <c r="BY190" s="38">
        <v>20</v>
      </c>
      <c r="BZ190" s="38"/>
      <c r="CA190" s="38"/>
      <c r="CB190" s="38"/>
      <c r="CC190" s="38"/>
      <c r="CD190" s="38"/>
      <c r="CE190" s="38"/>
      <c r="CF190" s="38"/>
      <c r="CG190" s="38"/>
      <c r="CH190" s="38">
        <v>20</v>
      </c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38"/>
      <c r="DC190" s="38"/>
      <c r="DD190" s="38"/>
      <c r="DE190" s="38"/>
      <c r="DF190" s="38"/>
      <c r="DG190" s="38"/>
      <c r="DH190" s="38"/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8"/>
      <c r="EN190" s="38"/>
      <c r="EO190" s="38"/>
      <c r="EP190" s="38"/>
      <c r="EQ190" s="38"/>
      <c r="ER190" s="38"/>
      <c r="ES190" s="38"/>
      <c r="ET190" s="38"/>
      <c r="EU190" s="38"/>
      <c r="EV190" s="38"/>
      <c r="EW190" s="38"/>
      <c r="EX190" s="38"/>
      <c r="EY190" s="38"/>
      <c r="EZ190" s="38"/>
      <c r="FA190" s="38"/>
      <c r="FB190" s="38"/>
      <c r="FC190" s="38"/>
      <c r="FD190" s="38"/>
      <c r="FE190" s="38"/>
      <c r="FF190" s="38"/>
      <c r="FG190" s="38"/>
      <c r="FH190" s="38"/>
      <c r="FI190" s="38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  <c r="HI190" s="38"/>
      <c r="HJ190" s="38"/>
      <c r="HK190" s="38"/>
      <c r="HL190" s="38"/>
      <c r="HM190" s="38"/>
      <c r="HN190" s="38"/>
      <c r="HO190" s="38"/>
      <c r="HP190" s="38"/>
      <c r="HQ190" s="38"/>
      <c r="HR190" s="38"/>
      <c r="HS190" s="38"/>
      <c r="HT190" s="38"/>
      <c r="HU190" s="38"/>
      <c r="HV190" s="38"/>
      <c r="HW190" s="38"/>
      <c r="HX190" s="38"/>
      <c r="HY190" s="38"/>
      <c r="HZ190" s="38"/>
      <c r="IA190" s="38"/>
      <c r="IB190" s="38"/>
      <c r="IC190" s="38"/>
      <c r="ID190" s="38"/>
      <c r="IE190" s="38"/>
      <c r="IF190" s="38"/>
      <c r="IG190" s="38"/>
      <c r="IH190" s="38"/>
      <c r="II190" s="38"/>
      <c r="IJ190" s="38"/>
      <c r="IK190" s="38"/>
      <c r="IL190" s="38"/>
      <c r="IM190" s="38"/>
      <c r="IN190" s="38"/>
      <c r="IO190" s="38"/>
      <c r="IP190" s="38"/>
      <c r="IQ190" s="38"/>
      <c r="IR190" s="38"/>
      <c r="IS190" s="38"/>
      <c r="IT190" s="38"/>
      <c r="IU190" s="38"/>
      <c r="IV190" s="38"/>
      <c r="IW190" s="38"/>
      <c r="IX190" s="38"/>
      <c r="IY190" s="38"/>
      <c r="IZ190" s="38"/>
      <c r="JA190" s="38"/>
      <c r="JB190" s="38"/>
      <c r="JC190" s="38"/>
      <c r="JD190" s="38"/>
      <c r="JE190" s="38"/>
      <c r="JF190" s="38"/>
      <c r="JG190" s="38"/>
      <c r="JH190" s="38"/>
      <c r="JI190" s="38"/>
      <c r="JJ190" s="38"/>
      <c r="JK190" s="38"/>
      <c r="JL190" s="38"/>
      <c r="JM190" s="38"/>
      <c r="JN190" s="38"/>
      <c r="JO190" s="38"/>
      <c r="JP190" s="38"/>
      <c r="JQ190" s="38"/>
      <c r="JR190" s="38"/>
      <c r="JS190" s="38"/>
      <c r="JT190" s="38"/>
      <c r="JU190" s="38"/>
      <c r="JV190" s="38"/>
      <c r="JW190" s="38"/>
      <c r="JX190" s="38"/>
      <c r="JY190" s="38"/>
      <c r="JZ190" s="38"/>
      <c r="KA190" s="38"/>
      <c r="KB190" s="38"/>
      <c r="KC190" s="38"/>
      <c r="KD190" s="38"/>
      <c r="KE190" s="38"/>
      <c r="KF190" s="38"/>
      <c r="KG190" s="38"/>
      <c r="KH190" s="38"/>
      <c r="KI190" s="38"/>
      <c r="KJ190" s="38"/>
      <c r="KK190" s="38"/>
      <c r="KL190" s="38"/>
      <c r="KM190" s="38"/>
      <c r="KN190" s="38"/>
      <c r="KO190" s="38"/>
      <c r="KP190" s="38"/>
      <c r="KQ190" s="38"/>
      <c r="KR190" s="38"/>
      <c r="KS190" s="38"/>
      <c r="KT190" s="38"/>
      <c r="KU190" s="38"/>
      <c r="KV190" s="38"/>
      <c r="KW190" s="38"/>
      <c r="KX190" s="38"/>
      <c r="KY190" s="38"/>
      <c r="KZ190" s="38"/>
      <c r="LA190" s="38"/>
      <c r="LB190" s="38"/>
      <c r="LC190" s="38"/>
      <c r="LD190" s="38"/>
      <c r="LE190" s="38"/>
      <c r="LF190" s="38"/>
      <c r="LG190" s="38"/>
      <c r="LH190" s="38"/>
      <c r="LI190" s="38"/>
      <c r="LJ190" s="38"/>
      <c r="LK190" s="38"/>
      <c r="LL190" s="38"/>
      <c r="LM190" s="38"/>
      <c r="LN190" s="38"/>
      <c r="LO190" s="38"/>
      <c r="LP190" s="38"/>
      <c r="LQ190" s="38"/>
      <c r="LR190" s="38"/>
      <c r="LS190" s="38"/>
      <c r="LT190" s="38"/>
      <c r="LU190" s="38"/>
      <c r="LV190" s="38"/>
      <c r="LW190" s="38"/>
      <c r="LX190" s="38"/>
      <c r="LY190" s="38"/>
      <c r="LZ190" s="38"/>
      <c r="MA190" s="38"/>
      <c r="MB190" s="38"/>
      <c r="MC190" s="38"/>
      <c r="MD190" s="38"/>
      <c r="ME190" s="38"/>
      <c r="MF190" s="38"/>
      <c r="MG190" s="38"/>
      <c r="MH190" s="38"/>
      <c r="MI190" s="38"/>
      <c r="MJ190" s="38"/>
      <c r="MK190" s="38"/>
      <c r="ML190" s="38"/>
      <c r="MM190" s="38"/>
      <c r="MN190" s="38"/>
      <c r="MO190" s="38"/>
      <c r="MP190" s="38"/>
      <c r="MQ190" s="38"/>
      <c r="MR190" s="38"/>
      <c r="MS190" s="38"/>
      <c r="MT190" s="38"/>
      <c r="MU190" s="38"/>
      <c r="MV190" s="38"/>
      <c r="MW190" s="38"/>
      <c r="MX190" s="38"/>
      <c r="MY190" s="38"/>
      <c r="MZ190" s="38"/>
      <c r="NA190" s="38"/>
      <c r="NB190" s="38"/>
      <c r="NC190" s="38"/>
      <c r="ND190" s="38"/>
      <c r="NE190" s="38"/>
      <c r="NF190" s="38"/>
      <c r="NG190" s="38"/>
      <c r="NH190" s="38"/>
      <c r="NI190" s="38"/>
      <c r="NJ190" s="38"/>
      <c r="NK190" s="38"/>
      <c r="NL190" s="38"/>
      <c r="NM190" s="38"/>
      <c r="NN190" s="38"/>
      <c r="NO190" s="38"/>
      <c r="NP190" s="38"/>
      <c r="NQ190" s="38"/>
      <c r="NR190" s="38"/>
      <c r="NS190" s="38"/>
      <c r="NT190" s="38"/>
      <c r="NU190" s="38"/>
      <c r="NV190" s="38"/>
      <c r="NW190" s="38"/>
      <c r="NX190" s="38"/>
      <c r="NY190" s="38"/>
      <c r="NZ190" s="38"/>
      <c r="OA190" s="38"/>
      <c r="OB190" s="38"/>
      <c r="OC190" s="38"/>
      <c r="OD190" s="38"/>
      <c r="OE190" s="38"/>
      <c r="OF190" s="38"/>
      <c r="OG190" s="38"/>
      <c r="OH190" s="38"/>
      <c r="OI190" s="38"/>
      <c r="OJ190" s="38"/>
      <c r="OK190" s="38"/>
      <c r="OL190" s="38"/>
      <c r="OM190" s="38"/>
      <c r="ON190" s="38"/>
      <c r="OO190" s="38"/>
      <c r="OP190" s="38"/>
      <c r="OQ190" s="38"/>
      <c r="OR190" s="38"/>
      <c r="OS190" s="38"/>
      <c r="OT190" s="38"/>
      <c r="OU190" s="38"/>
      <c r="OV190" s="38"/>
      <c r="OW190" s="38"/>
      <c r="OX190" s="38"/>
      <c r="OY190" s="38"/>
      <c r="OZ190" s="38"/>
      <c r="PA190" s="38"/>
      <c r="PB190" s="38"/>
      <c r="PC190" s="38"/>
      <c r="PD190" s="38"/>
      <c r="PE190" s="38"/>
      <c r="PF190" s="38"/>
      <c r="PG190" s="38"/>
      <c r="PH190" s="38"/>
      <c r="PI190" s="38"/>
      <c r="PJ190" s="38"/>
      <c r="PK190" s="38"/>
      <c r="PL190" s="38"/>
      <c r="PM190" s="38"/>
      <c r="PN190" s="38"/>
      <c r="PO190" s="38"/>
      <c r="PP190" s="38"/>
      <c r="PQ190" s="38"/>
      <c r="PR190" s="38"/>
      <c r="PS190" s="38"/>
      <c r="PT190" s="38"/>
      <c r="PU190" s="38"/>
      <c r="PV190" s="38"/>
      <c r="PW190" s="38"/>
      <c r="PX190" s="38"/>
      <c r="PY190" s="38"/>
      <c r="PZ190" s="38"/>
      <c r="QA190" s="38"/>
      <c r="QB190" s="38"/>
      <c r="QC190" s="38"/>
      <c r="QD190" s="38"/>
      <c r="QE190" s="38"/>
      <c r="QF190" s="38"/>
      <c r="QG190" s="38"/>
      <c r="QH190" s="38"/>
      <c r="QI190" s="38"/>
      <c r="QJ190" s="38">
        <v>10</v>
      </c>
      <c r="QK190" s="38"/>
      <c r="QL190" s="38"/>
      <c r="QM190" s="38"/>
      <c r="QN190" s="38"/>
      <c r="QO190" s="38"/>
      <c r="QP190" s="38"/>
      <c r="QQ190" s="38"/>
      <c r="QR190" s="38"/>
      <c r="QS190" s="38"/>
      <c r="QT190" s="38"/>
      <c r="QU190" s="38"/>
      <c r="QV190" s="38"/>
      <c r="QW190" s="38"/>
      <c r="QX190" s="38"/>
      <c r="QY190" s="38"/>
      <c r="QZ190" s="38"/>
      <c r="RA190" s="38"/>
      <c r="RB190" s="38"/>
      <c r="RC190" s="38"/>
      <c r="RD190" s="38"/>
      <c r="RE190" s="38"/>
      <c r="RF190" s="38"/>
      <c r="RG190" s="38"/>
      <c r="RH190" s="38"/>
      <c r="RI190" s="38"/>
      <c r="RJ190" s="38"/>
      <c r="RK190" s="38"/>
      <c r="RL190" s="38"/>
      <c r="RM190" s="38"/>
      <c r="RN190" s="38"/>
      <c r="RO190" s="38">
        <v>10</v>
      </c>
      <c r="RP190" s="38"/>
      <c r="RQ190" s="38"/>
      <c r="RR190" s="38"/>
      <c r="RS190" s="38"/>
      <c r="RT190" s="38"/>
      <c r="RU190" s="38"/>
      <c r="RV190" s="38"/>
      <c r="RW190" s="38"/>
      <c r="RX190" s="38"/>
      <c r="RY190" s="38"/>
      <c r="RZ190" s="38"/>
      <c r="SA190" s="38"/>
      <c r="SB190" s="38"/>
      <c r="SC190" s="38"/>
      <c r="SD190" s="38"/>
      <c r="SE190" s="38"/>
      <c r="SF190" s="38"/>
      <c r="SG190" s="38"/>
      <c r="SH190" s="38"/>
      <c r="SI190" s="38"/>
      <c r="SJ190" s="38"/>
      <c r="SK190" s="38"/>
      <c r="SL190" s="38"/>
      <c r="SM190" s="38"/>
      <c r="SN190" s="38"/>
      <c r="SO190" s="38"/>
      <c r="SP190" s="38"/>
      <c r="SQ190" s="38"/>
      <c r="SR190" s="38"/>
      <c r="SS190" s="38"/>
      <c r="ST190" s="38"/>
      <c r="SU190" s="38"/>
      <c r="SV190" s="38"/>
      <c r="SW190" s="38"/>
      <c r="SX190" s="38"/>
      <c r="SY190" s="38"/>
      <c r="SZ190" s="38"/>
      <c r="TA190" s="38"/>
      <c r="TB190" s="38"/>
      <c r="TC190" s="38"/>
      <c r="TD190" s="38"/>
      <c r="TE190" s="38"/>
      <c r="TF190" s="38"/>
      <c r="TG190" s="38"/>
      <c r="TH190" s="38"/>
      <c r="TI190" s="38"/>
      <c r="TJ190" s="38"/>
      <c r="TK190" s="38"/>
      <c r="TL190" s="38"/>
      <c r="TM190" s="38"/>
      <c r="TN190" s="38"/>
      <c r="TO190" s="38"/>
      <c r="TP190" s="38"/>
      <c r="TQ190" s="38"/>
      <c r="TR190" s="38"/>
      <c r="TS190" s="38"/>
      <c r="TT190" s="38"/>
      <c r="TU190" s="38"/>
      <c r="TV190" s="38"/>
      <c r="TW190" s="38"/>
      <c r="TX190" s="38"/>
      <c r="TY190" s="38"/>
      <c r="TZ190" s="38"/>
      <c r="UA190" s="38"/>
      <c r="UB190" s="38"/>
      <c r="UC190" s="38"/>
      <c r="UD190" s="38"/>
      <c r="UE190" s="38"/>
      <c r="UF190" s="38"/>
      <c r="UG190" s="38"/>
      <c r="UH190" s="38"/>
      <c r="UI190" s="38"/>
      <c r="UJ190" s="38"/>
      <c r="UK190" s="38"/>
      <c r="UL190" s="38"/>
      <c r="UM190" s="38"/>
      <c r="UN190" s="38"/>
      <c r="UO190" s="38"/>
      <c r="UP190" s="38"/>
      <c r="UQ190" s="38"/>
      <c r="UR190" s="38"/>
      <c r="US190" s="38"/>
      <c r="UT190" s="38"/>
      <c r="UU190" s="38"/>
      <c r="UV190" s="38"/>
      <c r="UW190" s="38"/>
      <c r="UX190" s="38"/>
      <c r="UY190" s="38"/>
      <c r="UZ190" s="38"/>
      <c r="VA190" s="38"/>
      <c r="VB190" s="38"/>
      <c r="VC190" s="38"/>
      <c r="VD190" s="38"/>
      <c r="VE190" s="38"/>
      <c r="VF190" s="38"/>
      <c r="VG190" s="38"/>
      <c r="VH190" s="38"/>
      <c r="VI190" s="38"/>
      <c r="VJ190" s="38"/>
      <c r="VK190" s="38"/>
      <c r="VL190" s="38"/>
      <c r="VM190" s="38"/>
      <c r="VN190" s="38"/>
      <c r="VO190" s="38"/>
      <c r="VP190" s="38"/>
      <c r="VQ190" s="38"/>
      <c r="VR190" s="38"/>
      <c r="VS190" s="38"/>
      <c r="VT190" s="38"/>
      <c r="VU190" s="38"/>
      <c r="VV190" s="38"/>
      <c r="VW190" s="38"/>
      <c r="VX190" s="38"/>
      <c r="VY190" s="38"/>
      <c r="VZ190" s="38"/>
      <c r="WA190" s="38"/>
      <c r="WB190" s="38"/>
      <c r="WC190" s="38"/>
      <c r="WD190" s="38"/>
      <c r="WE190" s="38"/>
      <c r="WF190" s="38"/>
      <c r="WG190" s="38"/>
      <c r="WH190" s="38"/>
      <c r="WI190" s="38"/>
      <c r="WJ190" s="38"/>
      <c r="WK190" s="38"/>
      <c r="WL190" s="38"/>
      <c r="WM190" s="38"/>
      <c r="WN190" s="38"/>
      <c r="WO190" s="38"/>
      <c r="WP190" s="38"/>
      <c r="WQ190" s="38"/>
      <c r="WR190" s="38"/>
      <c r="WS190" s="38"/>
      <c r="WT190" s="38"/>
      <c r="WU190" s="38"/>
      <c r="WV190" s="38"/>
      <c r="WW190" s="38"/>
      <c r="WX190" s="38"/>
      <c r="WY190" s="38"/>
      <c r="WZ190" s="38"/>
      <c r="XA190" s="38"/>
      <c r="XB190" s="38"/>
      <c r="XC190" s="38"/>
      <c r="XD190" s="38"/>
      <c r="XE190" s="38"/>
      <c r="XF190" s="38"/>
      <c r="XG190" s="38"/>
      <c r="XH190" s="38"/>
      <c r="XI190" s="38"/>
      <c r="XJ190" s="38"/>
      <c r="XK190" s="38"/>
      <c r="XL190" s="38"/>
      <c r="XM190" s="38"/>
      <c r="XN190" s="38"/>
      <c r="XO190" s="38"/>
      <c r="XP190" s="38"/>
      <c r="XQ190" s="38"/>
      <c r="XR190" s="38"/>
      <c r="XS190" s="38"/>
      <c r="XT190" s="38"/>
      <c r="XU190" s="38"/>
      <c r="XV190" s="38"/>
      <c r="XW190" s="38"/>
      <c r="XX190" s="38"/>
      <c r="XY190" s="38"/>
      <c r="XZ190" s="38"/>
      <c r="YA190" s="38"/>
      <c r="YB190" s="38"/>
      <c r="YC190" s="38"/>
      <c r="YD190" s="38"/>
      <c r="YE190" s="38"/>
      <c r="YF190" s="38"/>
      <c r="YG190" s="38"/>
      <c r="YH190" s="38"/>
      <c r="YI190" s="38"/>
      <c r="YJ190" s="38"/>
      <c r="YK190" s="38"/>
      <c r="YL190" s="38"/>
      <c r="YM190" s="38"/>
      <c r="YN190" s="38"/>
      <c r="YO190" s="38"/>
      <c r="YP190" s="38"/>
      <c r="YQ190" s="38"/>
      <c r="YR190" s="38"/>
      <c r="YS190" s="38"/>
      <c r="YT190" s="38"/>
      <c r="YU190" s="38"/>
      <c r="YV190" s="38">
        <v>10</v>
      </c>
      <c r="YW190" s="38"/>
      <c r="YX190" s="38"/>
      <c r="YY190" s="38"/>
      <c r="YZ190" s="38"/>
      <c r="ZA190" s="38"/>
      <c r="ZB190" s="38"/>
      <c r="ZC190" s="38"/>
      <c r="ZD190" s="38"/>
      <c r="ZE190" s="38"/>
      <c r="ZF190" s="38"/>
      <c r="ZG190" s="38">
        <v>10</v>
      </c>
      <c r="ZH190" s="38"/>
      <c r="ZI190" s="38"/>
      <c r="ZJ190" s="38"/>
      <c r="ZK190" s="38"/>
      <c r="ZL190" s="38"/>
      <c r="ZM190" s="38"/>
      <c r="ZN190" s="38"/>
      <c r="ZO190" s="38"/>
      <c r="ZP190" s="38"/>
      <c r="ZQ190" s="38"/>
      <c r="ZR190" s="38"/>
      <c r="ZS190" s="38"/>
      <c r="ZT190" s="38"/>
      <c r="ZU190" s="38"/>
      <c r="ZV190" s="38"/>
      <c r="ZW190" s="38"/>
      <c r="ZX190" s="38"/>
      <c r="ZY190" s="38"/>
      <c r="ZZ190" s="38"/>
      <c r="AAA190" s="38"/>
      <c r="AAB190" s="38"/>
      <c r="AAC190" s="38"/>
      <c r="AAD190" s="38"/>
      <c r="AAE190" s="38"/>
      <c r="AAF190" s="38"/>
      <c r="AAG190" s="38"/>
      <c r="AAH190" s="38"/>
      <c r="AAI190" s="38"/>
      <c r="AAJ190" s="31">
        <f t="shared" si="15"/>
        <v>0</v>
      </c>
      <c r="AAK190" s="5"/>
    </row>
    <row r="191" spans="1:713" s="36" customFormat="1" x14ac:dyDescent="0.25">
      <c r="A191" s="43" t="s">
        <v>438</v>
      </c>
      <c r="B191" s="77">
        <f t="shared" si="14"/>
        <v>0</v>
      </c>
      <c r="C191" s="69">
        <v>1</v>
      </c>
      <c r="D191" s="71">
        <v>43255</v>
      </c>
      <c r="E191" s="79">
        <v>58.39</v>
      </c>
      <c r="F191" s="79">
        <f t="shared" si="19"/>
        <v>0</v>
      </c>
      <c r="G191" s="77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  <c r="BQ191" s="38"/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38"/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38"/>
      <c r="DC191" s="38"/>
      <c r="DD191" s="38"/>
      <c r="DE191" s="38"/>
      <c r="DF191" s="38"/>
      <c r="DG191" s="38"/>
      <c r="DH191" s="38"/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  <c r="EI191" s="38"/>
      <c r="EJ191" s="38"/>
      <c r="EK191" s="38"/>
      <c r="EL191" s="38"/>
      <c r="EM191" s="38"/>
      <c r="EN191" s="38"/>
      <c r="EO191" s="38"/>
      <c r="EP191" s="38"/>
      <c r="EQ191" s="38"/>
      <c r="ER191" s="38"/>
      <c r="ES191" s="38"/>
      <c r="ET191" s="38"/>
      <c r="EU191" s="38"/>
      <c r="EV191" s="38"/>
      <c r="EW191" s="38"/>
      <c r="EX191" s="38"/>
      <c r="EY191" s="38"/>
      <c r="EZ191" s="38"/>
      <c r="FA191" s="38"/>
      <c r="FB191" s="38"/>
      <c r="FC191" s="38"/>
      <c r="FD191" s="38"/>
      <c r="FE191" s="38"/>
      <c r="FF191" s="38"/>
      <c r="FG191" s="38"/>
      <c r="FH191" s="38"/>
      <c r="FI191" s="38"/>
      <c r="FJ191" s="38"/>
      <c r="FK191" s="38"/>
      <c r="FL191" s="38"/>
      <c r="FM191" s="38"/>
      <c r="FN191" s="38"/>
      <c r="FO191" s="38"/>
      <c r="FP191" s="38"/>
      <c r="FQ191" s="38"/>
      <c r="FR191" s="38"/>
      <c r="FS191" s="38"/>
      <c r="FT191" s="38"/>
      <c r="FU191" s="38"/>
      <c r="FV191" s="38"/>
      <c r="FW191" s="38"/>
      <c r="FX191" s="38"/>
      <c r="FY191" s="38"/>
      <c r="FZ191" s="38"/>
      <c r="GA191" s="38"/>
      <c r="GB191" s="38"/>
      <c r="GC191" s="38"/>
      <c r="GD191" s="38"/>
      <c r="GE191" s="38"/>
      <c r="GF191" s="38"/>
      <c r="GG191" s="38"/>
      <c r="GH191" s="38"/>
      <c r="GI191" s="38"/>
      <c r="GJ191" s="38"/>
      <c r="GK191" s="38"/>
      <c r="GL191" s="38"/>
      <c r="GM191" s="38"/>
      <c r="GN191" s="38"/>
      <c r="GO191" s="38"/>
      <c r="GP191" s="38"/>
      <c r="GQ191" s="38"/>
      <c r="GR191" s="38"/>
      <c r="GS191" s="38"/>
      <c r="GT191" s="38"/>
      <c r="GU191" s="38"/>
      <c r="GV191" s="38"/>
      <c r="GW191" s="38"/>
      <c r="GX191" s="38"/>
      <c r="GY191" s="38"/>
      <c r="GZ191" s="38"/>
      <c r="HA191" s="38"/>
      <c r="HB191" s="38"/>
      <c r="HC191" s="38"/>
      <c r="HD191" s="38"/>
      <c r="HE191" s="38"/>
      <c r="HF191" s="38"/>
      <c r="HG191" s="38"/>
      <c r="HH191" s="38"/>
      <c r="HI191" s="38"/>
      <c r="HJ191" s="38"/>
      <c r="HK191" s="38"/>
      <c r="HL191" s="38"/>
      <c r="HM191" s="38"/>
      <c r="HN191" s="38"/>
      <c r="HO191" s="38"/>
      <c r="HP191" s="38"/>
      <c r="HQ191" s="38"/>
      <c r="HR191" s="38"/>
      <c r="HS191" s="38"/>
      <c r="HT191" s="38"/>
      <c r="HU191" s="38"/>
      <c r="HV191" s="38"/>
      <c r="HW191" s="38"/>
      <c r="HX191" s="38"/>
      <c r="HY191" s="38"/>
      <c r="HZ191" s="38"/>
      <c r="IA191" s="38"/>
      <c r="IB191" s="38"/>
      <c r="IC191" s="38"/>
      <c r="ID191" s="38"/>
      <c r="IE191" s="38"/>
      <c r="IF191" s="38"/>
      <c r="IG191" s="38"/>
      <c r="IH191" s="38"/>
      <c r="II191" s="38"/>
      <c r="IJ191" s="38"/>
      <c r="IK191" s="38"/>
      <c r="IL191" s="38"/>
      <c r="IM191" s="38"/>
      <c r="IN191" s="38"/>
      <c r="IO191" s="38"/>
      <c r="IP191" s="38"/>
      <c r="IQ191" s="38"/>
      <c r="IR191" s="38"/>
      <c r="IS191" s="38"/>
      <c r="IT191" s="38"/>
      <c r="IU191" s="38"/>
      <c r="IV191" s="38"/>
      <c r="IW191" s="38"/>
      <c r="IX191" s="38"/>
      <c r="IY191" s="38"/>
      <c r="IZ191" s="38"/>
      <c r="JA191" s="38"/>
      <c r="JB191" s="38"/>
      <c r="JC191" s="38"/>
      <c r="JD191" s="38"/>
      <c r="JE191" s="38"/>
      <c r="JF191" s="38"/>
      <c r="JG191" s="38"/>
      <c r="JH191" s="38"/>
      <c r="JI191" s="38"/>
      <c r="JJ191" s="38"/>
      <c r="JK191" s="38"/>
      <c r="JL191" s="38"/>
      <c r="JM191" s="38"/>
      <c r="JN191" s="38"/>
      <c r="JO191" s="38"/>
      <c r="JP191" s="38"/>
      <c r="JQ191" s="38"/>
      <c r="JR191" s="38"/>
      <c r="JS191" s="38"/>
      <c r="JT191" s="38"/>
      <c r="JU191" s="38"/>
      <c r="JV191" s="38"/>
      <c r="JW191" s="38"/>
      <c r="JX191" s="38"/>
      <c r="JY191" s="38"/>
      <c r="JZ191" s="38"/>
      <c r="KA191" s="38"/>
      <c r="KB191" s="38"/>
      <c r="KC191" s="38"/>
      <c r="KD191" s="38"/>
      <c r="KE191" s="38"/>
      <c r="KF191" s="38"/>
      <c r="KG191" s="38"/>
      <c r="KH191" s="38"/>
      <c r="KI191" s="38"/>
      <c r="KJ191" s="38"/>
      <c r="KK191" s="38"/>
      <c r="KL191" s="38"/>
      <c r="KM191" s="38">
        <v>1</v>
      </c>
      <c r="KN191" s="38"/>
      <c r="KO191" s="38"/>
      <c r="KP191" s="38"/>
      <c r="KQ191" s="38"/>
      <c r="KR191" s="38"/>
      <c r="KS191" s="38"/>
      <c r="KT191" s="38"/>
      <c r="KU191" s="38"/>
      <c r="KV191" s="38"/>
      <c r="KW191" s="38"/>
      <c r="KX191" s="38"/>
      <c r="KY191" s="38"/>
      <c r="KZ191" s="38"/>
      <c r="LA191" s="38"/>
      <c r="LB191" s="38"/>
      <c r="LC191" s="38"/>
      <c r="LD191" s="38"/>
      <c r="LE191" s="38"/>
      <c r="LF191" s="38"/>
      <c r="LG191" s="38"/>
      <c r="LH191" s="38"/>
      <c r="LI191" s="38"/>
      <c r="LJ191" s="38"/>
      <c r="LK191" s="38"/>
      <c r="LL191" s="38"/>
      <c r="LM191" s="38"/>
      <c r="LN191" s="38"/>
      <c r="LO191" s="38"/>
      <c r="LP191" s="38"/>
      <c r="LQ191" s="38"/>
      <c r="LR191" s="38"/>
      <c r="LS191" s="38"/>
      <c r="LT191" s="38"/>
      <c r="LU191" s="38"/>
      <c r="LV191" s="38"/>
      <c r="LW191" s="38"/>
      <c r="LX191" s="38"/>
      <c r="LY191" s="38"/>
      <c r="LZ191" s="38"/>
      <c r="MA191" s="38"/>
      <c r="MB191" s="38"/>
      <c r="MC191" s="38"/>
      <c r="MD191" s="38"/>
      <c r="ME191" s="38"/>
      <c r="MF191" s="38"/>
      <c r="MG191" s="38"/>
      <c r="MH191" s="38"/>
      <c r="MI191" s="38"/>
      <c r="MJ191" s="38"/>
      <c r="MK191" s="38"/>
      <c r="ML191" s="38"/>
      <c r="MM191" s="38"/>
      <c r="MN191" s="38"/>
      <c r="MO191" s="38"/>
      <c r="MP191" s="38"/>
      <c r="MQ191" s="38"/>
      <c r="MR191" s="38"/>
      <c r="MS191" s="38"/>
      <c r="MT191" s="38"/>
      <c r="MU191" s="38"/>
      <c r="MV191" s="38"/>
      <c r="MW191" s="38"/>
      <c r="MX191" s="38"/>
      <c r="MY191" s="38"/>
      <c r="MZ191" s="38"/>
      <c r="NA191" s="38"/>
      <c r="NB191" s="38"/>
      <c r="NC191" s="38"/>
      <c r="ND191" s="38"/>
      <c r="NE191" s="38"/>
      <c r="NF191" s="38"/>
      <c r="NG191" s="38"/>
      <c r="NH191" s="38"/>
      <c r="NI191" s="38"/>
      <c r="NJ191" s="38"/>
      <c r="NK191" s="38"/>
      <c r="NL191" s="38"/>
      <c r="NM191" s="38"/>
      <c r="NN191" s="38"/>
      <c r="NO191" s="38"/>
      <c r="NP191" s="38"/>
      <c r="NQ191" s="38"/>
      <c r="NR191" s="38"/>
      <c r="NS191" s="38"/>
      <c r="NT191" s="38"/>
      <c r="NU191" s="38"/>
      <c r="NV191" s="38"/>
      <c r="NW191" s="38"/>
      <c r="NX191" s="38"/>
      <c r="NY191" s="38"/>
      <c r="NZ191" s="38"/>
      <c r="OA191" s="38"/>
      <c r="OB191" s="38"/>
      <c r="OC191" s="38"/>
      <c r="OD191" s="38"/>
      <c r="OE191" s="38"/>
      <c r="OF191" s="38"/>
      <c r="OG191" s="38"/>
      <c r="OH191" s="38"/>
      <c r="OI191" s="38"/>
      <c r="OJ191" s="38"/>
      <c r="OK191" s="38"/>
      <c r="OL191" s="38"/>
      <c r="OM191" s="38"/>
      <c r="ON191" s="38"/>
      <c r="OO191" s="38"/>
      <c r="OP191" s="38"/>
      <c r="OQ191" s="38"/>
      <c r="OR191" s="38"/>
      <c r="OS191" s="38"/>
      <c r="OT191" s="38"/>
      <c r="OU191" s="38"/>
      <c r="OV191" s="38"/>
      <c r="OW191" s="38"/>
      <c r="OX191" s="38"/>
      <c r="OY191" s="38"/>
      <c r="OZ191" s="38"/>
      <c r="PA191" s="38"/>
      <c r="PB191" s="38"/>
      <c r="PC191" s="38"/>
      <c r="PD191" s="38"/>
      <c r="PE191" s="38"/>
      <c r="PF191" s="38"/>
      <c r="PG191" s="38"/>
      <c r="PH191" s="38"/>
      <c r="PI191" s="38"/>
      <c r="PJ191" s="38"/>
      <c r="PK191" s="38"/>
      <c r="PL191" s="38"/>
      <c r="PM191" s="38"/>
      <c r="PN191" s="38"/>
      <c r="PO191" s="38"/>
      <c r="PP191" s="38"/>
      <c r="PQ191" s="38"/>
      <c r="PR191" s="38"/>
      <c r="PS191" s="38"/>
      <c r="PT191" s="38"/>
      <c r="PU191" s="38"/>
      <c r="PV191" s="38"/>
      <c r="PW191" s="38"/>
      <c r="PX191" s="38"/>
      <c r="PY191" s="38"/>
      <c r="PZ191" s="38"/>
      <c r="QA191" s="38"/>
      <c r="QB191" s="38"/>
      <c r="QC191" s="38"/>
      <c r="QD191" s="38"/>
      <c r="QE191" s="38"/>
      <c r="QF191" s="38"/>
      <c r="QG191" s="38"/>
      <c r="QH191" s="38"/>
      <c r="QI191" s="38"/>
      <c r="QJ191" s="38"/>
      <c r="QK191" s="38"/>
      <c r="QL191" s="38"/>
      <c r="QM191" s="38"/>
      <c r="QN191" s="38"/>
      <c r="QO191" s="38"/>
      <c r="QP191" s="38"/>
      <c r="QQ191" s="38"/>
      <c r="QR191" s="38"/>
      <c r="QS191" s="38"/>
      <c r="QT191" s="38"/>
      <c r="QU191" s="38"/>
      <c r="QV191" s="38"/>
      <c r="QW191" s="38"/>
      <c r="QX191" s="38"/>
      <c r="QY191" s="38"/>
      <c r="QZ191" s="38"/>
      <c r="RA191" s="38"/>
      <c r="RB191" s="38"/>
      <c r="RC191" s="38"/>
      <c r="RD191" s="38"/>
      <c r="RE191" s="38"/>
      <c r="RF191" s="38"/>
      <c r="RG191" s="38"/>
      <c r="RH191" s="38"/>
      <c r="RI191" s="38"/>
      <c r="RJ191" s="38"/>
      <c r="RK191" s="38"/>
      <c r="RL191" s="38"/>
      <c r="RM191" s="38"/>
      <c r="RN191" s="38"/>
      <c r="RO191" s="38"/>
      <c r="RP191" s="38"/>
      <c r="RQ191" s="38"/>
      <c r="RR191" s="38"/>
      <c r="RS191" s="38"/>
      <c r="RT191" s="38"/>
      <c r="RU191" s="38"/>
      <c r="RV191" s="38"/>
      <c r="RW191" s="38"/>
      <c r="RX191" s="38"/>
      <c r="RY191" s="38"/>
      <c r="RZ191" s="38"/>
      <c r="SA191" s="38"/>
      <c r="SB191" s="38"/>
      <c r="SC191" s="38"/>
      <c r="SD191" s="38"/>
      <c r="SE191" s="38"/>
      <c r="SF191" s="38"/>
      <c r="SG191" s="38"/>
      <c r="SH191" s="38"/>
      <c r="SI191" s="38"/>
      <c r="SJ191" s="38"/>
      <c r="SK191" s="38"/>
      <c r="SL191" s="38"/>
      <c r="SM191" s="38"/>
      <c r="SN191" s="38"/>
      <c r="SO191" s="38"/>
      <c r="SP191" s="38"/>
      <c r="SQ191" s="38"/>
      <c r="SR191" s="38"/>
      <c r="SS191" s="38"/>
      <c r="ST191" s="38">
        <v>1</v>
      </c>
      <c r="SU191" s="38"/>
      <c r="SV191" s="38"/>
      <c r="SW191" s="38"/>
      <c r="SX191" s="38"/>
      <c r="SY191" s="38"/>
      <c r="SZ191" s="38"/>
      <c r="TA191" s="38"/>
      <c r="TB191" s="38"/>
      <c r="TC191" s="38"/>
      <c r="TD191" s="38"/>
      <c r="TE191" s="38"/>
      <c r="TF191" s="38"/>
      <c r="TG191" s="38"/>
      <c r="TH191" s="38"/>
      <c r="TI191" s="38"/>
      <c r="TJ191" s="38"/>
      <c r="TK191" s="38"/>
      <c r="TL191" s="38"/>
      <c r="TM191" s="38"/>
      <c r="TN191" s="38"/>
      <c r="TO191" s="38"/>
      <c r="TP191" s="38"/>
      <c r="TQ191" s="38"/>
      <c r="TR191" s="38"/>
      <c r="TS191" s="38"/>
      <c r="TT191" s="38"/>
      <c r="TU191" s="38"/>
      <c r="TV191" s="38"/>
      <c r="TW191" s="38"/>
      <c r="TX191" s="38"/>
      <c r="TY191" s="38"/>
      <c r="TZ191" s="38"/>
      <c r="UA191" s="38"/>
      <c r="UB191" s="38"/>
      <c r="UC191" s="38"/>
      <c r="UD191" s="38"/>
      <c r="UE191" s="38"/>
      <c r="UF191" s="38"/>
      <c r="UG191" s="38"/>
      <c r="UH191" s="38"/>
      <c r="UI191" s="38"/>
      <c r="UJ191" s="38"/>
      <c r="UK191" s="38"/>
      <c r="UL191" s="38"/>
      <c r="UM191" s="38"/>
      <c r="UN191" s="38"/>
      <c r="UO191" s="38"/>
      <c r="UP191" s="38"/>
      <c r="UQ191" s="38"/>
      <c r="UR191" s="38"/>
      <c r="US191" s="38"/>
      <c r="UT191" s="38"/>
      <c r="UU191" s="38"/>
      <c r="UV191" s="38"/>
      <c r="UW191" s="38"/>
      <c r="UX191" s="38"/>
      <c r="UY191" s="38"/>
      <c r="UZ191" s="38"/>
      <c r="VA191" s="38"/>
      <c r="VB191" s="38"/>
      <c r="VC191" s="38"/>
      <c r="VD191" s="38"/>
      <c r="VE191" s="38"/>
      <c r="VF191" s="38"/>
      <c r="VG191" s="38"/>
      <c r="VH191" s="38"/>
      <c r="VI191" s="38"/>
      <c r="VJ191" s="38"/>
      <c r="VK191" s="38"/>
      <c r="VL191" s="38"/>
      <c r="VM191" s="38"/>
      <c r="VN191" s="38"/>
      <c r="VO191" s="38"/>
      <c r="VP191" s="38"/>
      <c r="VQ191" s="38"/>
      <c r="VR191" s="38"/>
      <c r="VS191" s="38"/>
      <c r="VT191" s="38"/>
      <c r="VU191" s="38"/>
      <c r="VV191" s="38"/>
      <c r="VW191" s="38"/>
      <c r="VX191" s="38"/>
      <c r="VY191" s="38"/>
      <c r="VZ191" s="38"/>
      <c r="WA191" s="38"/>
      <c r="WB191" s="38"/>
      <c r="WC191" s="38"/>
      <c r="WD191" s="38"/>
      <c r="WE191" s="38"/>
      <c r="WF191" s="38"/>
      <c r="WG191" s="38"/>
      <c r="WH191" s="38"/>
      <c r="WI191" s="38"/>
      <c r="WJ191" s="38"/>
      <c r="WK191" s="38"/>
      <c r="WL191" s="38"/>
      <c r="WM191" s="38"/>
      <c r="WN191" s="38"/>
      <c r="WO191" s="38"/>
      <c r="WP191" s="38"/>
      <c r="WQ191" s="38"/>
      <c r="WR191" s="38"/>
      <c r="WS191" s="38"/>
      <c r="WT191" s="38"/>
      <c r="WU191" s="38"/>
      <c r="WV191" s="38"/>
      <c r="WW191" s="38"/>
      <c r="WX191" s="38"/>
      <c r="WY191" s="38"/>
      <c r="WZ191" s="38"/>
      <c r="XA191" s="38"/>
      <c r="XB191" s="38"/>
      <c r="XC191" s="38"/>
      <c r="XD191" s="38"/>
      <c r="XE191" s="38"/>
      <c r="XF191" s="38"/>
      <c r="XG191" s="38"/>
      <c r="XH191" s="38"/>
      <c r="XI191" s="38"/>
      <c r="XJ191" s="38"/>
      <c r="XK191" s="38"/>
      <c r="XL191" s="38"/>
      <c r="XM191" s="38"/>
      <c r="XN191" s="38"/>
      <c r="XO191" s="38"/>
      <c r="XP191" s="38"/>
      <c r="XQ191" s="38"/>
      <c r="XR191" s="38"/>
      <c r="XS191" s="38"/>
      <c r="XT191" s="38"/>
      <c r="XU191" s="38"/>
      <c r="XV191" s="38"/>
      <c r="XW191" s="38"/>
      <c r="XX191" s="38"/>
      <c r="XY191" s="38"/>
      <c r="XZ191" s="38"/>
      <c r="YA191" s="38"/>
      <c r="YB191" s="38"/>
      <c r="YC191" s="38"/>
      <c r="YD191" s="38"/>
      <c r="YE191" s="38"/>
      <c r="YF191" s="38"/>
      <c r="YG191" s="38"/>
      <c r="YH191" s="38"/>
      <c r="YI191" s="38"/>
      <c r="YJ191" s="38"/>
      <c r="YK191" s="38"/>
      <c r="YL191" s="38"/>
      <c r="YM191" s="38"/>
      <c r="YN191" s="38"/>
      <c r="YO191" s="38"/>
      <c r="YP191" s="38"/>
      <c r="YQ191" s="38"/>
      <c r="YR191" s="38"/>
      <c r="YS191" s="38"/>
      <c r="YT191" s="38"/>
      <c r="YU191" s="38"/>
      <c r="YV191" s="38"/>
      <c r="YW191" s="38"/>
      <c r="YX191" s="38"/>
      <c r="YY191" s="38"/>
      <c r="YZ191" s="38"/>
      <c r="ZA191" s="38"/>
      <c r="ZB191" s="38"/>
      <c r="ZC191" s="38"/>
      <c r="ZD191" s="38"/>
      <c r="ZE191" s="38"/>
      <c r="ZF191" s="38"/>
      <c r="ZG191" s="38"/>
      <c r="ZH191" s="38"/>
      <c r="ZI191" s="38"/>
      <c r="ZJ191" s="38"/>
      <c r="ZK191" s="38"/>
      <c r="ZL191" s="38"/>
      <c r="ZM191" s="38"/>
      <c r="ZN191" s="38"/>
      <c r="ZO191" s="38"/>
      <c r="ZP191" s="38"/>
      <c r="ZQ191" s="38"/>
      <c r="ZR191" s="38"/>
      <c r="ZS191" s="38"/>
      <c r="ZT191" s="38"/>
      <c r="ZU191" s="38"/>
      <c r="ZV191" s="38"/>
      <c r="ZW191" s="38"/>
      <c r="ZX191" s="38"/>
      <c r="ZY191" s="38"/>
      <c r="ZZ191" s="38"/>
      <c r="AAA191" s="38"/>
      <c r="AAB191" s="38"/>
      <c r="AAC191" s="38"/>
      <c r="AAD191" s="38"/>
      <c r="AAE191" s="38"/>
      <c r="AAF191" s="38"/>
      <c r="AAG191" s="38"/>
      <c r="AAH191" s="38"/>
      <c r="AAI191" s="38"/>
      <c r="AAJ191" s="31">
        <f t="shared" si="15"/>
        <v>0</v>
      </c>
      <c r="AAK191" s="5"/>
    </row>
    <row r="192" spans="1:713" s="36" customFormat="1" x14ac:dyDescent="0.25">
      <c r="A192" s="43" t="s">
        <v>126</v>
      </c>
      <c r="B192" s="77">
        <f t="shared" si="14"/>
        <v>0</v>
      </c>
      <c r="C192" s="69">
        <v>1</v>
      </c>
      <c r="D192" s="71">
        <v>43451</v>
      </c>
      <c r="E192" s="79">
        <v>20.28</v>
      </c>
      <c r="F192" s="79">
        <f t="shared" si="19"/>
        <v>0</v>
      </c>
      <c r="G192" s="77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  <c r="BQ192" s="38"/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38"/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38"/>
      <c r="DC192" s="38"/>
      <c r="DD192" s="38"/>
      <c r="DE192" s="38"/>
      <c r="DF192" s="38"/>
      <c r="DG192" s="38"/>
      <c r="DH192" s="38"/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  <c r="EI192" s="38"/>
      <c r="EJ192" s="38"/>
      <c r="EK192" s="38"/>
      <c r="EL192" s="38"/>
      <c r="EM192" s="38"/>
      <c r="EN192" s="38"/>
      <c r="EO192" s="38"/>
      <c r="EP192" s="38"/>
      <c r="EQ192" s="38"/>
      <c r="ER192" s="38"/>
      <c r="ES192" s="38"/>
      <c r="ET192" s="38"/>
      <c r="EU192" s="38"/>
      <c r="EV192" s="38"/>
      <c r="EW192" s="38"/>
      <c r="EX192" s="38"/>
      <c r="EY192" s="38"/>
      <c r="EZ192" s="38"/>
      <c r="FA192" s="38"/>
      <c r="FB192" s="38"/>
      <c r="FC192" s="38"/>
      <c r="FD192" s="38"/>
      <c r="FE192" s="38"/>
      <c r="FF192" s="38"/>
      <c r="FG192" s="38"/>
      <c r="FH192" s="38"/>
      <c r="FI192" s="38"/>
      <c r="FJ192" s="38"/>
      <c r="FK192" s="38"/>
      <c r="FL192" s="38"/>
      <c r="FM192" s="38"/>
      <c r="FN192" s="38"/>
      <c r="FO192" s="38"/>
      <c r="FP192" s="38"/>
      <c r="FQ192" s="38"/>
      <c r="FR192" s="38"/>
      <c r="FS192" s="38"/>
      <c r="FT192" s="38"/>
      <c r="FU192" s="38"/>
      <c r="FV192" s="38"/>
      <c r="FW192" s="38"/>
      <c r="FX192" s="38"/>
      <c r="FY192" s="38"/>
      <c r="FZ192" s="38"/>
      <c r="GA192" s="38"/>
      <c r="GB192" s="38"/>
      <c r="GC192" s="38"/>
      <c r="GD192" s="38"/>
      <c r="GE192" s="38"/>
      <c r="GF192" s="38"/>
      <c r="GG192" s="38"/>
      <c r="GH192" s="38"/>
      <c r="GI192" s="38"/>
      <c r="GJ192" s="38"/>
      <c r="GK192" s="38"/>
      <c r="GL192" s="38"/>
      <c r="GM192" s="38"/>
      <c r="GN192" s="38"/>
      <c r="GO192" s="38"/>
      <c r="GP192" s="38"/>
      <c r="GQ192" s="38"/>
      <c r="GR192" s="38"/>
      <c r="GS192" s="38"/>
      <c r="GT192" s="38"/>
      <c r="GU192" s="38"/>
      <c r="GV192" s="38"/>
      <c r="GW192" s="38"/>
      <c r="GX192" s="38"/>
      <c r="GY192" s="38"/>
      <c r="GZ192" s="38"/>
      <c r="HA192" s="38"/>
      <c r="HB192" s="38"/>
      <c r="HC192" s="38"/>
      <c r="HD192" s="38"/>
      <c r="HE192" s="38"/>
      <c r="HF192" s="38"/>
      <c r="HG192" s="38"/>
      <c r="HH192" s="38"/>
      <c r="HI192" s="38"/>
      <c r="HJ192" s="38"/>
      <c r="HK192" s="38"/>
      <c r="HL192" s="38"/>
      <c r="HM192" s="38"/>
      <c r="HN192" s="38"/>
      <c r="HO192" s="38"/>
      <c r="HP192" s="38"/>
      <c r="HQ192" s="38"/>
      <c r="HR192" s="38"/>
      <c r="HS192" s="38"/>
      <c r="HT192" s="38"/>
      <c r="HU192" s="38"/>
      <c r="HV192" s="38"/>
      <c r="HW192" s="38"/>
      <c r="HX192" s="38"/>
      <c r="HY192" s="38"/>
      <c r="HZ192" s="38"/>
      <c r="IA192" s="38"/>
      <c r="IB192" s="38"/>
      <c r="IC192" s="38"/>
      <c r="ID192" s="38"/>
      <c r="IE192" s="38"/>
      <c r="IF192" s="38"/>
      <c r="IG192" s="38"/>
      <c r="IH192" s="38"/>
      <c r="II192" s="38"/>
      <c r="IJ192" s="38"/>
      <c r="IK192" s="38"/>
      <c r="IL192" s="38"/>
      <c r="IM192" s="38"/>
      <c r="IN192" s="38"/>
      <c r="IO192" s="38"/>
      <c r="IP192" s="38"/>
      <c r="IQ192" s="38"/>
      <c r="IR192" s="38"/>
      <c r="IS192" s="38"/>
      <c r="IT192" s="38"/>
      <c r="IU192" s="38"/>
      <c r="IV192" s="38"/>
      <c r="IW192" s="38"/>
      <c r="IX192" s="38"/>
      <c r="IY192" s="38"/>
      <c r="IZ192" s="38"/>
      <c r="JA192" s="38"/>
      <c r="JB192" s="38"/>
      <c r="JC192" s="38"/>
      <c r="JD192" s="38"/>
      <c r="JE192" s="38"/>
      <c r="JF192" s="38"/>
      <c r="JG192" s="38"/>
      <c r="JH192" s="38"/>
      <c r="JI192" s="38"/>
      <c r="JJ192" s="38"/>
      <c r="JK192" s="38"/>
      <c r="JL192" s="38"/>
      <c r="JM192" s="38"/>
      <c r="JN192" s="38"/>
      <c r="JO192" s="38"/>
      <c r="JP192" s="38"/>
      <c r="JQ192" s="38"/>
      <c r="JR192" s="38"/>
      <c r="JS192" s="38"/>
      <c r="JT192" s="38"/>
      <c r="JU192" s="38"/>
      <c r="JV192" s="38"/>
      <c r="JW192" s="38"/>
      <c r="JX192" s="38"/>
      <c r="JY192" s="38"/>
      <c r="JZ192" s="38"/>
      <c r="KA192" s="38"/>
      <c r="KB192" s="38"/>
      <c r="KC192" s="38"/>
      <c r="KD192" s="38"/>
      <c r="KE192" s="38"/>
      <c r="KF192" s="38"/>
      <c r="KG192" s="38"/>
      <c r="KH192" s="38"/>
      <c r="KI192" s="38"/>
      <c r="KJ192" s="38"/>
      <c r="KK192" s="38"/>
      <c r="KL192" s="38"/>
      <c r="KM192" s="38"/>
      <c r="KN192" s="38"/>
      <c r="KO192" s="38"/>
      <c r="KP192" s="38"/>
      <c r="KQ192" s="38"/>
      <c r="KR192" s="38"/>
      <c r="KS192" s="38"/>
      <c r="KT192" s="38"/>
      <c r="KU192" s="38"/>
      <c r="KV192" s="38"/>
      <c r="KW192" s="38"/>
      <c r="KX192" s="38"/>
      <c r="KY192" s="38"/>
      <c r="KZ192" s="38"/>
      <c r="LA192" s="38"/>
      <c r="LB192" s="38"/>
      <c r="LC192" s="38"/>
      <c r="LD192" s="38"/>
      <c r="LE192" s="38"/>
      <c r="LF192" s="38"/>
      <c r="LG192" s="38"/>
      <c r="LH192" s="38"/>
      <c r="LI192" s="38"/>
      <c r="LJ192" s="38"/>
      <c r="LK192" s="38"/>
      <c r="LL192" s="38"/>
      <c r="LM192" s="38"/>
      <c r="LN192" s="38"/>
      <c r="LO192" s="38"/>
      <c r="LP192" s="38"/>
      <c r="LQ192" s="38"/>
      <c r="LR192" s="38"/>
      <c r="LS192" s="38"/>
      <c r="LT192" s="38"/>
      <c r="LU192" s="38"/>
      <c r="LV192" s="38"/>
      <c r="LW192" s="38"/>
      <c r="LX192" s="38"/>
      <c r="LY192" s="38"/>
      <c r="LZ192" s="38"/>
      <c r="MA192" s="38"/>
      <c r="MB192" s="38"/>
      <c r="MC192" s="38"/>
      <c r="MD192" s="38"/>
      <c r="ME192" s="38"/>
      <c r="MF192" s="38"/>
      <c r="MG192" s="38"/>
      <c r="MH192" s="38"/>
      <c r="MI192" s="38"/>
      <c r="MJ192" s="38"/>
      <c r="MK192" s="38"/>
      <c r="ML192" s="38"/>
      <c r="MM192" s="38"/>
      <c r="MN192" s="38"/>
      <c r="MO192" s="38"/>
      <c r="MP192" s="38"/>
      <c r="MQ192" s="38"/>
      <c r="MR192" s="38"/>
      <c r="MS192" s="38"/>
      <c r="MT192" s="38"/>
      <c r="MU192" s="38"/>
      <c r="MV192" s="38"/>
      <c r="MW192" s="38"/>
      <c r="MX192" s="38"/>
      <c r="MY192" s="38"/>
      <c r="MZ192" s="38"/>
      <c r="NA192" s="38"/>
      <c r="NB192" s="38"/>
      <c r="NC192" s="38"/>
      <c r="ND192" s="38"/>
      <c r="NE192" s="38"/>
      <c r="NF192" s="38"/>
      <c r="NG192" s="38"/>
      <c r="NH192" s="38"/>
      <c r="NI192" s="38"/>
      <c r="NJ192" s="38"/>
      <c r="NK192" s="38"/>
      <c r="NL192" s="38"/>
      <c r="NM192" s="38"/>
      <c r="NN192" s="38"/>
      <c r="NO192" s="38"/>
      <c r="NP192" s="38"/>
      <c r="NQ192" s="38"/>
      <c r="NR192" s="38"/>
      <c r="NS192" s="38"/>
      <c r="NT192" s="38"/>
      <c r="NU192" s="38"/>
      <c r="NV192" s="38"/>
      <c r="NW192" s="38"/>
      <c r="NX192" s="38"/>
      <c r="NY192" s="38"/>
      <c r="NZ192" s="38"/>
      <c r="OA192" s="38"/>
      <c r="OB192" s="38"/>
      <c r="OC192" s="38"/>
      <c r="OD192" s="38"/>
      <c r="OE192" s="38"/>
      <c r="OF192" s="38"/>
      <c r="OG192" s="38"/>
      <c r="OH192" s="38"/>
      <c r="OI192" s="38"/>
      <c r="OJ192" s="38"/>
      <c r="OK192" s="38"/>
      <c r="OL192" s="38"/>
      <c r="OM192" s="38"/>
      <c r="ON192" s="38"/>
      <c r="OO192" s="38"/>
      <c r="OP192" s="38"/>
      <c r="OQ192" s="38"/>
      <c r="OR192" s="38"/>
      <c r="OS192" s="38"/>
      <c r="OT192" s="38"/>
      <c r="OU192" s="38"/>
      <c r="OV192" s="38"/>
      <c r="OW192" s="38"/>
      <c r="OX192" s="38"/>
      <c r="OY192" s="38"/>
      <c r="OZ192" s="38"/>
      <c r="PA192" s="38"/>
      <c r="PB192" s="38"/>
      <c r="PC192" s="38"/>
      <c r="PD192" s="38"/>
      <c r="PE192" s="38"/>
      <c r="PF192" s="38"/>
      <c r="PG192" s="38"/>
      <c r="PH192" s="38"/>
      <c r="PI192" s="38"/>
      <c r="PJ192" s="38"/>
      <c r="PK192" s="38"/>
      <c r="PL192" s="38"/>
      <c r="PM192" s="38"/>
      <c r="PN192" s="38"/>
      <c r="PO192" s="38"/>
      <c r="PP192" s="38"/>
      <c r="PQ192" s="38"/>
      <c r="PR192" s="38"/>
      <c r="PS192" s="38"/>
      <c r="PT192" s="38"/>
      <c r="PU192" s="38"/>
      <c r="PV192" s="38"/>
      <c r="PW192" s="38"/>
      <c r="PX192" s="38"/>
      <c r="PY192" s="38"/>
      <c r="PZ192" s="38"/>
      <c r="QA192" s="38"/>
      <c r="QB192" s="38"/>
      <c r="QC192" s="38"/>
      <c r="QD192" s="38"/>
      <c r="QE192" s="38"/>
      <c r="QF192" s="38"/>
      <c r="QG192" s="38"/>
      <c r="QH192" s="38"/>
      <c r="QI192" s="38"/>
      <c r="QJ192" s="38"/>
      <c r="QK192" s="38"/>
      <c r="QL192" s="38"/>
      <c r="QM192" s="38"/>
      <c r="QN192" s="38"/>
      <c r="QO192" s="38"/>
      <c r="QP192" s="38"/>
      <c r="QQ192" s="38"/>
      <c r="QR192" s="38"/>
      <c r="QS192" s="38"/>
      <c r="QT192" s="38"/>
      <c r="QU192" s="38"/>
      <c r="QV192" s="38"/>
      <c r="QW192" s="38"/>
      <c r="QX192" s="38"/>
      <c r="QY192" s="38"/>
      <c r="QZ192" s="38"/>
      <c r="RA192" s="38"/>
      <c r="RB192" s="38"/>
      <c r="RC192" s="38"/>
      <c r="RD192" s="38"/>
      <c r="RE192" s="38"/>
      <c r="RF192" s="38"/>
      <c r="RG192" s="38"/>
      <c r="RH192" s="38"/>
      <c r="RI192" s="38"/>
      <c r="RJ192" s="38"/>
      <c r="RK192" s="38"/>
      <c r="RL192" s="38"/>
      <c r="RM192" s="38"/>
      <c r="RN192" s="38"/>
      <c r="RO192" s="38"/>
      <c r="RP192" s="38"/>
      <c r="RQ192" s="38"/>
      <c r="RR192" s="38"/>
      <c r="RS192" s="38"/>
      <c r="RT192" s="38"/>
      <c r="RU192" s="38"/>
      <c r="RV192" s="38"/>
      <c r="RW192" s="38"/>
      <c r="RX192" s="38"/>
      <c r="RY192" s="38"/>
      <c r="RZ192" s="38"/>
      <c r="SA192" s="38"/>
      <c r="SB192" s="38"/>
      <c r="SC192" s="38"/>
      <c r="SD192" s="38"/>
      <c r="SE192" s="38"/>
      <c r="SF192" s="38"/>
      <c r="SG192" s="38"/>
      <c r="SH192" s="38"/>
      <c r="SI192" s="38"/>
      <c r="SJ192" s="38"/>
      <c r="SK192" s="38"/>
      <c r="SL192" s="38"/>
      <c r="SM192" s="38"/>
      <c r="SN192" s="38"/>
      <c r="SO192" s="38"/>
      <c r="SP192" s="38"/>
      <c r="SQ192" s="38"/>
      <c r="SR192" s="38"/>
      <c r="SS192" s="38"/>
      <c r="ST192" s="38"/>
      <c r="SU192" s="38"/>
      <c r="SV192" s="38"/>
      <c r="SW192" s="38"/>
      <c r="SX192" s="38"/>
      <c r="SY192" s="38"/>
      <c r="SZ192" s="38"/>
      <c r="TA192" s="38"/>
      <c r="TB192" s="38"/>
      <c r="TC192" s="38"/>
      <c r="TD192" s="38"/>
      <c r="TE192" s="38"/>
      <c r="TF192" s="38"/>
      <c r="TG192" s="38"/>
      <c r="TH192" s="38"/>
      <c r="TI192" s="38"/>
      <c r="TJ192" s="38"/>
      <c r="TK192" s="38"/>
      <c r="TL192" s="38"/>
      <c r="TM192" s="38"/>
      <c r="TN192" s="38"/>
      <c r="TO192" s="38"/>
      <c r="TP192" s="38"/>
      <c r="TQ192" s="38"/>
      <c r="TR192" s="38"/>
      <c r="TS192" s="38"/>
      <c r="TT192" s="38"/>
      <c r="TU192" s="38"/>
      <c r="TV192" s="38"/>
      <c r="TW192" s="38"/>
      <c r="TX192" s="38"/>
      <c r="TY192" s="38"/>
      <c r="TZ192" s="38"/>
      <c r="UA192" s="38"/>
      <c r="UB192" s="38"/>
      <c r="UC192" s="38"/>
      <c r="UD192" s="38"/>
      <c r="UE192" s="38"/>
      <c r="UF192" s="38"/>
      <c r="UG192" s="38"/>
      <c r="UH192" s="38"/>
      <c r="UI192" s="38"/>
      <c r="UJ192" s="38"/>
      <c r="UK192" s="38"/>
      <c r="UL192" s="38"/>
      <c r="UM192" s="38"/>
      <c r="UN192" s="38"/>
      <c r="UO192" s="38"/>
      <c r="UP192" s="38"/>
      <c r="UQ192" s="38"/>
      <c r="UR192" s="38"/>
      <c r="US192" s="38"/>
      <c r="UT192" s="38"/>
      <c r="UU192" s="38"/>
      <c r="UV192" s="38"/>
      <c r="UW192" s="38"/>
      <c r="UX192" s="38"/>
      <c r="UY192" s="38"/>
      <c r="UZ192" s="38"/>
      <c r="VA192" s="38"/>
      <c r="VB192" s="38"/>
      <c r="VC192" s="38"/>
      <c r="VD192" s="38"/>
      <c r="VE192" s="38"/>
      <c r="VF192" s="38"/>
      <c r="VG192" s="38"/>
      <c r="VH192" s="38"/>
      <c r="VI192" s="38"/>
      <c r="VJ192" s="38"/>
      <c r="VK192" s="38"/>
      <c r="VL192" s="38"/>
      <c r="VM192" s="38"/>
      <c r="VN192" s="38"/>
      <c r="VO192" s="38"/>
      <c r="VP192" s="38"/>
      <c r="VQ192" s="38"/>
      <c r="VR192" s="38"/>
      <c r="VS192" s="38"/>
      <c r="VT192" s="38"/>
      <c r="VU192" s="38"/>
      <c r="VV192" s="38"/>
      <c r="VW192" s="38"/>
      <c r="VX192" s="38"/>
      <c r="VY192" s="38"/>
      <c r="VZ192" s="38"/>
      <c r="WA192" s="38"/>
      <c r="WB192" s="38"/>
      <c r="WC192" s="38"/>
      <c r="WD192" s="38"/>
      <c r="WE192" s="38"/>
      <c r="WF192" s="38"/>
      <c r="WG192" s="38"/>
      <c r="WH192" s="38"/>
      <c r="WI192" s="38"/>
      <c r="WJ192" s="38"/>
      <c r="WK192" s="38"/>
      <c r="WL192" s="38"/>
      <c r="WM192" s="38"/>
      <c r="WN192" s="38"/>
      <c r="WO192" s="38"/>
      <c r="WP192" s="38"/>
      <c r="WQ192" s="38"/>
      <c r="WR192" s="38"/>
      <c r="WS192" s="38"/>
      <c r="WT192" s="38"/>
      <c r="WU192" s="38"/>
      <c r="WV192" s="38"/>
      <c r="WW192" s="38"/>
      <c r="WX192" s="38"/>
      <c r="WY192" s="38"/>
      <c r="WZ192" s="38"/>
      <c r="XA192" s="38"/>
      <c r="XB192" s="38"/>
      <c r="XC192" s="38"/>
      <c r="XD192" s="38"/>
      <c r="XE192" s="38"/>
      <c r="XF192" s="38"/>
      <c r="XG192" s="38"/>
      <c r="XH192" s="38"/>
      <c r="XI192" s="38"/>
      <c r="XJ192" s="38"/>
      <c r="XK192" s="38"/>
      <c r="XL192" s="38"/>
      <c r="XM192" s="38"/>
      <c r="XN192" s="38"/>
      <c r="XO192" s="38"/>
      <c r="XP192" s="38"/>
      <c r="XQ192" s="38"/>
      <c r="XR192" s="38"/>
      <c r="XS192" s="38"/>
      <c r="XT192" s="38"/>
      <c r="XU192" s="38"/>
      <c r="XV192" s="38"/>
      <c r="XW192" s="38"/>
      <c r="XX192" s="38"/>
      <c r="XY192" s="38"/>
      <c r="XZ192" s="38"/>
      <c r="YA192" s="38"/>
      <c r="YB192" s="38"/>
      <c r="YC192" s="38"/>
      <c r="YD192" s="38"/>
      <c r="YE192" s="38"/>
      <c r="YF192" s="38"/>
      <c r="YG192" s="38"/>
      <c r="YH192" s="38"/>
      <c r="YI192" s="38"/>
      <c r="YJ192" s="38"/>
      <c r="YK192" s="38"/>
      <c r="YL192" s="38"/>
      <c r="YM192" s="38"/>
      <c r="YN192" s="38"/>
      <c r="YO192" s="38"/>
      <c r="YP192" s="38"/>
      <c r="YQ192" s="38"/>
      <c r="YR192" s="38"/>
      <c r="YS192" s="38"/>
      <c r="YT192" s="38"/>
      <c r="YU192" s="38"/>
      <c r="YV192" s="38">
        <v>1</v>
      </c>
      <c r="YW192" s="38"/>
      <c r="YX192" s="38"/>
      <c r="YY192" s="38"/>
      <c r="YZ192" s="38">
        <v>1</v>
      </c>
      <c r="ZA192" s="38"/>
      <c r="ZB192" s="38"/>
      <c r="ZC192" s="38"/>
      <c r="ZD192" s="38"/>
      <c r="ZE192" s="38"/>
      <c r="ZF192" s="38"/>
      <c r="ZG192" s="38"/>
      <c r="ZH192" s="38"/>
      <c r="ZI192" s="38"/>
      <c r="ZJ192" s="38"/>
      <c r="ZK192" s="38"/>
      <c r="ZL192" s="38"/>
      <c r="ZM192" s="38"/>
      <c r="ZN192" s="38"/>
      <c r="ZO192" s="38"/>
      <c r="ZP192" s="38"/>
      <c r="ZQ192" s="38"/>
      <c r="ZR192" s="38"/>
      <c r="ZS192" s="38"/>
      <c r="ZT192" s="38"/>
      <c r="ZU192" s="38"/>
      <c r="ZV192" s="38"/>
      <c r="ZW192" s="38"/>
      <c r="ZX192" s="38"/>
      <c r="ZY192" s="38"/>
      <c r="ZZ192" s="38"/>
      <c r="AAA192" s="38"/>
      <c r="AAB192" s="38"/>
      <c r="AAC192" s="38"/>
      <c r="AAD192" s="38"/>
      <c r="AAE192" s="38"/>
      <c r="AAF192" s="38"/>
      <c r="AAG192" s="38"/>
      <c r="AAH192" s="38"/>
      <c r="AAI192" s="38"/>
      <c r="AAJ192" s="31">
        <f t="shared" si="15"/>
        <v>0</v>
      </c>
      <c r="AAK192" s="5"/>
    </row>
    <row r="193" spans="1:713" s="36" customFormat="1" x14ac:dyDescent="0.25">
      <c r="A193" s="43" t="s">
        <v>122</v>
      </c>
      <c r="B193" s="77">
        <f t="shared" si="14"/>
        <v>0</v>
      </c>
      <c r="C193" s="69">
        <v>1</v>
      </c>
      <c r="D193" s="71">
        <v>43437</v>
      </c>
      <c r="E193" s="79">
        <v>16.21</v>
      </c>
      <c r="F193" s="79">
        <f t="shared" si="19"/>
        <v>0</v>
      </c>
      <c r="G193" s="77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>
        <v>1</v>
      </c>
      <c r="IZ193" s="38"/>
      <c r="JA193" s="38">
        <v>1</v>
      </c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>
        <v>1</v>
      </c>
      <c r="PN193" s="38"/>
      <c r="PO193" s="38"/>
      <c r="PP193" s="38"/>
      <c r="PQ193" s="38"/>
      <c r="PR193" s="38">
        <v>1</v>
      </c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>
        <v>1</v>
      </c>
      <c r="VB193" s="38"/>
      <c r="VC193" s="38"/>
      <c r="VD193" s="38"/>
      <c r="VE193" s="38">
        <v>1</v>
      </c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>
        <v>1</v>
      </c>
      <c r="XI193" s="38"/>
      <c r="XJ193" s="38"/>
      <c r="XK193" s="38"/>
      <c r="XL193" s="38"/>
      <c r="XM193" s="38"/>
      <c r="XN193" s="38">
        <v>1</v>
      </c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1">
        <f t="shared" si="15"/>
        <v>0</v>
      </c>
      <c r="AAK193" s="5"/>
    </row>
    <row r="194" spans="1:713" s="36" customFormat="1" hidden="1" x14ac:dyDescent="0.25">
      <c r="A194" s="43" t="s">
        <v>98</v>
      </c>
      <c r="B194" s="77">
        <f t="shared" si="14"/>
        <v>0</v>
      </c>
      <c r="C194" s="69">
        <v>1</v>
      </c>
      <c r="D194" s="71">
        <v>43185</v>
      </c>
      <c r="E194" s="79">
        <v>28.37</v>
      </c>
      <c r="F194" s="79">
        <f t="shared" si="19"/>
        <v>0</v>
      </c>
      <c r="G194" s="77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>
        <v>1</v>
      </c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>
        <v>1</v>
      </c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1">
        <f t="shared" si="15"/>
        <v>0</v>
      </c>
      <c r="AAK194" s="5"/>
    </row>
    <row r="195" spans="1:713" s="36" customFormat="1" x14ac:dyDescent="0.25">
      <c r="A195" s="43" t="s">
        <v>172</v>
      </c>
      <c r="B195" s="77">
        <f t="shared" si="14"/>
        <v>0</v>
      </c>
      <c r="C195" s="69">
        <v>1</v>
      </c>
      <c r="D195" s="71">
        <v>43248</v>
      </c>
      <c r="E195" s="79">
        <v>28.99</v>
      </c>
      <c r="F195" s="79">
        <f t="shared" si="19"/>
        <v>0</v>
      </c>
      <c r="G195" s="77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>
        <v>1</v>
      </c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>
        <v>1</v>
      </c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1">
        <f t="shared" si="15"/>
        <v>0</v>
      </c>
      <c r="AAK195" s="5"/>
    </row>
    <row r="196" spans="1:713" s="36" customFormat="1" x14ac:dyDescent="0.25">
      <c r="A196" s="43" t="s">
        <v>98</v>
      </c>
      <c r="B196" s="77">
        <f t="shared" ref="B196:B259" si="20">SUMIF(G$3:AAI$3,"прих",G196:AAI196)-SUMIF(G$3:AAI$3,"отгр",G196:AAI196)</f>
        <v>0</v>
      </c>
      <c r="C196" s="69">
        <v>1</v>
      </c>
      <c r="D196" s="71">
        <v>43409</v>
      </c>
      <c r="E196" s="79">
        <v>25.97</v>
      </c>
      <c r="F196" s="79">
        <f t="shared" si="19"/>
        <v>0</v>
      </c>
      <c r="G196" s="77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>
        <v>10</v>
      </c>
      <c r="RP196" s="38"/>
      <c r="RQ196" s="38"/>
      <c r="RR196" s="38"/>
      <c r="RS196" s="38"/>
      <c r="RT196" s="38"/>
      <c r="RU196" s="38"/>
      <c r="RV196" s="38">
        <v>10</v>
      </c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>
        <v>3</v>
      </c>
      <c r="VR196" s="38"/>
      <c r="VS196" s="38"/>
      <c r="VT196" s="38">
        <v>3</v>
      </c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1">
        <f t="shared" ref="AAJ196:AAJ259" si="21">$B196-SUMIF($G$3:$AEX$3,"",$G196:$AEX196)</f>
        <v>0</v>
      </c>
      <c r="AAK196" s="5"/>
    </row>
    <row r="197" spans="1:713" s="36" customFormat="1" x14ac:dyDescent="0.25">
      <c r="A197" s="43" t="s">
        <v>136</v>
      </c>
      <c r="B197" s="77">
        <f t="shared" si="20"/>
        <v>0</v>
      </c>
      <c r="C197" s="69">
        <v>1</v>
      </c>
      <c r="D197" s="71">
        <v>43150</v>
      </c>
      <c r="E197" s="79">
        <v>18.32</v>
      </c>
      <c r="F197" s="79">
        <f t="shared" si="19"/>
        <v>0</v>
      </c>
      <c r="G197" s="77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>
        <v>30</v>
      </c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>
        <v>30</v>
      </c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>
        <v>7</v>
      </c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>
        <v>7</v>
      </c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1">
        <f t="shared" si="21"/>
        <v>0</v>
      </c>
      <c r="AAK197" s="5"/>
    </row>
    <row r="198" spans="1:713" s="36" customFormat="1" x14ac:dyDescent="0.25">
      <c r="A198" s="43" t="s">
        <v>136</v>
      </c>
      <c r="B198" s="77">
        <f t="shared" si="20"/>
        <v>0</v>
      </c>
      <c r="C198" s="69">
        <v>10</v>
      </c>
      <c r="D198" s="71">
        <v>43451</v>
      </c>
      <c r="E198" s="79">
        <v>16.690000000000001</v>
      </c>
      <c r="F198" s="79">
        <f t="shared" si="19"/>
        <v>0</v>
      </c>
      <c r="G198" s="77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>
        <v>10</v>
      </c>
      <c r="BZ198" s="38"/>
      <c r="CA198" s="38">
        <v>10</v>
      </c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>
        <v>20</v>
      </c>
      <c r="EY198" s="38"/>
      <c r="EZ198" s="38"/>
      <c r="FA198" s="38"/>
      <c r="FB198" s="38"/>
      <c r="FC198" s="38"/>
      <c r="FD198" s="38"/>
      <c r="FE198" s="38"/>
      <c r="FF198" s="38"/>
      <c r="FG198" s="38"/>
      <c r="FH198" s="38">
        <v>20</v>
      </c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>
        <v>10</v>
      </c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>
        <v>10</v>
      </c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>
        <v>30</v>
      </c>
      <c r="TF198" s="38"/>
      <c r="TG198" s="38">
        <v>30</v>
      </c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>
        <v>10</v>
      </c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>
        <v>10</v>
      </c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1">
        <f t="shared" si="21"/>
        <v>0</v>
      </c>
      <c r="AAK198" s="5"/>
    </row>
    <row r="199" spans="1:713" s="36" customFormat="1" x14ac:dyDescent="0.25">
      <c r="A199" s="43" t="s">
        <v>218</v>
      </c>
      <c r="B199" s="77">
        <f t="shared" si="20"/>
        <v>0</v>
      </c>
      <c r="C199" s="69">
        <v>10</v>
      </c>
      <c r="D199" s="71">
        <v>43419</v>
      </c>
      <c r="E199" s="79">
        <v>16.16</v>
      </c>
      <c r="F199" s="79">
        <f t="shared" si="19"/>
        <v>0</v>
      </c>
      <c r="G199" s="77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>
        <v>2</v>
      </c>
      <c r="VB199" s="38"/>
      <c r="VC199" s="38"/>
      <c r="VD199" s="38"/>
      <c r="VE199" s="38"/>
      <c r="VF199" s="38"/>
      <c r="VG199" s="38"/>
      <c r="VH199" s="38"/>
      <c r="VI199" s="38"/>
      <c r="VJ199" s="38"/>
      <c r="VK199" s="38">
        <v>2</v>
      </c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>
        <v>10</v>
      </c>
      <c r="WG199" s="38"/>
      <c r="WH199" s="38"/>
      <c r="WI199" s="38"/>
      <c r="WJ199" s="38"/>
      <c r="WK199" s="38"/>
      <c r="WL199" s="38">
        <v>10</v>
      </c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1">
        <f t="shared" si="21"/>
        <v>0</v>
      </c>
      <c r="AAK199" s="5"/>
    </row>
    <row r="200" spans="1:713" s="36" customFormat="1" x14ac:dyDescent="0.25">
      <c r="A200" s="43" t="s">
        <v>222</v>
      </c>
      <c r="B200" s="77">
        <f t="shared" si="20"/>
        <v>0</v>
      </c>
      <c r="C200" s="69">
        <v>10</v>
      </c>
      <c r="D200" s="72">
        <v>43255</v>
      </c>
      <c r="E200" s="79">
        <v>24.7</v>
      </c>
      <c r="F200" s="79">
        <f t="shared" si="19"/>
        <v>0</v>
      </c>
      <c r="G200" s="77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>
        <v>3</v>
      </c>
      <c r="BC200" s="38"/>
      <c r="BD200" s="38"/>
      <c r="BE200" s="38"/>
      <c r="BF200" s="38"/>
      <c r="BG200" s="38"/>
      <c r="BH200" s="38">
        <v>3</v>
      </c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>
        <v>30</v>
      </c>
      <c r="IR200" s="38"/>
      <c r="IS200" s="38"/>
      <c r="IT200" s="38"/>
      <c r="IU200" s="38"/>
      <c r="IV200" s="38"/>
      <c r="IW200" s="38"/>
      <c r="IX200" s="38"/>
      <c r="IY200" s="38">
        <v>20</v>
      </c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>
        <v>10</v>
      </c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>
        <v>20</v>
      </c>
      <c r="KN200" s="38"/>
      <c r="KO200" s="38"/>
      <c r="KP200" s="38"/>
      <c r="KQ200" s="38"/>
      <c r="KR200" s="38"/>
      <c r="KS200" s="38"/>
      <c r="KT200" s="38">
        <v>20</v>
      </c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1">
        <f t="shared" si="21"/>
        <v>0</v>
      </c>
      <c r="AAK200" s="5"/>
    </row>
    <row r="201" spans="1:713" s="36" customFormat="1" x14ac:dyDescent="0.25">
      <c r="A201" s="43" t="s">
        <v>664</v>
      </c>
      <c r="B201" s="77">
        <f t="shared" si="20"/>
        <v>8</v>
      </c>
      <c r="C201" s="69">
        <v>8</v>
      </c>
      <c r="D201" s="72">
        <v>43461</v>
      </c>
      <c r="E201" s="79">
        <v>25.36</v>
      </c>
      <c r="F201" s="79">
        <f t="shared" si="19"/>
        <v>202.88</v>
      </c>
      <c r="G201" s="77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>
        <v>8</v>
      </c>
      <c r="VR201" s="38"/>
      <c r="VS201" s="38"/>
      <c r="VT201" s="38"/>
      <c r="VU201" s="38"/>
      <c r="VV201" s="38"/>
      <c r="VW201" s="38"/>
      <c r="VX201" s="38"/>
      <c r="VY201" s="38">
        <v>8</v>
      </c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>
        <v>8</v>
      </c>
      <c r="ZR201" s="38"/>
      <c r="ZS201" s="38"/>
      <c r="ZT201" s="38"/>
      <c r="ZU201" s="38"/>
      <c r="ZV201" s="38"/>
      <c r="ZW201" s="38">
        <v>8</v>
      </c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1">
        <f t="shared" si="21"/>
        <v>0</v>
      </c>
      <c r="AAK201" s="5"/>
    </row>
    <row r="202" spans="1:713" s="36" customFormat="1" x14ac:dyDescent="0.25">
      <c r="A202" s="43" t="s">
        <v>127</v>
      </c>
      <c r="B202" s="77">
        <f t="shared" si="20"/>
        <v>0</v>
      </c>
      <c r="C202" s="69">
        <v>10</v>
      </c>
      <c r="D202" s="71">
        <v>43409</v>
      </c>
      <c r="E202" s="79">
        <v>13.55</v>
      </c>
      <c r="F202" s="79">
        <f t="shared" ref="F202:F212" si="22">E202*B202</f>
        <v>0</v>
      </c>
      <c r="G202" s="77"/>
      <c r="H202" s="38"/>
      <c r="I202" s="38"/>
      <c r="J202" s="38"/>
      <c r="K202" s="38"/>
      <c r="L202" s="38"/>
      <c r="M202" s="38"/>
      <c r="N202" s="38"/>
      <c r="O202" s="38"/>
      <c r="P202" s="38">
        <v>30</v>
      </c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>
        <v>30</v>
      </c>
      <c r="AF202" s="38"/>
      <c r="AG202" s="38"/>
      <c r="AH202" s="38"/>
      <c r="AI202" s="38">
        <v>30</v>
      </c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>
        <v>30</v>
      </c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>
        <v>50</v>
      </c>
      <c r="BR202" s="38"/>
      <c r="BS202" s="38"/>
      <c r="BT202" s="38"/>
      <c r="BU202" s="38"/>
      <c r="BV202" s="38"/>
      <c r="BW202" s="38"/>
      <c r="BX202" s="38"/>
      <c r="BY202" s="38">
        <v>50</v>
      </c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>
        <v>20</v>
      </c>
      <c r="KN202" s="38"/>
      <c r="KO202" s="38"/>
      <c r="KP202" s="38">
        <v>20</v>
      </c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>
        <v>20</v>
      </c>
      <c r="MP202" s="38">
        <v>20</v>
      </c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>
        <v>20</v>
      </c>
      <c r="ND202" s="38"/>
      <c r="NE202" s="38">
        <v>20</v>
      </c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>
        <v>20</v>
      </c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>
        <v>20</v>
      </c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>
        <v>50</v>
      </c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>
        <v>50</v>
      </c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>
        <v>30</v>
      </c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>
        <v>30</v>
      </c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1">
        <f t="shared" si="21"/>
        <v>0</v>
      </c>
      <c r="AAK202" s="5"/>
    </row>
    <row r="203" spans="1:713" s="36" customFormat="1" x14ac:dyDescent="0.25">
      <c r="A203" s="43" t="s">
        <v>2</v>
      </c>
      <c r="B203" s="77">
        <f t="shared" si="20"/>
        <v>9</v>
      </c>
      <c r="C203" s="69">
        <v>9</v>
      </c>
      <c r="D203" s="72">
        <v>43437</v>
      </c>
      <c r="E203" s="79">
        <v>14.99</v>
      </c>
      <c r="F203" s="79">
        <f t="shared" si="22"/>
        <v>134.91</v>
      </c>
      <c r="G203" s="77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>
        <v>99</v>
      </c>
      <c r="AF203" s="38"/>
      <c r="AG203" s="38"/>
      <c r="AH203" s="38"/>
      <c r="AI203" s="38">
        <v>99</v>
      </c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  <c r="BQ203" s="38"/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38"/>
      <c r="CQ203" s="38"/>
      <c r="CR203" s="38"/>
      <c r="CS203" s="38"/>
      <c r="CT203" s="38"/>
      <c r="CU203" s="38"/>
      <c r="CV203" s="38"/>
      <c r="CW203" s="38"/>
      <c r="CX203" s="38"/>
      <c r="CY203" s="38">
        <v>9</v>
      </c>
      <c r="CZ203" s="38"/>
      <c r="DA203" s="38"/>
      <c r="DB203" s="38"/>
      <c r="DC203" s="38"/>
      <c r="DD203" s="38"/>
      <c r="DE203" s="38"/>
      <c r="DF203" s="38"/>
      <c r="DG203" s="38"/>
      <c r="DH203" s="38"/>
      <c r="DI203" s="38"/>
      <c r="DJ203" s="38"/>
      <c r="DK203" s="38"/>
      <c r="DL203" s="38"/>
      <c r="DM203" s="38"/>
      <c r="DN203" s="38">
        <v>9</v>
      </c>
      <c r="DO203" s="38"/>
      <c r="DP203" s="38"/>
      <c r="DQ203" s="38"/>
      <c r="DR203" s="38"/>
      <c r="DS203" s="38"/>
      <c r="DT203" s="38"/>
      <c r="DU203" s="38">
        <v>0.9</v>
      </c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  <c r="EI203" s="38"/>
      <c r="EJ203" s="38"/>
      <c r="EK203" s="38"/>
      <c r="EL203" s="38"/>
      <c r="EM203" s="38"/>
      <c r="EN203" s="38"/>
      <c r="EO203" s="38"/>
      <c r="EP203" s="38">
        <v>0.9</v>
      </c>
      <c r="EQ203" s="38"/>
      <c r="ER203" s="38"/>
      <c r="ES203" s="38"/>
      <c r="ET203" s="38"/>
      <c r="EU203" s="38"/>
      <c r="EV203" s="38"/>
      <c r="EW203" s="38"/>
      <c r="EX203" s="38"/>
      <c r="EY203" s="38"/>
      <c r="EZ203" s="38"/>
      <c r="FA203" s="38"/>
      <c r="FB203" s="38"/>
      <c r="FC203" s="38"/>
      <c r="FD203" s="38"/>
      <c r="FE203" s="38"/>
      <c r="FF203" s="38"/>
      <c r="FG203" s="38"/>
      <c r="FH203" s="38"/>
      <c r="FI203" s="38"/>
      <c r="FJ203" s="38"/>
      <c r="FK203" s="38"/>
      <c r="FL203" s="38"/>
      <c r="FM203" s="38"/>
      <c r="FN203" s="38"/>
      <c r="FO203" s="38"/>
      <c r="FP203" s="38"/>
      <c r="FQ203" s="38"/>
      <c r="FR203" s="38"/>
      <c r="FS203" s="38"/>
      <c r="FT203" s="38"/>
      <c r="FU203" s="38"/>
      <c r="FV203" s="38"/>
      <c r="FW203" s="38"/>
      <c r="FX203" s="38"/>
      <c r="FY203" s="38"/>
      <c r="FZ203" s="38"/>
      <c r="GA203" s="38"/>
      <c r="GB203" s="38"/>
      <c r="GC203" s="38"/>
      <c r="GD203" s="38"/>
      <c r="GE203" s="38"/>
      <c r="GF203" s="38"/>
      <c r="GG203" s="38"/>
      <c r="GH203" s="38"/>
      <c r="GI203" s="38"/>
      <c r="GJ203" s="38"/>
      <c r="GK203" s="38"/>
      <c r="GL203" s="38"/>
      <c r="GM203" s="38"/>
      <c r="GN203" s="38"/>
      <c r="GO203" s="38"/>
      <c r="GP203" s="38"/>
      <c r="GQ203" s="38"/>
      <c r="GR203" s="38"/>
      <c r="GS203" s="38"/>
      <c r="GT203" s="38"/>
      <c r="GU203" s="38"/>
      <c r="GV203" s="38"/>
      <c r="GW203" s="38"/>
      <c r="GX203" s="38"/>
      <c r="GY203" s="38"/>
      <c r="GZ203" s="38"/>
      <c r="HA203" s="38"/>
      <c r="HB203" s="38"/>
      <c r="HC203" s="38"/>
      <c r="HD203" s="38"/>
      <c r="HE203" s="38"/>
      <c r="HF203" s="38"/>
      <c r="HG203" s="38"/>
      <c r="HH203" s="38"/>
      <c r="HI203" s="38"/>
      <c r="HJ203" s="38"/>
      <c r="HK203" s="38"/>
      <c r="HL203" s="38"/>
      <c r="HM203" s="38"/>
      <c r="HN203" s="38"/>
      <c r="HO203" s="38"/>
      <c r="HP203" s="38"/>
      <c r="HQ203" s="38"/>
      <c r="HR203" s="38"/>
      <c r="HS203" s="38"/>
      <c r="HT203" s="38"/>
      <c r="HU203" s="38"/>
      <c r="HV203" s="38"/>
      <c r="HW203" s="38"/>
      <c r="HX203" s="38"/>
      <c r="HY203" s="38"/>
      <c r="HZ203" s="38"/>
      <c r="IA203" s="38"/>
      <c r="IB203" s="38"/>
      <c r="IC203" s="38"/>
      <c r="ID203" s="38"/>
      <c r="IE203" s="38"/>
      <c r="IF203" s="38"/>
      <c r="IG203" s="38"/>
      <c r="IH203" s="38"/>
      <c r="II203" s="38"/>
      <c r="IJ203" s="38"/>
      <c r="IK203" s="38"/>
      <c r="IL203" s="38"/>
      <c r="IM203" s="38"/>
      <c r="IN203" s="38"/>
      <c r="IO203" s="38"/>
      <c r="IP203" s="38"/>
      <c r="IQ203" s="38"/>
      <c r="IR203" s="38"/>
      <c r="IS203" s="38"/>
      <c r="IT203" s="38"/>
      <c r="IU203" s="38"/>
      <c r="IV203" s="38"/>
      <c r="IW203" s="38"/>
      <c r="IX203" s="38"/>
      <c r="IY203" s="38"/>
      <c r="IZ203" s="38"/>
      <c r="JA203" s="38"/>
      <c r="JB203" s="38"/>
      <c r="JC203" s="38"/>
      <c r="JD203" s="38"/>
      <c r="JE203" s="38"/>
      <c r="JF203" s="38"/>
      <c r="JG203" s="38"/>
      <c r="JH203" s="38"/>
      <c r="JI203" s="38"/>
      <c r="JJ203" s="38">
        <v>18</v>
      </c>
      <c r="JK203" s="38"/>
      <c r="JL203" s="38"/>
      <c r="JM203" s="38"/>
      <c r="JN203" s="38"/>
      <c r="JO203" s="38"/>
      <c r="JP203" s="38"/>
      <c r="JQ203" s="38"/>
      <c r="JR203" s="38"/>
      <c r="JS203" s="38">
        <v>18</v>
      </c>
      <c r="JT203" s="38"/>
      <c r="JU203" s="38"/>
      <c r="JV203" s="38"/>
      <c r="JW203" s="38"/>
      <c r="JX203" s="38"/>
      <c r="JY203" s="38"/>
      <c r="JZ203" s="38"/>
      <c r="KA203" s="38"/>
      <c r="KB203" s="38"/>
      <c r="KC203" s="38"/>
      <c r="KD203" s="38"/>
      <c r="KE203" s="38"/>
      <c r="KF203" s="38"/>
      <c r="KG203" s="38"/>
      <c r="KH203" s="38"/>
      <c r="KI203" s="38"/>
      <c r="KJ203" s="38"/>
      <c r="KK203" s="38"/>
      <c r="KL203" s="38"/>
      <c r="KM203" s="38">
        <v>36</v>
      </c>
      <c r="KN203" s="38"/>
      <c r="KO203" s="38"/>
      <c r="KP203" s="38">
        <v>36</v>
      </c>
      <c r="KQ203" s="38"/>
      <c r="KR203" s="38"/>
      <c r="KS203" s="38"/>
      <c r="KT203" s="38"/>
      <c r="KU203" s="38"/>
      <c r="KV203" s="38"/>
      <c r="KW203" s="38"/>
      <c r="KX203" s="38"/>
      <c r="KY203" s="38"/>
      <c r="KZ203" s="38"/>
      <c r="LA203" s="38"/>
      <c r="LB203" s="38"/>
      <c r="LC203" s="38"/>
      <c r="LD203" s="38"/>
      <c r="LE203" s="38"/>
      <c r="LF203" s="38"/>
      <c r="LG203" s="38"/>
      <c r="LH203" s="38"/>
      <c r="LI203" s="38"/>
      <c r="LJ203" s="38"/>
      <c r="LK203" s="38"/>
      <c r="LL203" s="38">
        <v>9</v>
      </c>
      <c r="LM203" s="38"/>
      <c r="LN203" s="38"/>
      <c r="LO203" s="38"/>
      <c r="LP203" s="38"/>
      <c r="LQ203" s="38"/>
      <c r="LR203" s="38"/>
      <c r="LS203" s="38"/>
      <c r="LT203" s="38"/>
      <c r="LU203" s="38"/>
      <c r="LV203" s="38"/>
      <c r="LW203" s="38"/>
      <c r="LX203" s="38"/>
      <c r="LY203" s="38"/>
      <c r="LZ203" s="38"/>
      <c r="MA203" s="38"/>
      <c r="MB203" s="38"/>
      <c r="MC203" s="38"/>
      <c r="MD203" s="38"/>
      <c r="ME203" s="38"/>
      <c r="MF203" s="38"/>
      <c r="MG203" s="38"/>
      <c r="MH203" s="38"/>
      <c r="MI203" s="38"/>
      <c r="MJ203" s="38"/>
      <c r="MK203" s="38"/>
      <c r="ML203" s="38"/>
      <c r="MM203" s="38"/>
      <c r="MN203" s="38"/>
      <c r="MO203" s="38"/>
      <c r="MP203" s="38"/>
      <c r="MQ203" s="38"/>
      <c r="MR203" s="38"/>
      <c r="MS203" s="38"/>
      <c r="MT203" s="38"/>
      <c r="MU203" s="38"/>
      <c r="MV203" s="38"/>
      <c r="MW203" s="38"/>
      <c r="MX203" s="38"/>
      <c r="MY203" s="38"/>
      <c r="MZ203" s="38"/>
      <c r="NA203" s="38"/>
      <c r="NB203" s="38"/>
      <c r="NC203" s="38"/>
      <c r="ND203" s="38"/>
      <c r="NE203" s="38"/>
      <c r="NF203" s="38"/>
      <c r="NG203" s="38"/>
      <c r="NH203" s="38"/>
      <c r="NI203" s="38"/>
      <c r="NJ203" s="38"/>
      <c r="NK203" s="38"/>
      <c r="NL203" s="38"/>
      <c r="NM203" s="38"/>
      <c r="NN203" s="38"/>
      <c r="NO203" s="38"/>
      <c r="NP203" s="38"/>
      <c r="NQ203" s="38"/>
      <c r="NR203" s="38"/>
      <c r="NS203" s="38"/>
      <c r="NT203" s="38"/>
      <c r="NU203" s="38"/>
      <c r="NV203" s="38"/>
      <c r="NW203" s="38"/>
      <c r="NX203" s="38"/>
      <c r="NY203" s="38"/>
      <c r="NZ203" s="38"/>
      <c r="OA203" s="38"/>
      <c r="OB203" s="38"/>
      <c r="OC203" s="38"/>
      <c r="OD203" s="38"/>
      <c r="OE203" s="38"/>
      <c r="OF203" s="38"/>
      <c r="OG203" s="38"/>
      <c r="OH203" s="38"/>
      <c r="OI203" s="38"/>
      <c r="OJ203" s="38"/>
      <c r="OK203" s="38"/>
      <c r="OL203" s="38"/>
      <c r="OM203" s="38"/>
      <c r="ON203" s="38"/>
      <c r="OO203" s="38"/>
      <c r="OP203" s="38"/>
      <c r="OQ203" s="38"/>
      <c r="OR203" s="38"/>
      <c r="OS203" s="38"/>
      <c r="OT203" s="38"/>
      <c r="OU203" s="38"/>
      <c r="OV203" s="38"/>
      <c r="OW203" s="38"/>
      <c r="OX203" s="38"/>
      <c r="OY203" s="38"/>
      <c r="OZ203" s="38"/>
      <c r="PA203" s="38"/>
      <c r="PB203" s="38"/>
      <c r="PC203" s="38"/>
      <c r="PD203" s="38"/>
      <c r="PE203" s="38"/>
      <c r="PF203" s="38"/>
      <c r="PG203" s="38"/>
      <c r="PH203" s="38"/>
      <c r="PI203" s="38"/>
      <c r="PJ203" s="38"/>
      <c r="PK203" s="38"/>
      <c r="PL203" s="38"/>
      <c r="PM203" s="38"/>
      <c r="PN203" s="38"/>
      <c r="PO203" s="38"/>
      <c r="PP203" s="38"/>
      <c r="PQ203" s="38"/>
      <c r="PR203" s="38"/>
      <c r="PS203" s="38"/>
      <c r="PT203" s="38"/>
      <c r="PU203" s="38"/>
      <c r="PV203" s="38"/>
      <c r="PW203" s="38"/>
      <c r="PX203" s="38"/>
      <c r="PY203" s="38"/>
      <c r="PZ203" s="38"/>
      <c r="QA203" s="38"/>
      <c r="QB203" s="38"/>
      <c r="QC203" s="38">
        <v>9</v>
      </c>
      <c r="QD203" s="38"/>
      <c r="QE203" s="38"/>
      <c r="QF203" s="38"/>
      <c r="QG203" s="38"/>
      <c r="QH203" s="38"/>
      <c r="QI203" s="38"/>
      <c r="QJ203" s="38"/>
      <c r="QK203" s="38"/>
      <c r="QL203" s="38"/>
      <c r="QM203" s="38">
        <v>9</v>
      </c>
      <c r="QN203" s="38"/>
      <c r="QO203" s="38"/>
      <c r="QP203" s="38"/>
      <c r="QQ203" s="38"/>
      <c r="QR203" s="38"/>
      <c r="QS203" s="38"/>
      <c r="QT203" s="38"/>
      <c r="QU203" s="38"/>
      <c r="QV203" s="38"/>
      <c r="QW203" s="38"/>
      <c r="QX203" s="38"/>
      <c r="QY203" s="38"/>
      <c r="QZ203" s="38"/>
      <c r="RA203" s="38"/>
      <c r="RB203" s="38"/>
      <c r="RC203" s="38"/>
      <c r="RD203" s="38"/>
      <c r="RE203" s="38"/>
      <c r="RF203" s="38"/>
      <c r="RG203" s="38"/>
      <c r="RH203" s="38"/>
      <c r="RI203" s="38"/>
      <c r="RJ203" s="38"/>
      <c r="RK203" s="38"/>
      <c r="RL203" s="38"/>
      <c r="RM203" s="38"/>
      <c r="RN203" s="38"/>
      <c r="RO203" s="38"/>
      <c r="RP203" s="38"/>
      <c r="RQ203" s="38"/>
      <c r="RR203" s="38"/>
      <c r="RS203" s="38"/>
      <c r="RT203" s="38"/>
      <c r="RU203" s="38"/>
      <c r="RV203" s="38"/>
      <c r="RW203" s="38"/>
      <c r="RX203" s="38"/>
      <c r="RY203" s="38"/>
      <c r="RZ203" s="38"/>
      <c r="SA203" s="38"/>
      <c r="SB203" s="38"/>
      <c r="SC203" s="38"/>
      <c r="SD203" s="38"/>
      <c r="SE203" s="38"/>
      <c r="SF203" s="38"/>
      <c r="SG203" s="38"/>
      <c r="SH203" s="38"/>
      <c r="SI203" s="38"/>
      <c r="SJ203" s="38"/>
      <c r="SK203" s="38"/>
      <c r="SL203" s="38"/>
      <c r="SM203" s="38"/>
      <c r="SN203" s="38"/>
      <c r="SO203" s="38"/>
      <c r="SP203" s="38"/>
      <c r="SQ203" s="38"/>
      <c r="SR203" s="38"/>
      <c r="SS203" s="38"/>
      <c r="ST203" s="38"/>
      <c r="SU203" s="38"/>
      <c r="SV203" s="38"/>
      <c r="SW203" s="38"/>
      <c r="SX203" s="38"/>
      <c r="SY203" s="38"/>
      <c r="SZ203" s="38"/>
      <c r="TA203" s="38"/>
      <c r="TB203" s="38"/>
      <c r="TC203" s="38"/>
      <c r="TD203" s="38"/>
      <c r="TE203" s="38"/>
      <c r="TF203" s="38"/>
      <c r="TG203" s="38"/>
      <c r="TH203" s="38"/>
      <c r="TI203" s="38">
        <v>18</v>
      </c>
      <c r="TJ203" s="38"/>
      <c r="TK203" s="38"/>
      <c r="TL203" s="38"/>
      <c r="TM203" s="38"/>
      <c r="TN203" s="38"/>
      <c r="TO203" s="38"/>
      <c r="TP203" s="38"/>
      <c r="TQ203" s="38"/>
      <c r="TR203" s="38"/>
      <c r="TS203" s="38">
        <v>9</v>
      </c>
      <c r="TT203" s="38">
        <v>45</v>
      </c>
      <c r="TU203" s="38">
        <v>27</v>
      </c>
      <c r="TV203" s="38"/>
      <c r="TW203" s="38"/>
      <c r="TX203" s="38"/>
      <c r="TY203" s="38"/>
      <c r="TZ203" s="38"/>
      <c r="UA203" s="38"/>
      <c r="UB203" s="38"/>
      <c r="UC203" s="38"/>
      <c r="UD203" s="38"/>
      <c r="UE203" s="38"/>
      <c r="UF203" s="38">
        <v>36</v>
      </c>
      <c r="UG203" s="38"/>
      <c r="UH203" s="38"/>
      <c r="UI203" s="38"/>
      <c r="UJ203" s="38"/>
      <c r="UK203" s="38"/>
      <c r="UL203" s="38"/>
      <c r="UM203" s="38"/>
      <c r="UN203" s="38"/>
      <c r="UO203" s="38"/>
      <c r="UP203" s="38"/>
      <c r="UQ203" s="38"/>
      <c r="UR203" s="38"/>
      <c r="US203" s="38"/>
      <c r="UT203" s="38"/>
      <c r="UU203" s="38"/>
      <c r="UV203" s="38"/>
      <c r="UW203" s="38"/>
      <c r="UX203" s="38"/>
      <c r="UY203" s="38"/>
      <c r="UZ203" s="38"/>
      <c r="VA203" s="38">
        <v>63</v>
      </c>
      <c r="VB203" s="38"/>
      <c r="VC203" s="38"/>
      <c r="VD203" s="38"/>
      <c r="VE203" s="38"/>
      <c r="VF203" s="38">
        <v>27</v>
      </c>
      <c r="VG203" s="38"/>
      <c r="VH203" s="38"/>
      <c r="VI203" s="38"/>
      <c r="VJ203" s="38"/>
      <c r="VK203" s="38"/>
      <c r="VL203" s="38"/>
      <c r="VM203" s="38"/>
      <c r="VN203" s="38"/>
      <c r="VO203" s="38"/>
      <c r="VP203" s="38"/>
      <c r="VQ203" s="38"/>
      <c r="VR203" s="38"/>
      <c r="VS203" s="38"/>
      <c r="VT203" s="38"/>
      <c r="VU203" s="38"/>
      <c r="VV203" s="38"/>
      <c r="VW203" s="38"/>
      <c r="VX203" s="38"/>
      <c r="VY203" s="38"/>
      <c r="VZ203" s="38"/>
      <c r="WA203" s="38"/>
      <c r="WB203" s="38"/>
      <c r="WC203" s="38"/>
      <c r="WD203" s="38"/>
      <c r="WE203" s="38"/>
      <c r="WF203" s="38"/>
      <c r="WG203" s="38"/>
      <c r="WH203" s="38"/>
      <c r="WI203" s="38"/>
      <c r="WJ203" s="38"/>
      <c r="WK203" s="38"/>
      <c r="WL203" s="38"/>
      <c r="WM203" s="38"/>
      <c r="WN203" s="38"/>
      <c r="WO203" s="38"/>
      <c r="WP203" s="38"/>
      <c r="WQ203" s="38"/>
      <c r="WR203" s="38"/>
      <c r="WS203" s="38"/>
      <c r="WT203" s="38"/>
      <c r="WU203" s="38"/>
      <c r="WV203" s="38"/>
      <c r="WW203" s="38"/>
      <c r="WX203" s="38"/>
      <c r="WY203" s="38"/>
      <c r="WZ203" s="38"/>
      <c r="XA203" s="38"/>
      <c r="XB203" s="38"/>
      <c r="XC203" s="38"/>
      <c r="XD203" s="38"/>
      <c r="XE203" s="38"/>
      <c r="XF203" s="38"/>
      <c r="XG203" s="38"/>
      <c r="XH203" s="38">
        <v>9</v>
      </c>
      <c r="XI203" s="38"/>
      <c r="XJ203" s="38"/>
      <c r="XK203" s="38"/>
      <c r="XL203" s="38"/>
      <c r="XM203" s="38"/>
      <c r="XN203" s="38"/>
      <c r="XO203" s="38"/>
      <c r="XP203" s="38"/>
      <c r="XQ203" s="38"/>
      <c r="XR203" s="38"/>
      <c r="XS203" s="38"/>
      <c r="XT203" s="38"/>
      <c r="XU203" s="38"/>
      <c r="XV203" s="38"/>
      <c r="XW203" s="38"/>
      <c r="XX203" s="38"/>
      <c r="XY203" s="38"/>
      <c r="XZ203" s="38"/>
      <c r="YA203" s="38"/>
      <c r="YB203" s="38"/>
      <c r="YC203" s="38"/>
      <c r="YD203" s="38"/>
      <c r="YE203" s="38"/>
      <c r="YF203" s="38"/>
      <c r="YG203" s="38"/>
      <c r="YH203" s="38"/>
      <c r="YI203" s="38"/>
      <c r="YJ203" s="38"/>
      <c r="YK203" s="38"/>
      <c r="YL203" s="38"/>
      <c r="YM203" s="38"/>
      <c r="YN203" s="38"/>
      <c r="YO203" s="38"/>
      <c r="YP203" s="38"/>
      <c r="YQ203" s="38"/>
      <c r="YR203" s="38"/>
      <c r="YS203" s="38"/>
      <c r="YT203" s="38"/>
      <c r="YU203" s="38"/>
      <c r="YV203" s="38"/>
      <c r="YW203" s="38"/>
      <c r="YX203" s="38"/>
      <c r="YY203" s="38"/>
      <c r="YZ203" s="38"/>
      <c r="ZA203" s="38"/>
      <c r="ZB203" s="38"/>
      <c r="ZC203" s="38"/>
      <c r="ZD203" s="38"/>
      <c r="ZE203" s="38"/>
      <c r="ZF203" s="38"/>
      <c r="ZG203" s="38"/>
      <c r="ZH203" s="38"/>
      <c r="ZI203" s="38"/>
      <c r="ZJ203" s="38"/>
      <c r="ZK203" s="38"/>
      <c r="ZL203" s="38"/>
      <c r="ZM203" s="38"/>
      <c r="ZN203" s="38"/>
      <c r="ZO203" s="38"/>
      <c r="ZP203" s="38"/>
      <c r="ZQ203" s="38"/>
      <c r="ZR203" s="38"/>
      <c r="ZS203" s="38"/>
      <c r="ZT203" s="38"/>
      <c r="ZU203" s="38"/>
      <c r="ZV203" s="38"/>
      <c r="ZW203" s="38"/>
      <c r="ZX203" s="38"/>
      <c r="ZY203" s="38"/>
      <c r="ZZ203" s="38"/>
      <c r="AAA203" s="38"/>
      <c r="AAB203" s="38"/>
      <c r="AAC203" s="38"/>
      <c r="AAD203" s="38"/>
      <c r="AAE203" s="38"/>
      <c r="AAF203" s="38"/>
      <c r="AAG203" s="38"/>
      <c r="AAH203" s="38"/>
      <c r="AAI203" s="38">
        <v>9</v>
      </c>
      <c r="AAJ203" s="31">
        <f t="shared" si="21"/>
        <v>0</v>
      </c>
      <c r="AAK203" s="5"/>
    </row>
    <row r="204" spans="1:713" s="36" customFormat="1" x14ac:dyDescent="0.25">
      <c r="A204" s="43" t="s">
        <v>2</v>
      </c>
      <c r="B204" s="77">
        <f t="shared" si="20"/>
        <v>0</v>
      </c>
      <c r="C204" s="69">
        <v>0.9</v>
      </c>
      <c r="D204" s="72" t="s">
        <v>711</v>
      </c>
      <c r="E204" s="79">
        <v>14.92</v>
      </c>
      <c r="F204" s="79">
        <f t="shared" si="22"/>
        <v>0</v>
      </c>
      <c r="G204" s="77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38"/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38"/>
      <c r="DC204" s="38"/>
      <c r="DD204" s="38"/>
      <c r="DE204" s="38"/>
      <c r="DF204" s="38"/>
      <c r="DG204" s="38"/>
      <c r="DH204" s="38"/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  <c r="EI204" s="38"/>
      <c r="EJ204" s="38"/>
      <c r="EK204" s="38"/>
      <c r="EL204" s="38"/>
      <c r="EM204" s="38"/>
      <c r="EN204" s="38"/>
      <c r="EO204" s="38"/>
      <c r="EP204" s="38"/>
      <c r="EQ204" s="38"/>
      <c r="ER204" s="38"/>
      <c r="ES204" s="38"/>
      <c r="ET204" s="38"/>
      <c r="EU204" s="38"/>
      <c r="EV204" s="38"/>
      <c r="EW204" s="38"/>
      <c r="EX204" s="38"/>
      <c r="EY204" s="38"/>
      <c r="EZ204" s="38"/>
      <c r="FA204" s="38"/>
      <c r="FB204" s="38"/>
      <c r="FC204" s="38"/>
      <c r="FD204" s="38"/>
      <c r="FE204" s="38"/>
      <c r="FF204" s="38"/>
      <c r="FG204" s="38"/>
      <c r="FH204" s="38"/>
      <c r="FI204" s="38"/>
      <c r="FJ204" s="38"/>
      <c r="FK204" s="38"/>
      <c r="FL204" s="38"/>
      <c r="FM204" s="38"/>
      <c r="FN204" s="38"/>
      <c r="FO204" s="38"/>
      <c r="FP204" s="38"/>
      <c r="FQ204" s="38"/>
      <c r="FR204" s="38"/>
      <c r="FS204" s="38"/>
      <c r="FT204" s="38"/>
      <c r="FU204" s="38"/>
      <c r="FV204" s="38"/>
      <c r="FW204" s="38"/>
      <c r="FX204" s="38"/>
      <c r="FY204" s="38"/>
      <c r="FZ204" s="38"/>
      <c r="GA204" s="38"/>
      <c r="GB204" s="38"/>
      <c r="GC204" s="38"/>
      <c r="GD204" s="38"/>
      <c r="GE204" s="38"/>
      <c r="GF204" s="38"/>
      <c r="GG204" s="38"/>
      <c r="GH204" s="38"/>
      <c r="GI204" s="38"/>
      <c r="GJ204" s="38"/>
      <c r="GK204" s="38"/>
      <c r="GL204" s="38"/>
      <c r="GM204" s="38"/>
      <c r="GN204" s="38"/>
      <c r="GO204" s="38"/>
      <c r="GP204" s="38"/>
      <c r="GQ204" s="38"/>
      <c r="GR204" s="38"/>
      <c r="GS204" s="38"/>
      <c r="GT204" s="38"/>
      <c r="GU204" s="38"/>
      <c r="GV204" s="38"/>
      <c r="GW204" s="38"/>
      <c r="GX204" s="38"/>
      <c r="GY204" s="38"/>
      <c r="GZ204" s="38"/>
      <c r="HA204" s="38"/>
      <c r="HB204" s="38"/>
      <c r="HC204" s="38"/>
      <c r="HD204" s="38"/>
      <c r="HE204" s="38"/>
      <c r="HF204" s="38"/>
      <c r="HG204" s="38"/>
      <c r="HH204" s="38"/>
      <c r="HI204" s="38"/>
      <c r="HJ204" s="38"/>
      <c r="HK204" s="38"/>
      <c r="HL204" s="38"/>
      <c r="HM204" s="38"/>
      <c r="HN204" s="38"/>
      <c r="HO204" s="38"/>
      <c r="HP204" s="38"/>
      <c r="HQ204" s="38"/>
      <c r="HR204" s="38"/>
      <c r="HS204" s="38"/>
      <c r="HT204" s="38"/>
      <c r="HU204" s="38"/>
      <c r="HV204" s="38"/>
      <c r="HW204" s="38"/>
      <c r="HX204" s="38"/>
      <c r="HY204" s="38"/>
      <c r="HZ204" s="38"/>
      <c r="IA204" s="38"/>
      <c r="IB204" s="38"/>
      <c r="IC204" s="38"/>
      <c r="ID204" s="38"/>
      <c r="IE204" s="38"/>
      <c r="IF204" s="38"/>
      <c r="IG204" s="38"/>
      <c r="IH204" s="38"/>
      <c r="II204" s="38"/>
      <c r="IJ204" s="38"/>
      <c r="IK204" s="38"/>
      <c r="IL204" s="38"/>
      <c r="IM204" s="38"/>
      <c r="IN204" s="38"/>
      <c r="IO204" s="38"/>
      <c r="IP204" s="38"/>
      <c r="IQ204" s="38"/>
      <c r="IR204" s="38"/>
      <c r="IS204" s="38"/>
      <c r="IT204" s="38"/>
      <c r="IU204" s="38"/>
      <c r="IV204" s="38"/>
      <c r="IW204" s="38"/>
      <c r="IX204" s="38"/>
      <c r="IY204" s="38"/>
      <c r="IZ204" s="38"/>
      <c r="JA204" s="38"/>
      <c r="JB204" s="38"/>
      <c r="JC204" s="38"/>
      <c r="JD204" s="38"/>
      <c r="JE204" s="38"/>
      <c r="JF204" s="38"/>
      <c r="JG204" s="38"/>
      <c r="JH204" s="38"/>
      <c r="JI204" s="38"/>
      <c r="JJ204" s="38"/>
      <c r="JK204" s="38"/>
      <c r="JL204" s="38"/>
      <c r="JM204" s="38"/>
      <c r="JN204" s="38"/>
      <c r="JO204" s="38"/>
      <c r="JP204" s="38"/>
      <c r="JQ204" s="38"/>
      <c r="JR204" s="38"/>
      <c r="JS204" s="38"/>
      <c r="JT204" s="38"/>
      <c r="JU204" s="38"/>
      <c r="JV204" s="38"/>
      <c r="JW204" s="38"/>
      <c r="JX204" s="38"/>
      <c r="JY204" s="38"/>
      <c r="JZ204" s="38"/>
      <c r="KA204" s="38"/>
      <c r="KB204" s="38"/>
      <c r="KC204" s="38"/>
      <c r="KD204" s="38"/>
      <c r="KE204" s="38"/>
      <c r="KF204" s="38"/>
      <c r="KG204" s="38"/>
      <c r="KH204" s="38"/>
      <c r="KI204" s="38"/>
      <c r="KJ204" s="38"/>
      <c r="KK204" s="38"/>
      <c r="KL204" s="38"/>
      <c r="KM204" s="38"/>
      <c r="KN204" s="38"/>
      <c r="KO204" s="38"/>
      <c r="KP204" s="38"/>
      <c r="KQ204" s="38"/>
      <c r="KR204" s="38"/>
      <c r="KS204" s="38"/>
      <c r="KT204" s="38"/>
      <c r="KU204" s="38"/>
      <c r="KV204" s="38"/>
      <c r="KW204" s="38"/>
      <c r="KX204" s="38"/>
      <c r="KY204" s="38"/>
      <c r="KZ204" s="38"/>
      <c r="LA204" s="38"/>
      <c r="LB204" s="38"/>
      <c r="LC204" s="38"/>
      <c r="LD204" s="38"/>
      <c r="LE204" s="38"/>
      <c r="LF204" s="38"/>
      <c r="LG204" s="38"/>
      <c r="LH204" s="38"/>
      <c r="LI204" s="38"/>
      <c r="LJ204" s="38"/>
      <c r="LK204" s="38"/>
      <c r="LL204" s="38"/>
      <c r="LM204" s="38"/>
      <c r="LN204" s="38"/>
      <c r="LO204" s="38"/>
      <c r="LP204" s="38"/>
      <c r="LQ204" s="38"/>
      <c r="LR204" s="38"/>
      <c r="LS204" s="38"/>
      <c r="LT204" s="38"/>
      <c r="LU204" s="38"/>
      <c r="LV204" s="38"/>
      <c r="LW204" s="38"/>
      <c r="LX204" s="38"/>
      <c r="LY204" s="38"/>
      <c r="LZ204" s="38"/>
      <c r="MA204" s="38"/>
      <c r="MB204" s="38"/>
      <c r="MC204" s="38"/>
      <c r="MD204" s="38"/>
      <c r="ME204" s="38"/>
      <c r="MF204" s="38"/>
      <c r="MG204" s="38"/>
      <c r="MH204" s="38"/>
      <c r="MI204" s="38"/>
      <c r="MJ204" s="38"/>
      <c r="MK204" s="38"/>
      <c r="ML204" s="38"/>
      <c r="MM204" s="38"/>
      <c r="MN204" s="38"/>
      <c r="MO204" s="38"/>
      <c r="MP204" s="38"/>
      <c r="MQ204" s="38"/>
      <c r="MR204" s="38"/>
      <c r="MS204" s="38"/>
      <c r="MT204" s="38"/>
      <c r="MU204" s="38"/>
      <c r="MV204" s="38"/>
      <c r="MW204" s="38"/>
      <c r="MX204" s="38"/>
      <c r="MY204" s="38"/>
      <c r="MZ204" s="38"/>
      <c r="NA204" s="38"/>
      <c r="NB204" s="38"/>
      <c r="NC204" s="38"/>
      <c r="ND204" s="38"/>
      <c r="NE204" s="38"/>
      <c r="NF204" s="38"/>
      <c r="NG204" s="38"/>
      <c r="NH204" s="38"/>
      <c r="NI204" s="38"/>
      <c r="NJ204" s="38"/>
      <c r="NK204" s="38"/>
      <c r="NL204" s="38"/>
      <c r="NM204" s="38"/>
      <c r="NN204" s="38"/>
      <c r="NO204" s="38"/>
      <c r="NP204" s="38"/>
      <c r="NQ204" s="38"/>
      <c r="NR204" s="38"/>
      <c r="NS204" s="38"/>
      <c r="NT204" s="38"/>
      <c r="NU204" s="38"/>
      <c r="NV204" s="38"/>
      <c r="NW204" s="38"/>
      <c r="NX204" s="38"/>
      <c r="NY204" s="38"/>
      <c r="NZ204" s="38"/>
      <c r="OA204" s="38"/>
      <c r="OB204" s="38"/>
      <c r="OC204" s="38"/>
      <c r="OD204" s="38"/>
      <c r="OE204" s="38"/>
      <c r="OF204" s="38"/>
      <c r="OG204" s="38"/>
      <c r="OH204" s="38"/>
      <c r="OI204" s="38"/>
      <c r="OJ204" s="38"/>
      <c r="OK204" s="38"/>
      <c r="OL204" s="38"/>
      <c r="OM204" s="38"/>
      <c r="ON204" s="38"/>
      <c r="OO204" s="38"/>
      <c r="OP204" s="38"/>
      <c r="OQ204" s="38"/>
      <c r="OR204" s="38"/>
      <c r="OS204" s="38"/>
      <c r="OT204" s="38"/>
      <c r="OU204" s="38"/>
      <c r="OV204" s="38"/>
      <c r="OW204" s="38"/>
      <c r="OX204" s="38"/>
      <c r="OY204" s="38"/>
      <c r="OZ204" s="38"/>
      <c r="PA204" s="38"/>
      <c r="PB204" s="38"/>
      <c r="PC204" s="38"/>
      <c r="PD204" s="38"/>
      <c r="PE204" s="38"/>
      <c r="PF204" s="38"/>
      <c r="PG204" s="38"/>
      <c r="PH204" s="38"/>
      <c r="PI204" s="38"/>
      <c r="PJ204" s="38"/>
      <c r="PK204" s="38"/>
      <c r="PL204" s="38"/>
      <c r="PM204" s="38"/>
      <c r="PN204" s="38"/>
      <c r="PO204" s="38"/>
      <c r="PP204" s="38"/>
      <c r="PQ204" s="38"/>
      <c r="PR204" s="38"/>
      <c r="PS204" s="38"/>
      <c r="PT204" s="38"/>
      <c r="PU204" s="38"/>
      <c r="PV204" s="38"/>
      <c r="PW204" s="38"/>
      <c r="PX204" s="38"/>
      <c r="PY204" s="38"/>
      <c r="PZ204" s="38"/>
      <c r="QA204" s="38"/>
      <c r="QB204" s="38"/>
      <c r="QC204" s="38"/>
      <c r="QD204" s="38"/>
      <c r="QE204" s="38"/>
      <c r="QF204" s="38"/>
      <c r="QG204" s="38"/>
      <c r="QH204" s="38"/>
      <c r="QI204" s="38"/>
      <c r="QJ204" s="38"/>
      <c r="QK204" s="38"/>
      <c r="QL204" s="38"/>
      <c r="QM204" s="38"/>
      <c r="QN204" s="38"/>
      <c r="QO204" s="38"/>
      <c r="QP204" s="38"/>
      <c r="QQ204" s="38"/>
      <c r="QR204" s="38"/>
      <c r="QS204" s="38"/>
      <c r="QT204" s="38"/>
      <c r="QU204" s="38"/>
      <c r="QV204" s="38"/>
      <c r="QW204" s="38"/>
      <c r="QX204" s="38"/>
      <c r="QY204" s="38"/>
      <c r="QZ204" s="38"/>
      <c r="RA204" s="38"/>
      <c r="RB204" s="38"/>
      <c r="RC204" s="38"/>
      <c r="RD204" s="38"/>
      <c r="RE204" s="38"/>
      <c r="RF204" s="38"/>
      <c r="RG204" s="38"/>
      <c r="RH204" s="38"/>
      <c r="RI204" s="38"/>
      <c r="RJ204" s="38"/>
      <c r="RK204" s="38"/>
      <c r="RL204" s="38"/>
      <c r="RM204" s="38"/>
      <c r="RN204" s="38"/>
      <c r="RO204" s="38"/>
      <c r="RP204" s="38"/>
      <c r="RQ204" s="38"/>
      <c r="RR204" s="38"/>
      <c r="RS204" s="38"/>
      <c r="RT204" s="38"/>
      <c r="RU204" s="38"/>
      <c r="RV204" s="38"/>
      <c r="RW204" s="38"/>
      <c r="RX204" s="38"/>
      <c r="RY204" s="38"/>
      <c r="RZ204" s="38"/>
      <c r="SA204" s="38"/>
      <c r="SB204" s="38"/>
      <c r="SC204" s="38"/>
      <c r="SD204" s="38"/>
      <c r="SE204" s="38"/>
      <c r="SF204" s="38"/>
      <c r="SG204" s="38"/>
      <c r="SH204" s="38"/>
      <c r="SI204" s="38"/>
      <c r="SJ204" s="38"/>
      <c r="SK204" s="38"/>
      <c r="SL204" s="38"/>
      <c r="SM204" s="38"/>
      <c r="SN204" s="38"/>
      <c r="SO204" s="38"/>
      <c r="SP204" s="38"/>
      <c r="SQ204" s="38"/>
      <c r="SR204" s="38"/>
      <c r="SS204" s="38"/>
      <c r="ST204" s="38"/>
      <c r="SU204" s="38"/>
      <c r="SV204" s="38"/>
      <c r="SW204" s="38"/>
      <c r="SX204" s="38"/>
      <c r="SY204" s="38"/>
      <c r="SZ204" s="38"/>
      <c r="TA204" s="38"/>
      <c r="TB204" s="38"/>
      <c r="TC204" s="38"/>
      <c r="TD204" s="38"/>
      <c r="TE204" s="38"/>
      <c r="TF204" s="38"/>
      <c r="TG204" s="38"/>
      <c r="TH204" s="38"/>
      <c r="TI204" s="38"/>
      <c r="TJ204" s="38"/>
      <c r="TK204" s="38"/>
      <c r="TL204" s="38"/>
      <c r="TM204" s="38"/>
      <c r="TN204" s="38"/>
      <c r="TO204" s="38"/>
      <c r="TP204" s="38"/>
      <c r="TQ204" s="38"/>
      <c r="TR204" s="38"/>
      <c r="TS204" s="38"/>
      <c r="TT204" s="38"/>
      <c r="TU204" s="38"/>
      <c r="TV204" s="38"/>
      <c r="TW204" s="38"/>
      <c r="TX204" s="38"/>
      <c r="TY204" s="38"/>
      <c r="TZ204" s="38"/>
      <c r="UA204" s="38"/>
      <c r="UB204" s="38"/>
      <c r="UC204" s="38"/>
      <c r="UD204" s="38"/>
      <c r="UE204" s="38"/>
      <c r="UF204" s="38"/>
      <c r="UG204" s="38"/>
      <c r="UH204" s="38"/>
      <c r="UI204" s="38"/>
      <c r="UJ204" s="38"/>
      <c r="UK204" s="38"/>
      <c r="UL204" s="38"/>
      <c r="UM204" s="38"/>
      <c r="UN204" s="38"/>
      <c r="UO204" s="38"/>
      <c r="UP204" s="38"/>
      <c r="UQ204" s="38"/>
      <c r="UR204" s="38"/>
      <c r="US204" s="38"/>
      <c r="UT204" s="38"/>
      <c r="UU204" s="38"/>
      <c r="UV204" s="38"/>
      <c r="UW204" s="38"/>
      <c r="UX204" s="38"/>
      <c r="UY204" s="38"/>
      <c r="UZ204" s="38"/>
      <c r="VA204" s="38"/>
      <c r="VB204" s="38"/>
      <c r="VC204" s="38"/>
      <c r="VD204" s="38"/>
      <c r="VE204" s="38"/>
      <c r="VF204" s="38"/>
      <c r="VG204" s="38"/>
      <c r="VH204" s="38"/>
      <c r="VI204" s="38"/>
      <c r="VJ204" s="38"/>
      <c r="VK204" s="38"/>
      <c r="VL204" s="38"/>
      <c r="VM204" s="38"/>
      <c r="VN204" s="38"/>
      <c r="VO204" s="38"/>
      <c r="VP204" s="38"/>
      <c r="VQ204" s="38">
        <v>1.8</v>
      </c>
      <c r="VR204" s="38"/>
      <c r="VS204" s="38"/>
      <c r="VT204" s="38">
        <v>0.9</v>
      </c>
      <c r="VU204" s="38"/>
      <c r="VV204" s="38"/>
      <c r="VW204" s="38">
        <v>0.9</v>
      </c>
      <c r="VX204" s="38"/>
      <c r="VY204" s="38"/>
      <c r="VZ204" s="38"/>
      <c r="WA204" s="38"/>
      <c r="WB204" s="38"/>
      <c r="WC204" s="38"/>
      <c r="WD204" s="38"/>
      <c r="WE204" s="38"/>
      <c r="WF204" s="38"/>
      <c r="WG204" s="38"/>
      <c r="WH204" s="38"/>
      <c r="WI204" s="38"/>
      <c r="WJ204" s="38"/>
      <c r="WK204" s="38"/>
      <c r="WL204" s="38"/>
      <c r="WM204" s="38"/>
      <c r="WN204" s="38"/>
      <c r="WO204" s="38"/>
      <c r="WP204" s="38"/>
      <c r="WQ204" s="38"/>
      <c r="WR204" s="38"/>
      <c r="WS204" s="38"/>
      <c r="WT204" s="38"/>
      <c r="WU204" s="38"/>
      <c r="WV204" s="38"/>
      <c r="WW204" s="38"/>
      <c r="WX204" s="38"/>
      <c r="WY204" s="38"/>
      <c r="WZ204" s="38"/>
      <c r="XA204" s="38"/>
      <c r="XB204" s="38"/>
      <c r="XC204" s="38"/>
      <c r="XD204" s="38"/>
      <c r="XE204" s="38"/>
      <c r="XF204" s="38"/>
      <c r="XG204" s="38"/>
      <c r="XH204" s="38">
        <v>12.6</v>
      </c>
      <c r="XI204" s="38"/>
      <c r="XJ204" s="38"/>
      <c r="XK204" s="38"/>
      <c r="XL204" s="38"/>
      <c r="XM204" s="38"/>
      <c r="XN204" s="38"/>
      <c r="XO204" s="38"/>
      <c r="XP204" s="38"/>
      <c r="XQ204" s="38">
        <v>9.9</v>
      </c>
      <c r="XR204" s="38"/>
      <c r="XS204" s="38"/>
      <c r="XT204" s="38"/>
      <c r="XU204" s="38">
        <v>2.7</v>
      </c>
      <c r="XV204" s="38"/>
      <c r="XW204" s="38"/>
      <c r="XX204" s="38"/>
      <c r="XY204" s="38"/>
      <c r="XZ204" s="38"/>
      <c r="YA204" s="38"/>
      <c r="YB204" s="38"/>
      <c r="YC204" s="38">
        <v>0.9</v>
      </c>
      <c r="YD204" s="38"/>
      <c r="YE204" s="38"/>
      <c r="YF204" s="38"/>
      <c r="YG204" s="38">
        <v>0.9</v>
      </c>
      <c r="YH204" s="38"/>
      <c r="YI204" s="38"/>
      <c r="YJ204" s="38"/>
      <c r="YK204" s="38"/>
      <c r="YL204" s="38"/>
      <c r="YM204" s="38"/>
      <c r="YN204" s="38"/>
      <c r="YO204" s="38"/>
      <c r="YP204" s="38"/>
      <c r="YQ204" s="38"/>
      <c r="YR204" s="38"/>
      <c r="YS204" s="38"/>
      <c r="YT204" s="38"/>
      <c r="YU204" s="38"/>
      <c r="YV204" s="38"/>
      <c r="YW204" s="38"/>
      <c r="YX204" s="38"/>
      <c r="YY204" s="38"/>
      <c r="YZ204" s="38"/>
      <c r="ZA204" s="38"/>
      <c r="ZB204" s="38"/>
      <c r="ZC204" s="38"/>
      <c r="ZD204" s="38"/>
      <c r="ZE204" s="38"/>
      <c r="ZF204" s="38"/>
      <c r="ZG204" s="38"/>
      <c r="ZH204" s="38"/>
      <c r="ZI204" s="38"/>
      <c r="ZJ204" s="38"/>
      <c r="ZK204" s="38"/>
      <c r="ZL204" s="38"/>
      <c r="ZM204" s="38"/>
      <c r="ZN204" s="38"/>
      <c r="ZO204" s="38"/>
      <c r="ZP204" s="38"/>
      <c r="ZQ204" s="38"/>
      <c r="ZR204" s="38"/>
      <c r="ZS204" s="38"/>
      <c r="ZT204" s="38"/>
      <c r="ZU204" s="38"/>
      <c r="ZV204" s="38"/>
      <c r="ZW204" s="38"/>
      <c r="ZX204" s="38"/>
      <c r="ZY204" s="38"/>
      <c r="ZZ204" s="38"/>
      <c r="AAA204" s="38"/>
      <c r="AAB204" s="38"/>
      <c r="AAC204" s="38"/>
      <c r="AAD204" s="38"/>
      <c r="AAE204" s="38"/>
      <c r="AAF204" s="38"/>
      <c r="AAG204" s="38"/>
      <c r="AAH204" s="38"/>
      <c r="AAI204" s="38"/>
      <c r="AAJ204" s="31">
        <f t="shared" si="21"/>
        <v>0</v>
      </c>
      <c r="AAK204" s="5"/>
    </row>
    <row r="205" spans="1:713" s="36" customFormat="1" x14ac:dyDescent="0.25">
      <c r="A205" s="43" t="s">
        <v>663</v>
      </c>
      <c r="B205" s="77">
        <f t="shared" si="20"/>
        <v>0.9</v>
      </c>
      <c r="C205" s="69">
        <v>0.9</v>
      </c>
      <c r="D205" s="72">
        <v>43461</v>
      </c>
      <c r="E205" s="79">
        <v>22.9</v>
      </c>
      <c r="F205" s="79">
        <f t="shared" si="22"/>
        <v>20.61</v>
      </c>
      <c r="G205" s="77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  <c r="BQ205" s="38"/>
      <c r="BR205" s="38"/>
      <c r="BS205" s="38"/>
      <c r="BT205" s="38"/>
      <c r="BU205" s="38"/>
      <c r="BV205" s="38"/>
      <c r="BW205" s="38"/>
      <c r="BX205" s="38"/>
      <c r="BY205" s="38"/>
      <c r="BZ205" s="38"/>
      <c r="CA205" s="38"/>
      <c r="CB205" s="38"/>
      <c r="CC205" s="38"/>
      <c r="CD205" s="38"/>
      <c r="CE205" s="38"/>
      <c r="CF205" s="38"/>
      <c r="CG205" s="38"/>
      <c r="CH205" s="38"/>
      <c r="CI205" s="38"/>
      <c r="CJ205" s="38"/>
      <c r="CK205" s="38"/>
      <c r="CL205" s="38"/>
      <c r="CM205" s="38"/>
      <c r="CN205" s="38"/>
      <c r="CO205" s="38"/>
      <c r="CP205" s="38"/>
      <c r="CQ205" s="38"/>
      <c r="CR205" s="38"/>
      <c r="CS205" s="38"/>
      <c r="CT205" s="38"/>
      <c r="CU205" s="38"/>
      <c r="CV205" s="38"/>
      <c r="CW205" s="38"/>
      <c r="CX205" s="38"/>
      <c r="CY205" s="38"/>
      <c r="CZ205" s="38"/>
      <c r="DA205" s="38"/>
      <c r="DB205" s="38"/>
      <c r="DC205" s="38"/>
      <c r="DD205" s="38"/>
      <c r="DE205" s="38"/>
      <c r="DF205" s="38"/>
      <c r="DG205" s="38"/>
      <c r="DH205" s="38"/>
      <c r="DI205" s="38"/>
      <c r="DJ205" s="38"/>
      <c r="DK205" s="38"/>
      <c r="DL205" s="38"/>
      <c r="DM205" s="38"/>
      <c r="DN205" s="38"/>
      <c r="DO205" s="38"/>
      <c r="DP205" s="38"/>
      <c r="DQ205" s="38"/>
      <c r="DR205" s="38"/>
      <c r="DS205" s="38"/>
      <c r="DT205" s="38"/>
      <c r="DU205" s="38"/>
      <c r="DV205" s="38"/>
      <c r="DW205" s="38"/>
      <c r="DX205" s="38"/>
      <c r="DY205" s="38"/>
      <c r="DZ205" s="38"/>
      <c r="EA205" s="38"/>
      <c r="EB205" s="38"/>
      <c r="EC205" s="38"/>
      <c r="ED205" s="38"/>
      <c r="EE205" s="38"/>
      <c r="EF205" s="38"/>
      <c r="EG205" s="38"/>
      <c r="EH205" s="38"/>
      <c r="EI205" s="38"/>
      <c r="EJ205" s="38"/>
      <c r="EK205" s="38"/>
      <c r="EL205" s="38"/>
      <c r="EM205" s="38"/>
      <c r="EN205" s="38"/>
      <c r="EO205" s="38"/>
      <c r="EP205" s="38"/>
      <c r="EQ205" s="38"/>
      <c r="ER205" s="38"/>
      <c r="ES205" s="38"/>
      <c r="ET205" s="38"/>
      <c r="EU205" s="38"/>
      <c r="EV205" s="38"/>
      <c r="EW205" s="38"/>
      <c r="EX205" s="38"/>
      <c r="EY205" s="38"/>
      <c r="EZ205" s="38"/>
      <c r="FA205" s="38"/>
      <c r="FB205" s="38"/>
      <c r="FC205" s="38"/>
      <c r="FD205" s="38"/>
      <c r="FE205" s="38"/>
      <c r="FF205" s="38"/>
      <c r="FG205" s="38"/>
      <c r="FH205" s="38"/>
      <c r="FI205" s="38"/>
      <c r="FJ205" s="38"/>
      <c r="FK205" s="38"/>
      <c r="FL205" s="38"/>
      <c r="FM205" s="38"/>
      <c r="FN205" s="38"/>
      <c r="FO205" s="38"/>
      <c r="FP205" s="38"/>
      <c r="FQ205" s="38"/>
      <c r="FR205" s="38"/>
      <c r="FS205" s="38"/>
      <c r="FT205" s="38"/>
      <c r="FU205" s="38"/>
      <c r="FV205" s="38"/>
      <c r="FW205" s="38"/>
      <c r="FX205" s="38"/>
      <c r="FY205" s="38"/>
      <c r="FZ205" s="38"/>
      <c r="GA205" s="38"/>
      <c r="GB205" s="38"/>
      <c r="GC205" s="38"/>
      <c r="GD205" s="38"/>
      <c r="GE205" s="38"/>
      <c r="GF205" s="38"/>
      <c r="GG205" s="38"/>
      <c r="GH205" s="38"/>
      <c r="GI205" s="38"/>
      <c r="GJ205" s="38"/>
      <c r="GK205" s="38"/>
      <c r="GL205" s="38"/>
      <c r="GM205" s="38"/>
      <c r="GN205" s="38"/>
      <c r="GO205" s="38"/>
      <c r="GP205" s="38"/>
      <c r="GQ205" s="38"/>
      <c r="GR205" s="38"/>
      <c r="GS205" s="38"/>
      <c r="GT205" s="38"/>
      <c r="GU205" s="38"/>
      <c r="GV205" s="38"/>
      <c r="GW205" s="38"/>
      <c r="GX205" s="38"/>
      <c r="GY205" s="38"/>
      <c r="GZ205" s="38"/>
      <c r="HA205" s="38"/>
      <c r="HB205" s="38"/>
      <c r="HC205" s="38"/>
      <c r="HD205" s="38"/>
      <c r="HE205" s="38"/>
      <c r="HF205" s="38"/>
      <c r="HG205" s="38"/>
      <c r="HH205" s="38"/>
      <c r="HI205" s="38"/>
      <c r="HJ205" s="38"/>
      <c r="HK205" s="38"/>
      <c r="HL205" s="38"/>
      <c r="HM205" s="38"/>
      <c r="HN205" s="38"/>
      <c r="HO205" s="38"/>
      <c r="HP205" s="38"/>
      <c r="HQ205" s="38"/>
      <c r="HR205" s="38"/>
      <c r="HS205" s="38"/>
      <c r="HT205" s="38"/>
      <c r="HU205" s="38"/>
      <c r="HV205" s="38"/>
      <c r="HW205" s="38"/>
      <c r="HX205" s="38"/>
      <c r="HY205" s="38"/>
      <c r="HZ205" s="38"/>
      <c r="IA205" s="38"/>
      <c r="IB205" s="38"/>
      <c r="IC205" s="38"/>
      <c r="ID205" s="38"/>
      <c r="IE205" s="38"/>
      <c r="IF205" s="38"/>
      <c r="IG205" s="38"/>
      <c r="IH205" s="38"/>
      <c r="II205" s="38"/>
      <c r="IJ205" s="38"/>
      <c r="IK205" s="38"/>
      <c r="IL205" s="38"/>
      <c r="IM205" s="38"/>
      <c r="IN205" s="38"/>
      <c r="IO205" s="38"/>
      <c r="IP205" s="38"/>
      <c r="IQ205" s="38"/>
      <c r="IR205" s="38"/>
      <c r="IS205" s="38"/>
      <c r="IT205" s="38"/>
      <c r="IU205" s="38"/>
      <c r="IV205" s="38"/>
      <c r="IW205" s="38"/>
      <c r="IX205" s="38"/>
      <c r="IY205" s="38"/>
      <c r="IZ205" s="38"/>
      <c r="JA205" s="38"/>
      <c r="JB205" s="38"/>
      <c r="JC205" s="38"/>
      <c r="JD205" s="38"/>
      <c r="JE205" s="38"/>
      <c r="JF205" s="38"/>
      <c r="JG205" s="38"/>
      <c r="JH205" s="38"/>
      <c r="JI205" s="38"/>
      <c r="JJ205" s="38"/>
      <c r="JK205" s="38"/>
      <c r="JL205" s="38"/>
      <c r="JM205" s="38"/>
      <c r="JN205" s="38"/>
      <c r="JO205" s="38"/>
      <c r="JP205" s="38"/>
      <c r="JQ205" s="38"/>
      <c r="JR205" s="38"/>
      <c r="JS205" s="38"/>
      <c r="JT205" s="38"/>
      <c r="JU205" s="38"/>
      <c r="JV205" s="38"/>
      <c r="JW205" s="38"/>
      <c r="JX205" s="38"/>
      <c r="JY205" s="38"/>
      <c r="JZ205" s="38"/>
      <c r="KA205" s="38"/>
      <c r="KB205" s="38"/>
      <c r="KC205" s="38"/>
      <c r="KD205" s="38"/>
      <c r="KE205" s="38"/>
      <c r="KF205" s="38"/>
      <c r="KG205" s="38"/>
      <c r="KH205" s="38"/>
      <c r="KI205" s="38"/>
      <c r="KJ205" s="38"/>
      <c r="KK205" s="38"/>
      <c r="KL205" s="38"/>
      <c r="KM205" s="38"/>
      <c r="KN205" s="38"/>
      <c r="KO205" s="38"/>
      <c r="KP205" s="38"/>
      <c r="KQ205" s="38"/>
      <c r="KR205" s="38"/>
      <c r="KS205" s="38"/>
      <c r="KT205" s="38"/>
      <c r="KU205" s="38"/>
      <c r="KV205" s="38"/>
      <c r="KW205" s="38"/>
      <c r="KX205" s="38"/>
      <c r="KY205" s="38"/>
      <c r="KZ205" s="38"/>
      <c r="LA205" s="38"/>
      <c r="LB205" s="38"/>
      <c r="LC205" s="38"/>
      <c r="LD205" s="38"/>
      <c r="LE205" s="38"/>
      <c r="LF205" s="38"/>
      <c r="LG205" s="38"/>
      <c r="LH205" s="38"/>
      <c r="LI205" s="38"/>
      <c r="LJ205" s="38"/>
      <c r="LK205" s="38"/>
      <c r="LL205" s="38"/>
      <c r="LM205" s="38"/>
      <c r="LN205" s="38"/>
      <c r="LO205" s="38"/>
      <c r="LP205" s="38"/>
      <c r="LQ205" s="38"/>
      <c r="LR205" s="38"/>
      <c r="LS205" s="38"/>
      <c r="LT205" s="38"/>
      <c r="LU205" s="38"/>
      <c r="LV205" s="38"/>
      <c r="LW205" s="38"/>
      <c r="LX205" s="38"/>
      <c r="LY205" s="38"/>
      <c r="LZ205" s="38"/>
      <c r="MA205" s="38"/>
      <c r="MB205" s="38"/>
      <c r="MC205" s="38"/>
      <c r="MD205" s="38"/>
      <c r="ME205" s="38"/>
      <c r="MF205" s="38"/>
      <c r="MG205" s="38"/>
      <c r="MH205" s="38"/>
      <c r="MI205" s="38"/>
      <c r="MJ205" s="38"/>
      <c r="MK205" s="38"/>
      <c r="ML205" s="38"/>
      <c r="MM205" s="38"/>
      <c r="MN205" s="38"/>
      <c r="MO205" s="38"/>
      <c r="MP205" s="38"/>
      <c r="MQ205" s="38"/>
      <c r="MR205" s="38"/>
      <c r="MS205" s="38"/>
      <c r="MT205" s="38"/>
      <c r="MU205" s="38"/>
      <c r="MV205" s="38"/>
      <c r="MW205" s="38"/>
      <c r="MX205" s="38"/>
      <c r="MY205" s="38"/>
      <c r="MZ205" s="38"/>
      <c r="NA205" s="38"/>
      <c r="NB205" s="38"/>
      <c r="NC205" s="38"/>
      <c r="ND205" s="38"/>
      <c r="NE205" s="38"/>
      <c r="NF205" s="38"/>
      <c r="NG205" s="38"/>
      <c r="NH205" s="38"/>
      <c r="NI205" s="38"/>
      <c r="NJ205" s="38"/>
      <c r="NK205" s="38"/>
      <c r="NL205" s="38"/>
      <c r="NM205" s="38"/>
      <c r="NN205" s="38"/>
      <c r="NO205" s="38"/>
      <c r="NP205" s="38"/>
      <c r="NQ205" s="38"/>
      <c r="NR205" s="38"/>
      <c r="NS205" s="38"/>
      <c r="NT205" s="38"/>
      <c r="NU205" s="38"/>
      <c r="NV205" s="38"/>
      <c r="NW205" s="38"/>
      <c r="NX205" s="38"/>
      <c r="NY205" s="38"/>
      <c r="NZ205" s="38"/>
      <c r="OA205" s="38"/>
      <c r="OB205" s="38"/>
      <c r="OC205" s="38"/>
      <c r="OD205" s="38"/>
      <c r="OE205" s="38"/>
      <c r="OF205" s="38"/>
      <c r="OG205" s="38"/>
      <c r="OH205" s="38"/>
      <c r="OI205" s="38"/>
      <c r="OJ205" s="38"/>
      <c r="OK205" s="38"/>
      <c r="OL205" s="38"/>
      <c r="OM205" s="38"/>
      <c r="ON205" s="38"/>
      <c r="OO205" s="38"/>
      <c r="OP205" s="38"/>
      <c r="OQ205" s="38"/>
      <c r="OR205" s="38"/>
      <c r="OS205" s="38"/>
      <c r="OT205" s="38"/>
      <c r="OU205" s="38"/>
      <c r="OV205" s="38"/>
      <c r="OW205" s="38"/>
      <c r="OX205" s="38"/>
      <c r="OY205" s="38"/>
      <c r="OZ205" s="38"/>
      <c r="PA205" s="38"/>
      <c r="PB205" s="38"/>
      <c r="PC205" s="38"/>
      <c r="PD205" s="38"/>
      <c r="PE205" s="38"/>
      <c r="PF205" s="38"/>
      <c r="PG205" s="38"/>
      <c r="PH205" s="38"/>
      <c r="PI205" s="38"/>
      <c r="PJ205" s="38"/>
      <c r="PK205" s="38"/>
      <c r="PL205" s="38"/>
      <c r="PM205" s="38"/>
      <c r="PN205" s="38"/>
      <c r="PO205" s="38"/>
      <c r="PP205" s="38"/>
      <c r="PQ205" s="38"/>
      <c r="PR205" s="38"/>
      <c r="PS205" s="38"/>
      <c r="PT205" s="38"/>
      <c r="PU205" s="38"/>
      <c r="PV205" s="38"/>
      <c r="PW205" s="38"/>
      <c r="PX205" s="38"/>
      <c r="PY205" s="38"/>
      <c r="PZ205" s="38"/>
      <c r="QA205" s="38"/>
      <c r="QB205" s="38"/>
      <c r="QC205" s="38"/>
      <c r="QD205" s="38"/>
      <c r="QE205" s="38"/>
      <c r="QF205" s="38"/>
      <c r="QG205" s="38"/>
      <c r="QH205" s="38"/>
      <c r="QI205" s="38"/>
      <c r="QJ205" s="38"/>
      <c r="QK205" s="38"/>
      <c r="QL205" s="38"/>
      <c r="QM205" s="38"/>
      <c r="QN205" s="38"/>
      <c r="QO205" s="38"/>
      <c r="QP205" s="38"/>
      <c r="QQ205" s="38"/>
      <c r="QR205" s="38"/>
      <c r="QS205" s="38"/>
      <c r="QT205" s="38"/>
      <c r="QU205" s="38"/>
      <c r="QV205" s="38"/>
      <c r="QW205" s="38"/>
      <c r="QX205" s="38"/>
      <c r="QY205" s="38"/>
      <c r="QZ205" s="38"/>
      <c r="RA205" s="38"/>
      <c r="RB205" s="38"/>
      <c r="RC205" s="38"/>
      <c r="RD205" s="38"/>
      <c r="RE205" s="38"/>
      <c r="RF205" s="38"/>
      <c r="RG205" s="38"/>
      <c r="RH205" s="38"/>
      <c r="RI205" s="38"/>
      <c r="RJ205" s="38"/>
      <c r="RK205" s="38"/>
      <c r="RL205" s="38"/>
      <c r="RM205" s="38"/>
      <c r="RN205" s="38"/>
      <c r="RO205" s="38"/>
      <c r="RP205" s="38"/>
      <c r="RQ205" s="38"/>
      <c r="RR205" s="38"/>
      <c r="RS205" s="38"/>
      <c r="RT205" s="38"/>
      <c r="RU205" s="38"/>
      <c r="RV205" s="38"/>
      <c r="RW205" s="38"/>
      <c r="RX205" s="38"/>
      <c r="RY205" s="38"/>
      <c r="RZ205" s="38"/>
      <c r="SA205" s="38"/>
      <c r="SB205" s="38"/>
      <c r="SC205" s="38"/>
      <c r="SD205" s="38"/>
      <c r="SE205" s="38"/>
      <c r="SF205" s="38"/>
      <c r="SG205" s="38"/>
      <c r="SH205" s="38"/>
      <c r="SI205" s="38"/>
      <c r="SJ205" s="38"/>
      <c r="SK205" s="38"/>
      <c r="SL205" s="38"/>
      <c r="SM205" s="38"/>
      <c r="SN205" s="38"/>
      <c r="SO205" s="38"/>
      <c r="SP205" s="38"/>
      <c r="SQ205" s="38"/>
      <c r="SR205" s="38"/>
      <c r="SS205" s="38"/>
      <c r="ST205" s="38"/>
      <c r="SU205" s="38"/>
      <c r="SV205" s="38"/>
      <c r="SW205" s="38"/>
      <c r="SX205" s="38"/>
      <c r="SY205" s="38"/>
      <c r="SZ205" s="38"/>
      <c r="TA205" s="38"/>
      <c r="TB205" s="38"/>
      <c r="TC205" s="38"/>
      <c r="TD205" s="38"/>
      <c r="TE205" s="38"/>
      <c r="TF205" s="38"/>
      <c r="TG205" s="38"/>
      <c r="TH205" s="38"/>
      <c r="TI205" s="38"/>
      <c r="TJ205" s="38"/>
      <c r="TK205" s="38"/>
      <c r="TL205" s="38"/>
      <c r="TM205" s="38"/>
      <c r="TN205" s="38"/>
      <c r="TO205" s="38"/>
      <c r="TP205" s="38"/>
      <c r="TQ205" s="38"/>
      <c r="TR205" s="38"/>
      <c r="TS205" s="38"/>
      <c r="TT205" s="38"/>
      <c r="TU205" s="38"/>
      <c r="TV205" s="38"/>
      <c r="TW205" s="38"/>
      <c r="TX205" s="38"/>
      <c r="TY205" s="38"/>
      <c r="TZ205" s="38"/>
      <c r="UA205" s="38"/>
      <c r="UB205" s="38"/>
      <c r="UC205" s="38"/>
      <c r="UD205" s="38"/>
      <c r="UE205" s="38"/>
      <c r="UF205" s="38"/>
      <c r="UG205" s="38"/>
      <c r="UH205" s="38"/>
      <c r="UI205" s="38"/>
      <c r="UJ205" s="38"/>
      <c r="UK205" s="38"/>
      <c r="UL205" s="38"/>
      <c r="UM205" s="38"/>
      <c r="UN205" s="38"/>
      <c r="UO205" s="38"/>
      <c r="UP205" s="38"/>
      <c r="UQ205" s="38"/>
      <c r="UR205" s="38"/>
      <c r="US205" s="38"/>
      <c r="UT205" s="38"/>
      <c r="UU205" s="38"/>
      <c r="UV205" s="38"/>
      <c r="UW205" s="38"/>
      <c r="UX205" s="38"/>
      <c r="UY205" s="38"/>
      <c r="UZ205" s="38"/>
      <c r="VA205" s="38"/>
      <c r="VB205" s="38"/>
      <c r="VC205" s="38"/>
      <c r="VD205" s="38"/>
      <c r="VE205" s="38"/>
      <c r="VF205" s="38"/>
      <c r="VG205" s="38"/>
      <c r="VH205" s="38"/>
      <c r="VI205" s="38"/>
      <c r="VJ205" s="38"/>
      <c r="VK205" s="38"/>
      <c r="VL205" s="38"/>
      <c r="VM205" s="38"/>
      <c r="VN205" s="38"/>
      <c r="VO205" s="38"/>
      <c r="VP205" s="38"/>
      <c r="VQ205" s="38">
        <v>0.9</v>
      </c>
      <c r="VR205" s="38"/>
      <c r="VS205" s="38"/>
      <c r="VT205" s="38"/>
      <c r="VU205" s="38"/>
      <c r="VV205" s="38"/>
      <c r="VW205" s="38"/>
      <c r="VX205" s="38"/>
      <c r="VY205" s="38">
        <v>0.9</v>
      </c>
      <c r="VZ205" s="38"/>
      <c r="WA205" s="38"/>
      <c r="WB205" s="38"/>
      <c r="WC205" s="38"/>
      <c r="WD205" s="38"/>
      <c r="WE205" s="38"/>
      <c r="WF205" s="38"/>
      <c r="WG205" s="38"/>
      <c r="WH205" s="38"/>
      <c r="WI205" s="38"/>
      <c r="WJ205" s="38"/>
      <c r="WK205" s="38"/>
      <c r="WL205" s="38"/>
      <c r="WM205" s="38"/>
      <c r="WN205" s="38"/>
      <c r="WO205" s="38"/>
      <c r="WP205" s="38"/>
      <c r="WQ205" s="38"/>
      <c r="WR205" s="38"/>
      <c r="WS205" s="38"/>
      <c r="WT205" s="38"/>
      <c r="WU205" s="38"/>
      <c r="WV205" s="38"/>
      <c r="WW205" s="38"/>
      <c r="WX205" s="38"/>
      <c r="WY205" s="38"/>
      <c r="WZ205" s="38"/>
      <c r="XA205" s="38"/>
      <c r="XB205" s="38"/>
      <c r="XC205" s="38"/>
      <c r="XD205" s="38"/>
      <c r="XE205" s="38"/>
      <c r="XF205" s="38"/>
      <c r="XG205" s="38"/>
      <c r="XH205" s="38"/>
      <c r="XI205" s="38"/>
      <c r="XJ205" s="38"/>
      <c r="XK205" s="38"/>
      <c r="XL205" s="38"/>
      <c r="XM205" s="38"/>
      <c r="XN205" s="38"/>
      <c r="XO205" s="38"/>
      <c r="XP205" s="38"/>
      <c r="XQ205" s="38"/>
      <c r="XR205" s="38"/>
      <c r="XS205" s="38"/>
      <c r="XT205" s="38"/>
      <c r="XU205" s="38"/>
      <c r="XV205" s="38"/>
      <c r="XW205" s="38"/>
      <c r="XX205" s="38"/>
      <c r="XY205" s="38"/>
      <c r="XZ205" s="38"/>
      <c r="YA205" s="38"/>
      <c r="YB205" s="38"/>
      <c r="YC205" s="38"/>
      <c r="YD205" s="38"/>
      <c r="YE205" s="38"/>
      <c r="YF205" s="38"/>
      <c r="YG205" s="38"/>
      <c r="YH205" s="38"/>
      <c r="YI205" s="38"/>
      <c r="YJ205" s="38"/>
      <c r="YK205" s="38"/>
      <c r="YL205" s="38"/>
      <c r="YM205" s="38"/>
      <c r="YN205" s="38"/>
      <c r="YO205" s="38"/>
      <c r="YP205" s="38"/>
      <c r="YQ205" s="38"/>
      <c r="YR205" s="38"/>
      <c r="YS205" s="38"/>
      <c r="YT205" s="38"/>
      <c r="YU205" s="38"/>
      <c r="YV205" s="38"/>
      <c r="YW205" s="38"/>
      <c r="YX205" s="38"/>
      <c r="YY205" s="38"/>
      <c r="YZ205" s="38"/>
      <c r="ZA205" s="38"/>
      <c r="ZB205" s="38"/>
      <c r="ZC205" s="38"/>
      <c r="ZD205" s="38"/>
      <c r="ZE205" s="38"/>
      <c r="ZF205" s="38"/>
      <c r="ZG205" s="38"/>
      <c r="ZH205" s="38"/>
      <c r="ZI205" s="38"/>
      <c r="ZJ205" s="38"/>
      <c r="ZK205" s="38"/>
      <c r="ZL205" s="38"/>
      <c r="ZM205" s="38"/>
      <c r="ZN205" s="38"/>
      <c r="ZO205" s="38"/>
      <c r="ZP205" s="38"/>
      <c r="ZQ205" s="38">
        <v>0.9</v>
      </c>
      <c r="ZR205" s="38"/>
      <c r="ZS205" s="38"/>
      <c r="ZT205" s="38"/>
      <c r="ZU205" s="38"/>
      <c r="ZV205" s="38"/>
      <c r="ZW205" s="38">
        <v>0.9</v>
      </c>
      <c r="ZX205" s="38"/>
      <c r="ZY205" s="38"/>
      <c r="ZZ205" s="38"/>
      <c r="AAA205" s="38"/>
      <c r="AAB205" s="38"/>
      <c r="AAC205" s="38"/>
      <c r="AAD205" s="38"/>
      <c r="AAE205" s="38"/>
      <c r="AAF205" s="38"/>
      <c r="AAG205" s="38"/>
      <c r="AAH205" s="38"/>
      <c r="AAI205" s="38"/>
      <c r="AAJ205" s="31">
        <f t="shared" si="21"/>
        <v>0</v>
      </c>
      <c r="AAK205" s="5"/>
    </row>
    <row r="206" spans="1:713" s="36" customFormat="1" x14ac:dyDescent="0.25">
      <c r="A206" s="43" t="s">
        <v>621</v>
      </c>
      <c r="B206" s="77">
        <f t="shared" si="20"/>
        <v>0</v>
      </c>
      <c r="C206" s="69">
        <v>1</v>
      </c>
      <c r="D206" s="72">
        <v>43381</v>
      </c>
      <c r="E206" s="79">
        <v>28.73</v>
      </c>
      <c r="F206" s="79">
        <f t="shared" si="22"/>
        <v>0</v>
      </c>
      <c r="G206" s="77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  <c r="BQ206" s="38"/>
      <c r="BR206" s="38"/>
      <c r="BS206" s="38"/>
      <c r="BT206" s="38"/>
      <c r="BU206" s="38"/>
      <c r="BV206" s="38"/>
      <c r="BW206" s="38"/>
      <c r="BX206" s="38"/>
      <c r="BY206" s="38"/>
      <c r="BZ206" s="38"/>
      <c r="CA206" s="38"/>
      <c r="CB206" s="38"/>
      <c r="CC206" s="38"/>
      <c r="CD206" s="38"/>
      <c r="CE206" s="38"/>
      <c r="CF206" s="38"/>
      <c r="CG206" s="38"/>
      <c r="CH206" s="38"/>
      <c r="CI206" s="38"/>
      <c r="CJ206" s="38"/>
      <c r="CK206" s="38"/>
      <c r="CL206" s="38"/>
      <c r="CM206" s="38"/>
      <c r="CN206" s="38"/>
      <c r="CO206" s="38"/>
      <c r="CP206" s="38"/>
      <c r="CQ206" s="38"/>
      <c r="CR206" s="38"/>
      <c r="CS206" s="38"/>
      <c r="CT206" s="38"/>
      <c r="CU206" s="38"/>
      <c r="CV206" s="38"/>
      <c r="CW206" s="38"/>
      <c r="CX206" s="38"/>
      <c r="CY206" s="38"/>
      <c r="CZ206" s="38"/>
      <c r="DA206" s="38"/>
      <c r="DB206" s="38"/>
      <c r="DC206" s="38"/>
      <c r="DD206" s="38"/>
      <c r="DE206" s="38"/>
      <c r="DF206" s="38"/>
      <c r="DG206" s="38"/>
      <c r="DH206" s="38"/>
      <c r="DI206" s="38"/>
      <c r="DJ206" s="38"/>
      <c r="DK206" s="38"/>
      <c r="DL206" s="38"/>
      <c r="DM206" s="38"/>
      <c r="DN206" s="38"/>
      <c r="DO206" s="38"/>
      <c r="DP206" s="38"/>
      <c r="DQ206" s="38"/>
      <c r="DR206" s="38"/>
      <c r="DS206" s="38"/>
      <c r="DT206" s="38"/>
      <c r="DU206" s="38"/>
      <c r="DV206" s="38"/>
      <c r="DW206" s="38"/>
      <c r="DX206" s="38"/>
      <c r="DY206" s="38"/>
      <c r="DZ206" s="38"/>
      <c r="EA206" s="38"/>
      <c r="EB206" s="38"/>
      <c r="EC206" s="38"/>
      <c r="ED206" s="38"/>
      <c r="EE206" s="38"/>
      <c r="EF206" s="38"/>
      <c r="EG206" s="38"/>
      <c r="EH206" s="38"/>
      <c r="EI206" s="38"/>
      <c r="EJ206" s="38"/>
      <c r="EK206" s="38"/>
      <c r="EL206" s="38"/>
      <c r="EM206" s="38"/>
      <c r="EN206" s="38"/>
      <c r="EO206" s="38"/>
      <c r="EP206" s="38"/>
      <c r="EQ206" s="38"/>
      <c r="ER206" s="38"/>
      <c r="ES206" s="38"/>
      <c r="ET206" s="38"/>
      <c r="EU206" s="38"/>
      <c r="EV206" s="38"/>
      <c r="EW206" s="38"/>
      <c r="EX206" s="38"/>
      <c r="EY206" s="38"/>
      <c r="EZ206" s="38"/>
      <c r="FA206" s="38"/>
      <c r="FB206" s="38"/>
      <c r="FC206" s="38"/>
      <c r="FD206" s="38"/>
      <c r="FE206" s="38"/>
      <c r="FF206" s="38"/>
      <c r="FG206" s="38"/>
      <c r="FH206" s="38"/>
      <c r="FI206" s="38"/>
      <c r="FJ206" s="38"/>
      <c r="FK206" s="38"/>
      <c r="FL206" s="38"/>
      <c r="FM206" s="38"/>
      <c r="FN206" s="38"/>
      <c r="FO206" s="38"/>
      <c r="FP206" s="38"/>
      <c r="FQ206" s="38"/>
      <c r="FR206" s="38"/>
      <c r="FS206" s="38"/>
      <c r="FT206" s="38"/>
      <c r="FU206" s="38"/>
      <c r="FV206" s="38"/>
      <c r="FW206" s="38"/>
      <c r="FX206" s="38"/>
      <c r="FY206" s="38"/>
      <c r="FZ206" s="38"/>
      <c r="GA206" s="38"/>
      <c r="GB206" s="38"/>
      <c r="GC206" s="38"/>
      <c r="GD206" s="38"/>
      <c r="GE206" s="38"/>
      <c r="GF206" s="38"/>
      <c r="GG206" s="38"/>
      <c r="GH206" s="38"/>
      <c r="GI206" s="38"/>
      <c r="GJ206" s="38"/>
      <c r="GK206" s="38"/>
      <c r="GL206" s="38"/>
      <c r="GM206" s="38"/>
      <c r="GN206" s="38"/>
      <c r="GO206" s="38"/>
      <c r="GP206" s="38"/>
      <c r="GQ206" s="38"/>
      <c r="GR206" s="38"/>
      <c r="GS206" s="38"/>
      <c r="GT206" s="38"/>
      <c r="GU206" s="38"/>
      <c r="GV206" s="38"/>
      <c r="GW206" s="38"/>
      <c r="GX206" s="38"/>
      <c r="GY206" s="38"/>
      <c r="GZ206" s="38"/>
      <c r="HA206" s="38"/>
      <c r="HB206" s="38"/>
      <c r="HC206" s="38"/>
      <c r="HD206" s="38"/>
      <c r="HE206" s="38"/>
      <c r="HF206" s="38"/>
      <c r="HG206" s="38"/>
      <c r="HH206" s="38"/>
      <c r="HI206" s="38"/>
      <c r="HJ206" s="38"/>
      <c r="HK206" s="38"/>
      <c r="HL206" s="38"/>
      <c r="HM206" s="38"/>
      <c r="HN206" s="38"/>
      <c r="HO206" s="38"/>
      <c r="HP206" s="38"/>
      <c r="HQ206" s="38"/>
      <c r="HR206" s="38"/>
      <c r="HS206" s="38"/>
      <c r="HT206" s="38"/>
      <c r="HU206" s="38"/>
      <c r="HV206" s="38"/>
      <c r="HW206" s="38"/>
      <c r="HX206" s="38"/>
      <c r="HY206" s="38"/>
      <c r="HZ206" s="38"/>
      <c r="IA206" s="38"/>
      <c r="IB206" s="38"/>
      <c r="IC206" s="38"/>
      <c r="ID206" s="38"/>
      <c r="IE206" s="38"/>
      <c r="IF206" s="38"/>
      <c r="IG206" s="38"/>
      <c r="IH206" s="38"/>
      <c r="II206" s="38"/>
      <c r="IJ206" s="38"/>
      <c r="IK206" s="38"/>
      <c r="IL206" s="38"/>
      <c r="IM206" s="38"/>
      <c r="IN206" s="38"/>
      <c r="IO206" s="38"/>
      <c r="IP206" s="38"/>
      <c r="IQ206" s="38"/>
      <c r="IR206" s="38"/>
      <c r="IS206" s="38"/>
      <c r="IT206" s="38"/>
      <c r="IU206" s="38"/>
      <c r="IV206" s="38"/>
      <c r="IW206" s="38"/>
      <c r="IX206" s="38"/>
      <c r="IY206" s="38"/>
      <c r="IZ206" s="38"/>
      <c r="JA206" s="38"/>
      <c r="JB206" s="38"/>
      <c r="JC206" s="38"/>
      <c r="JD206" s="38"/>
      <c r="JE206" s="38"/>
      <c r="JF206" s="38"/>
      <c r="JG206" s="38"/>
      <c r="JH206" s="38"/>
      <c r="JI206" s="38"/>
      <c r="JJ206" s="38"/>
      <c r="JK206" s="38"/>
      <c r="JL206" s="38"/>
      <c r="JM206" s="38"/>
      <c r="JN206" s="38"/>
      <c r="JO206" s="38"/>
      <c r="JP206" s="38"/>
      <c r="JQ206" s="38"/>
      <c r="JR206" s="38"/>
      <c r="JS206" s="38"/>
      <c r="JT206" s="38"/>
      <c r="JU206" s="38"/>
      <c r="JV206" s="38"/>
      <c r="JW206" s="38"/>
      <c r="JX206" s="38"/>
      <c r="JY206" s="38"/>
      <c r="JZ206" s="38"/>
      <c r="KA206" s="38"/>
      <c r="KB206" s="38"/>
      <c r="KC206" s="38"/>
      <c r="KD206" s="38"/>
      <c r="KE206" s="38"/>
      <c r="KF206" s="38"/>
      <c r="KG206" s="38"/>
      <c r="KH206" s="38"/>
      <c r="KI206" s="38"/>
      <c r="KJ206" s="38"/>
      <c r="KK206" s="38"/>
      <c r="KL206" s="38"/>
      <c r="KM206" s="38"/>
      <c r="KN206" s="38"/>
      <c r="KO206" s="38"/>
      <c r="KP206" s="38"/>
      <c r="KQ206" s="38"/>
      <c r="KR206" s="38"/>
      <c r="KS206" s="38"/>
      <c r="KT206" s="38"/>
      <c r="KU206" s="38"/>
      <c r="KV206" s="38"/>
      <c r="KW206" s="38"/>
      <c r="KX206" s="38"/>
      <c r="KY206" s="38"/>
      <c r="KZ206" s="38"/>
      <c r="LA206" s="38"/>
      <c r="LB206" s="38"/>
      <c r="LC206" s="38"/>
      <c r="LD206" s="38"/>
      <c r="LE206" s="38"/>
      <c r="LF206" s="38"/>
      <c r="LG206" s="38"/>
      <c r="LH206" s="38"/>
      <c r="LI206" s="38"/>
      <c r="LJ206" s="38"/>
      <c r="LK206" s="38"/>
      <c r="LL206" s="38"/>
      <c r="LM206" s="38"/>
      <c r="LN206" s="38"/>
      <c r="LO206" s="38"/>
      <c r="LP206" s="38"/>
      <c r="LQ206" s="38"/>
      <c r="LR206" s="38"/>
      <c r="LS206" s="38"/>
      <c r="LT206" s="38"/>
      <c r="LU206" s="38"/>
      <c r="LV206" s="38"/>
      <c r="LW206" s="38"/>
      <c r="LX206" s="38"/>
      <c r="LY206" s="38"/>
      <c r="LZ206" s="38"/>
      <c r="MA206" s="38"/>
      <c r="MB206" s="38"/>
      <c r="MC206" s="38"/>
      <c r="MD206" s="38"/>
      <c r="ME206" s="38"/>
      <c r="MF206" s="38"/>
      <c r="MG206" s="38"/>
      <c r="MH206" s="38"/>
      <c r="MI206" s="38"/>
      <c r="MJ206" s="38"/>
      <c r="MK206" s="38"/>
      <c r="ML206" s="38"/>
      <c r="MM206" s="38"/>
      <c r="MN206" s="38"/>
      <c r="MO206" s="38"/>
      <c r="MP206" s="38"/>
      <c r="MQ206" s="38"/>
      <c r="MR206" s="38"/>
      <c r="MS206" s="38"/>
      <c r="MT206" s="38"/>
      <c r="MU206" s="38"/>
      <c r="MV206" s="38"/>
      <c r="MW206" s="38"/>
      <c r="MX206" s="38"/>
      <c r="MY206" s="38"/>
      <c r="MZ206" s="38"/>
      <c r="NA206" s="38"/>
      <c r="NB206" s="38"/>
      <c r="NC206" s="38"/>
      <c r="ND206" s="38"/>
      <c r="NE206" s="38"/>
      <c r="NF206" s="38"/>
      <c r="NG206" s="38"/>
      <c r="NH206" s="38"/>
      <c r="NI206" s="38"/>
      <c r="NJ206" s="38"/>
      <c r="NK206" s="38"/>
      <c r="NL206" s="38"/>
      <c r="NM206" s="38"/>
      <c r="NN206" s="38"/>
      <c r="NO206" s="38"/>
      <c r="NP206" s="38"/>
      <c r="NQ206" s="38"/>
      <c r="NR206" s="38"/>
      <c r="NS206" s="38"/>
      <c r="NT206" s="38"/>
      <c r="NU206" s="38"/>
      <c r="NV206" s="38"/>
      <c r="NW206" s="38"/>
      <c r="NX206" s="38"/>
      <c r="NY206" s="38"/>
      <c r="NZ206" s="38"/>
      <c r="OA206" s="38"/>
      <c r="OB206" s="38"/>
      <c r="OC206" s="38"/>
      <c r="OD206" s="38"/>
      <c r="OE206" s="38"/>
      <c r="OF206" s="38"/>
      <c r="OG206" s="38"/>
      <c r="OH206" s="38"/>
      <c r="OI206" s="38"/>
      <c r="OJ206" s="38"/>
      <c r="OK206" s="38"/>
      <c r="OL206" s="38"/>
      <c r="OM206" s="38"/>
      <c r="ON206" s="38"/>
      <c r="OO206" s="38"/>
      <c r="OP206" s="38"/>
      <c r="OQ206" s="38"/>
      <c r="OR206" s="38"/>
      <c r="OS206" s="38"/>
      <c r="OT206" s="38"/>
      <c r="OU206" s="38"/>
      <c r="OV206" s="38"/>
      <c r="OW206" s="38"/>
      <c r="OX206" s="38"/>
      <c r="OY206" s="38"/>
      <c r="OZ206" s="38"/>
      <c r="PA206" s="38"/>
      <c r="PB206" s="38"/>
      <c r="PC206" s="38"/>
      <c r="PD206" s="38"/>
      <c r="PE206" s="38"/>
      <c r="PF206" s="38"/>
      <c r="PG206" s="38"/>
      <c r="PH206" s="38"/>
      <c r="PI206" s="38"/>
      <c r="PJ206" s="38"/>
      <c r="PK206" s="38"/>
      <c r="PL206" s="38"/>
      <c r="PM206" s="38"/>
      <c r="PN206" s="38"/>
      <c r="PO206" s="38"/>
      <c r="PP206" s="38"/>
      <c r="PQ206" s="38"/>
      <c r="PR206" s="38"/>
      <c r="PS206" s="38"/>
      <c r="PT206" s="38"/>
      <c r="PU206" s="38"/>
      <c r="PV206" s="38"/>
      <c r="PW206" s="38"/>
      <c r="PX206" s="38"/>
      <c r="PY206" s="38"/>
      <c r="PZ206" s="38"/>
      <c r="QA206" s="38"/>
      <c r="QB206" s="38"/>
      <c r="QC206" s="38"/>
      <c r="QD206" s="38"/>
      <c r="QE206" s="38"/>
      <c r="QF206" s="38"/>
      <c r="QG206" s="38"/>
      <c r="QH206" s="38"/>
      <c r="QI206" s="38"/>
      <c r="QJ206" s="38"/>
      <c r="QK206" s="38"/>
      <c r="QL206" s="38"/>
      <c r="QM206" s="38"/>
      <c r="QN206" s="38"/>
      <c r="QO206" s="38"/>
      <c r="QP206" s="38"/>
      <c r="QQ206" s="38"/>
      <c r="QR206" s="38"/>
      <c r="QS206" s="38"/>
      <c r="QT206" s="38"/>
      <c r="QU206" s="38"/>
      <c r="QV206" s="38"/>
      <c r="QW206" s="38"/>
      <c r="QX206" s="38"/>
      <c r="QY206" s="38"/>
      <c r="QZ206" s="38"/>
      <c r="RA206" s="38"/>
      <c r="RB206" s="38"/>
      <c r="RC206" s="38"/>
      <c r="RD206" s="38"/>
      <c r="RE206" s="38"/>
      <c r="RF206" s="38"/>
      <c r="RG206" s="38"/>
      <c r="RH206" s="38"/>
      <c r="RI206" s="38"/>
      <c r="RJ206" s="38"/>
      <c r="RK206" s="38"/>
      <c r="RL206" s="38"/>
      <c r="RM206" s="38"/>
      <c r="RN206" s="38"/>
      <c r="RO206" s="38"/>
      <c r="RP206" s="38"/>
      <c r="RQ206" s="38"/>
      <c r="RR206" s="38"/>
      <c r="RS206" s="38"/>
      <c r="RT206" s="38"/>
      <c r="RU206" s="38"/>
      <c r="RV206" s="38"/>
      <c r="RW206" s="38"/>
      <c r="RX206" s="38"/>
      <c r="RY206" s="38"/>
      <c r="RZ206" s="38"/>
      <c r="SA206" s="38"/>
      <c r="SB206" s="38"/>
      <c r="SC206" s="38"/>
      <c r="SD206" s="38"/>
      <c r="SE206" s="38"/>
      <c r="SF206" s="38"/>
      <c r="SG206" s="38"/>
      <c r="SH206" s="38"/>
      <c r="SI206" s="38"/>
      <c r="SJ206" s="38"/>
      <c r="SK206" s="38"/>
      <c r="SL206" s="38"/>
      <c r="SM206" s="38"/>
      <c r="SN206" s="38"/>
      <c r="SO206" s="38"/>
      <c r="SP206" s="38"/>
      <c r="SQ206" s="38"/>
      <c r="SR206" s="38"/>
      <c r="SS206" s="38"/>
      <c r="ST206" s="38"/>
      <c r="SU206" s="38"/>
      <c r="SV206" s="38"/>
      <c r="SW206" s="38"/>
      <c r="SX206" s="38"/>
      <c r="SY206" s="38"/>
      <c r="SZ206" s="38"/>
      <c r="TA206" s="38"/>
      <c r="TB206" s="38"/>
      <c r="TC206" s="38"/>
      <c r="TD206" s="38"/>
      <c r="TE206" s="38"/>
      <c r="TF206" s="38"/>
      <c r="TG206" s="38"/>
      <c r="TH206" s="38"/>
      <c r="TI206" s="38"/>
      <c r="TJ206" s="38"/>
      <c r="TK206" s="38"/>
      <c r="TL206" s="38"/>
      <c r="TM206" s="38"/>
      <c r="TN206" s="38"/>
      <c r="TO206" s="38"/>
      <c r="TP206" s="38"/>
      <c r="TQ206" s="38"/>
      <c r="TR206" s="38"/>
      <c r="TS206" s="38"/>
      <c r="TT206" s="38">
        <v>2</v>
      </c>
      <c r="TU206" s="38"/>
      <c r="TV206" s="38"/>
      <c r="TW206" s="38"/>
      <c r="TX206" s="38"/>
      <c r="TY206" s="38"/>
      <c r="TZ206" s="38"/>
      <c r="UA206" s="38"/>
      <c r="UB206" s="38"/>
      <c r="UC206" s="38"/>
      <c r="UD206" s="38"/>
      <c r="UE206" s="38"/>
      <c r="UF206" s="38"/>
      <c r="UG206" s="38"/>
      <c r="UH206" s="38"/>
      <c r="UI206" s="38"/>
      <c r="UJ206" s="38"/>
      <c r="UK206" s="38">
        <v>2</v>
      </c>
      <c r="UL206" s="38"/>
      <c r="UM206" s="38"/>
      <c r="UN206" s="38"/>
      <c r="UO206" s="38"/>
      <c r="UP206" s="38"/>
      <c r="UQ206" s="38"/>
      <c r="UR206" s="38"/>
      <c r="US206" s="38"/>
      <c r="UT206" s="38"/>
      <c r="UU206" s="38"/>
      <c r="UV206" s="38"/>
      <c r="UW206" s="38"/>
      <c r="UX206" s="38"/>
      <c r="UY206" s="38"/>
      <c r="UZ206" s="38"/>
      <c r="VA206" s="38"/>
      <c r="VB206" s="38"/>
      <c r="VC206" s="38"/>
      <c r="VD206" s="38"/>
      <c r="VE206" s="38"/>
      <c r="VF206" s="38"/>
      <c r="VG206" s="38"/>
      <c r="VH206" s="38"/>
      <c r="VI206" s="38"/>
      <c r="VJ206" s="38"/>
      <c r="VK206" s="38"/>
      <c r="VL206" s="38"/>
      <c r="VM206" s="38"/>
      <c r="VN206" s="38"/>
      <c r="VO206" s="38"/>
      <c r="VP206" s="38"/>
      <c r="VQ206" s="38"/>
      <c r="VR206" s="38"/>
      <c r="VS206" s="38"/>
      <c r="VT206" s="38"/>
      <c r="VU206" s="38"/>
      <c r="VV206" s="38"/>
      <c r="VW206" s="38"/>
      <c r="VX206" s="38"/>
      <c r="VY206" s="38"/>
      <c r="VZ206" s="38"/>
      <c r="WA206" s="38"/>
      <c r="WB206" s="38"/>
      <c r="WC206" s="38"/>
      <c r="WD206" s="38"/>
      <c r="WE206" s="38"/>
      <c r="WF206" s="38"/>
      <c r="WG206" s="38"/>
      <c r="WH206" s="38"/>
      <c r="WI206" s="38"/>
      <c r="WJ206" s="38"/>
      <c r="WK206" s="38"/>
      <c r="WL206" s="38"/>
      <c r="WM206" s="38"/>
      <c r="WN206" s="38"/>
      <c r="WO206" s="38"/>
      <c r="WP206" s="38"/>
      <c r="WQ206" s="38"/>
      <c r="WR206" s="38"/>
      <c r="WS206" s="38"/>
      <c r="WT206" s="38"/>
      <c r="WU206" s="38"/>
      <c r="WV206" s="38"/>
      <c r="WW206" s="38"/>
      <c r="WX206" s="38"/>
      <c r="WY206" s="38"/>
      <c r="WZ206" s="38"/>
      <c r="XA206" s="38"/>
      <c r="XB206" s="38"/>
      <c r="XC206" s="38"/>
      <c r="XD206" s="38"/>
      <c r="XE206" s="38"/>
      <c r="XF206" s="38"/>
      <c r="XG206" s="38"/>
      <c r="XH206" s="38"/>
      <c r="XI206" s="38"/>
      <c r="XJ206" s="38"/>
      <c r="XK206" s="38"/>
      <c r="XL206" s="38"/>
      <c r="XM206" s="38"/>
      <c r="XN206" s="38"/>
      <c r="XO206" s="38"/>
      <c r="XP206" s="38"/>
      <c r="XQ206" s="38"/>
      <c r="XR206" s="38"/>
      <c r="XS206" s="38"/>
      <c r="XT206" s="38"/>
      <c r="XU206" s="38"/>
      <c r="XV206" s="38"/>
      <c r="XW206" s="38"/>
      <c r="XX206" s="38"/>
      <c r="XY206" s="38"/>
      <c r="XZ206" s="38"/>
      <c r="YA206" s="38"/>
      <c r="YB206" s="38"/>
      <c r="YC206" s="38"/>
      <c r="YD206" s="38"/>
      <c r="YE206" s="38"/>
      <c r="YF206" s="38"/>
      <c r="YG206" s="38"/>
      <c r="YH206" s="38"/>
      <c r="YI206" s="38"/>
      <c r="YJ206" s="38"/>
      <c r="YK206" s="38"/>
      <c r="YL206" s="38"/>
      <c r="YM206" s="38"/>
      <c r="YN206" s="38"/>
      <c r="YO206" s="38"/>
      <c r="YP206" s="38"/>
      <c r="YQ206" s="38"/>
      <c r="YR206" s="38"/>
      <c r="YS206" s="38"/>
      <c r="YT206" s="38"/>
      <c r="YU206" s="38"/>
      <c r="YV206" s="38"/>
      <c r="YW206" s="38"/>
      <c r="YX206" s="38"/>
      <c r="YY206" s="38"/>
      <c r="YZ206" s="38"/>
      <c r="ZA206" s="38"/>
      <c r="ZB206" s="38"/>
      <c r="ZC206" s="38"/>
      <c r="ZD206" s="38"/>
      <c r="ZE206" s="38"/>
      <c r="ZF206" s="38"/>
      <c r="ZG206" s="38"/>
      <c r="ZH206" s="38"/>
      <c r="ZI206" s="38"/>
      <c r="ZJ206" s="38"/>
      <c r="ZK206" s="38"/>
      <c r="ZL206" s="38"/>
      <c r="ZM206" s="38"/>
      <c r="ZN206" s="38"/>
      <c r="ZO206" s="38"/>
      <c r="ZP206" s="38"/>
      <c r="ZQ206" s="38"/>
      <c r="ZR206" s="38"/>
      <c r="ZS206" s="38"/>
      <c r="ZT206" s="38"/>
      <c r="ZU206" s="38"/>
      <c r="ZV206" s="38"/>
      <c r="ZW206" s="38"/>
      <c r="ZX206" s="38"/>
      <c r="ZY206" s="38"/>
      <c r="ZZ206" s="38"/>
      <c r="AAA206" s="38"/>
      <c r="AAB206" s="38"/>
      <c r="AAC206" s="38"/>
      <c r="AAD206" s="38"/>
      <c r="AAE206" s="38"/>
      <c r="AAF206" s="38"/>
      <c r="AAG206" s="38"/>
      <c r="AAH206" s="38"/>
      <c r="AAI206" s="38"/>
      <c r="AAJ206" s="31">
        <f t="shared" si="21"/>
        <v>0</v>
      </c>
      <c r="AAK206" s="5"/>
    </row>
    <row r="207" spans="1:713" s="36" customFormat="1" x14ac:dyDescent="0.25">
      <c r="A207" s="43" t="s">
        <v>388</v>
      </c>
      <c r="B207" s="77">
        <f t="shared" si="20"/>
        <v>0</v>
      </c>
      <c r="C207" s="69">
        <v>10</v>
      </c>
      <c r="D207" s="71">
        <v>43269</v>
      </c>
      <c r="E207" s="79">
        <v>15.7</v>
      </c>
      <c r="F207" s="79">
        <f t="shared" si="22"/>
        <v>0</v>
      </c>
      <c r="G207" s="77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  <c r="BQ207" s="38"/>
      <c r="BR207" s="38"/>
      <c r="BS207" s="38"/>
      <c r="BT207" s="38"/>
      <c r="BU207" s="38"/>
      <c r="BV207" s="38"/>
      <c r="BW207" s="38"/>
      <c r="BX207" s="38"/>
      <c r="BY207" s="38"/>
      <c r="BZ207" s="38"/>
      <c r="CA207" s="38"/>
      <c r="CB207" s="38"/>
      <c r="CC207" s="38"/>
      <c r="CD207" s="38"/>
      <c r="CE207" s="38"/>
      <c r="CF207" s="38"/>
      <c r="CG207" s="38"/>
      <c r="CH207" s="38"/>
      <c r="CI207" s="38"/>
      <c r="CJ207" s="38"/>
      <c r="CK207" s="38"/>
      <c r="CL207" s="38"/>
      <c r="CM207" s="38"/>
      <c r="CN207" s="38"/>
      <c r="CO207" s="38"/>
      <c r="CP207" s="38"/>
      <c r="CQ207" s="38"/>
      <c r="CR207" s="38"/>
      <c r="CS207" s="38"/>
      <c r="CT207" s="38"/>
      <c r="CU207" s="38"/>
      <c r="CV207" s="38"/>
      <c r="CW207" s="38"/>
      <c r="CX207" s="38"/>
      <c r="CY207" s="38"/>
      <c r="CZ207" s="38"/>
      <c r="DA207" s="38"/>
      <c r="DB207" s="38"/>
      <c r="DC207" s="38"/>
      <c r="DD207" s="38"/>
      <c r="DE207" s="38"/>
      <c r="DF207" s="38"/>
      <c r="DG207" s="38"/>
      <c r="DH207" s="38"/>
      <c r="DI207" s="38"/>
      <c r="DJ207" s="38"/>
      <c r="DK207" s="38"/>
      <c r="DL207" s="38"/>
      <c r="DM207" s="38"/>
      <c r="DN207" s="38"/>
      <c r="DO207" s="38"/>
      <c r="DP207" s="38"/>
      <c r="DQ207" s="38"/>
      <c r="DR207" s="38"/>
      <c r="DS207" s="38"/>
      <c r="DT207" s="38"/>
      <c r="DU207" s="38"/>
      <c r="DV207" s="38"/>
      <c r="DW207" s="38"/>
      <c r="DX207" s="38"/>
      <c r="DY207" s="38"/>
      <c r="DZ207" s="38"/>
      <c r="EA207" s="38"/>
      <c r="EB207" s="38"/>
      <c r="EC207" s="38"/>
      <c r="ED207" s="38"/>
      <c r="EE207" s="38"/>
      <c r="EF207" s="38"/>
      <c r="EG207" s="38"/>
      <c r="EH207" s="38"/>
      <c r="EI207" s="38"/>
      <c r="EJ207" s="38"/>
      <c r="EK207" s="38"/>
      <c r="EL207" s="38"/>
      <c r="EM207" s="38"/>
      <c r="EN207" s="38"/>
      <c r="EO207" s="38"/>
      <c r="EP207" s="38"/>
      <c r="EQ207" s="38"/>
      <c r="ER207" s="38"/>
      <c r="ES207" s="38"/>
      <c r="ET207" s="38"/>
      <c r="EU207" s="38"/>
      <c r="EV207" s="38"/>
      <c r="EW207" s="38"/>
      <c r="EX207" s="38"/>
      <c r="EY207" s="38"/>
      <c r="EZ207" s="38"/>
      <c r="FA207" s="38"/>
      <c r="FB207" s="38"/>
      <c r="FC207" s="38"/>
      <c r="FD207" s="38"/>
      <c r="FE207" s="38"/>
      <c r="FF207" s="38"/>
      <c r="FG207" s="38"/>
      <c r="FH207" s="38"/>
      <c r="FI207" s="38"/>
      <c r="FJ207" s="38"/>
      <c r="FK207" s="38"/>
      <c r="FL207" s="38"/>
      <c r="FM207" s="38"/>
      <c r="FN207" s="38"/>
      <c r="FO207" s="38"/>
      <c r="FP207" s="38"/>
      <c r="FQ207" s="38"/>
      <c r="FR207" s="38"/>
      <c r="FS207" s="38"/>
      <c r="FT207" s="38"/>
      <c r="FU207" s="38"/>
      <c r="FV207" s="38"/>
      <c r="FW207" s="38"/>
      <c r="FX207" s="38"/>
      <c r="FY207" s="38"/>
      <c r="FZ207" s="38"/>
      <c r="GA207" s="38"/>
      <c r="GB207" s="38"/>
      <c r="GC207" s="38"/>
      <c r="GD207" s="38"/>
      <c r="GE207" s="38"/>
      <c r="GF207" s="38"/>
      <c r="GG207" s="38"/>
      <c r="GH207" s="38"/>
      <c r="GI207" s="38"/>
      <c r="GJ207" s="38"/>
      <c r="GK207" s="38"/>
      <c r="GL207" s="38"/>
      <c r="GM207" s="38"/>
      <c r="GN207" s="38"/>
      <c r="GO207" s="38"/>
      <c r="GP207" s="38"/>
      <c r="GQ207" s="38"/>
      <c r="GR207" s="38"/>
      <c r="GS207" s="38"/>
      <c r="GT207" s="38"/>
      <c r="GU207" s="38"/>
      <c r="GV207" s="38"/>
      <c r="GW207" s="38"/>
      <c r="GX207" s="38"/>
      <c r="GY207" s="38"/>
      <c r="GZ207" s="38"/>
      <c r="HA207" s="38"/>
      <c r="HB207" s="38"/>
      <c r="HC207" s="38"/>
      <c r="HD207" s="38"/>
      <c r="HE207" s="38"/>
      <c r="HF207" s="38"/>
      <c r="HG207" s="38"/>
      <c r="HH207" s="38"/>
      <c r="HI207" s="38"/>
      <c r="HJ207" s="38"/>
      <c r="HK207" s="38"/>
      <c r="HL207" s="38"/>
      <c r="HM207" s="38"/>
      <c r="HN207" s="38"/>
      <c r="HO207" s="38"/>
      <c r="HP207" s="38"/>
      <c r="HQ207" s="38"/>
      <c r="HR207" s="38"/>
      <c r="HS207" s="38"/>
      <c r="HT207" s="38"/>
      <c r="HU207" s="38"/>
      <c r="HV207" s="38"/>
      <c r="HW207" s="38"/>
      <c r="HX207" s="38"/>
      <c r="HY207" s="38">
        <v>30</v>
      </c>
      <c r="HZ207" s="38"/>
      <c r="IA207" s="38"/>
      <c r="IB207" s="38"/>
      <c r="IC207" s="38"/>
      <c r="ID207" s="38"/>
      <c r="IE207" s="38"/>
      <c r="IF207" s="38"/>
      <c r="IG207" s="38"/>
      <c r="IH207" s="38"/>
      <c r="II207" s="38"/>
      <c r="IJ207" s="38"/>
      <c r="IK207" s="38"/>
      <c r="IL207" s="38"/>
      <c r="IM207" s="38"/>
      <c r="IN207" s="38"/>
      <c r="IO207" s="38"/>
      <c r="IP207" s="38"/>
      <c r="IQ207" s="38"/>
      <c r="IR207" s="38"/>
      <c r="IS207" s="38">
        <v>30</v>
      </c>
      <c r="IT207" s="38"/>
      <c r="IU207" s="38"/>
      <c r="IV207" s="38"/>
      <c r="IW207" s="38"/>
      <c r="IX207" s="38"/>
      <c r="IY207" s="38"/>
      <c r="IZ207" s="38"/>
      <c r="JA207" s="38"/>
      <c r="JB207" s="38"/>
      <c r="JC207" s="38"/>
      <c r="JD207" s="38"/>
      <c r="JE207" s="38"/>
      <c r="JF207" s="38"/>
      <c r="JG207" s="38"/>
      <c r="JH207" s="38"/>
      <c r="JI207" s="38"/>
      <c r="JJ207" s="38"/>
      <c r="JK207" s="38"/>
      <c r="JL207" s="38"/>
      <c r="JM207" s="38"/>
      <c r="JN207" s="38"/>
      <c r="JO207" s="38"/>
      <c r="JP207" s="38"/>
      <c r="JQ207" s="38"/>
      <c r="JR207" s="38"/>
      <c r="JS207" s="38"/>
      <c r="JT207" s="38"/>
      <c r="JU207" s="38"/>
      <c r="JV207" s="38"/>
      <c r="JW207" s="38"/>
      <c r="JX207" s="38"/>
      <c r="JY207" s="38"/>
      <c r="JZ207" s="38"/>
      <c r="KA207" s="38"/>
      <c r="KB207" s="38"/>
      <c r="KC207" s="38"/>
      <c r="KD207" s="38"/>
      <c r="KE207" s="38"/>
      <c r="KF207" s="38"/>
      <c r="KG207" s="38"/>
      <c r="KH207" s="38"/>
      <c r="KI207" s="38"/>
      <c r="KJ207" s="38"/>
      <c r="KK207" s="38"/>
      <c r="KL207" s="38"/>
      <c r="KM207" s="38"/>
      <c r="KN207" s="38"/>
      <c r="KO207" s="38"/>
      <c r="KP207" s="38"/>
      <c r="KQ207" s="38"/>
      <c r="KR207" s="38"/>
      <c r="KS207" s="38"/>
      <c r="KT207" s="38"/>
      <c r="KU207" s="38"/>
      <c r="KV207" s="38"/>
      <c r="KW207" s="38"/>
      <c r="KX207" s="38"/>
      <c r="KY207" s="38"/>
      <c r="KZ207" s="38"/>
      <c r="LA207" s="38"/>
      <c r="LB207" s="38"/>
      <c r="LC207" s="38"/>
      <c r="LD207" s="38"/>
      <c r="LE207" s="38"/>
      <c r="LF207" s="38"/>
      <c r="LG207" s="38"/>
      <c r="LH207" s="38"/>
      <c r="LI207" s="38"/>
      <c r="LJ207" s="38"/>
      <c r="LK207" s="38"/>
      <c r="LL207" s="38">
        <v>20</v>
      </c>
      <c r="LM207" s="38"/>
      <c r="LN207" s="38"/>
      <c r="LO207" s="38"/>
      <c r="LP207" s="38"/>
      <c r="LQ207" s="38"/>
      <c r="LR207" s="38"/>
      <c r="LS207" s="38"/>
      <c r="LT207" s="38"/>
      <c r="LU207" s="38"/>
      <c r="LV207" s="38"/>
      <c r="LW207" s="38"/>
      <c r="LX207" s="38"/>
      <c r="LY207" s="38"/>
      <c r="LZ207" s="38">
        <v>20</v>
      </c>
      <c r="MA207" s="38"/>
      <c r="MB207" s="38"/>
      <c r="MC207" s="38"/>
      <c r="MD207" s="38"/>
      <c r="ME207" s="38"/>
      <c r="MF207" s="38"/>
      <c r="MG207" s="38"/>
      <c r="MH207" s="38"/>
      <c r="MI207" s="38"/>
      <c r="MJ207" s="38"/>
      <c r="MK207" s="38"/>
      <c r="ML207" s="38"/>
      <c r="MM207" s="38"/>
      <c r="MN207" s="38"/>
      <c r="MO207" s="38"/>
      <c r="MP207" s="38"/>
      <c r="MQ207" s="38"/>
      <c r="MR207" s="38"/>
      <c r="MS207" s="38"/>
      <c r="MT207" s="38"/>
      <c r="MU207" s="38"/>
      <c r="MV207" s="38"/>
      <c r="MW207" s="38"/>
      <c r="MX207" s="38"/>
      <c r="MY207" s="38"/>
      <c r="MZ207" s="38"/>
      <c r="NA207" s="38"/>
      <c r="NB207" s="38"/>
      <c r="NC207" s="38"/>
      <c r="ND207" s="38"/>
      <c r="NE207" s="38"/>
      <c r="NF207" s="38"/>
      <c r="NG207" s="38"/>
      <c r="NH207" s="38"/>
      <c r="NI207" s="38"/>
      <c r="NJ207" s="38"/>
      <c r="NK207" s="38"/>
      <c r="NL207" s="38"/>
      <c r="NM207" s="38"/>
      <c r="NN207" s="38"/>
      <c r="NO207" s="38"/>
      <c r="NP207" s="38"/>
      <c r="NQ207" s="38"/>
      <c r="NR207" s="38"/>
      <c r="NS207" s="38"/>
      <c r="NT207" s="38"/>
      <c r="NU207" s="38"/>
      <c r="NV207" s="38"/>
      <c r="NW207" s="38"/>
      <c r="NX207" s="38"/>
      <c r="NY207" s="38"/>
      <c r="NZ207" s="38"/>
      <c r="OA207" s="38"/>
      <c r="OB207" s="38"/>
      <c r="OC207" s="38"/>
      <c r="OD207" s="38"/>
      <c r="OE207" s="38"/>
      <c r="OF207" s="38"/>
      <c r="OG207" s="38"/>
      <c r="OH207" s="38"/>
      <c r="OI207" s="38"/>
      <c r="OJ207" s="38"/>
      <c r="OK207" s="38"/>
      <c r="OL207" s="38"/>
      <c r="OM207" s="38"/>
      <c r="ON207" s="38"/>
      <c r="OO207" s="38"/>
      <c r="OP207" s="38"/>
      <c r="OQ207" s="38"/>
      <c r="OR207" s="38"/>
      <c r="OS207" s="38"/>
      <c r="OT207" s="38"/>
      <c r="OU207" s="38"/>
      <c r="OV207" s="38"/>
      <c r="OW207" s="38"/>
      <c r="OX207" s="38"/>
      <c r="OY207" s="38"/>
      <c r="OZ207" s="38"/>
      <c r="PA207" s="38"/>
      <c r="PB207" s="38"/>
      <c r="PC207" s="38"/>
      <c r="PD207" s="38"/>
      <c r="PE207" s="38"/>
      <c r="PF207" s="38"/>
      <c r="PG207" s="38"/>
      <c r="PH207" s="38"/>
      <c r="PI207" s="38"/>
      <c r="PJ207" s="38"/>
      <c r="PK207" s="38"/>
      <c r="PL207" s="38"/>
      <c r="PM207" s="38"/>
      <c r="PN207" s="38"/>
      <c r="PO207" s="38"/>
      <c r="PP207" s="38"/>
      <c r="PQ207" s="38"/>
      <c r="PR207" s="38"/>
      <c r="PS207" s="38"/>
      <c r="PT207" s="38"/>
      <c r="PU207" s="38"/>
      <c r="PV207" s="38"/>
      <c r="PW207" s="38"/>
      <c r="PX207" s="38"/>
      <c r="PY207" s="38"/>
      <c r="PZ207" s="38"/>
      <c r="QA207" s="38"/>
      <c r="QB207" s="38"/>
      <c r="QC207" s="38"/>
      <c r="QD207" s="38"/>
      <c r="QE207" s="38"/>
      <c r="QF207" s="38"/>
      <c r="QG207" s="38"/>
      <c r="QH207" s="38"/>
      <c r="QI207" s="38"/>
      <c r="QJ207" s="38"/>
      <c r="QK207" s="38"/>
      <c r="QL207" s="38"/>
      <c r="QM207" s="38"/>
      <c r="QN207" s="38"/>
      <c r="QO207" s="38"/>
      <c r="QP207" s="38"/>
      <c r="QQ207" s="38"/>
      <c r="QR207" s="38"/>
      <c r="QS207" s="38"/>
      <c r="QT207" s="38"/>
      <c r="QU207" s="38"/>
      <c r="QV207" s="38"/>
      <c r="QW207" s="38"/>
      <c r="QX207" s="38"/>
      <c r="QY207" s="38"/>
      <c r="QZ207" s="38"/>
      <c r="RA207" s="38"/>
      <c r="RB207" s="38"/>
      <c r="RC207" s="38"/>
      <c r="RD207" s="38"/>
      <c r="RE207" s="38"/>
      <c r="RF207" s="38"/>
      <c r="RG207" s="38"/>
      <c r="RH207" s="38"/>
      <c r="RI207" s="38"/>
      <c r="RJ207" s="38"/>
      <c r="RK207" s="38"/>
      <c r="RL207" s="38"/>
      <c r="RM207" s="38"/>
      <c r="RN207" s="38"/>
      <c r="RO207" s="38"/>
      <c r="RP207" s="38"/>
      <c r="RQ207" s="38"/>
      <c r="RR207" s="38"/>
      <c r="RS207" s="38"/>
      <c r="RT207" s="38"/>
      <c r="RU207" s="38"/>
      <c r="RV207" s="38"/>
      <c r="RW207" s="38"/>
      <c r="RX207" s="38"/>
      <c r="RY207" s="38"/>
      <c r="RZ207" s="38"/>
      <c r="SA207" s="38"/>
      <c r="SB207" s="38"/>
      <c r="SC207" s="38"/>
      <c r="SD207" s="38"/>
      <c r="SE207" s="38"/>
      <c r="SF207" s="38"/>
      <c r="SG207" s="38"/>
      <c r="SH207" s="38"/>
      <c r="SI207" s="38"/>
      <c r="SJ207" s="38"/>
      <c r="SK207" s="38"/>
      <c r="SL207" s="38"/>
      <c r="SM207" s="38"/>
      <c r="SN207" s="38"/>
      <c r="SO207" s="38"/>
      <c r="SP207" s="38"/>
      <c r="SQ207" s="38"/>
      <c r="SR207" s="38"/>
      <c r="SS207" s="38"/>
      <c r="ST207" s="38"/>
      <c r="SU207" s="38"/>
      <c r="SV207" s="38"/>
      <c r="SW207" s="38"/>
      <c r="SX207" s="38"/>
      <c r="SY207" s="38"/>
      <c r="SZ207" s="38"/>
      <c r="TA207" s="38"/>
      <c r="TB207" s="38"/>
      <c r="TC207" s="38"/>
      <c r="TD207" s="38"/>
      <c r="TE207" s="38"/>
      <c r="TF207" s="38"/>
      <c r="TG207" s="38"/>
      <c r="TH207" s="38"/>
      <c r="TI207" s="38"/>
      <c r="TJ207" s="38"/>
      <c r="TK207" s="38"/>
      <c r="TL207" s="38"/>
      <c r="TM207" s="38"/>
      <c r="TN207" s="38"/>
      <c r="TO207" s="38"/>
      <c r="TP207" s="38"/>
      <c r="TQ207" s="38"/>
      <c r="TR207" s="38"/>
      <c r="TS207" s="38"/>
      <c r="TT207" s="38"/>
      <c r="TU207" s="38"/>
      <c r="TV207" s="38"/>
      <c r="TW207" s="38"/>
      <c r="TX207" s="38"/>
      <c r="TY207" s="38"/>
      <c r="TZ207" s="38"/>
      <c r="UA207" s="38"/>
      <c r="UB207" s="38"/>
      <c r="UC207" s="38"/>
      <c r="UD207" s="38"/>
      <c r="UE207" s="38"/>
      <c r="UF207" s="38"/>
      <c r="UG207" s="38"/>
      <c r="UH207" s="38"/>
      <c r="UI207" s="38"/>
      <c r="UJ207" s="38"/>
      <c r="UK207" s="38"/>
      <c r="UL207" s="38"/>
      <c r="UM207" s="38"/>
      <c r="UN207" s="38"/>
      <c r="UO207" s="38"/>
      <c r="UP207" s="38"/>
      <c r="UQ207" s="38"/>
      <c r="UR207" s="38"/>
      <c r="US207" s="38"/>
      <c r="UT207" s="38"/>
      <c r="UU207" s="38"/>
      <c r="UV207" s="38"/>
      <c r="UW207" s="38"/>
      <c r="UX207" s="38"/>
      <c r="UY207" s="38"/>
      <c r="UZ207" s="38"/>
      <c r="VA207" s="38"/>
      <c r="VB207" s="38"/>
      <c r="VC207" s="38"/>
      <c r="VD207" s="38"/>
      <c r="VE207" s="38"/>
      <c r="VF207" s="38"/>
      <c r="VG207" s="38"/>
      <c r="VH207" s="38"/>
      <c r="VI207" s="38"/>
      <c r="VJ207" s="38"/>
      <c r="VK207" s="38"/>
      <c r="VL207" s="38"/>
      <c r="VM207" s="38"/>
      <c r="VN207" s="38"/>
      <c r="VO207" s="38"/>
      <c r="VP207" s="38"/>
      <c r="VQ207" s="38"/>
      <c r="VR207" s="38"/>
      <c r="VS207" s="38"/>
      <c r="VT207" s="38"/>
      <c r="VU207" s="38"/>
      <c r="VV207" s="38"/>
      <c r="VW207" s="38"/>
      <c r="VX207" s="38"/>
      <c r="VY207" s="38"/>
      <c r="VZ207" s="38"/>
      <c r="WA207" s="38"/>
      <c r="WB207" s="38"/>
      <c r="WC207" s="38"/>
      <c r="WD207" s="38"/>
      <c r="WE207" s="38"/>
      <c r="WF207" s="38"/>
      <c r="WG207" s="38"/>
      <c r="WH207" s="38"/>
      <c r="WI207" s="38"/>
      <c r="WJ207" s="38"/>
      <c r="WK207" s="38"/>
      <c r="WL207" s="38"/>
      <c r="WM207" s="38"/>
      <c r="WN207" s="38"/>
      <c r="WO207" s="38"/>
      <c r="WP207" s="38"/>
      <c r="WQ207" s="38"/>
      <c r="WR207" s="38"/>
      <c r="WS207" s="38"/>
      <c r="WT207" s="38"/>
      <c r="WU207" s="38"/>
      <c r="WV207" s="38"/>
      <c r="WW207" s="38"/>
      <c r="WX207" s="38"/>
      <c r="WY207" s="38"/>
      <c r="WZ207" s="38"/>
      <c r="XA207" s="38"/>
      <c r="XB207" s="38"/>
      <c r="XC207" s="38"/>
      <c r="XD207" s="38"/>
      <c r="XE207" s="38"/>
      <c r="XF207" s="38"/>
      <c r="XG207" s="38"/>
      <c r="XH207" s="38"/>
      <c r="XI207" s="38"/>
      <c r="XJ207" s="38"/>
      <c r="XK207" s="38"/>
      <c r="XL207" s="38"/>
      <c r="XM207" s="38"/>
      <c r="XN207" s="38"/>
      <c r="XO207" s="38"/>
      <c r="XP207" s="38"/>
      <c r="XQ207" s="38"/>
      <c r="XR207" s="38"/>
      <c r="XS207" s="38"/>
      <c r="XT207" s="38"/>
      <c r="XU207" s="38"/>
      <c r="XV207" s="38"/>
      <c r="XW207" s="38"/>
      <c r="XX207" s="38"/>
      <c r="XY207" s="38"/>
      <c r="XZ207" s="38"/>
      <c r="YA207" s="38"/>
      <c r="YB207" s="38"/>
      <c r="YC207" s="38"/>
      <c r="YD207" s="38"/>
      <c r="YE207" s="38"/>
      <c r="YF207" s="38"/>
      <c r="YG207" s="38"/>
      <c r="YH207" s="38"/>
      <c r="YI207" s="38"/>
      <c r="YJ207" s="38"/>
      <c r="YK207" s="38"/>
      <c r="YL207" s="38"/>
      <c r="YM207" s="38"/>
      <c r="YN207" s="38"/>
      <c r="YO207" s="38"/>
      <c r="YP207" s="38"/>
      <c r="YQ207" s="38"/>
      <c r="YR207" s="38"/>
      <c r="YS207" s="38"/>
      <c r="YT207" s="38"/>
      <c r="YU207" s="38"/>
      <c r="YV207" s="38"/>
      <c r="YW207" s="38"/>
      <c r="YX207" s="38"/>
      <c r="YY207" s="38"/>
      <c r="YZ207" s="38"/>
      <c r="ZA207" s="38"/>
      <c r="ZB207" s="38"/>
      <c r="ZC207" s="38"/>
      <c r="ZD207" s="38"/>
      <c r="ZE207" s="38"/>
      <c r="ZF207" s="38"/>
      <c r="ZG207" s="38"/>
      <c r="ZH207" s="38"/>
      <c r="ZI207" s="38"/>
      <c r="ZJ207" s="38"/>
      <c r="ZK207" s="38"/>
      <c r="ZL207" s="38"/>
      <c r="ZM207" s="38"/>
      <c r="ZN207" s="38"/>
      <c r="ZO207" s="38"/>
      <c r="ZP207" s="38"/>
      <c r="ZQ207" s="38"/>
      <c r="ZR207" s="38"/>
      <c r="ZS207" s="38"/>
      <c r="ZT207" s="38"/>
      <c r="ZU207" s="38"/>
      <c r="ZV207" s="38"/>
      <c r="ZW207" s="38"/>
      <c r="ZX207" s="38"/>
      <c r="ZY207" s="38"/>
      <c r="ZZ207" s="38"/>
      <c r="AAA207" s="38"/>
      <c r="AAB207" s="38"/>
      <c r="AAC207" s="38"/>
      <c r="AAD207" s="38"/>
      <c r="AAE207" s="38"/>
      <c r="AAF207" s="38"/>
      <c r="AAG207" s="38"/>
      <c r="AAH207" s="38"/>
      <c r="AAI207" s="38"/>
      <c r="AAJ207" s="31">
        <f t="shared" si="21"/>
        <v>0</v>
      </c>
      <c r="AAK207" s="5"/>
    </row>
    <row r="208" spans="1:713" s="36" customFormat="1" x14ac:dyDescent="0.25">
      <c r="A208" s="43" t="s">
        <v>388</v>
      </c>
      <c r="B208" s="77">
        <f t="shared" si="20"/>
        <v>60</v>
      </c>
      <c r="C208" s="69">
        <v>10</v>
      </c>
      <c r="D208" s="71">
        <v>43285</v>
      </c>
      <c r="E208" s="79">
        <v>15.55</v>
      </c>
      <c r="F208" s="79">
        <f t="shared" si="22"/>
        <v>933</v>
      </c>
      <c r="G208" s="77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  <c r="BQ208" s="38"/>
      <c r="BR208" s="38"/>
      <c r="BS208" s="38"/>
      <c r="BT208" s="38"/>
      <c r="BU208" s="38"/>
      <c r="BV208" s="38"/>
      <c r="BW208" s="38"/>
      <c r="BX208" s="38"/>
      <c r="BY208" s="38"/>
      <c r="BZ208" s="38"/>
      <c r="CA208" s="38"/>
      <c r="CB208" s="38"/>
      <c r="CC208" s="38"/>
      <c r="CD208" s="38"/>
      <c r="CE208" s="38"/>
      <c r="CF208" s="38"/>
      <c r="CG208" s="38"/>
      <c r="CH208" s="38"/>
      <c r="CI208" s="38"/>
      <c r="CJ208" s="38"/>
      <c r="CK208" s="38"/>
      <c r="CL208" s="38"/>
      <c r="CM208" s="38"/>
      <c r="CN208" s="38"/>
      <c r="CO208" s="38"/>
      <c r="CP208" s="38"/>
      <c r="CQ208" s="38"/>
      <c r="CR208" s="38"/>
      <c r="CS208" s="38"/>
      <c r="CT208" s="38"/>
      <c r="CU208" s="38"/>
      <c r="CV208" s="38"/>
      <c r="CW208" s="38"/>
      <c r="CX208" s="38"/>
      <c r="CY208" s="38"/>
      <c r="CZ208" s="38"/>
      <c r="DA208" s="38"/>
      <c r="DB208" s="38"/>
      <c r="DC208" s="38"/>
      <c r="DD208" s="38"/>
      <c r="DE208" s="38"/>
      <c r="DF208" s="38"/>
      <c r="DG208" s="38"/>
      <c r="DH208" s="38"/>
      <c r="DI208" s="38"/>
      <c r="DJ208" s="38"/>
      <c r="DK208" s="38"/>
      <c r="DL208" s="38"/>
      <c r="DM208" s="38"/>
      <c r="DN208" s="38"/>
      <c r="DO208" s="38"/>
      <c r="DP208" s="38"/>
      <c r="DQ208" s="38"/>
      <c r="DR208" s="38"/>
      <c r="DS208" s="38"/>
      <c r="DT208" s="38"/>
      <c r="DU208" s="38"/>
      <c r="DV208" s="38"/>
      <c r="DW208" s="38"/>
      <c r="DX208" s="38"/>
      <c r="DY208" s="38"/>
      <c r="DZ208" s="38"/>
      <c r="EA208" s="38"/>
      <c r="EB208" s="38"/>
      <c r="EC208" s="38"/>
      <c r="ED208" s="38"/>
      <c r="EE208" s="38"/>
      <c r="EF208" s="38"/>
      <c r="EG208" s="38"/>
      <c r="EH208" s="38"/>
      <c r="EI208" s="38"/>
      <c r="EJ208" s="38"/>
      <c r="EK208" s="38"/>
      <c r="EL208" s="38"/>
      <c r="EM208" s="38"/>
      <c r="EN208" s="38"/>
      <c r="EO208" s="38"/>
      <c r="EP208" s="38"/>
      <c r="EQ208" s="38"/>
      <c r="ER208" s="38"/>
      <c r="ES208" s="38"/>
      <c r="ET208" s="38"/>
      <c r="EU208" s="38"/>
      <c r="EV208" s="38"/>
      <c r="EW208" s="38"/>
      <c r="EX208" s="38"/>
      <c r="EY208" s="38"/>
      <c r="EZ208" s="38"/>
      <c r="FA208" s="38"/>
      <c r="FB208" s="38"/>
      <c r="FC208" s="38"/>
      <c r="FD208" s="38"/>
      <c r="FE208" s="38"/>
      <c r="FF208" s="38"/>
      <c r="FG208" s="38"/>
      <c r="FH208" s="38"/>
      <c r="FI208" s="38"/>
      <c r="FJ208" s="38"/>
      <c r="FK208" s="38"/>
      <c r="FL208" s="38"/>
      <c r="FM208" s="38"/>
      <c r="FN208" s="38"/>
      <c r="FO208" s="38"/>
      <c r="FP208" s="38"/>
      <c r="FQ208" s="38"/>
      <c r="FR208" s="38"/>
      <c r="FS208" s="38"/>
      <c r="FT208" s="38"/>
      <c r="FU208" s="38"/>
      <c r="FV208" s="38"/>
      <c r="FW208" s="38"/>
      <c r="FX208" s="38"/>
      <c r="FY208" s="38"/>
      <c r="FZ208" s="38"/>
      <c r="GA208" s="38"/>
      <c r="GB208" s="38"/>
      <c r="GC208" s="38"/>
      <c r="GD208" s="38"/>
      <c r="GE208" s="38"/>
      <c r="GF208" s="38"/>
      <c r="GG208" s="38"/>
      <c r="GH208" s="38"/>
      <c r="GI208" s="38"/>
      <c r="GJ208" s="38"/>
      <c r="GK208" s="38"/>
      <c r="GL208" s="38"/>
      <c r="GM208" s="38"/>
      <c r="GN208" s="38"/>
      <c r="GO208" s="38"/>
      <c r="GP208" s="38"/>
      <c r="GQ208" s="38"/>
      <c r="GR208" s="38"/>
      <c r="GS208" s="38"/>
      <c r="GT208" s="38"/>
      <c r="GU208" s="38"/>
      <c r="GV208" s="38"/>
      <c r="GW208" s="38"/>
      <c r="GX208" s="38"/>
      <c r="GY208" s="38"/>
      <c r="GZ208" s="38"/>
      <c r="HA208" s="38"/>
      <c r="HB208" s="38"/>
      <c r="HC208" s="38"/>
      <c r="HD208" s="38"/>
      <c r="HE208" s="38"/>
      <c r="HF208" s="38"/>
      <c r="HG208" s="38"/>
      <c r="HH208" s="38"/>
      <c r="HI208" s="38"/>
      <c r="HJ208" s="38"/>
      <c r="HK208" s="38"/>
      <c r="HL208" s="38"/>
      <c r="HM208" s="38"/>
      <c r="HN208" s="38"/>
      <c r="HO208" s="38"/>
      <c r="HP208" s="38"/>
      <c r="HQ208" s="38"/>
      <c r="HR208" s="38"/>
      <c r="HS208" s="38"/>
      <c r="HT208" s="38"/>
      <c r="HU208" s="38"/>
      <c r="HV208" s="38"/>
      <c r="HW208" s="38"/>
      <c r="HX208" s="38"/>
      <c r="HY208" s="38"/>
      <c r="HZ208" s="38"/>
      <c r="IA208" s="38"/>
      <c r="IB208" s="38"/>
      <c r="IC208" s="38"/>
      <c r="ID208" s="38"/>
      <c r="IE208" s="38"/>
      <c r="IF208" s="38"/>
      <c r="IG208" s="38"/>
      <c r="IH208" s="38"/>
      <c r="II208" s="38"/>
      <c r="IJ208" s="38"/>
      <c r="IK208" s="38"/>
      <c r="IL208" s="38"/>
      <c r="IM208" s="38"/>
      <c r="IN208" s="38"/>
      <c r="IO208" s="38"/>
      <c r="IP208" s="38"/>
      <c r="IQ208" s="38"/>
      <c r="IR208" s="38"/>
      <c r="IS208" s="38">
        <v>30</v>
      </c>
      <c r="IT208" s="38"/>
      <c r="IU208" s="38"/>
      <c r="IV208" s="38"/>
      <c r="IW208" s="38"/>
      <c r="IX208" s="38"/>
      <c r="IY208" s="38">
        <v>30</v>
      </c>
      <c r="IZ208" s="38"/>
      <c r="JA208" s="38"/>
      <c r="JB208" s="38"/>
      <c r="JC208" s="38"/>
      <c r="JD208" s="38"/>
      <c r="JE208" s="38"/>
      <c r="JF208" s="38"/>
      <c r="JG208" s="38"/>
      <c r="JH208" s="38"/>
      <c r="JI208" s="38"/>
      <c r="JJ208" s="38"/>
      <c r="JK208" s="38"/>
      <c r="JL208" s="38"/>
      <c r="JM208" s="38"/>
      <c r="JN208" s="38"/>
      <c r="JO208" s="38"/>
      <c r="JP208" s="38"/>
      <c r="JQ208" s="38"/>
      <c r="JR208" s="38"/>
      <c r="JS208" s="38"/>
      <c r="JT208" s="38"/>
      <c r="JU208" s="38"/>
      <c r="JV208" s="38"/>
      <c r="JW208" s="38"/>
      <c r="JX208" s="38"/>
      <c r="JY208" s="38"/>
      <c r="JZ208" s="38"/>
      <c r="KA208" s="38"/>
      <c r="KB208" s="38"/>
      <c r="KC208" s="38"/>
      <c r="KD208" s="38"/>
      <c r="KE208" s="38"/>
      <c r="KF208" s="38"/>
      <c r="KG208" s="38"/>
      <c r="KH208" s="38"/>
      <c r="KI208" s="38"/>
      <c r="KJ208" s="38"/>
      <c r="KK208" s="38"/>
      <c r="KL208" s="38"/>
      <c r="KM208" s="38"/>
      <c r="KN208" s="38"/>
      <c r="KO208" s="38"/>
      <c r="KP208" s="38"/>
      <c r="KQ208" s="38"/>
      <c r="KR208" s="38"/>
      <c r="KS208" s="38"/>
      <c r="KT208" s="38"/>
      <c r="KU208" s="38"/>
      <c r="KV208" s="38"/>
      <c r="KW208" s="38"/>
      <c r="KX208" s="38"/>
      <c r="KY208" s="38"/>
      <c r="KZ208" s="38"/>
      <c r="LA208" s="38"/>
      <c r="LB208" s="38"/>
      <c r="LC208" s="38"/>
      <c r="LD208" s="38"/>
      <c r="LE208" s="38"/>
      <c r="LF208" s="38"/>
      <c r="LG208" s="38"/>
      <c r="LH208" s="38"/>
      <c r="LI208" s="38"/>
      <c r="LJ208" s="38"/>
      <c r="LK208" s="38"/>
      <c r="LL208" s="38"/>
      <c r="LM208" s="38"/>
      <c r="LN208" s="38"/>
      <c r="LO208" s="38"/>
      <c r="LP208" s="38"/>
      <c r="LQ208" s="38"/>
      <c r="LR208" s="38"/>
      <c r="LS208" s="38"/>
      <c r="LT208" s="38"/>
      <c r="LU208" s="38"/>
      <c r="LV208" s="38"/>
      <c r="LW208" s="38"/>
      <c r="LX208" s="38"/>
      <c r="LY208" s="38"/>
      <c r="LZ208" s="38"/>
      <c r="MA208" s="38"/>
      <c r="MB208" s="38"/>
      <c r="MC208" s="38"/>
      <c r="MD208" s="38"/>
      <c r="ME208" s="38"/>
      <c r="MF208" s="38"/>
      <c r="MG208" s="38"/>
      <c r="MH208" s="38"/>
      <c r="MI208" s="38"/>
      <c r="MJ208" s="38"/>
      <c r="MK208" s="38"/>
      <c r="ML208" s="38"/>
      <c r="MM208" s="38"/>
      <c r="MN208" s="38"/>
      <c r="MO208" s="38"/>
      <c r="MP208" s="38"/>
      <c r="MQ208" s="38"/>
      <c r="MR208" s="38"/>
      <c r="MS208" s="38"/>
      <c r="MT208" s="38"/>
      <c r="MU208" s="38"/>
      <c r="MV208" s="38"/>
      <c r="MW208" s="38"/>
      <c r="MX208" s="38"/>
      <c r="MY208" s="38"/>
      <c r="MZ208" s="38"/>
      <c r="NA208" s="38"/>
      <c r="NB208" s="38"/>
      <c r="NC208" s="38">
        <v>160</v>
      </c>
      <c r="ND208" s="38"/>
      <c r="NE208" s="38"/>
      <c r="NF208" s="38"/>
      <c r="NG208" s="38"/>
      <c r="NH208" s="38"/>
      <c r="NI208" s="38"/>
      <c r="NJ208" s="38"/>
      <c r="NK208" s="38"/>
      <c r="NL208" s="38">
        <v>100</v>
      </c>
      <c r="NM208" s="38"/>
      <c r="NN208" s="38"/>
      <c r="NO208" s="38"/>
      <c r="NP208" s="38"/>
      <c r="NQ208" s="38"/>
      <c r="NR208" s="38"/>
      <c r="NS208" s="38"/>
      <c r="NT208" s="38"/>
      <c r="NU208" s="38"/>
      <c r="NV208" s="38"/>
      <c r="NW208" s="38"/>
      <c r="NX208" s="38"/>
      <c r="NY208" s="38"/>
      <c r="NZ208" s="38"/>
      <c r="OA208" s="38"/>
      <c r="OB208" s="38"/>
      <c r="OC208" s="38"/>
      <c r="OD208" s="38"/>
      <c r="OE208" s="38"/>
      <c r="OF208" s="38"/>
      <c r="OG208" s="38"/>
      <c r="OH208" s="38"/>
      <c r="OI208" s="38"/>
      <c r="OJ208" s="38"/>
      <c r="OK208" s="38"/>
      <c r="OL208" s="38"/>
      <c r="OM208" s="38"/>
      <c r="ON208" s="38"/>
      <c r="OO208" s="38"/>
      <c r="OP208" s="38"/>
      <c r="OQ208" s="38"/>
      <c r="OR208" s="38"/>
      <c r="OS208" s="38"/>
      <c r="OT208" s="38"/>
      <c r="OU208" s="38"/>
      <c r="OV208" s="38"/>
      <c r="OW208" s="38"/>
      <c r="OX208" s="38"/>
      <c r="OY208" s="38"/>
      <c r="OZ208" s="38"/>
      <c r="PA208" s="38"/>
      <c r="PB208" s="38"/>
      <c r="PC208" s="38"/>
      <c r="PD208" s="38"/>
      <c r="PE208" s="38"/>
      <c r="PF208" s="38"/>
      <c r="PG208" s="38"/>
      <c r="PH208" s="38"/>
      <c r="PI208" s="38"/>
      <c r="PJ208" s="38"/>
      <c r="PK208" s="38"/>
      <c r="PL208" s="38"/>
      <c r="PM208" s="38"/>
      <c r="PN208" s="38"/>
      <c r="PO208" s="38"/>
      <c r="PP208" s="38"/>
      <c r="PQ208" s="38"/>
      <c r="PR208" s="38"/>
      <c r="PS208" s="38"/>
      <c r="PT208" s="38"/>
      <c r="PU208" s="38"/>
      <c r="PV208" s="38"/>
      <c r="PW208" s="38"/>
      <c r="PX208" s="38"/>
      <c r="PY208" s="38"/>
      <c r="PZ208" s="38"/>
      <c r="QA208" s="38"/>
      <c r="QB208" s="38"/>
      <c r="QC208" s="38"/>
      <c r="QD208" s="38"/>
      <c r="QE208" s="38"/>
      <c r="QF208" s="38">
        <v>60</v>
      </c>
      <c r="QG208" s="38"/>
      <c r="QH208" s="38"/>
      <c r="QI208" s="38"/>
      <c r="QJ208" s="38"/>
      <c r="QK208" s="38"/>
      <c r="QL208" s="38"/>
      <c r="QM208" s="38"/>
      <c r="QN208" s="38"/>
      <c r="QO208" s="38"/>
      <c r="QP208" s="38"/>
      <c r="QQ208" s="38"/>
      <c r="QR208" s="38"/>
      <c r="QS208" s="38"/>
      <c r="QT208" s="38"/>
      <c r="QU208" s="38"/>
      <c r="QV208" s="38"/>
      <c r="QW208" s="38"/>
      <c r="QX208" s="38"/>
      <c r="QY208" s="38"/>
      <c r="QZ208" s="38"/>
      <c r="RA208" s="38"/>
      <c r="RB208" s="38"/>
      <c r="RC208" s="38"/>
      <c r="RD208" s="38"/>
      <c r="RE208" s="38"/>
      <c r="RF208" s="38"/>
      <c r="RG208" s="38"/>
      <c r="RH208" s="38"/>
      <c r="RI208" s="38"/>
      <c r="RJ208" s="38"/>
      <c r="RK208" s="38"/>
      <c r="RL208" s="38"/>
      <c r="RM208" s="38"/>
      <c r="RN208" s="38"/>
      <c r="RO208" s="38"/>
      <c r="RP208" s="38"/>
      <c r="RQ208" s="38"/>
      <c r="RR208" s="38"/>
      <c r="RS208" s="38"/>
      <c r="RT208" s="38"/>
      <c r="RU208" s="38"/>
      <c r="RV208" s="38"/>
      <c r="RW208" s="38"/>
      <c r="RX208" s="38"/>
      <c r="RY208" s="38"/>
      <c r="RZ208" s="38"/>
      <c r="SA208" s="38"/>
      <c r="SB208" s="38"/>
      <c r="SC208" s="38"/>
      <c r="SD208" s="38"/>
      <c r="SE208" s="38"/>
      <c r="SF208" s="38"/>
      <c r="SG208" s="38"/>
      <c r="SH208" s="38"/>
      <c r="SI208" s="38"/>
      <c r="SJ208" s="38"/>
      <c r="SK208" s="38"/>
      <c r="SL208" s="38"/>
      <c r="SM208" s="38"/>
      <c r="SN208" s="38"/>
      <c r="SO208" s="38"/>
      <c r="SP208" s="38"/>
      <c r="SQ208" s="38"/>
      <c r="SR208" s="38"/>
      <c r="SS208" s="38"/>
      <c r="ST208" s="38"/>
      <c r="SU208" s="38"/>
      <c r="SV208" s="38"/>
      <c r="SW208" s="38"/>
      <c r="SX208" s="38"/>
      <c r="SY208" s="38"/>
      <c r="SZ208" s="38"/>
      <c r="TA208" s="38"/>
      <c r="TB208" s="38"/>
      <c r="TC208" s="38"/>
      <c r="TD208" s="38"/>
      <c r="TE208" s="38"/>
      <c r="TF208" s="38"/>
      <c r="TG208" s="38"/>
      <c r="TH208" s="38"/>
      <c r="TI208" s="38"/>
      <c r="TJ208" s="38"/>
      <c r="TK208" s="38"/>
      <c r="TL208" s="38"/>
      <c r="TM208" s="38"/>
      <c r="TN208" s="38"/>
      <c r="TO208" s="38"/>
      <c r="TP208" s="38"/>
      <c r="TQ208" s="38"/>
      <c r="TR208" s="38"/>
      <c r="TS208" s="38"/>
      <c r="TT208" s="38"/>
      <c r="TU208" s="38"/>
      <c r="TV208" s="38"/>
      <c r="TW208" s="38"/>
      <c r="TX208" s="38"/>
      <c r="TY208" s="38"/>
      <c r="TZ208" s="38"/>
      <c r="UA208" s="38"/>
      <c r="UB208" s="38"/>
      <c r="UC208" s="38"/>
      <c r="UD208" s="38"/>
      <c r="UE208" s="38"/>
      <c r="UF208" s="38"/>
      <c r="UG208" s="38"/>
      <c r="UH208" s="38"/>
      <c r="UI208" s="38"/>
      <c r="UJ208" s="38"/>
      <c r="UK208" s="38"/>
      <c r="UL208" s="38"/>
      <c r="UM208" s="38"/>
      <c r="UN208" s="38"/>
      <c r="UO208" s="38"/>
      <c r="UP208" s="38"/>
      <c r="UQ208" s="38"/>
      <c r="UR208" s="38"/>
      <c r="US208" s="38"/>
      <c r="UT208" s="38"/>
      <c r="UU208" s="38"/>
      <c r="UV208" s="38"/>
      <c r="UW208" s="38"/>
      <c r="UX208" s="38"/>
      <c r="UY208" s="38"/>
      <c r="UZ208" s="38"/>
      <c r="VA208" s="38"/>
      <c r="VB208" s="38"/>
      <c r="VC208" s="38"/>
      <c r="VD208" s="38"/>
      <c r="VE208" s="38"/>
      <c r="VF208" s="38"/>
      <c r="VG208" s="38"/>
      <c r="VH208" s="38"/>
      <c r="VI208" s="38"/>
      <c r="VJ208" s="38"/>
      <c r="VK208" s="38"/>
      <c r="VL208" s="38"/>
      <c r="VM208" s="38"/>
      <c r="VN208" s="38"/>
      <c r="VO208" s="38"/>
      <c r="VP208" s="38"/>
      <c r="VQ208" s="38"/>
      <c r="VR208" s="38"/>
      <c r="VS208" s="38"/>
      <c r="VT208" s="38"/>
      <c r="VU208" s="38"/>
      <c r="VV208" s="38"/>
      <c r="VW208" s="38"/>
      <c r="VX208" s="38"/>
      <c r="VY208" s="38"/>
      <c r="VZ208" s="38"/>
      <c r="WA208" s="38"/>
      <c r="WB208" s="38"/>
      <c r="WC208" s="38"/>
      <c r="WD208" s="38"/>
      <c r="WE208" s="38"/>
      <c r="WF208" s="38"/>
      <c r="WG208" s="38"/>
      <c r="WH208" s="38"/>
      <c r="WI208" s="38"/>
      <c r="WJ208" s="38"/>
      <c r="WK208" s="38"/>
      <c r="WL208" s="38"/>
      <c r="WM208" s="38"/>
      <c r="WN208" s="38"/>
      <c r="WO208" s="38"/>
      <c r="WP208" s="38"/>
      <c r="WQ208" s="38"/>
      <c r="WR208" s="38"/>
      <c r="WS208" s="38"/>
      <c r="WT208" s="38"/>
      <c r="WU208" s="38"/>
      <c r="WV208" s="38"/>
      <c r="WW208" s="38"/>
      <c r="WX208" s="38"/>
      <c r="WY208" s="38"/>
      <c r="WZ208" s="38"/>
      <c r="XA208" s="38"/>
      <c r="XB208" s="38"/>
      <c r="XC208" s="38"/>
      <c r="XD208" s="38"/>
      <c r="XE208" s="38"/>
      <c r="XF208" s="38"/>
      <c r="XG208" s="38"/>
      <c r="XH208" s="38"/>
      <c r="XI208" s="38"/>
      <c r="XJ208" s="38"/>
      <c r="XK208" s="38"/>
      <c r="XL208" s="38"/>
      <c r="XM208" s="38"/>
      <c r="XN208" s="38"/>
      <c r="XO208" s="38"/>
      <c r="XP208" s="38"/>
      <c r="XQ208" s="38"/>
      <c r="XR208" s="38"/>
      <c r="XS208" s="38"/>
      <c r="XT208" s="38"/>
      <c r="XU208" s="38"/>
      <c r="XV208" s="38"/>
      <c r="XW208" s="38"/>
      <c r="XX208" s="38"/>
      <c r="XY208" s="38"/>
      <c r="XZ208" s="38"/>
      <c r="YA208" s="38"/>
      <c r="YB208" s="38"/>
      <c r="YC208" s="38"/>
      <c r="YD208" s="38"/>
      <c r="YE208" s="38"/>
      <c r="YF208" s="38"/>
      <c r="YG208" s="38"/>
      <c r="YH208" s="38"/>
      <c r="YI208" s="38"/>
      <c r="YJ208" s="38"/>
      <c r="YK208" s="38"/>
      <c r="YL208" s="38"/>
      <c r="YM208" s="38"/>
      <c r="YN208" s="38"/>
      <c r="YO208" s="38"/>
      <c r="YP208" s="38"/>
      <c r="YQ208" s="38"/>
      <c r="YR208" s="38"/>
      <c r="YS208" s="38"/>
      <c r="YT208" s="38"/>
      <c r="YU208" s="38"/>
      <c r="YV208" s="38"/>
      <c r="YW208" s="38"/>
      <c r="YX208" s="38"/>
      <c r="YY208" s="38"/>
      <c r="YZ208" s="38"/>
      <c r="ZA208" s="38"/>
      <c r="ZB208" s="38"/>
      <c r="ZC208" s="38"/>
      <c r="ZD208" s="38"/>
      <c r="ZE208" s="38"/>
      <c r="ZF208" s="38"/>
      <c r="ZG208" s="38"/>
      <c r="ZH208" s="38"/>
      <c r="ZI208" s="38"/>
      <c r="ZJ208" s="38"/>
      <c r="ZK208" s="38"/>
      <c r="ZL208" s="38"/>
      <c r="ZM208" s="38"/>
      <c r="ZN208" s="38"/>
      <c r="ZO208" s="38"/>
      <c r="ZP208" s="38"/>
      <c r="ZQ208" s="38"/>
      <c r="ZR208" s="38"/>
      <c r="ZS208" s="38"/>
      <c r="ZT208" s="38"/>
      <c r="ZU208" s="38"/>
      <c r="ZV208" s="38"/>
      <c r="ZW208" s="38"/>
      <c r="ZX208" s="38"/>
      <c r="ZY208" s="38"/>
      <c r="ZZ208" s="38"/>
      <c r="AAA208" s="38"/>
      <c r="AAB208" s="38"/>
      <c r="AAC208" s="38"/>
      <c r="AAD208" s="38"/>
      <c r="AAE208" s="38"/>
      <c r="AAF208" s="38"/>
      <c r="AAG208" s="38"/>
      <c r="AAH208" s="38"/>
      <c r="AAI208" s="38"/>
      <c r="AAJ208" s="31">
        <f t="shared" si="21"/>
        <v>0</v>
      </c>
      <c r="AAK208" s="5"/>
    </row>
    <row r="209" spans="1:713" s="36" customFormat="1" x14ac:dyDescent="0.25">
      <c r="A209" s="43" t="s">
        <v>258</v>
      </c>
      <c r="B209" s="77">
        <f t="shared" si="20"/>
        <v>0</v>
      </c>
      <c r="C209" s="69">
        <v>1</v>
      </c>
      <c r="D209" s="71">
        <v>43210</v>
      </c>
      <c r="E209" s="79">
        <v>17.920000000000002</v>
      </c>
      <c r="F209" s="79">
        <f t="shared" si="22"/>
        <v>0</v>
      </c>
      <c r="G209" s="77">
        <v>10</v>
      </c>
      <c r="H209" s="38">
        <v>10</v>
      </c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>
        <v>3</v>
      </c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>
        <v>3</v>
      </c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  <c r="BQ209" s="38"/>
      <c r="BR209" s="38"/>
      <c r="BS209" s="38"/>
      <c r="BT209" s="38"/>
      <c r="BU209" s="38"/>
      <c r="BV209" s="38"/>
      <c r="BW209" s="38"/>
      <c r="BX209" s="38"/>
      <c r="BY209" s="38"/>
      <c r="BZ209" s="38"/>
      <c r="CA209" s="38"/>
      <c r="CB209" s="38"/>
      <c r="CC209" s="38"/>
      <c r="CD209" s="38"/>
      <c r="CE209" s="38"/>
      <c r="CF209" s="38"/>
      <c r="CG209" s="38"/>
      <c r="CH209" s="38"/>
      <c r="CI209" s="38"/>
      <c r="CJ209" s="38"/>
      <c r="CK209" s="38"/>
      <c r="CL209" s="38"/>
      <c r="CM209" s="38"/>
      <c r="CN209" s="38"/>
      <c r="CO209" s="38"/>
      <c r="CP209" s="38"/>
      <c r="CQ209" s="38"/>
      <c r="CR209" s="38"/>
      <c r="CS209" s="38"/>
      <c r="CT209" s="38"/>
      <c r="CU209" s="38"/>
      <c r="CV209" s="38"/>
      <c r="CW209" s="38"/>
      <c r="CX209" s="38"/>
      <c r="CY209" s="38"/>
      <c r="CZ209" s="38"/>
      <c r="DA209" s="38"/>
      <c r="DB209" s="38"/>
      <c r="DC209" s="38"/>
      <c r="DD209" s="38"/>
      <c r="DE209" s="38"/>
      <c r="DF209" s="38"/>
      <c r="DG209" s="38"/>
      <c r="DH209" s="38"/>
      <c r="DI209" s="38"/>
      <c r="DJ209" s="38"/>
      <c r="DK209" s="38"/>
      <c r="DL209" s="38"/>
      <c r="DM209" s="38"/>
      <c r="DN209" s="38"/>
      <c r="DO209" s="38"/>
      <c r="DP209" s="38"/>
      <c r="DQ209" s="38"/>
      <c r="DR209" s="38"/>
      <c r="DS209" s="38"/>
      <c r="DT209" s="38"/>
      <c r="DU209" s="38"/>
      <c r="DV209" s="38"/>
      <c r="DW209" s="38"/>
      <c r="DX209" s="38"/>
      <c r="DY209" s="38"/>
      <c r="DZ209" s="38"/>
      <c r="EA209" s="38"/>
      <c r="EB209" s="38"/>
      <c r="EC209" s="38"/>
      <c r="ED209" s="38"/>
      <c r="EE209" s="38"/>
      <c r="EF209" s="38"/>
      <c r="EG209" s="38"/>
      <c r="EH209" s="38"/>
      <c r="EI209" s="38"/>
      <c r="EJ209" s="38"/>
      <c r="EK209" s="38"/>
      <c r="EL209" s="38"/>
      <c r="EM209" s="38"/>
      <c r="EN209" s="38"/>
      <c r="EO209" s="38"/>
      <c r="EP209" s="38"/>
      <c r="EQ209" s="38"/>
      <c r="ER209" s="38"/>
      <c r="ES209" s="38"/>
      <c r="ET209" s="38"/>
      <c r="EU209" s="38"/>
      <c r="EV209" s="38"/>
      <c r="EW209" s="38"/>
      <c r="EX209" s="38"/>
      <c r="EY209" s="38"/>
      <c r="EZ209" s="38"/>
      <c r="FA209" s="38"/>
      <c r="FB209" s="38"/>
      <c r="FC209" s="38"/>
      <c r="FD209" s="38"/>
      <c r="FE209" s="38"/>
      <c r="FF209" s="38"/>
      <c r="FG209" s="38"/>
      <c r="FH209" s="38"/>
      <c r="FI209" s="38"/>
      <c r="FJ209" s="38"/>
      <c r="FK209" s="38"/>
      <c r="FL209" s="38"/>
      <c r="FM209" s="38"/>
      <c r="FN209" s="38"/>
      <c r="FO209" s="38"/>
      <c r="FP209" s="38"/>
      <c r="FQ209" s="38"/>
      <c r="FR209" s="38"/>
      <c r="FS209" s="38"/>
      <c r="FT209" s="38"/>
      <c r="FU209" s="38"/>
      <c r="FV209" s="38"/>
      <c r="FW209" s="38"/>
      <c r="FX209" s="38"/>
      <c r="FY209" s="38"/>
      <c r="FZ209" s="38"/>
      <c r="GA209" s="38"/>
      <c r="GB209" s="38"/>
      <c r="GC209" s="38"/>
      <c r="GD209" s="38"/>
      <c r="GE209" s="38"/>
      <c r="GF209" s="38"/>
      <c r="GG209" s="38"/>
      <c r="GH209" s="38">
        <v>2</v>
      </c>
      <c r="GI209" s="38">
        <v>2</v>
      </c>
      <c r="GJ209" s="38"/>
      <c r="GK209" s="38"/>
      <c r="GL209" s="38"/>
      <c r="GM209" s="38"/>
      <c r="GN209" s="38"/>
      <c r="GO209" s="38"/>
      <c r="GP209" s="38"/>
      <c r="GQ209" s="38"/>
      <c r="GR209" s="38"/>
      <c r="GS209" s="38"/>
      <c r="GT209" s="38"/>
      <c r="GU209" s="38"/>
      <c r="GV209" s="38"/>
      <c r="GW209" s="38"/>
      <c r="GX209" s="38"/>
      <c r="GY209" s="38"/>
      <c r="GZ209" s="38"/>
      <c r="HA209" s="38"/>
      <c r="HB209" s="38"/>
      <c r="HC209" s="38"/>
      <c r="HD209" s="38"/>
      <c r="HE209" s="38"/>
      <c r="HF209" s="38"/>
      <c r="HG209" s="38"/>
      <c r="HH209" s="38"/>
      <c r="HI209" s="38"/>
      <c r="HJ209" s="38"/>
      <c r="HK209" s="38"/>
      <c r="HL209" s="38"/>
      <c r="HM209" s="38"/>
      <c r="HN209" s="38"/>
      <c r="HO209" s="38"/>
      <c r="HP209" s="38"/>
      <c r="HQ209" s="38"/>
      <c r="HR209" s="38"/>
      <c r="HS209" s="38"/>
      <c r="HT209" s="38"/>
      <c r="HU209" s="38"/>
      <c r="HV209" s="38"/>
      <c r="HW209" s="38"/>
      <c r="HX209" s="38"/>
      <c r="HY209" s="38"/>
      <c r="HZ209" s="38"/>
      <c r="IA209" s="38"/>
      <c r="IB209" s="38"/>
      <c r="IC209" s="38"/>
      <c r="ID209" s="38"/>
      <c r="IE209" s="38"/>
      <c r="IF209" s="38"/>
      <c r="IG209" s="38"/>
      <c r="IH209" s="38"/>
      <c r="II209" s="38"/>
      <c r="IJ209" s="38"/>
      <c r="IK209" s="38"/>
      <c r="IL209" s="38"/>
      <c r="IM209" s="38"/>
      <c r="IN209" s="38"/>
      <c r="IO209" s="38"/>
      <c r="IP209" s="38"/>
      <c r="IQ209" s="38"/>
      <c r="IR209" s="38"/>
      <c r="IS209" s="38"/>
      <c r="IT209" s="38"/>
      <c r="IU209" s="38"/>
      <c r="IV209" s="38"/>
      <c r="IW209" s="38"/>
      <c r="IX209" s="38"/>
      <c r="IY209" s="38"/>
      <c r="IZ209" s="38"/>
      <c r="JA209" s="38"/>
      <c r="JB209" s="38"/>
      <c r="JC209" s="38"/>
      <c r="JD209" s="38"/>
      <c r="JE209" s="38"/>
      <c r="JF209" s="38"/>
      <c r="JG209" s="38"/>
      <c r="JH209" s="38"/>
      <c r="JI209" s="38"/>
      <c r="JJ209" s="38"/>
      <c r="JK209" s="38"/>
      <c r="JL209" s="38"/>
      <c r="JM209" s="38"/>
      <c r="JN209" s="38"/>
      <c r="JO209" s="38"/>
      <c r="JP209" s="38"/>
      <c r="JQ209" s="38"/>
      <c r="JR209" s="38"/>
      <c r="JS209" s="38"/>
      <c r="JT209" s="38"/>
      <c r="JU209" s="38"/>
      <c r="JV209" s="38"/>
      <c r="JW209" s="38"/>
      <c r="JX209" s="38"/>
      <c r="JY209" s="38"/>
      <c r="JZ209" s="38"/>
      <c r="KA209" s="38"/>
      <c r="KB209" s="38"/>
      <c r="KC209" s="38"/>
      <c r="KD209" s="38"/>
      <c r="KE209" s="38"/>
      <c r="KF209" s="38"/>
      <c r="KG209" s="38"/>
      <c r="KH209" s="38"/>
      <c r="KI209" s="38"/>
      <c r="KJ209" s="38"/>
      <c r="KK209" s="38"/>
      <c r="KL209" s="38"/>
      <c r="KM209" s="38"/>
      <c r="KN209" s="38"/>
      <c r="KO209" s="38"/>
      <c r="KP209" s="38"/>
      <c r="KQ209" s="38"/>
      <c r="KR209" s="38"/>
      <c r="KS209" s="38"/>
      <c r="KT209" s="38"/>
      <c r="KU209" s="38"/>
      <c r="KV209" s="38"/>
      <c r="KW209" s="38"/>
      <c r="KX209" s="38"/>
      <c r="KY209" s="38"/>
      <c r="KZ209" s="38"/>
      <c r="LA209" s="38"/>
      <c r="LB209" s="38"/>
      <c r="LC209" s="38"/>
      <c r="LD209" s="38"/>
      <c r="LE209" s="38"/>
      <c r="LF209" s="38"/>
      <c r="LG209" s="38"/>
      <c r="LH209" s="38"/>
      <c r="LI209" s="38"/>
      <c r="LJ209" s="38"/>
      <c r="LK209" s="38"/>
      <c r="LL209" s="38"/>
      <c r="LM209" s="38"/>
      <c r="LN209" s="38"/>
      <c r="LO209" s="38"/>
      <c r="LP209" s="38"/>
      <c r="LQ209" s="38"/>
      <c r="LR209" s="38"/>
      <c r="LS209" s="38"/>
      <c r="LT209" s="38"/>
      <c r="LU209" s="38"/>
      <c r="LV209" s="38"/>
      <c r="LW209" s="38"/>
      <c r="LX209" s="38"/>
      <c r="LY209" s="38"/>
      <c r="LZ209" s="38"/>
      <c r="MA209" s="38"/>
      <c r="MB209" s="38"/>
      <c r="MC209" s="38"/>
      <c r="MD209" s="38"/>
      <c r="ME209" s="38"/>
      <c r="MF209" s="38"/>
      <c r="MG209" s="38"/>
      <c r="MH209" s="38"/>
      <c r="MI209" s="38"/>
      <c r="MJ209" s="38"/>
      <c r="MK209" s="38"/>
      <c r="ML209" s="38"/>
      <c r="MM209" s="38"/>
      <c r="MN209" s="38"/>
      <c r="MO209" s="38"/>
      <c r="MP209" s="38"/>
      <c r="MQ209" s="38"/>
      <c r="MR209" s="38"/>
      <c r="MS209" s="38"/>
      <c r="MT209" s="38"/>
      <c r="MU209" s="38"/>
      <c r="MV209" s="38"/>
      <c r="MW209" s="38"/>
      <c r="MX209" s="38"/>
      <c r="MY209" s="38"/>
      <c r="MZ209" s="38"/>
      <c r="NA209" s="38"/>
      <c r="NB209" s="38"/>
      <c r="NC209" s="38"/>
      <c r="ND209" s="38"/>
      <c r="NE209" s="38"/>
      <c r="NF209" s="38"/>
      <c r="NG209" s="38"/>
      <c r="NH209" s="38"/>
      <c r="NI209" s="38"/>
      <c r="NJ209" s="38"/>
      <c r="NK209" s="38"/>
      <c r="NL209" s="38"/>
      <c r="NM209" s="38"/>
      <c r="NN209" s="38"/>
      <c r="NO209" s="38"/>
      <c r="NP209" s="38"/>
      <c r="NQ209" s="38"/>
      <c r="NR209" s="38"/>
      <c r="NS209" s="38"/>
      <c r="NT209" s="38"/>
      <c r="NU209" s="38"/>
      <c r="NV209" s="38"/>
      <c r="NW209" s="38"/>
      <c r="NX209" s="38"/>
      <c r="NY209" s="38"/>
      <c r="NZ209" s="38"/>
      <c r="OA209" s="38"/>
      <c r="OB209" s="38"/>
      <c r="OC209" s="38"/>
      <c r="OD209" s="38"/>
      <c r="OE209" s="38"/>
      <c r="OF209" s="38"/>
      <c r="OG209" s="38"/>
      <c r="OH209" s="38"/>
      <c r="OI209" s="38"/>
      <c r="OJ209" s="38"/>
      <c r="OK209" s="38"/>
      <c r="OL209" s="38"/>
      <c r="OM209" s="38"/>
      <c r="ON209" s="38"/>
      <c r="OO209" s="38"/>
      <c r="OP209" s="38"/>
      <c r="OQ209" s="38"/>
      <c r="OR209" s="38"/>
      <c r="OS209" s="38"/>
      <c r="OT209" s="38"/>
      <c r="OU209" s="38"/>
      <c r="OV209" s="38"/>
      <c r="OW209" s="38"/>
      <c r="OX209" s="38"/>
      <c r="OY209" s="38"/>
      <c r="OZ209" s="38"/>
      <c r="PA209" s="38"/>
      <c r="PB209" s="38"/>
      <c r="PC209" s="38"/>
      <c r="PD209" s="38"/>
      <c r="PE209" s="38"/>
      <c r="PF209" s="38"/>
      <c r="PG209" s="38"/>
      <c r="PH209" s="38"/>
      <c r="PI209" s="38"/>
      <c r="PJ209" s="38"/>
      <c r="PK209" s="38"/>
      <c r="PL209" s="38"/>
      <c r="PM209" s="38"/>
      <c r="PN209" s="38"/>
      <c r="PO209" s="38"/>
      <c r="PP209" s="38"/>
      <c r="PQ209" s="38"/>
      <c r="PR209" s="38"/>
      <c r="PS209" s="38"/>
      <c r="PT209" s="38"/>
      <c r="PU209" s="38"/>
      <c r="PV209" s="38"/>
      <c r="PW209" s="38"/>
      <c r="PX209" s="38"/>
      <c r="PY209" s="38"/>
      <c r="PZ209" s="38"/>
      <c r="QA209" s="38"/>
      <c r="QB209" s="38"/>
      <c r="QC209" s="38"/>
      <c r="QD209" s="38"/>
      <c r="QE209" s="38"/>
      <c r="QF209" s="38"/>
      <c r="QG209" s="38"/>
      <c r="QH209" s="38"/>
      <c r="QI209" s="38"/>
      <c r="QJ209" s="38"/>
      <c r="QK209" s="38"/>
      <c r="QL209" s="38"/>
      <c r="QM209" s="38"/>
      <c r="QN209" s="38"/>
      <c r="QO209" s="38"/>
      <c r="QP209" s="38"/>
      <c r="QQ209" s="38"/>
      <c r="QR209" s="38"/>
      <c r="QS209" s="38"/>
      <c r="QT209" s="38"/>
      <c r="QU209" s="38"/>
      <c r="QV209" s="38"/>
      <c r="QW209" s="38"/>
      <c r="QX209" s="38"/>
      <c r="QY209" s="38"/>
      <c r="QZ209" s="38"/>
      <c r="RA209" s="38"/>
      <c r="RB209" s="38"/>
      <c r="RC209" s="38"/>
      <c r="RD209" s="38"/>
      <c r="RE209" s="38"/>
      <c r="RF209" s="38"/>
      <c r="RG209" s="38"/>
      <c r="RH209" s="38"/>
      <c r="RI209" s="38"/>
      <c r="RJ209" s="38"/>
      <c r="RK209" s="38"/>
      <c r="RL209" s="38"/>
      <c r="RM209" s="38"/>
      <c r="RN209" s="38"/>
      <c r="RO209" s="38"/>
      <c r="RP209" s="38"/>
      <c r="RQ209" s="38"/>
      <c r="RR209" s="38"/>
      <c r="RS209" s="38"/>
      <c r="RT209" s="38"/>
      <c r="RU209" s="38"/>
      <c r="RV209" s="38"/>
      <c r="RW209" s="38"/>
      <c r="RX209" s="38"/>
      <c r="RY209" s="38"/>
      <c r="RZ209" s="38"/>
      <c r="SA209" s="38"/>
      <c r="SB209" s="38"/>
      <c r="SC209" s="38"/>
      <c r="SD209" s="38"/>
      <c r="SE209" s="38"/>
      <c r="SF209" s="38"/>
      <c r="SG209" s="38"/>
      <c r="SH209" s="38"/>
      <c r="SI209" s="38"/>
      <c r="SJ209" s="38"/>
      <c r="SK209" s="38"/>
      <c r="SL209" s="38"/>
      <c r="SM209" s="38"/>
      <c r="SN209" s="38"/>
      <c r="SO209" s="38"/>
      <c r="SP209" s="38"/>
      <c r="SQ209" s="38"/>
      <c r="SR209" s="38"/>
      <c r="SS209" s="38"/>
      <c r="ST209" s="38"/>
      <c r="SU209" s="38"/>
      <c r="SV209" s="38"/>
      <c r="SW209" s="38"/>
      <c r="SX209" s="38"/>
      <c r="SY209" s="38"/>
      <c r="SZ209" s="38"/>
      <c r="TA209" s="38"/>
      <c r="TB209" s="38"/>
      <c r="TC209" s="38"/>
      <c r="TD209" s="38"/>
      <c r="TE209" s="38"/>
      <c r="TF209" s="38"/>
      <c r="TG209" s="38"/>
      <c r="TH209" s="38"/>
      <c r="TI209" s="38"/>
      <c r="TJ209" s="38"/>
      <c r="TK209" s="38"/>
      <c r="TL209" s="38"/>
      <c r="TM209" s="38"/>
      <c r="TN209" s="38"/>
      <c r="TO209" s="38"/>
      <c r="TP209" s="38"/>
      <c r="TQ209" s="38"/>
      <c r="TR209" s="38"/>
      <c r="TS209" s="38"/>
      <c r="TT209" s="38"/>
      <c r="TU209" s="38"/>
      <c r="TV209" s="38"/>
      <c r="TW209" s="38"/>
      <c r="TX209" s="38"/>
      <c r="TY209" s="38"/>
      <c r="TZ209" s="38"/>
      <c r="UA209" s="38"/>
      <c r="UB209" s="38"/>
      <c r="UC209" s="38"/>
      <c r="UD209" s="38"/>
      <c r="UE209" s="38"/>
      <c r="UF209" s="38"/>
      <c r="UG209" s="38"/>
      <c r="UH209" s="38"/>
      <c r="UI209" s="38"/>
      <c r="UJ209" s="38"/>
      <c r="UK209" s="38"/>
      <c r="UL209" s="38"/>
      <c r="UM209" s="38"/>
      <c r="UN209" s="38"/>
      <c r="UO209" s="38"/>
      <c r="UP209" s="38"/>
      <c r="UQ209" s="38"/>
      <c r="UR209" s="38"/>
      <c r="US209" s="38"/>
      <c r="UT209" s="38"/>
      <c r="UU209" s="38"/>
      <c r="UV209" s="38"/>
      <c r="UW209" s="38"/>
      <c r="UX209" s="38"/>
      <c r="UY209" s="38"/>
      <c r="UZ209" s="38"/>
      <c r="VA209" s="38"/>
      <c r="VB209" s="38"/>
      <c r="VC209" s="38"/>
      <c r="VD209" s="38"/>
      <c r="VE209" s="38"/>
      <c r="VF209" s="38"/>
      <c r="VG209" s="38"/>
      <c r="VH209" s="38"/>
      <c r="VI209" s="38"/>
      <c r="VJ209" s="38"/>
      <c r="VK209" s="38"/>
      <c r="VL209" s="38"/>
      <c r="VM209" s="38"/>
      <c r="VN209" s="38"/>
      <c r="VO209" s="38"/>
      <c r="VP209" s="38"/>
      <c r="VQ209" s="38"/>
      <c r="VR209" s="38"/>
      <c r="VS209" s="38"/>
      <c r="VT209" s="38"/>
      <c r="VU209" s="38"/>
      <c r="VV209" s="38"/>
      <c r="VW209" s="38"/>
      <c r="VX209" s="38"/>
      <c r="VY209" s="38"/>
      <c r="VZ209" s="38"/>
      <c r="WA209" s="38"/>
      <c r="WB209" s="38"/>
      <c r="WC209" s="38"/>
      <c r="WD209" s="38"/>
      <c r="WE209" s="38"/>
      <c r="WF209" s="38"/>
      <c r="WG209" s="38"/>
      <c r="WH209" s="38"/>
      <c r="WI209" s="38"/>
      <c r="WJ209" s="38"/>
      <c r="WK209" s="38"/>
      <c r="WL209" s="38"/>
      <c r="WM209" s="38"/>
      <c r="WN209" s="38"/>
      <c r="WO209" s="38"/>
      <c r="WP209" s="38"/>
      <c r="WQ209" s="38"/>
      <c r="WR209" s="38"/>
      <c r="WS209" s="38"/>
      <c r="WT209" s="38"/>
      <c r="WU209" s="38"/>
      <c r="WV209" s="38"/>
      <c r="WW209" s="38"/>
      <c r="WX209" s="38"/>
      <c r="WY209" s="38"/>
      <c r="WZ209" s="38"/>
      <c r="XA209" s="38"/>
      <c r="XB209" s="38"/>
      <c r="XC209" s="38"/>
      <c r="XD209" s="38"/>
      <c r="XE209" s="38"/>
      <c r="XF209" s="38"/>
      <c r="XG209" s="38"/>
      <c r="XH209" s="38"/>
      <c r="XI209" s="38"/>
      <c r="XJ209" s="38"/>
      <c r="XK209" s="38"/>
      <c r="XL209" s="38"/>
      <c r="XM209" s="38"/>
      <c r="XN209" s="38"/>
      <c r="XO209" s="38"/>
      <c r="XP209" s="38"/>
      <c r="XQ209" s="38"/>
      <c r="XR209" s="38"/>
      <c r="XS209" s="38"/>
      <c r="XT209" s="38"/>
      <c r="XU209" s="38"/>
      <c r="XV209" s="38"/>
      <c r="XW209" s="38"/>
      <c r="XX209" s="38"/>
      <c r="XY209" s="38"/>
      <c r="XZ209" s="38"/>
      <c r="YA209" s="38"/>
      <c r="YB209" s="38"/>
      <c r="YC209" s="38"/>
      <c r="YD209" s="38"/>
      <c r="YE209" s="38"/>
      <c r="YF209" s="38"/>
      <c r="YG209" s="38"/>
      <c r="YH209" s="38"/>
      <c r="YI209" s="38"/>
      <c r="YJ209" s="38"/>
      <c r="YK209" s="38"/>
      <c r="YL209" s="38"/>
      <c r="YM209" s="38"/>
      <c r="YN209" s="38"/>
      <c r="YO209" s="38"/>
      <c r="YP209" s="38"/>
      <c r="YQ209" s="38"/>
      <c r="YR209" s="38"/>
      <c r="YS209" s="38"/>
      <c r="YT209" s="38"/>
      <c r="YU209" s="38"/>
      <c r="YV209" s="38"/>
      <c r="YW209" s="38"/>
      <c r="YX209" s="38"/>
      <c r="YY209" s="38"/>
      <c r="YZ209" s="38"/>
      <c r="ZA209" s="38"/>
      <c r="ZB209" s="38"/>
      <c r="ZC209" s="38"/>
      <c r="ZD209" s="38"/>
      <c r="ZE209" s="38"/>
      <c r="ZF209" s="38"/>
      <c r="ZG209" s="38"/>
      <c r="ZH209" s="38"/>
      <c r="ZI209" s="38"/>
      <c r="ZJ209" s="38"/>
      <c r="ZK209" s="38"/>
      <c r="ZL209" s="38"/>
      <c r="ZM209" s="38"/>
      <c r="ZN209" s="38"/>
      <c r="ZO209" s="38"/>
      <c r="ZP209" s="38"/>
      <c r="ZQ209" s="38"/>
      <c r="ZR209" s="38"/>
      <c r="ZS209" s="38"/>
      <c r="ZT209" s="38"/>
      <c r="ZU209" s="38"/>
      <c r="ZV209" s="38"/>
      <c r="ZW209" s="38"/>
      <c r="ZX209" s="38"/>
      <c r="ZY209" s="38"/>
      <c r="ZZ209" s="38"/>
      <c r="AAA209" s="38"/>
      <c r="AAB209" s="38"/>
      <c r="AAC209" s="38"/>
      <c r="AAD209" s="38"/>
      <c r="AAE209" s="38"/>
      <c r="AAF209" s="38"/>
      <c r="AAG209" s="38"/>
      <c r="AAH209" s="38"/>
      <c r="AAI209" s="38"/>
      <c r="AAJ209" s="31">
        <f t="shared" si="21"/>
        <v>0</v>
      </c>
      <c r="AAK209" s="5"/>
    </row>
    <row r="210" spans="1:713" s="36" customFormat="1" x14ac:dyDescent="0.25">
      <c r="A210" s="43" t="s">
        <v>258</v>
      </c>
      <c r="B210" s="77">
        <f t="shared" si="20"/>
        <v>0</v>
      </c>
      <c r="C210" s="69">
        <v>10</v>
      </c>
      <c r="D210" s="71">
        <v>43360</v>
      </c>
      <c r="E210" s="79">
        <v>16.690000000000001</v>
      </c>
      <c r="F210" s="79">
        <f t="shared" si="22"/>
        <v>0</v>
      </c>
      <c r="G210" s="77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  <c r="BQ210" s="38"/>
      <c r="BR210" s="38"/>
      <c r="BS210" s="38"/>
      <c r="BT210" s="38"/>
      <c r="BU210" s="38"/>
      <c r="BV210" s="38"/>
      <c r="BW210" s="38"/>
      <c r="BX210" s="38"/>
      <c r="BY210" s="38"/>
      <c r="BZ210" s="38"/>
      <c r="CA210" s="38"/>
      <c r="CB210" s="38"/>
      <c r="CC210" s="38"/>
      <c r="CD210" s="38"/>
      <c r="CE210" s="38"/>
      <c r="CF210" s="38"/>
      <c r="CG210" s="38"/>
      <c r="CH210" s="38"/>
      <c r="CI210" s="38"/>
      <c r="CJ210" s="38"/>
      <c r="CK210" s="38"/>
      <c r="CL210" s="38"/>
      <c r="CM210" s="38"/>
      <c r="CN210" s="38"/>
      <c r="CO210" s="38"/>
      <c r="CP210" s="38"/>
      <c r="CQ210" s="38"/>
      <c r="CR210" s="38"/>
      <c r="CS210" s="38"/>
      <c r="CT210" s="38"/>
      <c r="CU210" s="38"/>
      <c r="CV210" s="38"/>
      <c r="CW210" s="38"/>
      <c r="CX210" s="38"/>
      <c r="CY210" s="38"/>
      <c r="CZ210" s="38"/>
      <c r="DA210" s="38"/>
      <c r="DB210" s="38"/>
      <c r="DC210" s="38"/>
      <c r="DD210" s="38"/>
      <c r="DE210" s="38"/>
      <c r="DF210" s="38"/>
      <c r="DG210" s="38"/>
      <c r="DH210" s="38"/>
      <c r="DI210" s="38"/>
      <c r="DJ210" s="38"/>
      <c r="DK210" s="38"/>
      <c r="DL210" s="38"/>
      <c r="DM210" s="38"/>
      <c r="DN210" s="38"/>
      <c r="DO210" s="38"/>
      <c r="DP210" s="38"/>
      <c r="DQ210" s="38"/>
      <c r="DR210" s="38"/>
      <c r="DS210" s="38"/>
      <c r="DT210" s="38"/>
      <c r="DU210" s="38"/>
      <c r="DV210" s="38"/>
      <c r="DW210" s="38"/>
      <c r="DX210" s="38"/>
      <c r="DY210" s="38"/>
      <c r="DZ210" s="38"/>
      <c r="EA210" s="38"/>
      <c r="EB210" s="38"/>
      <c r="EC210" s="38"/>
      <c r="ED210" s="38"/>
      <c r="EE210" s="38"/>
      <c r="EF210" s="38"/>
      <c r="EG210" s="38"/>
      <c r="EH210" s="38"/>
      <c r="EI210" s="38"/>
      <c r="EJ210" s="38"/>
      <c r="EK210" s="38"/>
      <c r="EL210" s="38"/>
      <c r="EM210" s="38"/>
      <c r="EN210" s="38"/>
      <c r="EO210" s="38"/>
      <c r="EP210" s="38"/>
      <c r="EQ210" s="38"/>
      <c r="ER210" s="38"/>
      <c r="ES210" s="38"/>
      <c r="ET210" s="38"/>
      <c r="EU210" s="38"/>
      <c r="EV210" s="38"/>
      <c r="EW210" s="38"/>
      <c r="EX210" s="38"/>
      <c r="EY210" s="38"/>
      <c r="EZ210" s="38"/>
      <c r="FA210" s="38"/>
      <c r="FB210" s="38"/>
      <c r="FC210" s="38"/>
      <c r="FD210" s="38"/>
      <c r="FE210" s="38"/>
      <c r="FF210" s="38"/>
      <c r="FG210" s="38"/>
      <c r="FH210" s="38"/>
      <c r="FI210" s="38"/>
      <c r="FJ210" s="38"/>
      <c r="FK210" s="38"/>
      <c r="FL210" s="38"/>
      <c r="FM210" s="38"/>
      <c r="FN210" s="38"/>
      <c r="FO210" s="38"/>
      <c r="FP210" s="38"/>
      <c r="FQ210" s="38"/>
      <c r="FR210" s="38"/>
      <c r="FS210" s="38"/>
      <c r="FT210" s="38"/>
      <c r="FU210" s="38"/>
      <c r="FV210" s="38"/>
      <c r="FW210" s="38"/>
      <c r="FX210" s="38"/>
      <c r="FY210" s="38"/>
      <c r="FZ210" s="38"/>
      <c r="GA210" s="38"/>
      <c r="GB210" s="38"/>
      <c r="GC210" s="38"/>
      <c r="GD210" s="38"/>
      <c r="GE210" s="38"/>
      <c r="GF210" s="38"/>
      <c r="GG210" s="38"/>
      <c r="GH210" s="38"/>
      <c r="GI210" s="38">
        <v>20</v>
      </c>
      <c r="GJ210" s="38"/>
      <c r="GK210" s="38"/>
      <c r="GL210" s="38"/>
      <c r="GM210" s="38"/>
      <c r="GN210" s="38"/>
      <c r="GO210" s="38"/>
      <c r="GP210" s="38"/>
      <c r="GQ210" s="38"/>
      <c r="GR210" s="38"/>
      <c r="GS210" s="38"/>
      <c r="GT210" s="38">
        <v>20</v>
      </c>
      <c r="GU210" s="38"/>
      <c r="GV210" s="38"/>
      <c r="GW210" s="38"/>
      <c r="GX210" s="38"/>
      <c r="GY210" s="38"/>
      <c r="GZ210" s="38"/>
      <c r="HA210" s="38"/>
      <c r="HB210" s="38"/>
      <c r="HC210" s="38"/>
      <c r="HD210" s="38"/>
      <c r="HE210" s="38"/>
      <c r="HF210" s="38"/>
      <c r="HG210" s="38"/>
      <c r="HH210" s="38"/>
      <c r="HI210" s="38"/>
      <c r="HJ210" s="38"/>
      <c r="HK210" s="38"/>
      <c r="HL210" s="38"/>
      <c r="HM210" s="38"/>
      <c r="HN210" s="38"/>
      <c r="HO210" s="38"/>
      <c r="HP210" s="38"/>
      <c r="HQ210" s="38"/>
      <c r="HR210" s="38"/>
      <c r="HS210" s="38"/>
      <c r="HT210" s="38"/>
      <c r="HU210" s="38"/>
      <c r="HV210" s="38"/>
      <c r="HW210" s="38"/>
      <c r="HX210" s="38"/>
      <c r="HY210" s="38">
        <v>60</v>
      </c>
      <c r="HZ210" s="38"/>
      <c r="IA210" s="38"/>
      <c r="IB210" s="38"/>
      <c r="IC210" s="38"/>
      <c r="ID210" s="38"/>
      <c r="IE210" s="38"/>
      <c r="IF210" s="38"/>
      <c r="IG210" s="38"/>
      <c r="IH210" s="38"/>
      <c r="II210" s="38">
        <v>40</v>
      </c>
      <c r="IJ210" s="38"/>
      <c r="IK210" s="38"/>
      <c r="IL210" s="38"/>
      <c r="IM210" s="38"/>
      <c r="IN210" s="38"/>
      <c r="IO210" s="38"/>
      <c r="IP210" s="38"/>
      <c r="IQ210" s="38"/>
      <c r="IR210" s="38"/>
      <c r="IS210" s="38"/>
      <c r="IT210" s="38"/>
      <c r="IU210" s="38"/>
      <c r="IV210" s="38"/>
      <c r="IW210" s="38"/>
      <c r="IX210" s="38"/>
      <c r="IY210" s="38"/>
      <c r="IZ210" s="38"/>
      <c r="JA210" s="38"/>
      <c r="JB210" s="38"/>
      <c r="JC210" s="38"/>
      <c r="JD210" s="38"/>
      <c r="JE210" s="38"/>
      <c r="JF210" s="38"/>
      <c r="JG210" s="38"/>
      <c r="JH210" s="38"/>
      <c r="JI210" s="38"/>
      <c r="JJ210" s="38"/>
      <c r="JK210" s="38"/>
      <c r="JL210" s="38"/>
      <c r="JM210" s="38"/>
      <c r="JN210" s="38"/>
      <c r="JO210" s="38"/>
      <c r="JP210" s="38"/>
      <c r="JQ210" s="38"/>
      <c r="JR210" s="38"/>
      <c r="JS210" s="38"/>
      <c r="JT210" s="38"/>
      <c r="JU210" s="38"/>
      <c r="JV210" s="38"/>
      <c r="JW210" s="38"/>
      <c r="JX210" s="38"/>
      <c r="JY210" s="38"/>
      <c r="JZ210" s="38"/>
      <c r="KA210" s="38"/>
      <c r="KB210" s="38"/>
      <c r="KC210" s="38"/>
      <c r="KD210" s="38"/>
      <c r="KE210" s="38"/>
      <c r="KF210" s="38"/>
      <c r="KG210" s="38"/>
      <c r="KH210" s="38"/>
      <c r="KI210" s="38"/>
      <c r="KJ210" s="38">
        <v>20</v>
      </c>
      <c r="KK210" s="38"/>
      <c r="KL210" s="38"/>
      <c r="KM210" s="38"/>
      <c r="KN210" s="38"/>
      <c r="KO210" s="38"/>
      <c r="KP210" s="38"/>
      <c r="KQ210" s="38"/>
      <c r="KR210" s="38"/>
      <c r="KS210" s="38"/>
      <c r="KT210" s="38"/>
      <c r="KU210" s="38"/>
      <c r="KV210" s="38"/>
      <c r="KW210" s="38"/>
      <c r="KX210" s="38"/>
      <c r="KY210" s="38"/>
      <c r="KZ210" s="38"/>
      <c r="LA210" s="38"/>
      <c r="LB210" s="38"/>
      <c r="LC210" s="38"/>
      <c r="LD210" s="38"/>
      <c r="LE210" s="38"/>
      <c r="LF210" s="38"/>
      <c r="LG210" s="38"/>
      <c r="LH210" s="38"/>
      <c r="LI210" s="38"/>
      <c r="LJ210" s="38"/>
      <c r="LK210" s="38"/>
      <c r="LL210" s="38"/>
      <c r="LM210" s="38"/>
      <c r="LN210" s="38"/>
      <c r="LO210" s="38"/>
      <c r="LP210" s="38"/>
      <c r="LQ210" s="38"/>
      <c r="LR210" s="38"/>
      <c r="LS210" s="38"/>
      <c r="LT210" s="38"/>
      <c r="LU210" s="38"/>
      <c r="LV210" s="38"/>
      <c r="LW210" s="38"/>
      <c r="LX210" s="38"/>
      <c r="LY210" s="38"/>
      <c r="LZ210" s="38"/>
      <c r="MA210" s="38"/>
      <c r="MB210" s="38"/>
      <c r="MC210" s="38"/>
      <c r="MD210" s="38"/>
      <c r="ME210" s="38"/>
      <c r="MF210" s="38"/>
      <c r="MG210" s="38"/>
      <c r="MH210" s="38"/>
      <c r="MI210" s="38"/>
      <c r="MJ210" s="38"/>
      <c r="MK210" s="38"/>
      <c r="ML210" s="38"/>
      <c r="MM210" s="38"/>
      <c r="MN210" s="38"/>
      <c r="MO210" s="38"/>
      <c r="MP210" s="38"/>
      <c r="MQ210" s="38"/>
      <c r="MR210" s="38"/>
      <c r="MS210" s="38"/>
      <c r="MT210" s="38"/>
      <c r="MU210" s="38"/>
      <c r="MV210" s="38"/>
      <c r="MW210" s="38"/>
      <c r="MX210" s="38"/>
      <c r="MY210" s="38"/>
      <c r="MZ210" s="38"/>
      <c r="NA210" s="38"/>
      <c r="NB210" s="38">
        <v>3</v>
      </c>
      <c r="NC210" s="38">
        <v>3</v>
      </c>
      <c r="ND210" s="38"/>
      <c r="NE210" s="38"/>
      <c r="NF210" s="38"/>
      <c r="NG210" s="38"/>
      <c r="NH210" s="38"/>
      <c r="NI210" s="38"/>
      <c r="NJ210" s="38"/>
      <c r="NK210" s="38">
        <v>30</v>
      </c>
      <c r="NL210" s="38"/>
      <c r="NM210" s="38"/>
      <c r="NN210" s="38"/>
      <c r="NO210" s="38"/>
      <c r="NP210" s="38"/>
      <c r="NQ210" s="38"/>
      <c r="NR210" s="38"/>
      <c r="NS210" s="38"/>
      <c r="NT210" s="38"/>
      <c r="NU210" s="38"/>
      <c r="NV210" s="38"/>
      <c r="NW210" s="38"/>
      <c r="NX210" s="38"/>
      <c r="NY210" s="38"/>
      <c r="NZ210" s="38"/>
      <c r="OA210" s="38">
        <v>30</v>
      </c>
      <c r="OB210" s="38"/>
      <c r="OC210" s="38"/>
      <c r="OD210" s="38"/>
      <c r="OE210" s="38"/>
      <c r="OF210" s="38"/>
      <c r="OG210" s="38"/>
      <c r="OH210" s="38"/>
      <c r="OI210" s="38"/>
      <c r="OJ210" s="38"/>
      <c r="OK210" s="38"/>
      <c r="OL210" s="38"/>
      <c r="OM210" s="38"/>
      <c r="ON210" s="38"/>
      <c r="OO210" s="38"/>
      <c r="OP210" s="38"/>
      <c r="OQ210" s="38"/>
      <c r="OR210" s="38"/>
      <c r="OS210" s="38"/>
      <c r="OT210" s="38"/>
      <c r="OU210" s="38"/>
      <c r="OV210" s="38"/>
      <c r="OW210" s="38"/>
      <c r="OX210" s="38"/>
      <c r="OY210" s="38"/>
      <c r="OZ210" s="38"/>
      <c r="PA210" s="38"/>
      <c r="PB210" s="38"/>
      <c r="PC210" s="38"/>
      <c r="PD210" s="38"/>
      <c r="PE210" s="38"/>
      <c r="PF210" s="38"/>
      <c r="PG210" s="38"/>
      <c r="PH210" s="38"/>
      <c r="PI210" s="38"/>
      <c r="PJ210" s="38"/>
      <c r="PK210" s="38"/>
      <c r="PL210" s="38"/>
      <c r="PM210" s="38"/>
      <c r="PN210" s="38"/>
      <c r="PO210" s="38"/>
      <c r="PP210" s="38"/>
      <c r="PQ210" s="38"/>
      <c r="PR210" s="38"/>
      <c r="PS210" s="38"/>
      <c r="PT210" s="38"/>
      <c r="PU210" s="38"/>
      <c r="PV210" s="38"/>
      <c r="PW210" s="38"/>
      <c r="PX210" s="38"/>
      <c r="PY210" s="38"/>
      <c r="PZ210" s="38"/>
      <c r="QA210" s="38"/>
      <c r="QB210" s="38"/>
      <c r="QC210" s="38"/>
      <c r="QD210" s="38"/>
      <c r="QE210" s="38"/>
      <c r="QF210" s="38"/>
      <c r="QG210" s="38"/>
      <c r="QH210" s="38"/>
      <c r="QI210" s="38"/>
      <c r="QJ210" s="38"/>
      <c r="QK210" s="38"/>
      <c r="QL210" s="38"/>
      <c r="QM210" s="38"/>
      <c r="QN210" s="38"/>
      <c r="QO210" s="38"/>
      <c r="QP210" s="38"/>
      <c r="QQ210" s="38"/>
      <c r="QR210" s="38"/>
      <c r="QS210" s="38"/>
      <c r="QT210" s="38"/>
      <c r="QU210" s="38"/>
      <c r="QV210" s="38"/>
      <c r="QW210" s="38"/>
      <c r="QX210" s="38"/>
      <c r="QY210" s="38"/>
      <c r="QZ210" s="38"/>
      <c r="RA210" s="38"/>
      <c r="RB210" s="38"/>
      <c r="RC210" s="38"/>
      <c r="RD210" s="38"/>
      <c r="RE210" s="38"/>
      <c r="RF210" s="38"/>
      <c r="RG210" s="38"/>
      <c r="RH210" s="38"/>
      <c r="RI210" s="38"/>
      <c r="RJ210" s="38"/>
      <c r="RK210" s="38"/>
      <c r="RL210" s="38"/>
      <c r="RM210" s="38"/>
      <c r="RN210" s="38"/>
      <c r="RO210" s="38"/>
      <c r="RP210" s="38"/>
      <c r="RQ210" s="38"/>
      <c r="RR210" s="38"/>
      <c r="RS210" s="38"/>
      <c r="RT210" s="38"/>
      <c r="RU210" s="38"/>
      <c r="RV210" s="38"/>
      <c r="RW210" s="38"/>
      <c r="RX210" s="38"/>
      <c r="RY210" s="38"/>
      <c r="RZ210" s="38"/>
      <c r="SA210" s="38"/>
      <c r="SB210" s="38"/>
      <c r="SC210" s="38"/>
      <c r="SD210" s="38"/>
      <c r="SE210" s="38"/>
      <c r="SF210" s="38"/>
      <c r="SG210" s="38"/>
      <c r="SH210" s="38"/>
      <c r="SI210" s="38">
        <v>20</v>
      </c>
      <c r="SJ210" s="38">
        <v>20</v>
      </c>
      <c r="SK210" s="38"/>
      <c r="SL210" s="38"/>
      <c r="SM210" s="38"/>
      <c r="SN210" s="38"/>
      <c r="SO210" s="38"/>
      <c r="SP210" s="38"/>
      <c r="SQ210" s="38"/>
      <c r="SR210" s="38"/>
      <c r="SS210" s="38"/>
      <c r="ST210" s="38"/>
      <c r="SU210" s="38"/>
      <c r="SV210" s="38"/>
      <c r="SW210" s="38"/>
      <c r="SX210" s="38"/>
      <c r="SY210" s="38"/>
      <c r="SZ210" s="38"/>
      <c r="TA210" s="38"/>
      <c r="TB210" s="38"/>
      <c r="TC210" s="38"/>
      <c r="TD210" s="38"/>
      <c r="TE210" s="38"/>
      <c r="TF210" s="38"/>
      <c r="TG210" s="38"/>
      <c r="TH210" s="38"/>
      <c r="TI210" s="38"/>
      <c r="TJ210" s="38"/>
      <c r="TK210" s="38"/>
      <c r="TL210" s="38"/>
      <c r="TM210" s="38"/>
      <c r="TN210" s="38"/>
      <c r="TO210" s="38"/>
      <c r="TP210" s="38"/>
      <c r="TQ210" s="38"/>
      <c r="TR210" s="38"/>
      <c r="TS210" s="38"/>
      <c r="TT210" s="38"/>
      <c r="TU210" s="38"/>
      <c r="TV210" s="38"/>
      <c r="TW210" s="38"/>
      <c r="TX210" s="38"/>
      <c r="TY210" s="38"/>
      <c r="TZ210" s="38"/>
      <c r="UA210" s="38"/>
      <c r="UB210" s="38"/>
      <c r="UC210" s="38"/>
      <c r="UD210" s="38"/>
      <c r="UE210" s="38"/>
      <c r="UF210" s="38"/>
      <c r="UG210" s="38"/>
      <c r="UH210" s="38"/>
      <c r="UI210" s="38"/>
      <c r="UJ210" s="38"/>
      <c r="UK210" s="38"/>
      <c r="UL210" s="38"/>
      <c r="UM210" s="38"/>
      <c r="UN210" s="38"/>
      <c r="UO210" s="38"/>
      <c r="UP210" s="38"/>
      <c r="UQ210" s="38"/>
      <c r="UR210" s="38"/>
      <c r="US210" s="38"/>
      <c r="UT210" s="38"/>
      <c r="UU210" s="38"/>
      <c r="UV210" s="38"/>
      <c r="UW210" s="38"/>
      <c r="UX210" s="38"/>
      <c r="UY210" s="38"/>
      <c r="UZ210" s="38"/>
      <c r="VA210" s="38"/>
      <c r="VB210" s="38"/>
      <c r="VC210" s="38"/>
      <c r="VD210" s="38"/>
      <c r="VE210" s="38"/>
      <c r="VF210" s="38"/>
      <c r="VG210" s="38"/>
      <c r="VH210" s="38"/>
      <c r="VI210" s="38"/>
      <c r="VJ210" s="38"/>
      <c r="VK210" s="38"/>
      <c r="VL210" s="38"/>
      <c r="VM210" s="38"/>
      <c r="VN210" s="38"/>
      <c r="VO210" s="38"/>
      <c r="VP210" s="38"/>
      <c r="VQ210" s="38"/>
      <c r="VR210" s="38"/>
      <c r="VS210" s="38"/>
      <c r="VT210" s="38"/>
      <c r="VU210" s="38"/>
      <c r="VV210" s="38"/>
      <c r="VW210" s="38"/>
      <c r="VX210" s="38"/>
      <c r="VY210" s="38"/>
      <c r="VZ210" s="38"/>
      <c r="WA210" s="38"/>
      <c r="WB210" s="38"/>
      <c r="WC210" s="38"/>
      <c r="WD210" s="38"/>
      <c r="WE210" s="38"/>
      <c r="WF210" s="38"/>
      <c r="WG210" s="38"/>
      <c r="WH210" s="38"/>
      <c r="WI210" s="38"/>
      <c r="WJ210" s="38"/>
      <c r="WK210" s="38"/>
      <c r="WL210" s="38"/>
      <c r="WM210" s="38"/>
      <c r="WN210" s="38"/>
      <c r="WO210" s="38"/>
      <c r="WP210" s="38"/>
      <c r="WQ210" s="38"/>
      <c r="WR210" s="38"/>
      <c r="WS210" s="38"/>
      <c r="WT210" s="38"/>
      <c r="WU210" s="38"/>
      <c r="WV210" s="38"/>
      <c r="WW210" s="38"/>
      <c r="WX210" s="38"/>
      <c r="WY210" s="38"/>
      <c r="WZ210" s="38"/>
      <c r="XA210" s="38"/>
      <c r="XB210" s="38"/>
      <c r="XC210" s="38"/>
      <c r="XD210" s="38"/>
      <c r="XE210" s="38"/>
      <c r="XF210" s="38"/>
      <c r="XG210" s="38"/>
      <c r="XH210" s="38"/>
      <c r="XI210" s="38"/>
      <c r="XJ210" s="38"/>
      <c r="XK210" s="38"/>
      <c r="XL210" s="38"/>
      <c r="XM210" s="38"/>
      <c r="XN210" s="38"/>
      <c r="XO210" s="38"/>
      <c r="XP210" s="38"/>
      <c r="XQ210" s="38"/>
      <c r="XR210" s="38"/>
      <c r="XS210" s="38"/>
      <c r="XT210" s="38"/>
      <c r="XU210" s="38"/>
      <c r="XV210" s="38"/>
      <c r="XW210" s="38"/>
      <c r="XX210" s="38"/>
      <c r="XY210" s="38"/>
      <c r="XZ210" s="38"/>
      <c r="YA210" s="38"/>
      <c r="YB210" s="38"/>
      <c r="YC210" s="38"/>
      <c r="YD210" s="38"/>
      <c r="YE210" s="38"/>
      <c r="YF210" s="38"/>
      <c r="YG210" s="38"/>
      <c r="YH210" s="38"/>
      <c r="YI210" s="38"/>
      <c r="YJ210" s="38"/>
      <c r="YK210" s="38"/>
      <c r="YL210" s="38"/>
      <c r="YM210" s="38"/>
      <c r="YN210" s="38"/>
      <c r="YO210" s="38"/>
      <c r="YP210" s="38"/>
      <c r="YQ210" s="38"/>
      <c r="YR210" s="38"/>
      <c r="YS210" s="38"/>
      <c r="YT210" s="38"/>
      <c r="YU210" s="38"/>
      <c r="YV210" s="38"/>
      <c r="YW210" s="38"/>
      <c r="YX210" s="38"/>
      <c r="YY210" s="38"/>
      <c r="YZ210" s="38"/>
      <c r="ZA210" s="38"/>
      <c r="ZB210" s="38"/>
      <c r="ZC210" s="38"/>
      <c r="ZD210" s="38"/>
      <c r="ZE210" s="38"/>
      <c r="ZF210" s="38"/>
      <c r="ZG210" s="38"/>
      <c r="ZH210" s="38"/>
      <c r="ZI210" s="38"/>
      <c r="ZJ210" s="38"/>
      <c r="ZK210" s="38"/>
      <c r="ZL210" s="38"/>
      <c r="ZM210" s="38"/>
      <c r="ZN210" s="38"/>
      <c r="ZO210" s="38"/>
      <c r="ZP210" s="38"/>
      <c r="ZQ210" s="38"/>
      <c r="ZR210" s="38"/>
      <c r="ZS210" s="38"/>
      <c r="ZT210" s="38"/>
      <c r="ZU210" s="38"/>
      <c r="ZV210" s="38"/>
      <c r="ZW210" s="38"/>
      <c r="ZX210" s="38"/>
      <c r="ZY210" s="38"/>
      <c r="ZZ210" s="38"/>
      <c r="AAA210" s="38"/>
      <c r="AAB210" s="38"/>
      <c r="AAC210" s="38"/>
      <c r="AAD210" s="38"/>
      <c r="AAE210" s="38"/>
      <c r="AAF210" s="38"/>
      <c r="AAG210" s="38"/>
      <c r="AAH210" s="38"/>
      <c r="AAI210" s="38"/>
      <c r="AAJ210" s="31">
        <f t="shared" si="21"/>
        <v>0</v>
      </c>
      <c r="AAK210" s="5"/>
    </row>
    <row r="211" spans="1:713" s="36" customFormat="1" x14ac:dyDescent="0.25">
      <c r="A211" s="43" t="s">
        <v>258</v>
      </c>
      <c r="B211" s="77">
        <f t="shared" si="20"/>
        <v>0</v>
      </c>
      <c r="C211" s="69">
        <v>10</v>
      </c>
      <c r="D211" s="71">
        <v>43285</v>
      </c>
      <c r="E211" s="79">
        <v>15.55</v>
      </c>
      <c r="F211" s="79">
        <f t="shared" si="22"/>
        <v>0</v>
      </c>
      <c r="G211" s="77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  <c r="BQ211" s="38"/>
      <c r="BR211" s="38"/>
      <c r="BS211" s="38"/>
      <c r="BT211" s="38"/>
      <c r="BU211" s="38"/>
      <c r="BV211" s="38"/>
      <c r="BW211" s="38"/>
      <c r="BX211" s="38"/>
      <c r="BY211" s="38"/>
      <c r="BZ211" s="38"/>
      <c r="CA211" s="38"/>
      <c r="CB211" s="38"/>
      <c r="CC211" s="38"/>
      <c r="CD211" s="38"/>
      <c r="CE211" s="38"/>
      <c r="CF211" s="38"/>
      <c r="CG211" s="38"/>
      <c r="CH211" s="38"/>
      <c r="CI211" s="38"/>
      <c r="CJ211" s="38"/>
      <c r="CK211" s="38"/>
      <c r="CL211" s="38"/>
      <c r="CM211" s="38"/>
      <c r="CN211" s="38"/>
      <c r="CO211" s="38"/>
      <c r="CP211" s="38"/>
      <c r="CQ211" s="38"/>
      <c r="CR211" s="38"/>
      <c r="CS211" s="38"/>
      <c r="CT211" s="38"/>
      <c r="CU211" s="38"/>
      <c r="CV211" s="38"/>
      <c r="CW211" s="38"/>
      <c r="CX211" s="38"/>
      <c r="CY211" s="38"/>
      <c r="CZ211" s="38"/>
      <c r="DA211" s="38"/>
      <c r="DB211" s="38"/>
      <c r="DC211" s="38"/>
      <c r="DD211" s="38"/>
      <c r="DE211" s="38"/>
      <c r="DF211" s="38"/>
      <c r="DG211" s="38"/>
      <c r="DH211" s="38"/>
      <c r="DI211" s="38"/>
      <c r="DJ211" s="38"/>
      <c r="DK211" s="38"/>
      <c r="DL211" s="38"/>
      <c r="DM211" s="38"/>
      <c r="DN211" s="38"/>
      <c r="DO211" s="38"/>
      <c r="DP211" s="38"/>
      <c r="DQ211" s="38"/>
      <c r="DR211" s="38"/>
      <c r="DS211" s="38"/>
      <c r="DT211" s="38"/>
      <c r="DU211" s="38"/>
      <c r="DV211" s="38"/>
      <c r="DW211" s="38"/>
      <c r="DX211" s="38"/>
      <c r="DY211" s="38"/>
      <c r="DZ211" s="38"/>
      <c r="EA211" s="38"/>
      <c r="EB211" s="38"/>
      <c r="EC211" s="38"/>
      <c r="ED211" s="38"/>
      <c r="EE211" s="38"/>
      <c r="EF211" s="38"/>
      <c r="EG211" s="38"/>
      <c r="EH211" s="38"/>
      <c r="EI211" s="38"/>
      <c r="EJ211" s="38"/>
      <c r="EK211" s="38"/>
      <c r="EL211" s="38"/>
      <c r="EM211" s="38"/>
      <c r="EN211" s="38"/>
      <c r="EO211" s="38"/>
      <c r="EP211" s="38"/>
      <c r="EQ211" s="38"/>
      <c r="ER211" s="38"/>
      <c r="ES211" s="38"/>
      <c r="ET211" s="38"/>
      <c r="EU211" s="38"/>
      <c r="EV211" s="38"/>
      <c r="EW211" s="38"/>
      <c r="EX211" s="38"/>
      <c r="EY211" s="38"/>
      <c r="EZ211" s="38"/>
      <c r="FA211" s="38"/>
      <c r="FB211" s="38"/>
      <c r="FC211" s="38"/>
      <c r="FD211" s="38"/>
      <c r="FE211" s="38"/>
      <c r="FF211" s="38"/>
      <c r="FG211" s="38"/>
      <c r="FH211" s="38"/>
      <c r="FI211" s="38"/>
      <c r="FJ211" s="38"/>
      <c r="FK211" s="38"/>
      <c r="FL211" s="38"/>
      <c r="FM211" s="38"/>
      <c r="FN211" s="38"/>
      <c r="FO211" s="38"/>
      <c r="FP211" s="38"/>
      <c r="FQ211" s="38"/>
      <c r="FR211" s="38"/>
      <c r="FS211" s="38"/>
      <c r="FT211" s="38"/>
      <c r="FU211" s="38"/>
      <c r="FV211" s="38"/>
      <c r="FW211" s="38"/>
      <c r="FX211" s="38"/>
      <c r="FY211" s="38"/>
      <c r="FZ211" s="38"/>
      <c r="GA211" s="38"/>
      <c r="GB211" s="38"/>
      <c r="GC211" s="38"/>
      <c r="GD211" s="38"/>
      <c r="GE211" s="38"/>
      <c r="GF211" s="38"/>
      <c r="GG211" s="38"/>
      <c r="GH211" s="38">
        <v>18</v>
      </c>
      <c r="GI211" s="38"/>
      <c r="GJ211" s="38"/>
      <c r="GK211" s="38"/>
      <c r="GL211" s="38"/>
      <c r="GM211" s="38"/>
      <c r="GN211" s="38">
        <v>18</v>
      </c>
      <c r="GO211" s="38"/>
      <c r="GP211" s="38"/>
      <c r="GQ211" s="38"/>
      <c r="GR211" s="38"/>
      <c r="GS211" s="38"/>
      <c r="GT211" s="38"/>
      <c r="GU211" s="38"/>
      <c r="GV211" s="38"/>
      <c r="GW211" s="38"/>
      <c r="GX211" s="38"/>
      <c r="GY211" s="38"/>
      <c r="GZ211" s="38"/>
      <c r="HA211" s="38"/>
      <c r="HB211" s="38"/>
      <c r="HC211" s="38"/>
      <c r="HD211" s="38"/>
      <c r="HE211" s="38"/>
      <c r="HF211" s="38"/>
      <c r="HG211" s="38"/>
      <c r="HH211" s="38"/>
      <c r="HI211" s="38"/>
      <c r="HJ211" s="38"/>
      <c r="HK211" s="38"/>
      <c r="HL211" s="38"/>
      <c r="HM211" s="38"/>
      <c r="HN211" s="38"/>
      <c r="HO211" s="38"/>
      <c r="HP211" s="38"/>
      <c r="HQ211" s="38"/>
      <c r="HR211" s="38"/>
      <c r="HS211" s="38"/>
      <c r="HT211" s="38"/>
      <c r="HU211" s="38"/>
      <c r="HV211" s="38"/>
      <c r="HW211" s="38"/>
      <c r="HX211" s="38"/>
      <c r="HY211" s="38"/>
      <c r="HZ211" s="38"/>
      <c r="IA211" s="38"/>
      <c r="IB211" s="38"/>
      <c r="IC211" s="38"/>
      <c r="ID211" s="38"/>
      <c r="IE211" s="38"/>
      <c r="IF211" s="38"/>
      <c r="IG211" s="38"/>
      <c r="IH211" s="38"/>
      <c r="II211" s="38"/>
      <c r="IJ211" s="38"/>
      <c r="IK211" s="38"/>
      <c r="IL211" s="38"/>
      <c r="IM211" s="38"/>
      <c r="IN211" s="38"/>
      <c r="IO211" s="38"/>
      <c r="IP211" s="38"/>
      <c r="IQ211" s="38"/>
      <c r="IR211" s="38"/>
      <c r="IS211" s="38"/>
      <c r="IT211" s="38"/>
      <c r="IU211" s="38"/>
      <c r="IV211" s="38"/>
      <c r="IW211" s="38"/>
      <c r="IX211" s="38"/>
      <c r="IY211" s="38"/>
      <c r="IZ211" s="38"/>
      <c r="JA211" s="38"/>
      <c r="JB211" s="38"/>
      <c r="JC211" s="38"/>
      <c r="JD211" s="38"/>
      <c r="JE211" s="38"/>
      <c r="JF211" s="38"/>
      <c r="JG211" s="38"/>
      <c r="JH211" s="38"/>
      <c r="JI211" s="38"/>
      <c r="JJ211" s="38"/>
      <c r="JK211" s="38"/>
      <c r="JL211" s="38"/>
      <c r="JM211" s="38"/>
      <c r="JN211" s="38"/>
      <c r="JO211" s="38"/>
      <c r="JP211" s="38"/>
      <c r="JQ211" s="38"/>
      <c r="JR211" s="38"/>
      <c r="JS211" s="38"/>
      <c r="JT211" s="38"/>
      <c r="JU211" s="38"/>
      <c r="JV211" s="38"/>
      <c r="JW211" s="38"/>
      <c r="JX211" s="38"/>
      <c r="JY211" s="38"/>
      <c r="JZ211" s="38"/>
      <c r="KA211" s="38"/>
      <c r="KB211" s="38"/>
      <c r="KC211" s="38"/>
      <c r="KD211" s="38"/>
      <c r="KE211" s="38"/>
      <c r="KF211" s="38"/>
      <c r="KG211" s="38"/>
      <c r="KH211" s="38"/>
      <c r="KI211" s="38"/>
      <c r="KJ211" s="38"/>
      <c r="KK211" s="38"/>
      <c r="KL211" s="38"/>
      <c r="KM211" s="38"/>
      <c r="KN211" s="38"/>
      <c r="KO211" s="38"/>
      <c r="KP211" s="38"/>
      <c r="KQ211" s="38"/>
      <c r="KR211" s="38"/>
      <c r="KS211" s="38"/>
      <c r="KT211" s="38"/>
      <c r="KU211" s="38"/>
      <c r="KV211" s="38"/>
      <c r="KW211" s="38"/>
      <c r="KX211" s="38"/>
      <c r="KY211" s="38"/>
      <c r="KZ211" s="38"/>
      <c r="LA211" s="38"/>
      <c r="LB211" s="38"/>
      <c r="LC211" s="38"/>
      <c r="LD211" s="38"/>
      <c r="LE211" s="38"/>
      <c r="LF211" s="38"/>
      <c r="LG211" s="38"/>
      <c r="LH211" s="38"/>
      <c r="LI211" s="38"/>
      <c r="LJ211" s="38"/>
      <c r="LK211" s="38"/>
      <c r="LL211" s="38">
        <v>40</v>
      </c>
      <c r="LM211" s="38"/>
      <c r="LN211" s="38"/>
      <c r="LO211" s="38"/>
      <c r="LP211" s="38">
        <v>40</v>
      </c>
      <c r="LQ211" s="38"/>
      <c r="LR211" s="38"/>
      <c r="LS211" s="38"/>
      <c r="LT211" s="38"/>
      <c r="LU211" s="38"/>
      <c r="LV211" s="38"/>
      <c r="LW211" s="38"/>
      <c r="LX211" s="38"/>
      <c r="LY211" s="38"/>
      <c r="LZ211" s="38"/>
      <c r="MA211" s="38"/>
      <c r="MB211" s="38"/>
      <c r="MC211" s="38"/>
      <c r="MD211" s="38"/>
      <c r="ME211" s="38"/>
      <c r="MF211" s="38"/>
      <c r="MG211" s="38"/>
      <c r="MH211" s="38"/>
      <c r="MI211" s="38"/>
      <c r="MJ211" s="38"/>
      <c r="MK211" s="38"/>
      <c r="ML211" s="38"/>
      <c r="MM211" s="38"/>
      <c r="MN211" s="38"/>
      <c r="MO211" s="38"/>
      <c r="MP211" s="38"/>
      <c r="MQ211" s="38"/>
      <c r="MR211" s="38"/>
      <c r="MS211" s="38"/>
      <c r="MT211" s="38"/>
      <c r="MU211" s="38">
        <v>10</v>
      </c>
      <c r="MV211" s="38"/>
      <c r="MW211" s="38"/>
      <c r="MX211" s="38"/>
      <c r="MY211" s="38"/>
      <c r="MZ211" s="38"/>
      <c r="NA211" s="38"/>
      <c r="NB211" s="38"/>
      <c r="NC211" s="38">
        <v>30</v>
      </c>
      <c r="ND211" s="38"/>
      <c r="NE211" s="38"/>
      <c r="NF211" s="38"/>
      <c r="NG211" s="38"/>
      <c r="NH211" s="38"/>
      <c r="NI211" s="38"/>
      <c r="NJ211" s="38"/>
      <c r="NK211" s="38"/>
      <c r="NL211" s="38"/>
      <c r="NM211" s="38"/>
      <c r="NN211" s="38"/>
      <c r="NO211" s="38"/>
      <c r="NP211" s="38"/>
      <c r="NQ211" s="38"/>
      <c r="NR211" s="38"/>
      <c r="NS211" s="38"/>
      <c r="NT211" s="38"/>
      <c r="NU211" s="38"/>
      <c r="NV211" s="38"/>
      <c r="NW211" s="38"/>
      <c r="NX211" s="38"/>
      <c r="NY211" s="38"/>
      <c r="NZ211" s="38"/>
      <c r="OA211" s="38"/>
      <c r="OB211" s="38"/>
      <c r="OC211" s="38"/>
      <c r="OD211" s="38"/>
      <c r="OE211" s="38"/>
      <c r="OF211" s="38"/>
      <c r="OG211" s="38"/>
      <c r="OH211" s="38"/>
      <c r="OI211" s="38"/>
      <c r="OJ211" s="38"/>
      <c r="OK211" s="38"/>
      <c r="OL211" s="38"/>
      <c r="OM211" s="38"/>
      <c r="ON211" s="38"/>
      <c r="OO211" s="38"/>
      <c r="OP211" s="38"/>
      <c r="OQ211" s="38"/>
      <c r="OR211" s="38"/>
      <c r="OS211" s="38"/>
      <c r="OT211" s="38"/>
      <c r="OU211" s="38"/>
      <c r="OV211" s="38"/>
      <c r="OW211" s="38"/>
      <c r="OX211" s="38"/>
      <c r="OY211" s="38"/>
      <c r="OZ211" s="38"/>
      <c r="PA211" s="38"/>
      <c r="PB211" s="38"/>
      <c r="PC211" s="38"/>
      <c r="PD211" s="38"/>
      <c r="PE211" s="38"/>
      <c r="PF211" s="38"/>
      <c r="PG211" s="38"/>
      <c r="PH211" s="38"/>
      <c r="PI211" s="38"/>
      <c r="PJ211" s="38"/>
      <c r="PK211" s="38"/>
      <c r="PL211" s="38"/>
      <c r="PM211" s="38"/>
      <c r="PN211" s="38"/>
      <c r="PO211" s="38"/>
      <c r="PP211" s="38"/>
      <c r="PQ211" s="38"/>
      <c r="PR211" s="38"/>
      <c r="PS211" s="38"/>
      <c r="PT211" s="38"/>
      <c r="PU211" s="38"/>
      <c r="PV211" s="38"/>
      <c r="PW211" s="38"/>
      <c r="PX211" s="38"/>
      <c r="PY211" s="38"/>
      <c r="PZ211" s="38"/>
      <c r="QA211" s="38"/>
      <c r="QB211" s="38"/>
      <c r="QC211" s="38"/>
      <c r="QD211" s="38"/>
      <c r="QE211" s="38"/>
      <c r="QF211" s="38"/>
      <c r="QG211" s="38"/>
      <c r="QH211" s="38"/>
      <c r="QI211" s="38"/>
      <c r="QJ211" s="38"/>
      <c r="QK211" s="38"/>
      <c r="QL211" s="38"/>
      <c r="QM211" s="38"/>
      <c r="QN211" s="38"/>
      <c r="QO211" s="38"/>
      <c r="QP211" s="38"/>
      <c r="QQ211" s="38"/>
      <c r="QR211" s="38"/>
      <c r="QS211" s="38"/>
      <c r="QT211" s="38"/>
      <c r="QU211" s="38">
        <v>20</v>
      </c>
      <c r="QV211" s="38"/>
      <c r="QW211" s="38"/>
      <c r="QX211" s="38"/>
      <c r="QY211" s="38"/>
      <c r="QZ211" s="38"/>
      <c r="RA211" s="38"/>
      <c r="RB211" s="38"/>
      <c r="RC211" s="38"/>
      <c r="RD211" s="38"/>
      <c r="RE211" s="38"/>
      <c r="RF211" s="38"/>
      <c r="RG211" s="38"/>
      <c r="RH211" s="38"/>
      <c r="RI211" s="38"/>
      <c r="RJ211" s="38"/>
      <c r="RK211" s="38"/>
      <c r="RL211" s="38"/>
      <c r="RM211" s="38"/>
      <c r="RN211" s="38"/>
      <c r="RO211" s="38"/>
      <c r="RP211" s="38"/>
      <c r="RQ211" s="38"/>
      <c r="RR211" s="38"/>
      <c r="RS211" s="38"/>
      <c r="RT211" s="38"/>
      <c r="RU211" s="38"/>
      <c r="RV211" s="38"/>
      <c r="RW211" s="38"/>
      <c r="RX211" s="38"/>
      <c r="RY211" s="38"/>
      <c r="RZ211" s="38"/>
      <c r="SA211" s="38"/>
      <c r="SB211" s="38"/>
      <c r="SC211" s="38"/>
      <c r="SD211" s="38"/>
      <c r="SE211" s="38"/>
      <c r="SF211" s="38"/>
      <c r="SG211" s="38"/>
      <c r="SH211" s="38"/>
      <c r="SI211" s="38"/>
      <c r="SJ211" s="38"/>
      <c r="SK211" s="38"/>
      <c r="SL211" s="38"/>
      <c r="SM211" s="38"/>
      <c r="SN211" s="38"/>
      <c r="SO211" s="38"/>
      <c r="SP211" s="38"/>
      <c r="SQ211" s="38"/>
      <c r="SR211" s="38"/>
      <c r="SS211" s="38"/>
      <c r="ST211" s="38"/>
      <c r="SU211" s="38"/>
      <c r="SV211" s="38"/>
      <c r="SW211" s="38"/>
      <c r="SX211" s="38"/>
      <c r="SY211" s="38"/>
      <c r="SZ211" s="38"/>
      <c r="TA211" s="38"/>
      <c r="TB211" s="38"/>
      <c r="TC211" s="38"/>
      <c r="TD211" s="38"/>
      <c r="TE211" s="38"/>
      <c r="TF211" s="38"/>
      <c r="TG211" s="38"/>
      <c r="TH211" s="38"/>
      <c r="TI211" s="38"/>
      <c r="TJ211" s="38"/>
      <c r="TK211" s="38"/>
      <c r="TL211" s="38"/>
      <c r="TM211" s="38"/>
      <c r="TN211" s="38"/>
      <c r="TO211" s="38"/>
      <c r="TP211" s="38"/>
      <c r="TQ211" s="38"/>
      <c r="TR211" s="38"/>
      <c r="TS211" s="38"/>
      <c r="TT211" s="38"/>
      <c r="TU211" s="38"/>
      <c r="TV211" s="38"/>
      <c r="TW211" s="38"/>
      <c r="TX211" s="38"/>
      <c r="TY211" s="38"/>
      <c r="TZ211" s="38"/>
      <c r="UA211" s="38"/>
      <c r="UB211" s="38"/>
      <c r="UC211" s="38"/>
      <c r="UD211" s="38"/>
      <c r="UE211" s="38"/>
      <c r="UF211" s="38"/>
      <c r="UG211" s="38"/>
      <c r="UH211" s="38"/>
      <c r="UI211" s="38"/>
      <c r="UJ211" s="38"/>
      <c r="UK211" s="38"/>
      <c r="UL211" s="38"/>
      <c r="UM211" s="38"/>
      <c r="UN211" s="38"/>
      <c r="UO211" s="38"/>
      <c r="UP211" s="38"/>
      <c r="UQ211" s="38"/>
      <c r="UR211" s="38"/>
      <c r="US211" s="38"/>
      <c r="UT211" s="38"/>
      <c r="UU211" s="38"/>
      <c r="UV211" s="38"/>
      <c r="UW211" s="38"/>
      <c r="UX211" s="38"/>
      <c r="UY211" s="38"/>
      <c r="UZ211" s="38"/>
      <c r="VA211" s="38"/>
      <c r="VB211" s="38"/>
      <c r="VC211" s="38"/>
      <c r="VD211" s="38"/>
      <c r="VE211" s="38"/>
      <c r="VF211" s="38"/>
      <c r="VG211" s="38"/>
      <c r="VH211" s="38"/>
      <c r="VI211" s="38"/>
      <c r="VJ211" s="38"/>
      <c r="VK211" s="38"/>
      <c r="VL211" s="38"/>
      <c r="VM211" s="38"/>
      <c r="VN211" s="38"/>
      <c r="VO211" s="38"/>
      <c r="VP211" s="38"/>
      <c r="VQ211" s="38"/>
      <c r="VR211" s="38"/>
      <c r="VS211" s="38"/>
      <c r="VT211" s="38"/>
      <c r="VU211" s="38"/>
      <c r="VV211" s="38"/>
      <c r="VW211" s="38"/>
      <c r="VX211" s="38"/>
      <c r="VY211" s="38"/>
      <c r="VZ211" s="38"/>
      <c r="WA211" s="38"/>
      <c r="WB211" s="38"/>
      <c r="WC211" s="38"/>
      <c r="WD211" s="38"/>
      <c r="WE211" s="38"/>
      <c r="WF211" s="38"/>
      <c r="WG211" s="38"/>
      <c r="WH211" s="38"/>
      <c r="WI211" s="38"/>
      <c r="WJ211" s="38"/>
      <c r="WK211" s="38"/>
      <c r="WL211" s="38"/>
      <c r="WM211" s="38"/>
      <c r="WN211" s="38"/>
      <c r="WO211" s="38"/>
      <c r="WP211" s="38"/>
      <c r="WQ211" s="38"/>
      <c r="WR211" s="38"/>
      <c r="WS211" s="38"/>
      <c r="WT211" s="38"/>
      <c r="WU211" s="38"/>
      <c r="WV211" s="38"/>
      <c r="WW211" s="38"/>
      <c r="WX211" s="38"/>
      <c r="WY211" s="38"/>
      <c r="WZ211" s="38"/>
      <c r="XA211" s="38"/>
      <c r="XB211" s="38"/>
      <c r="XC211" s="38"/>
      <c r="XD211" s="38"/>
      <c r="XE211" s="38"/>
      <c r="XF211" s="38"/>
      <c r="XG211" s="38"/>
      <c r="XH211" s="38"/>
      <c r="XI211" s="38"/>
      <c r="XJ211" s="38"/>
      <c r="XK211" s="38"/>
      <c r="XL211" s="38"/>
      <c r="XM211" s="38"/>
      <c r="XN211" s="38"/>
      <c r="XO211" s="38"/>
      <c r="XP211" s="38"/>
      <c r="XQ211" s="38"/>
      <c r="XR211" s="38"/>
      <c r="XS211" s="38"/>
      <c r="XT211" s="38"/>
      <c r="XU211" s="38"/>
      <c r="XV211" s="38"/>
      <c r="XW211" s="38"/>
      <c r="XX211" s="38"/>
      <c r="XY211" s="38"/>
      <c r="XZ211" s="38"/>
      <c r="YA211" s="38"/>
      <c r="YB211" s="38"/>
      <c r="YC211" s="38"/>
      <c r="YD211" s="38"/>
      <c r="YE211" s="38"/>
      <c r="YF211" s="38"/>
      <c r="YG211" s="38"/>
      <c r="YH211" s="38"/>
      <c r="YI211" s="38"/>
      <c r="YJ211" s="38"/>
      <c r="YK211" s="38"/>
      <c r="YL211" s="38"/>
      <c r="YM211" s="38"/>
      <c r="YN211" s="38"/>
      <c r="YO211" s="38"/>
      <c r="YP211" s="38"/>
      <c r="YQ211" s="38"/>
      <c r="YR211" s="38"/>
      <c r="YS211" s="38"/>
      <c r="YT211" s="38"/>
      <c r="YU211" s="38"/>
      <c r="YV211" s="38"/>
      <c r="YW211" s="38"/>
      <c r="YX211" s="38"/>
      <c r="YY211" s="38"/>
      <c r="YZ211" s="38"/>
      <c r="ZA211" s="38"/>
      <c r="ZB211" s="38"/>
      <c r="ZC211" s="38"/>
      <c r="ZD211" s="38"/>
      <c r="ZE211" s="38"/>
      <c r="ZF211" s="38"/>
      <c r="ZG211" s="38"/>
      <c r="ZH211" s="38"/>
      <c r="ZI211" s="38"/>
      <c r="ZJ211" s="38"/>
      <c r="ZK211" s="38"/>
      <c r="ZL211" s="38"/>
      <c r="ZM211" s="38"/>
      <c r="ZN211" s="38"/>
      <c r="ZO211" s="38"/>
      <c r="ZP211" s="38"/>
      <c r="ZQ211" s="38"/>
      <c r="ZR211" s="38"/>
      <c r="ZS211" s="38"/>
      <c r="ZT211" s="38"/>
      <c r="ZU211" s="38"/>
      <c r="ZV211" s="38"/>
      <c r="ZW211" s="38"/>
      <c r="ZX211" s="38"/>
      <c r="ZY211" s="38"/>
      <c r="ZZ211" s="38"/>
      <c r="AAA211" s="38"/>
      <c r="AAB211" s="38"/>
      <c r="AAC211" s="38"/>
      <c r="AAD211" s="38"/>
      <c r="AAE211" s="38"/>
      <c r="AAF211" s="38"/>
      <c r="AAG211" s="38"/>
      <c r="AAH211" s="38"/>
      <c r="AAI211" s="38"/>
      <c r="AAJ211" s="31">
        <f t="shared" si="21"/>
        <v>0</v>
      </c>
      <c r="AAK211" s="5"/>
    </row>
    <row r="212" spans="1:713" s="36" customFormat="1" x14ac:dyDescent="0.25">
      <c r="A212" s="43" t="s">
        <v>43</v>
      </c>
      <c r="B212" s="77">
        <f t="shared" si="20"/>
        <v>0</v>
      </c>
      <c r="C212" s="69">
        <v>11</v>
      </c>
      <c r="D212" s="71">
        <v>43461</v>
      </c>
      <c r="E212" s="79">
        <v>27.75</v>
      </c>
      <c r="F212" s="79">
        <f t="shared" si="22"/>
        <v>0</v>
      </c>
      <c r="G212" s="77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  <c r="BQ212" s="38"/>
      <c r="BR212" s="38"/>
      <c r="BS212" s="38"/>
      <c r="BT212" s="38"/>
      <c r="BU212" s="38"/>
      <c r="BV212" s="38"/>
      <c r="BW212" s="38"/>
      <c r="BX212" s="38"/>
      <c r="BY212" s="38"/>
      <c r="BZ212" s="38"/>
      <c r="CA212" s="38"/>
      <c r="CB212" s="38"/>
      <c r="CC212" s="38"/>
      <c r="CD212" s="38"/>
      <c r="CE212" s="38"/>
      <c r="CF212" s="38"/>
      <c r="CG212" s="38"/>
      <c r="CH212" s="38"/>
      <c r="CI212" s="38"/>
      <c r="CJ212" s="38"/>
      <c r="CK212" s="38"/>
      <c r="CL212" s="38"/>
      <c r="CM212" s="38"/>
      <c r="CN212" s="38"/>
      <c r="CO212" s="38"/>
      <c r="CP212" s="38"/>
      <c r="CQ212" s="38"/>
      <c r="CR212" s="38"/>
      <c r="CS212" s="38"/>
      <c r="CT212" s="38"/>
      <c r="CU212" s="38"/>
      <c r="CV212" s="38"/>
      <c r="CW212" s="38"/>
      <c r="CX212" s="38"/>
      <c r="CY212" s="38"/>
      <c r="CZ212" s="38"/>
      <c r="DA212" s="38"/>
      <c r="DB212" s="38"/>
      <c r="DC212" s="38"/>
      <c r="DD212" s="38"/>
      <c r="DE212" s="38"/>
      <c r="DF212" s="38"/>
      <c r="DG212" s="38">
        <v>11</v>
      </c>
      <c r="DH212" s="38"/>
      <c r="DI212" s="38"/>
      <c r="DJ212" s="38"/>
      <c r="DK212" s="38"/>
      <c r="DL212" s="38"/>
      <c r="DM212" s="38"/>
      <c r="DN212" s="38"/>
      <c r="DO212" s="38"/>
      <c r="DP212" s="38"/>
      <c r="DQ212" s="38"/>
      <c r="DR212" s="38"/>
      <c r="DS212" s="38"/>
      <c r="DT212" s="38"/>
      <c r="DU212" s="38">
        <v>11</v>
      </c>
      <c r="DV212" s="38"/>
      <c r="DW212" s="38"/>
      <c r="DX212" s="38"/>
      <c r="DY212" s="38"/>
      <c r="DZ212" s="38"/>
      <c r="EA212" s="38"/>
      <c r="EB212" s="38"/>
      <c r="EC212" s="38"/>
      <c r="ED212" s="38"/>
      <c r="EE212" s="38"/>
      <c r="EF212" s="38"/>
      <c r="EG212" s="38">
        <v>22</v>
      </c>
      <c r="EH212" s="38"/>
      <c r="EI212" s="38"/>
      <c r="EJ212" s="38"/>
      <c r="EK212" s="38"/>
      <c r="EL212" s="38"/>
      <c r="EM212" s="38"/>
      <c r="EN212" s="38"/>
      <c r="EO212" s="38"/>
      <c r="EP212" s="38"/>
      <c r="EQ212" s="38"/>
      <c r="ER212" s="38"/>
      <c r="ES212" s="38"/>
      <c r="ET212" s="38"/>
      <c r="EU212" s="38"/>
      <c r="EV212" s="38"/>
      <c r="EW212" s="38"/>
      <c r="EX212" s="38"/>
      <c r="EY212" s="38"/>
      <c r="EZ212" s="38"/>
      <c r="FA212" s="38"/>
      <c r="FB212" s="38"/>
      <c r="FC212" s="38"/>
      <c r="FD212" s="38"/>
      <c r="FE212" s="38"/>
      <c r="FF212" s="38"/>
      <c r="FG212" s="38"/>
      <c r="FH212" s="38">
        <v>22</v>
      </c>
      <c r="FI212" s="38"/>
      <c r="FJ212" s="38"/>
      <c r="FK212" s="38"/>
      <c r="FL212" s="38"/>
      <c r="FM212" s="38"/>
      <c r="FN212" s="38"/>
      <c r="FO212" s="38"/>
      <c r="FP212" s="38"/>
      <c r="FQ212" s="38"/>
      <c r="FR212" s="38"/>
      <c r="FS212" s="38"/>
      <c r="FT212" s="38"/>
      <c r="FU212" s="38"/>
      <c r="FV212" s="38"/>
      <c r="FW212" s="38"/>
      <c r="FX212" s="38"/>
      <c r="FY212" s="38"/>
      <c r="FZ212" s="38"/>
      <c r="GA212" s="38"/>
      <c r="GB212" s="38"/>
      <c r="GC212" s="38"/>
      <c r="GD212" s="38"/>
      <c r="GE212" s="38"/>
      <c r="GF212" s="38"/>
      <c r="GG212" s="38"/>
      <c r="GH212" s="38"/>
      <c r="GI212" s="38">
        <v>22</v>
      </c>
      <c r="GJ212" s="38"/>
      <c r="GK212" s="38"/>
      <c r="GL212" s="38"/>
      <c r="GM212" s="38"/>
      <c r="GN212" s="38"/>
      <c r="GO212" s="38"/>
      <c r="GP212" s="38"/>
      <c r="GQ212" s="38"/>
      <c r="GR212" s="38"/>
      <c r="GS212" s="38"/>
      <c r="GT212" s="38"/>
      <c r="GU212" s="38"/>
      <c r="GV212" s="38"/>
      <c r="GW212" s="38"/>
      <c r="GX212" s="38"/>
      <c r="GY212" s="38"/>
      <c r="GZ212" s="38"/>
      <c r="HA212" s="38"/>
      <c r="HB212" s="38"/>
      <c r="HC212" s="38"/>
      <c r="HD212" s="38"/>
      <c r="HE212" s="38"/>
      <c r="HF212" s="38"/>
      <c r="HG212" s="38"/>
      <c r="HH212" s="38"/>
      <c r="HI212" s="38"/>
      <c r="HJ212" s="38"/>
      <c r="HK212" s="38"/>
      <c r="HL212" s="38"/>
      <c r="HM212" s="38"/>
      <c r="HN212" s="38"/>
      <c r="HO212" s="38"/>
      <c r="HP212" s="38"/>
      <c r="HQ212" s="38"/>
      <c r="HR212" s="38"/>
      <c r="HS212" s="38"/>
      <c r="HT212" s="38"/>
      <c r="HU212" s="38"/>
      <c r="HV212" s="38"/>
      <c r="HW212" s="38"/>
      <c r="HX212" s="38"/>
      <c r="HY212" s="38"/>
      <c r="HZ212" s="38"/>
      <c r="IA212" s="38"/>
      <c r="IB212" s="38">
        <v>22</v>
      </c>
      <c r="IC212" s="38"/>
      <c r="ID212" s="38"/>
      <c r="IE212" s="38"/>
      <c r="IF212" s="38"/>
      <c r="IG212" s="38"/>
      <c r="IH212" s="38"/>
      <c r="II212" s="38"/>
      <c r="IJ212" s="38"/>
      <c r="IK212" s="38"/>
      <c r="IL212" s="38"/>
      <c r="IM212" s="38"/>
      <c r="IN212" s="38"/>
      <c r="IO212" s="38"/>
      <c r="IP212" s="38"/>
      <c r="IQ212" s="38"/>
      <c r="IR212" s="38"/>
      <c r="IS212" s="38"/>
      <c r="IT212" s="38"/>
      <c r="IU212" s="38"/>
      <c r="IV212" s="38"/>
      <c r="IW212" s="38"/>
      <c r="IX212" s="38"/>
      <c r="IY212" s="38"/>
      <c r="IZ212" s="38"/>
      <c r="JA212" s="38"/>
      <c r="JB212" s="38"/>
      <c r="JC212" s="38"/>
      <c r="JD212" s="38"/>
      <c r="JE212" s="38"/>
      <c r="JF212" s="38"/>
      <c r="JG212" s="38"/>
      <c r="JH212" s="38"/>
      <c r="JI212" s="38"/>
      <c r="JJ212" s="38"/>
      <c r="JK212" s="38"/>
      <c r="JL212" s="38"/>
      <c r="JM212" s="38"/>
      <c r="JN212" s="38"/>
      <c r="JO212" s="38"/>
      <c r="JP212" s="38"/>
      <c r="JQ212" s="38"/>
      <c r="JR212" s="38"/>
      <c r="JS212" s="38"/>
      <c r="JT212" s="38"/>
      <c r="JU212" s="38"/>
      <c r="JV212" s="38"/>
      <c r="JW212" s="38"/>
      <c r="JX212" s="38"/>
      <c r="JY212" s="38">
        <v>22</v>
      </c>
      <c r="JZ212" s="38"/>
      <c r="KA212" s="38"/>
      <c r="KB212" s="38"/>
      <c r="KC212" s="38"/>
      <c r="KD212" s="38"/>
      <c r="KE212" s="38"/>
      <c r="KF212" s="38"/>
      <c r="KG212" s="38"/>
      <c r="KH212" s="38"/>
      <c r="KI212" s="38"/>
      <c r="KJ212" s="38"/>
      <c r="KK212" s="38"/>
      <c r="KL212" s="38"/>
      <c r="KM212" s="38"/>
      <c r="KN212" s="38"/>
      <c r="KO212" s="38"/>
      <c r="KP212" s="38"/>
      <c r="KQ212" s="38"/>
      <c r="KR212" s="38"/>
      <c r="KS212" s="38"/>
      <c r="KT212" s="38"/>
      <c r="KU212" s="38"/>
      <c r="KV212" s="38"/>
      <c r="KW212" s="38"/>
      <c r="KX212" s="38"/>
      <c r="KY212" s="38"/>
      <c r="KZ212" s="38"/>
      <c r="LA212" s="38"/>
      <c r="LB212" s="38"/>
      <c r="LC212" s="38"/>
      <c r="LD212" s="38"/>
      <c r="LE212" s="38"/>
      <c r="LF212" s="38"/>
      <c r="LG212" s="38"/>
      <c r="LH212" s="38"/>
      <c r="LI212" s="38"/>
      <c r="LJ212" s="38"/>
      <c r="LK212" s="38"/>
      <c r="LL212" s="38"/>
      <c r="LM212" s="38"/>
      <c r="LN212" s="38"/>
      <c r="LO212" s="38"/>
      <c r="LP212" s="38"/>
      <c r="LQ212" s="38"/>
      <c r="LR212" s="38"/>
      <c r="LS212" s="38"/>
      <c r="LT212" s="38"/>
      <c r="LU212" s="38"/>
      <c r="LV212" s="38"/>
      <c r="LW212" s="38"/>
      <c r="LX212" s="38"/>
      <c r="LY212" s="38"/>
      <c r="LZ212" s="38"/>
      <c r="MA212" s="38"/>
      <c r="MB212" s="38"/>
      <c r="MC212" s="38"/>
      <c r="MD212" s="38"/>
      <c r="ME212" s="38"/>
      <c r="MF212" s="38"/>
      <c r="MG212" s="38"/>
      <c r="MH212" s="38"/>
      <c r="MI212" s="38"/>
      <c r="MJ212" s="38"/>
      <c r="MK212" s="38"/>
      <c r="ML212" s="38"/>
      <c r="MM212" s="38"/>
      <c r="MN212" s="38"/>
      <c r="MO212" s="38"/>
      <c r="MP212" s="38"/>
      <c r="MQ212" s="38"/>
      <c r="MR212" s="38"/>
      <c r="MS212" s="38"/>
      <c r="MT212" s="38"/>
      <c r="MU212" s="38"/>
      <c r="MV212" s="38"/>
      <c r="MW212" s="38"/>
      <c r="MX212" s="38"/>
      <c r="MY212" s="38"/>
      <c r="MZ212" s="38"/>
      <c r="NA212" s="38"/>
      <c r="NB212" s="38"/>
      <c r="NC212" s="38">
        <v>22</v>
      </c>
      <c r="ND212" s="38"/>
      <c r="NE212" s="38"/>
      <c r="NF212" s="38"/>
      <c r="NG212" s="38"/>
      <c r="NH212" s="38"/>
      <c r="NI212" s="38"/>
      <c r="NJ212" s="38"/>
      <c r="NK212" s="38"/>
      <c r="NL212" s="38"/>
      <c r="NM212" s="38"/>
      <c r="NN212" s="38"/>
      <c r="NO212" s="38"/>
      <c r="NP212" s="38"/>
      <c r="NQ212" s="38"/>
      <c r="NR212" s="38"/>
      <c r="NS212" s="38"/>
      <c r="NT212" s="38"/>
      <c r="NU212" s="38"/>
      <c r="NV212" s="38"/>
      <c r="NW212" s="38"/>
      <c r="NX212" s="38"/>
      <c r="NY212" s="38"/>
      <c r="NZ212" s="38"/>
      <c r="OA212" s="38"/>
      <c r="OB212" s="38"/>
      <c r="OC212" s="38"/>
      <c r="OD212" s="38"/>
      <c r="OE212" s="38"/>
      <c r="OF212" s="38"/>
      <c r="OG212" s="38"/>
      <c r="OH212" s="38"/>
      <c r="OI212" s="38"/>
      <c r="OJ212" s="38"/>
      <c r="OK212" s="38"/>
      <c r="OL212" s="38">
        <v>22</v>
      </c>
      <c r="OM212" s="38"/>
      <c r="ON212" s="38"/>
      <c r="OO212" s="38"/>
      <c r="OP212" s="38"/>
      <c r="OQ212" s="38"/>
      <c r="OR212" s="38"/>
      <c r="OS212" s="38"/>
      <c r="OT212" s="38"/>
      <c r="OU212" s="38"/>
      <c r="OV212" s="38"/>
      <c r="OW212" s="38"/>
      <c r="OX212" s="38">
        <v>22</v>
      </c>
      <c r="OY212" s="38"/>
      <c r="OZ212" s="38"/>
      <c r="PA212" s="38"/>
      <c r="PB212" s="38"/>
      <c r="PC212" s="38"/>
      <c r="PD212" s="38"/>
      <c r="PE212" s="38"/>
      <c r="PF212" s="38"/>
      <c r="PG212" s="38"/>
      <c r="PH212" s="38"/>
      <c r="PI212" s="38"/>
      <c r="PJ212" s="38"/>
      <c r="PK212" s="38"/>
      <c r="PL212" s="38"/>
      <c r="PM212" s="38"/>
      <c r="PN212" s="38"/>
      <c r="PO212" s="38"/>
      <c r="PP212" s="38"/>
      <c r="PQ212" s="38"/>
      <c r="PR212" s="38"/>
      <c r="PS212" s="38"/>
      <c r="PT212" s="38"/>
      <c r="PU212" s="38"/>
      <c r="PV212" s="38"/>
      <c r="PW212" s="38"/>
      <c r="PX212" s="38"/>
      <c r="PY212" s="38"/>
      <c r="PZ212" s="38"/>
      <c r="QA212" s="38"/>
      <c r="QB212" s="38"/>
      <c r="QC212" s="38"/>
      <c r="QD212" s="38"/>
      <c r="QE212" s="38"/>
      <c r="QF212" s="38"/>
      <c r="QG212" s="38"/>
      <c r="QH212" s="38"/>
      <c r="QI212" s="38"/>
      <c r="QJ212" s="38"/>
      <c r="QK212" s="38"/>
      <c r="QL212" s="38"/>
      <c r="QM212" s="38"/>
      <c r="QN212" s="38"/>
      <c r="QO212" s="38"/>
      <c r="QP212" s="38"/>
      <c r="QQ212" s="38"/>
      <c r="QR212" s="38"/>
      <c r="QS212" s="38"/>
      <c r="QT212" s="38"/>
      <c r="QU212" s="38"/>
      <c r="QV212" s="38"/>
      <c r="QW212" s="38"/>
      <c r="QX212" s="38"/>
      <c r="QY212" s="38"/>
      <c r="QZ212" s="38"/>
      <c r="RA212" s="38"/>
      <c r="RB212" s="38"/>
      <c r="RC212" s="38"/>
      <c r="RD212" s="38"/>
      <c r="RE212" s="38"/>
      <c r="RF212" s="38"/>
      <c r="RG212" s="38"/>
      <c r="RH212" s="38"/>
      <c r="RI212" s="38"/>
      <c r="RJ212" s="38"/>
      <c r="RK212" s="38"/>
      <c r="RL212" s="38"/>
      <c r="RM212" s="38"/>
      <c r="RN212" s="38"/>
      <c r="RO212" s="38">
        <v>22</v>
      </c>
      <c r="RP212" s="38"/>
      <c r="RQ212" s="38"/>
      <c r="RR212" s="38"/>
      <c r="RS212" s="38"/>
      <c r="RT212" s="38">
        <v>22</v>
      </c>
      <c r="RU212" s="38"/>
      <c r="RV212" s="38"/>
      <c r="RW212" s="38"/>
      <c r="RX212" s="38"/>
      <c r="RY212" s="38"/>
      <c r="RZ212" s="38"/>
      <c r="SA212" s="38"/>
      <c r="SB212" s="38"/>
      <c r="SC212" s="38"/>
      <c r="SD212" s="38"/>
      <c r="SE212" s="38"/>
      <c r="SF212" s="38"/>
      <c r="SG212" s="38"/>
      <c r="SH212" s="38"/>
      <c r="SI212" s="38"/>
      <c r="SJ212" s="38"/>
      <c r="SK212" s="38"/>
      <c r="SL212" s="38"/>
      <c r="SM212" s="38"/>
      <c r="SN212" s="38"/>
      <c r="SO212" s="38"/>
      <c r="SP212" s="38"/>
      <c r="SQ212" s="38"/>
      <c r="SR212" s="38"/>
      <c r="SS212" s="38"/>
      <c r="ST212" s="38"/>
      <c r="SU212" s="38"/>
      <c r="SV212" s="38"/>
      <c r="SW212" s="38"/>
      <c r="SX212" s="38"/>
      <c r="SY212" s="38"/>
      <c r="SZ212" s="38"/>
      <c r="TA212" s="38"/>
      <c r="TB212" s="38"/>
      <c r="TC212" s="38"/>
      <c r="TD212" s="38"/>
      <c r="TE212" s="38">
        <v>44</v>
      </c>
      <c r="TF212" s="38"/>
      <c r="TG212" s="38"/>
      <c r="TH212" s="38"/>
      <c r="TI212" s="38"/>
      <c r="TJ212" s="38">
        <v>33</v>
      </c>
      <c r="TK212" s="38"/>
      <c r="TL212" s="38"/>
      <c r="TM212" s="38"/>
      <c r="TN212" s="38"/>
      <c r="TO212" s="38"/>
      <c r="TP212" s="38"/>
      <c r="TQ212" s="38"/>
      <c r="TR212" s="38"/>
      <c r="TS212" s="38"/>
      <c r="TT212" s="38"/>
      <c r="TU212" s="38"/>
      <c r="TV212" s="38"/>
      <c r="TW212" s="38">
        <v>11</v>
      </c>
      <c r="TX212" s="38"/>
      <c r="TY212" s="38"/>
      <c r="TZ212" s="38"/>
      <c r="UA212" s="38"/>
      <c r="UB212" s="38"/>
      <c r="UC212" s="38"/>
      <c r="UD212" s="38"/>
      <c r="UE212" s="38"/>
      <c r="UF212" s="38"/>
      <c r="UG212" s="38"/>
      <c r="UH212" s="38"/>
      <c r="UI212" s="38"/>
      <c r="UJ212" s="38"/>
      <c r="UK212" s="38"/>
      <c r="UL212" s="38"/>
      <c r="UM212" s="38"/>
      <c r="UN212" s="38"/>
      <c r="UO212" s="38"/>
      <c r="UP212" s="38"/>
      <c r="UQ212" s="38"/>
      <c r="UR212" s="38"/>
      <c r="US212" s="38"/>
      <c r="UT212" s="38"/>
      <c r="UU212" s="38"/>
      <c r="UV212" s="38"/>
      <c r="UW212" s="38"/>
      <c r="UX212" s="38"/>
      <c r="UY212" s="38"/>
      <c r="UZ212" s="38"/>
      <c r="VA212" s="38"/>
      <c r="VB212" s="38"/>
      <c r="VC212" s="38"/>
      <c r="VD212" s="38"/>
      <c r="VE212" s="38"/>
      <c r="VF212" s="38"/>
      <c r="VG212" s="38"/>
      <c r="VH212" s="38"/>
      <c r="VI212" s="38"/>
      <c r="VJ212" s="38"/>
      <c r="VK212" s="38"/>
      <c r="VL212" s="38"/>
      <c r="VM212" s="38"/>
      <c r="VN212" s="38"/>
      <c r="VO212" s="38"/>
      <c r="VP212" s="38"/>
      <c r="VQ212" s="38"/>
      <c r="VR212" s="38"/>
      <c r="VS212" s="38"/>
      <c r="VT212" s="38"/>
      <c r="VU212" s="38">
        <v>22</v>
      </c>
      <c r="VV212" s="38"/>
      <c r="VW212" s="38"/>
      <c r="VX212" s="38"/>
      <c r="VY212" s="38"/>
      <c r="VZ212" s="38"/>
      <c r="WA212" s="38"/>
      <c r="WB212" s="38"/>
      <c r="WC212" s="38"/>
      <c r="WD212" s="38"/>
      <c r="WE212" s="38"/>
      <c r="WF212" s="38">
        <v>22</v>
      </c>
      <c r="WG212" s="38"/>
      <c r="WH212" s="38"/>
      <c r="WI212" s="38"/>
      <c r="WJ212" s="38"/>
      <c r="WK212" s="38"/>
      <c r="WL212" s="38"/>
      <c r="WM212" s="38"/>
      <c r="WN212" s="38"/>
      <c r="WO212" s="38"/>
      <c r="WP212" s="38"/>
      <c r="WQ212" s="38"/>
      <c r="WR212" s="38"/>
      <c r="WS212" s="38"/>
      <c r="WT212" s="38"/>
      <c r="WU212" s="38"/>
      <c r="WV212" s="38"/>
      <c r="WW212" s="38"/>
      <c r="WX212" s="38"/>
      <c r="WY212" s="38"/>
      <c r="WZ212" s="38"/>
      <c r="XA212" s="38"/>
      <c r="XB212" s="38"/>
      <c r="XC212" s="38"/>
      <c r="XD212" s="38"/>
      <c r="XE212" s="38"/>
      <c r="XF212" s="38"/>
      <c r="XG212" s="38"/>
      <c r="XH212" s="38">
        <v>22</v>
      </c>
      <c r="XI212" s="38"/>
      <c r="XJ212" s="38"/>
      <c r="XK212" s="38">
        <v>22</v>
      </c>
      <c r="XL212" s="38"/>
      <c r="XM212" s="38"/>
      <c r="XN212" s="38"/>
      <c r="XO212" s="38"/>
      <c r="XP212" s="38"/>
      <c r="XQ212" s="38"/>
      <c r="XR212" s="38"/>
      <c r="XS212" s="38"/>
      <c r="XT212" s="38"/>
      <c r="XU212" s="38"/>
      <c r="XV212" s="38"/>
      <c r="XW212" s="38"/>
      <c r="XX212" s="38"/>
      <c r="XY212" s="38"/>
      <c r="XZ212" s="38"/>
      <c r="YA212" s="38"/>
      <c r="YB212" s="38"/>
      <c r="YC212" s="38"/>
      <c r="YD212" s="38"/>
      <c r="YE212" s="38"/>
      <c r="YF212" s="38"/>
      <c r="YG212" s="38"/>
      <c r="YH212" s="38"/>
      <c r="YI212" s="38"/>
      <c r="YJ212" s="38"/>
      <c r="YK212" s="38"/>
      <c r="YL212" s="38"/>
      <c r="YM212" s="38"/>
      <c r="YN212" s="38"/>
      <c r="YO212" s="38"/>
      <c r="YP212" s="38"/>
      <c r="YQ212" s="38"/>
      <c r="YR212" s="38"/>
      <c r="YS212" s="38"/>
      <c r="YT212" s="38"/>
      <c r="YU212" s="38"/>
      <c r="YV212" s="38"/>
      <c r="YW212" s="38"/>
      <c r="YX212" s="38"/>
      <c r="YY212" s="38"/>
      <c r="YZ212" s="38"/>
      <c r="ZA212" s="38"/>
      <c r="ZB212" s="38"/>
      <c r="ZC212" s="38"/>
      <c r="ZD212" s="38"/>
      <c r="ZE212" s="38"/>
      <c r="ZF212" s="38"/>
      <c r="ZG212" s="38"/>
      <c r="ZH212" s="38"/>
      <c r="ZI212" s="38"/>
      <c r="ZJ212" s="38"/>
      <c r="ZK212" s="38"/>
      <c r="ZL212" s="38"/>
      <c r="ZM212" s="38"/>
      <c r="ZN212" s="38"/>
      <c r="ZO212" s="38"/>
      <c r="ZP212" s="38"/>
      <c r="ZQ212" s="38">
        <v>22</v>
      </c>
      <c r="ZR212" s="38"/>
      <c r="ZS212" s="38"/>
      <c r="ZT212" s="38"/>
      <c r="ZU212" s="38"/>
      <c r="ZV212" s="38"/>
      <c r="ZW212" s="38"/>
      <c r="ZX212" s="38"/>
      <c r="ZY212" s="38"/>
      <c r="ZZ212" s="38"/>
      <c r="AAA212" s="38"/>
      <c r="AAB212" s="38"/>
      <c r="AAC212" s="38"/>
      <c r="AAD212" s="38"/>
      <c r="AAE212" s="38"/>
      <c r="AAF212" s="38"/>
      <c r="AAG212" s="38"/>
      <c r="AAH212" s="38">
        <v>22</v>
      </c>
      <c r="AAI212" s="38"/>
      <c r="AAJ212" s="31">
        <f t="shared" si="21"/>
        <v>0</v>
      </c>
      <c r="AAK212" s="5"/>
    </row>
    <row r="213" spans="1:713" s="36" customFormat="1" x14ac:dyDescent="0.25">
      <c r="A213" s="43" t="s">
        <v>52</v>
      </c>
      <c r="B213" s="77">
        <f t="shared" si="20"/>
        <v>0</v>
      </c>
      <c r="C213" s="69">
        <v>1.1000000000000001</v>
      </c>
      <c r="D213" s="71">
        <v>43419</v>
      </c>
      <c r="E213" s="79">
        <v>18.22</v>
      </c>
      <c r="F213" s="79">
        <f t="shared" ref="F213:F265" si="23">E213*B213</f>
        <v>0</v>
      </c>
      <c r="G213" s="77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  <c r="BQ213" s="38"/>
      <c r="BR213" s="38"/>
      <c r="BS213" s="38"/>
      <c r="BT213" s="38"/>
      <c r="BU213" s="38"/>
      <c r="BV213" s="38"/>
      <c r="BW213" s="38"/>
      <c r="BX213" s="38"/>
      <c r="BY213" s="38"/>
      <c r="BZ213" s="38"/>
      <c r="CA213" s="38"/>
      <c r="CB213" s="38"/>
      <c r="CC213" s="38"/>
      <c r="CD213" s="38"/>
      <c r="CE213" s="38"/>
      <c r="CF213" s="38"/>
      <c r="CG213" s="38"/>
      <c r="CH213" s="38"/>
      <c r="CI213" s="38"/>
      <c r="CJ213" s="38"/>
      <c r="CK213" s="38"/>
      <c r="CL213" s="38"/>
      <c r="CM213" s="38"/>
      <c r="CN213" s="38"/>
      <c r="CO213" s="38"/>
      <c r="CP213" s="38"/>
      <c r="CQ213" s="38"/>
      <c r="CR213" s="38"/>
      <c r="CS213" s="38"/>
      <c r="CT213" s="38"/>
      <c r="CU213" s="38"/>
      <c r="CV213" s="38"/>
      <c r="CW213" s="38"/>
      <c r="CX213" s="38"/>
      <c r="CY213" s="38"/>
      <c r="CZ213" s="38"/>
      <c r="DA213" s="38"/>
      <c r="DB213" s="38"/>
      <c r="DC213" s="38"/>
      <c r="DD213" s="38"/>
      <c r="DE213" s="38"/>
      <c r="DF213" s="38"/>
      <c r="DG213" s="38"/>
      <c r="DH213" s="38"/>
      <c r="DI213" s="38"/>
      <c r="DJ213" s="38"/>
      <c r="DK213" s="38"/>
      <c r="DL213" s="38"/>
      <c r="DM213" s="38"/>
      <c r="DN213" s="38"/>
      <c r="DO213" s="38"/>
      <c r="DP213" s="38"/>
      <c r="DQ213" s="38"/>
      <c r="DR213" s="38"/>
      <c r="DS213" s="38"/>
      <c r="DT213" s="38"/>
      <c r="DU213" s="38"/>
      <c r="DV213" s="38"/>
      <c r="DW213" s="38"/>
      <c r="DX213" s="38"/>
      <c r="DY213" s="38"/>
      <c r="DZ213" s="38"/>
      <c r="EA213" s="38"/>
      <c r="EB213" s="38"/>
      <c r="EC213" s="38"/>
      <c r="ED213" s="38"/>
      <c r="EE213" s="38"/>
      <c r="EF213" s="38"/>
      <c r="EG213" s="38"/>
      <c r="EH213" s="38"/>
      <c r="EI213" s="38"/>
      <c r="EJ213" s="38"/>
      <c r="EK213" s="38"/>
      <c r="EL213" s="38"/>
      <c r="EM213" s="38"/>
      <c r="EN213" s="38"/>
      <c r="EO213" s="38"/>
      <c r="EP213" s="38"/>
      <c r="EQ213" s="38"/>
      <c r="ER213" s="38"/>
      <c r="ES213" s="38"/>
      <c r="ET213" s="38"/>
      <c r="EU213" s="38"/>
      <c r="EV213" s="38"/>
      <c r="EW213" s="38"/>
      <c r="EX213" s="38"/>
      <c r="EY213" s="38"/>
      <c r="EZ213" s="38"/>
      <c r="FA213" s="38"/>
      <c r="FB213" s="38"/>
      <c r="FC213" s="38"/>
      <c r="FD213" s="38"/>
      <c r="FE213" s="38"/>
      <c r="FF213" s="38"/>
      <c r="FG213" s="38"/>
      <c r="FH213" s="38"/>
      <c r="FI213" s="38"/>
      <c r="FJ213" s="38"/>
      <c r="FK213" s="38"/>
      <c r="FL213" s="38"/>
      <c r="FM213" s="38"/>
      <c r="FN213" s="38"/>
      <c r="FO213" s="38"/>
      <c r="FP213" s="38"/>
      <c r="FQ213" s="38"/>
      <c r="FR213" s="38"/>
      <c r="FS213" s="38"/>
      <c r="FT213" s="38"/>
      <c r="FU213" s="38"/>
      <c r="FV213" s="38"/>
      <c r="FW213" s="38"/>
      <c r="FX213" s="38"/>
      <c r="FY213" s="38"/>
      <c r="FZ213" s="38"/>
      <c r="GA213" s="38"/>
      <c r="GB213" s="38"/>
      <c r="GC213" s="38"/>
      <c r="GD213" s="38"/>
      <c r="GE213" s="38"/>
      <c r="GF213" s="38"/>
      <c r="GG213" s="38"/>
      <c r="GH213" s="38"/>
      <c r="GI213" s="38"/>
      <c r="GJ213" s="38"/>
      <c r="GK213" s="38"/>
      <c r="GL213" s="38"/>
      <c r="GM213" s="38"/>
      <c r="GN213" s="38">
        <v>5.5</v>
      </c>
      <c r="GO213" s="38"/>
      <c r="GP213" s="38"/>
      <c r="GQ213" s="38"/>
      <c r="GR213" s="38"/>
      <c r="GS213" s="38"/>
      <c r="GT213" s="38"/>
      <c r="GU213" s="38"/>
      <c r="GV213" s="38">
        <v>5.5</v>
      </c>
      <c r="GW213" s="38"/>
      <c r="GX213" s="38"/>
      <c r="GY213" s="38"/>
      <c r="GZ213" s="38"/>
      <c r="HA213" s="38"/>
      <c r="HB213" s="38"/>
      <c r="HC213" s="38"/>
      <c r="HD213" s="38"/>
      <c r="HE213" s="38"/>
      <c r="HF213" s="38"/>
      <c r="HG213" s="38"/>
      <c r="HH213" s="38"/>
      <c r="HI213" s="38"/>
      <c r="HJ213" s="38"/>
      <c r="HK213" s="38"/>
      <c r="HL213" s="38"/>
      <c r="HM213" s="38"/>
      <c r="HN213" s="38"/>
      <c r="HO213" s="38"/>
      <c r="HP213" s="38"/>
      <c r="HQ213" s="38"/>
      <c r="HR213" s="38"/>
      <c r="HS213" s="38"/>
      <c r="HT213" s="38"/>
      <c r="HU213" s="38"/>
      <c r="HV213" s="38"/>
      <c r="HW213" s="38"/>
      <c r="HX213" s="38"/>
      <c r="HY213" s="38"/>
      <c r="HZ213" s="38"/>
      <c r="IA213" s="38"/>
      <c r="IB213" s="38"/>
      <c r="IC213" s="38"/>
      <c r="ID213" s="38"/>
      <c r="IE213" s="38"/>
      <c r="IF213" s="38"/>
      <c r="IG213" s="38"/>
      <c r="IH213" s="38"/>
      <c r="II213" s="38"/>
      <c r="IJ213" s="38"/>
      <c r="IK213" s="38"/>
      <c r="IL213" s="38"/>
      <c r="IM213" s="38"/>
      <c r="IN213" s="38"/>
      <c r="IO213" s="38"/>
      <c r="IP213" s="38"/>
      <c r="IQ213" s="38"/>
      <c r="IR213" s="38"/>
      <c r="IS213" s="38"/>
      <c r="IT213" s="38"/>
      <c r="IU213" s="38"/>
      <c r="IV213" s="38"/>
      <c r="IW213" s="38"/>
      <c r="IX213" s="38"/>
      <c r="IY213" s="38"/>
      <c r="IZ213" s="38"/>
      <c r="JA213" s="38"/>
      <c r="JB213" s="38"/>
      <c r="JC213" s="38"/>
      <c r="JD213" s="38"/>
      <c r="JE213" s="38"/>
      <c r="JF213" s="38"/>
      <c r="JG213" s="38"/>
      <c r="JH213" s="38"/>
      <c r="JI213" s="38"/>
      <c r="JJ213" s="38"/>
      <c r="JK213" s="38"/>
      <c r="JL213" s="38"/>
      <c r="JM213" s="38"/>
      <c r="JN213" s="38"/>
      <c r="JO213" s="38"/>
      <c r="JP213" s="38"/>
      <c r="JQ213" s="38"/>
      <c r="JR213" s="38"/>
      <c r="JS213" s="38"/>
      <c r="JT213" s="38"/>
      <c r="JU213" s="38"/>
      <c r="JV213" s="38"/>
      <c r="JW213" s="38"/>
      <c r="JX213" s="38"/>
      <c r="JY213" s="38"/>
      <c r="JZ213" s="38"/>
      <c r="KA213" s="38"/>
      <c r="KB213" s="38"/>
      <c r="KC213" s="38"/>
      <c r="KD213" s="38"/>
      <c r="KE213" s="38"/>
      <c r="KF213" s="38"/>
      <c r="KG213" s="38"/>
      <c r="KH213" s="38"/>
      <c r="KI213" s="38"/>
      <c r="KJ213" s="38"/>
      <c r="KK213" s="38"/>
      <c r="KL213" s="38"/>
      <c r="KM213" s="38"/>
      <c r="KN213" s="38"/>
      <c r="KO213" s="38"/>
      <c r="KP213" s="38"/>
      <c r="KQ213" s="38"/>
      <c r="KR213" s="38"/>
      <c r="KS213" s="38"/>
      <c r="KT213" s="38"/>
      <c r="KU213" s="38"/>
      <c r="KV213" s="38"/>
      <c r="KW213" s="38"/>
      <c r="KX213" s="38"/>
      <c r="KY213" s="38"/>
      <c r="KZ213" s="38"/>
      <c r="LA213" s="38"/>
      <c r="LB213" s="38"/>
      <c r="LC213" s="38"/>
      <c r="LD213" s="38"/>
      <c r="LE213" s="38"/>
      <c r="LF213" s="38"/>
      <c r="LG213" s="38"/>
      <c r="LH213" s="38"/>
      <c r="LI213" s="38"/>
      <c r="LJ213" s="38"/>
      <c r="LK213" s="38"/>
      <c r="LL213" s="38"/>
      <c r="LM213" s="38"/>
      <c r="LN213" s="38"/>
      <c r="LO213" s="38"/>
      <c r="LP213" s="38"/>
      <c r="LQ213" s="38"/>
      <c r="LR213" s="38"/>
      <c r="LS213" s="38"/>
      <c r="LT213" s="38"/>
      <c r="LU213" s="38"/>
      <c r="LV213" s="38"/>
      <c r="LW213" s="38"/>
      <c r="LX213" s="38"/>
      <c r="LY213" s="38"/>
      <c r="LZ213" s="38"/>
      <c r="MA213" s="38"/>
      <c r="MB213" s="38"/>
      <c r="MC213" s="38"/>
      <c r="MD213" s="38"/>
      <c r="ME213" s="38"/>
      <c r="MF213" s="38"/>
      <c r="MG213" s="38"/>
      <c r="MH213" s="38"/>
      <c r="MI213" s="38"/>
      <c r="MJ213" s="38"/>
      <c r="MK213" s="38"/>
      <c r="ML213" s="38"/>
      <c r="MM213" s="38"/>
      <c r="MN213" s="38"/>
      <c r="MO213" s="38"/>
      <c r="MP213" s="38"/>
      <c r="MQ213" s="38"/>
      <c r="MR213" s="38"/>
      <c r="MS213" s="38"/>
      <c r="MT213" s="38"/>
      <c r="MU213" s="38"/>
      <c r="MV213" s="38"/>
      <c r="MW213" s="38"/>
      <c r="MX213" s="38"/>
      <c r="MY213" s="38"/>
      <c r="MZ213" s="38"/>
      <c r="NA213" s="38"/>
      <c r="NB213" s="38"/>
      <c r="NC213" s="38"/>
      <c r="ND213" s="38"/>
      <c r="NE213" s="38"/>
      <c r="NF213" s="38"/>
      <c r="NG213" s="38"/>
      <c r="NH213" s="38"/>
      <c r="NI213" s="38"/>
      <c r="NJ213" s="38"/>
      <c r="NK213" s="38"/>
      <c r="NL213" s="38"/>
      <c r="NM213" s="38"/>
      <c r="NN213" s="38"/>
      <c r="NO213" s="38"/>
      <c r="NP213" s="38"/>
      <c r="NQ213" s="38"/>
      <c r="NR213" s="38"/>
      <c r="NS213" s="38"/>
      <c r="NT213" s="38"/>
      <c r="NU213" s="38"/>
      <c r="NV213" s="38"/>
      <c r="NW213" s="38"/>
      <c r="NX213" s="38"/>
      <c r="NY213" s="38"/>
      <c r="NZ213" s="38"/>
      <c r="OA213" s="38"/>
      <c r="OB213" s="38"/>
      <c r="OC213" s="38"/>
      <c r="OD213" s="38"/>
      <c r="OE213" s="38"/>
      <c r="OF213" s="38"/>
      <c r="OG213" s="38"/>
      <c r="OH213" s="38"/>
      <c r="OI213" s="38"/>
      <c r="OJ213" s="38"/>
      <c r="OK213" s="38"/>
      <c r="OL213" s="38"/>
      <c r="OM213" s="38"/>
      <c r="ON213" s="38"/>
      <c r="OO213" s="38"/>
      <c r="OP213" s="38"/>
      <c r="OQ213" s="38"/>
      <c r="OR213" s="38"/>
      <c r="OS213" s="38"/>
      <c r="OT213" s="38"/>
      <c r="OU213" s="38"/>
      <c r="OV213" s="38"/>
      <c r="OW213" s="38"/>
      <c r="OX213" s="38"/>
      <c r="OY213" s="38"/>
      <c r="OZ213" s="38"/>
      <c r="PA213" s="38"/>
      <c r="PB213" s="38"/>
      <c r="PC213" s="38"/>
      <c r="PD213" s="38"/>
      <c r="PE213" s="38"/>
      <c r="PF213" s="38"/>
      <c r="PG213" s="38"/>
      <c r="PH213" s="38"/>
      <c r="PI213" s="38"/>
      <c r="PJ213" s="38"/>
      <c r="PK213" s="38"/>
      <c r="PL213" s="38"/>
      <c r="PM213" s="38">
        <v>11</v>
      </c>
      <c r="PN213" s="38"/>
      <c r="PO213" s="38"/>
      <c r="PP213" s="38">
        <v>11</v>
      </c>
      <c r="PQ213" s="38"/>
      <c r="PR213" s="38"/>
      <c r="PS213" s="38"/>
      <c r="PT213" s="38"/>
      <c r="PU213" s="38"/>
      <c r="PV213" s="38"/>
      <c r="PW213" s="38"/>
      <c r="PX213" s="38"/>
      <c r="PY213" s="38"/>
      <c r="PZ213" s="38"/>
      <c r="QA213" s="38"/>
      <c r="QB213" s="38"/>
      <c r="QC213" s="38"/>
      <c r="QD213" s="38"/>
      <c r="QE213" s="38"/>
      <c r="QF213" s="38"/>
      <c r="QG213" s="38"/>
      <c r="QH213" s="38"/>
      <c r="QI213" s="38"/>
      <c r="QJ213" s="38"/>
      <c r="QK213" s="38"/>
      <c r="QL213" s="38"/>
      <c r="QM213" s="38"/>
      <c r="QN213" s="38"/>
      <c r="QO213" s="38"/>
      <c r="QP213" s="38"/>
      <c r="QQ213" s="38"/>
      <c r="QR213" s="38"/>
      <c r="QS213" s="38"/>
      <c r="QT213" s="38"/>
      <c r="QU213" s="38"/>
      <c r="QV213" s="38"/>
      <c r="QW213" s="38"/>
      <c r="QX213" s="38"/>
      <c r="QY213" s="38"/>
      <c r="QZ213" s="38"/>
      <c r="RA213" s="38"/>
      <c r="RB213" s="38"/>
      <c r="RC213" s="38"/>
      <c r="RD213" s="38"/>
      <c r="RE213" s="38"/>
      <c r="RF213" s="38"/>
      <c r="RG213" s="38"/>
      <c r="RH213" s="38"/>
      <c r="RI213" s="38"/>
      <c r="RJ213" s="38"/>
      <c r="RK213" s="38"/>
      <c r="RL213" s="38"/>
      <c r="RM213" s="38"/>
      <c r="RN213" s="38"/>
      <c r="RO213" s="38">
        <v>11</v>
      </c>
      <c r="RP213" s="38"/>
      <c r="RQ213" s="38"/>
      <c r="RR213" s="38"/>
      <c r="RS213" s="38"/>
      <c r="RT213" s="38"/>
      <c r="RU213" s="38"/>
      <c r="RV213" s="38">
        <v>11</v>
      </c>
      <c r="RW213" s="38"/>
      <c r="RX213" s="38"/>
      <c r="RY213" s="38"/>
      <c r="RZ213" s="38"/>
      <c r="SA213" s="38"/>
      <c r="SB213" s="38"/>
      <c r="SC213" s="38"/>
      <c r="SD213" s="38"/>
      <c r="SE213" s="38"/>
      <c r="SF213" s="38"/>
      <c r="SG213" s="38"/>
      <c r="SH213" s="38"/>
      <c r="SI213" s="38"/>
      <c r="SJ213" s="38"/>
      <c r="SK213" s="38"/>
      <c r="SL213" s="38"/>
      <c r="SM213" s="38"/>
      <c r="SN213" s="38"/>
      <c r="SO213" s="38"/>
      <c r="SP213" s="38"/>
      <c r="SQ213" s="38"/>
      <c r="SR213" s="38"/>
      <c r="SS213" s="38"/>
      <c r="ST213" s="38"/>
      <c r="SU213" s="38"/>
      <c r="SV213" s="38"/>
      <c r="SW213" s="38"/>
      <c r="SX213" s="38"/>
      <c r="SY213" s="38"/>
      <c r="SZ213" s="38"/>
      <c r="TA213" s="38"/>
      <c r="TB213" s="38"/>
      <c r="TC213" s="38"/>
      <c r="TD213" s="38"/>
      <c r="TE213" s="38"/>
      <c r="TF213" s="38"/>
      <c r="TG213" s="38"/>
      <c r="TH213" s="38"/>
      <c r="TI213" s="38"/>
      <c r="TJ213" s="38"/>
      <c r="TK213" s="38"/>
      <c r="TL213" s="38"/>
      <c r="TM213" s="38"/>
      <c r="TN213" s="38"/>
      <c r="TO213" s="38"/>
      <c r="TP213" s="38"/>
      <c r="TQ213" s="38"/>
      <c r="TR213" s="38"/>
      <c r="TS213" s="38"/>
      <c r="TT213" s="38">
        <v>11</v>
      </c>
      <c r="TU213" s="38"/>
      <c r="TV213" s="38"/>
      <c r="TW213" s="38"/>
      <c r="TX213" s="38"/>
      <c r="TY213" s="38">
        <v>11</v>
      </c>
      <c r="TZ213" s="38"/>
      <c r="UA213" s="38"/>
      <c r="UB213" s="38"/>
      <c r="UC213" s="38"/>
      <c r="UD213" s="38"/>
      <c r="UE213" s="38"/>
      <c r="UF213" s="38"/>
      <c r="UG213" s="38"/>
      <c r="UH213" s="38"/>
      <c r="UI213" s="38"/>
      <c r="UJ213" s="38"/>
      <c r="UK213" s="38"/>
      <c r="UL213" s="38"/>
      <c r="UM213" s="38"/>
      <c r="UN213" s="38"/>
      <c r="UO213" s="38"/>
      <c r="UP213" s="38"/>
      <c r="UQ213" s="38"/>
      <c r="UR213" s="38"/>
      <c r="US213" s="38"/>
      <c r="UT213" s="38"/>
      <c r="UU213" s="38"/>
      <c r="UV213" s="38"/>
      <c r="UW213" s="38"/>
      <c r="UX213" s="38"/>
      <c r="UY213" s="38"/>
      <c r="UZ213" s="38"/>
      <c r="VA213" s="38"/>
      <c r="VB213" s="38"/>
      <c r="VC213" s="38"/>
      <c r="VD213" s="38"/>
      <c r="VE213" s="38"/>
      <c r="VF213" s="38"/>
      <c r="VG213" s="38"/>
      <c r="VH213" s="38"/>
      <c r="VI213" s="38"/>
      <c r="VJ213" s="38"/>
      <c r="VK213" s="38"/>
      <c r="VL213" s="38"/>
      <c r="VM213" s="38"/>
      <c r="VN213" s="38"/>
      <c r="VO213" s="38"/>
      <c r="VP213" s="38"/>
      <c r="VQ213" s="38"/>
      <c r="VR213" s="38"/>
      <c r="VS213" s="38"/>
      <c r="VT213" s="38"/>
      <c r="VU213" s="38"/>
      <c r="VV213" s="38"/>
      <c r="VW213" s="38"/>
      <c r="VX213" s="38"/>
      <c r="VY213" s="38"/>
      <c r="VZ213" s="38"/>
      <c r="WA213" s="38"/>
      <c r="WB213" s="38"/>
      <c r="WC213" s="38"/>
      <c r="WD213" s="38"/>
      <c r="WE213" s="38"/>
      <c r="WF213" s="38">
        <v>3.3</v>
      </c>
      <c r="WG213" s="38"/>
      <c r="WH213" s="38"/>
      <c r="WI213" s="38"/>
      <c r="WJ213" s="38">
        <v>3.3</v>
      </c>
      <c r="WK213" s="38"/>
      <c r="WL213" s="38"/>
      <c r="WM213" s="38"/>
      <c r="WN213" s="38"/>
      <c r="WO213" s="38"/>
      <c r="WP213" s="38"/>
      <c r="WQ213" s="38"/>
      <c r="WR213" s="38"/>
      <c r="WS213" s="38"/>
      <c r="WT213" s="38"/>
      <c r="WU213" s="38"/>
      <c r="WV213" s="38"/>
      <c r="WW213" s="38"/>
      <c r="WX213" s="38"/>
      <c r="WY213" s="38"/>
      <c r="WZ213" s="38"/>
      <c r="XA213" s="38"/>
      <c r="XB213" s="38"/>
      <c r="XC213" s="38"/>
      <c r="XD213" s="38"/>
      <c r="XE213" s="38"/>
      <c r="XF213" s="38"/>
      <c r="XG213" s="38"/>
      <c r="XH213" s="38"/>
      <c r="XI213" s="38"/>
      <c r="XJ213" s="38"/>
      <c r="XK213" s="38"/>
      <c r="XL213" s="38"/>
      <c r="XM213" s="38"/>
      <c r="XN213" s="38"/>
      <c r="XO213" s="38"/>
      <c r="XP213" s="38"/>
      <c r="XQ213" s="38"/>
      <c r="XR213" s="38"/>
      <c r="XS213" s="38"/>
      <c r="XT213" s="38"/>
      <c r="XU213" s="38"/>
      <c r="XV213" s="38"/>
      <c r="XW213" s="38"/>
      <c r="XX213" s="38"/>
      <c r="XY213" s="38"/>
      <c r="XZ213" s="38"/>
      <c r="YA213" s="38"/>
      <c r="YB213" s="38"/>
      <c r="YC213" s="38"/>
      <c r="YD213" s="38"/>
      <c r="YE213" s="38"/>
      <c r="YF213" s="38"/>
      <c r="YG213" s="38"/>
      <c r="YH213" s="38"/>
      <c r="YI213" s="38"/>
      <c r="YJ213" s="38"/>
      <c r="YK213" s="38"/>
      <c r="YL213" s="38"/>
      <c r="YM213" s="38"/>
      <c r="YN213" s="38"/>
      <c r="YO213" s="38"/>
      <c r="YP213" s="38"/>
      <c r="YQ213" s="38"/>
      <c r="YR213" s="38"/>
      <c r="YS213" s="38"/>
      <c r="YT213" s="38"/>
      <c r="YU213" s="38"/>
      <c r="YV213" s="38"/>
      <c r="YW213" s="38"/>
      <c r="YX213" s="38"/>
      <c r="YY213" s="38"/>
      <c r="YZ213" s="38"/>
      <c r="ZA213" s="38"/>
      <c r="ZB213" s="38"/>
      <c r="ZC213" s="38"/>
      <c r="ZD213" s="38"/>
      <c r="ZE213" s="38"/>
      <c r="ZF213" s="38"/>
      <c r="ZG213" s="38"/>
      <c r="ZH213" s="38"/>
      <c r="ZI213" s="38"/>
      <c r="ZJ213" s="38"/>
      <c r="ZK213" s="38"/>
      <c r="ZL213" s="38"/>
      <c r="ZM213" s="38"/>
      <c r="ZN213" s="38"/>
      <c r="ZO213" s="38"/>
      <c r="ZP213" s="38"/>
      <c r="ZQ213" s="38"/>
      <c r="ZR213" s="38"/>
      <c r="ZS213" s="38"/>
      <c r="ZT213" s="38"/>
      <c r="ZU213" s="38"/>
      <c r="ZV213" s="38"/>
      <c r="ZW213" s="38"/>
      <c r="ZX213" s="38"/>
      <c r="ZY213" s="38"/>
      <c r="ZZ213" s="38"/>
      <c r="AAA213" s="38"/>
      <c r="AAB213" s="38"/>
      <c r="AAC213" s="38"/>
      <c r="AAD213" s="38"/>
      <c r="AAE213" s="38"/>
      <c r="AAF213" s="38"/>
      <c r="AAG213" s="38"/>
      <c r="AAH213" s="38"/>
      <c r="AAI213" s="38"/>
      <c r="AAJ213" s="31">
        <f t="shared" si="21"/>
        <v>0</v>
      </c>
      <c r="AAK213" s="5"/>
    </row>
    <row r="214" spans="1:713" s="36" customFormat="1" x14ac:dyDescent="0.25">
      <c r="A214" s="43" t="s">
        <v>139</v>
      </c>
      <c r="B214" s="77">
        <f t="shared" si="20"/>
        <v>0</v>
      </c>
      <c r="C214" s="69">
        <v>10</v>
      </c>
      <c r="D214" s="71">
        <v>43430</v>
      </c>
      <c r="E214" s="79">
        <v>18.489999999999998</v>
      </c>
      <c r="F214" s="79">
        <f t="shared" si="23"/>
        <v>0</v>
      </c>
      <c r="G214" s="77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  <c r="BQ214" s="38"/>
      <c r="BR214" s="38"/>
      <c r="BS214" s="38"/>
      <c r="BT214" s="38"/>
      <c r="BU214" s="38"/>
      <c r="BV214" s="38"/>
      <c r="BW214" s="38"/>
      <c r="BX214" s="38"/>
      <c r="BY214" s="38"/>
      <c r="BZ214" s="38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>
        <v>1</v>
      </c>
      <c r="CZ214" s="38"/>
      <c r="DA214" s="38"/>
      <c r="DB214" s="38"/>
      <c r="DC214" s="38"/>
      <c r="DD214" s="38"/>
      <c r="DE214" s="38"/>
      <c r="DF214" s="38"/>
      <c r="DG214" s="38"/>
      <c r="DH214" s="38"/>
      <c r="DI214" s="38"/>
      <c r="DJ214" s="38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8"/>
      <c r="EN214" s="38"/>
      <c r="EO214" s="38"/>
      <c r="EP214" s="38"/>
      <c r="EQ214" s="38"/>
      <c r="ER214" s="38"/>
      <c r="ES214" s="38"/>
      <c r="ET214" s="38"/>
      <c r="EU214" s="38"/>
      <c r="EV214" s="38"/>
      <c r="EW214" s="38"/>
      <c r="EX214" s="38"/>
      <c r="EY214" s="38"/>
      <c r="EZ214" s="38"/>
      <c r="FA214" s="38"/>
      <c r="FB214" s="38"/>
      <c r="FC214" s="38"/>
      <c r="FD214" s="38"/>
      <c r="FE214" s="38"/>
      <c r="FF214" s="38"/>
      <c r="FG214" s="38"/>
      <c r="FH214" s="38"/>
      <c r="FI214" s="38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  <c r="HI214" s="38"/>
      <c r="HJ214" s="38"/>
      <c r="HK214" s="38"/>
      <c r="HL214" s="38"/>
      <c r="HM214" s="38"/>
      <c r="HN214" s="38"/>
      <c r="HO214" s="38"/>
      <c r="HP214" s="38"/>
      <c r="HQ214" s="38"/>
      <c r="HR214" s="38"/>
      <c r="HS214" s="38"/>
      <c r="HT214" s="38"/>
      <c r="HU214" s="38"/>
      <c r="HV214" s="38"/>
      <c r="HW214" s="38"/>
      <c r="HX214" s="38"/>
      <c r="HY214" s="38"/>
      <c r="HZ214" s="38"/>
      <c r="IA214" s="38"/>
      <c r="IB214" s="38"/>
      <c r="IC214" s="38"/>
      <c r="ID214" s="38"/>
      <c r="IE214" s="38"/>
      <c r="IF214" s="38"/>
      <c r="IG214" s="38"/>
      <c r="IH214" s="38"/>
      <c r="II214" s="38"/>
      <c r="IJ214" s="38"/>
      <c r="IK214" s="38"/>
      <c r="IL214" s="38"/>
      <c r="IM214" s="38"/>
      <c r="IN214" s="38"/>
      <c r="IO214" s="38"/>
      <c r="IP214" s="38"/>
      <c r="IQ214" s="38"/>
      <c r="IR214" s="38"/>
      <c r="IS214" s="38"/>
      <c r="IT214" s="38"/>
      <c r="IU214" s="38"/>
      <c r="IV214" s="38"/>
      <c r="IW214" s="38"/>
      <c r="IX214" s="38"/>
      <c r="IY214" s="38"/>
      <c r="IZ214" s="38"/>
      <c r="JA214" s="38"/>
      <c r="JB214" s="38"/>
      <c r="JC214" s="38"/>
      <c r="JD214" s="38"/>
      <c r="JE214" s="38"/>
      <c r="JF214" s="38"/>
      <c r="JG214" s="38"/>
      <c r="JH214" s="38"/>
      <c r="JI214" s="38"/>
      <c r="JJ214" s="38"/>
      <c r="JK214" s="38"/>
      <c r="JL214" s="38"/>
      <c r="JM214" s="38"/>
      <c r="JN214" s="38"/>
      <c r="JO214" s="38"/>
      <c r="JP214" s="38"/>
      <c r="JQ214" s="38"/>
      <c r="JR214" s="38">
        <v>10</v>
      </c>
      <c r="JS214" s="38"/>
      <c r="JT214" s="38"/>
      <c r="JU214" s="38"/>
      <c r="JV214" s="38"/>
      <c r="JW214" s="38"/>
      <c r="JX214" s="38"/>
      <c r="JY214" s="38"/>
      <c r="JZ214" s="38"/>
      <c r="KA214" s="38"/>
      <c r="KB214" s="38"/>
      <c r="KC214" s="38"/>
      <c r="KD214" s="38"/>
      <c r="KE214" s="38"/>
      <c r="KF214" s="38"/>
      <c r="KG214" s="38"/>
      <c r="KH214" s="38"/>
      <c r="KI214" s="38"/>
      <c r="KJ214" s="38"/>
      <c r="KK214" s="38"/>
      <c r="KL214" s="38"/>
      <c r="KM214" s="38"/>
      <c r="KN214" s="38"/>
      <c r="KO214" s="38"/>
      <c r="KP214" s="38"/>
      <c r="KQ214" s="38"/>
      <c r="KR214" s="38"/>
      <c r="KS214" s="38">
        <v>10</v>
      </c>
      <c r="KT214" s="38"/>
      <c r="KU214" s="38"/>
      <c r="KV214" s="38"/>
      <c r="KW214" s="38"/>
      <c r="KX214" s="38"/>
      <c r="KY214" s="38"/>
      <c r="KZ214" s="38"/>
      <c r="LA214" s="38"/>
      <c r="LB214" s="38"/>
      <c r="LC214" s="38"/>
      <c r="LD214" s="38"/>
      <c r="LE214" s="38"/>
      <c r="LF214" s="38"/>
      <c r="LG214" s="38"/>
      <c r="LH214" s="38"/>
      <c r="LI214" s="38"/>
      <c r="LJ214" s="38"/>
      <c r="LK214" s="38"/>
      <c r="LL214" s="38"/>
      <c r="LM214" s="38"/>
      <c r="LN214" s="38"/>
      <c r="LO214" s="38"/>
      <c r="LP214" s="38"/>
      <c r="LQ214" s="38"/>
      <c r="LR214" s="38"/>
      <c r="LS214" s="38"/>
      <c r="LT214" s="38"/>
      <c r="LU214" s="38"/>
      <c r="LV214" s="38"/>
      <c r="LW214" s="38"/>
      <c r="LX214" s="38"/>
      <c r="LY214" s="38"/>
      <c r="LZ214" s="38"/>
      <c r="MA214" s="38"/>
      <c r="MB214" s="38"/>
      <c r="MC214" s="38"/>
      <c r="MD214" s="38"/>
      <c r="ME214" s="38"/>
      <c r="MF214" s="38"/>
      <c r="MG214" s="38"/>
      <c r="MH214" s="38"/>
      <c r="MI214" s="38"/>
      <c r="MJ214" s="38"/>
      <c r="MK214" s="38"/>
      <c r="ML214" s="38"/>
      <c r="MM214" s="38"/>
      <c r="MN214" s="38"/>
      <c r="MO214" s="38"/>
      <c r="MP214" s="38"/>
      <c r="MQ214" s="38"/>
      <c r="MR214" s="38"/>
      <c r="MS214" s="38"/>
      <c r="MT214" s="38"/>
      <c r="MU214" s="38"/>
      <c r="MV214" s="38"/>
      <c r="MW214" s="38"/>
      <c r="MX214" s="38"/>
      <c r="MY214" s="38"/>
      <c r="MZ214" s="38"/>
      <c r="NA214" s="38"/>
      <c r="NB214" s="38"/>
      <c r="NC214" s="38"/>
      <c r="ND214" s="38"/>
      <c r="NE214" s="38"/>
      <c r="NF214" s="38"/>
      <c r="NG214" s="38"/>
      <c r="NH214" s="38"/>
      <c r="NI214" s="38"/>
      <c r="NJ214" s="38"/>
      <c r="NK214" s="38"/>
      <c r="NL214" s="38"/>
      <c r="NM214" s="38"/>
      <c r="NN214" s="38"/>
      <c r="NO214" s="38"/>
      <c r="NP214" s="38"/>
      <c r="NQ214" s="38"/>
      <c r="NR214" s="38"/>
      <c r="NS214" s="38"/>
      <c r="NT214" s="38"/>
      <c r="NU214" s="38"/>
      <c r="NV214" s="38"/>
      <c r="NW214" s="38"/>
      <c r="NX214" s="38"/>
      <c r="NY214" s="38"/>
      <c r="NZ214" s="38"/>
      <c r="OA214" s="38"/>
      <c r="OB214" s="38"/>
      <c r="OC214" s="38"/>
      <c r="OD214" s="38"/>
      <c r="OE214" s="38"/>
      <c r="OF214" s="38"/>
      <c r="OG214" s="38"/>
      <c r="OH214" s="38"/>
      <c r="OI214" s="38"/>
      <c r="OJ214" s="38"/>
      <c r="OK214" s="38"/>
      <c r="OL214" s="38"/>
      <c r="OM214" s="38"/>
      <c r="ON214" s="38"/>
      <c r="OO214" s="38"/>
      <c r="OP214" s="38"/>
      <c r="OQ214" s="38"/>
      <c r="OR214" s="38"/>
      <c r="OS214" s="38"/>
      <c r="OT214" s="38"/>
      <c r="OU214" s="38"/>
      <c r="OV214" s="38"/>
      <c r="OW214" s="38"/>
      <c r="OX214" s="38"/>
      <c r="OY214" s="38"/>
      <c r="OZ214" s="38"/>
      <c r="PA214" s="38"/>
      <c r="PB214" s="38"/>
      <c r="PC214" s="38"/>
      <c r="PD214" s="38"/>
      <c r="PE214" s="38"/>
      <c r="PF214" s="38"/>
      <c r="PG214" s="38"/>
      <c r="PH214" s="38"/>
      <c r="PI214" s="38"/>
      <c r="PJ214" s="38"/>
      <c r="PK214" s="38"/>
      <c r="PL214" s="38"/>
      <c r="PM214" s="38"/>
      <c r="PN214" s="38"/>
      <c r="PO214" s="38"/>
      <c r="PP214" s="38"/>
      <c r="PQ214" s="38"/>
      <c r="PR214" s="38"/>
      <c r="PS214" s="38"/>
      <c r="PT214" s="38"/>
      <c r="PU214" s="38"/>
      <c r="PV214" s="38"/>
      <c r="PW214" s="38"/>
      <c r="PX214" s="38"/>
      <c r="PY214" s="38"/>
      <c r="PZ214" s="38"/>
      <c r="QA214" s="38"/>
      <c r="QB214" s="38"/>
      <c r="QC214" s="38"/>
      <c r="QD214" s="38"/>
      <c r="QE214" s="38"/>
      <c r="QF214" s="38"/>
      <c r="QG214" s="38"/>
      <c r="QH214" s="38"/>
      <c r="QI214" s="38"/>
      <c r="QJ214" s="38"/>
      <c r="QK214" s="38"/>
      <c r="QL214" s="38"/>
      <c r="QM214" s="38"/>
      <c r="QN214" s="38"/>
      <c r="QO214" s="38"/>
      <c r="QP214" s="38"/>
      <c r="QQ214" s="38"/>
      <c r="QR214" s="38"/>
      <c r="QS214" s="38"/>
      <c r="QT214" s="38"/>
      <c r="QU214" s="38"/>
      <c r="QV214" s="38"/>
      <c r="QW214" s="38"/>
      <c r="QX214" s="38"/>
      <c r="QY214" s="38"/>
      <c r="QZ214" s="38"/>
      <c r="RA214" s="38"/>
      <c r="RB214" s="38">
        <v>1</v>
      </c>
      <c r="RC214" s="38"/>
      <c r="RD214" s="38"/>
      <c r="RE214" s="38"/>
      <c r="RF214" s="38"/>
      <c r="RG214" s="38"/>
      <c r="RH214" s="38"/>
      <c r="RI214" s="38"/>
      <c r="RJ214" s="38"/>
      <c r="RK214" s="38"/>
      <c r="RL214" s="38"/>
      <c r="RM214" s="38"/>
      <c r="RN214" s="38">
        <v>10</v>
      </c>
      <c r="RO214" s="38">
        <v>10</v>
      </c>
      <c r="RP214" s="38"/>
      <c r="RQ214" s="38"/>
      <c r="RR214" s="38"/>
      <c r="RS214" s="38"/>
      <c r="RT214" s="38"/>
      <c r="RU214" s="38"/>
      <c r="RV214" s="38"/>
      <c r="RW214" s="38"/>
      <c r="RX214" s="38"/>
      <c r="RY214" s="38"/>
      <c r="RZ214" s="38"/>
      <c r="SA214" s="38"/>
      <c r="SB214" s="38"/>
      <c r="SC214" s="38"/>
      <c r="SD214" s="38"/>
      <c r="SE214" s="38"/>
      <c r="SF214" s="38"/>
      <c r="SG214" s="38"/>
      <c r="SH214" s="38"/>
      <c r="SI214" s="38"/>
      <c r="SJ214" s="38"/>
      <c r="SK214" s="38"/>
      <c r="SL214" s="38"/>
      <c r="SM214" s="38"/>
      <c r="SN214" s="38"/>
      <c r="SO214" s="38"/>
      <c r="SP214" s="38"/>
      <c r="SQ214" s="38"/>
      <c r="SR214" s="38"/>
      <c r="SS214" s="38"/>
      <c r="ST214" s="38"/>
      <c r="SU214" s="38"/>
      <c r="SV214" s="38"/>
      <c r="SW214" s="38"/>
      <c r="SX214" s="38"/>
      <c r="SY214" s="38"/>
      <c r="SZ214" s="38"/>
      <c r="TA214" s="38"/>
      <c r="TB214" s="38"/>
      <c r="TC214" s="38"/>
      <c r="TD214" s="38"/>
      <c r="TE214" s="38"/>
      <c r="TF214" s="38"/>
      <c r="TG214" s="38"/>
      <c r="TH214" s="38"/>
      <c r="TI214" s="38"/>
      <c r="TJ214" s="38"/>
      <c r="TK214" s="38"/>
      <c r="TL214" s="38"/>
      <c r="TM214" s="38"/>
      <c r="TN214" s="38"/>
      <c r="TO214" s="38"/>
      <c r="TP214" s="38"/>
      <c r="TQ214" s="38"/>
      <c r="TR214" s="38"/>
      <c r="TS214" s="38"/>
      <c r="TT214" s="38"/>
      <c r="TU214" s="38"/>
      <c r="TV214" s="38"/>
      <c r="TW214" s="38"/>
      <c r="TX214" s="38"/>
      <c r="TY214" s="38"/>
      <c r="TZ214" s="38"/>
      <c r="UA214" s="38"/>
      <c r="UB214" s="38"/>
      <c r="UC214" s="38"/>
      <c r="UD214" s="38"/>
      <c r="UE214" s="38"/>
      <c r="UF214" s="38"/>
      <c r="UG214" s="38"/>
      <c r="UH214" s="38"/>
      <c r="UI214" s="38"/>
      <c r="UJ214" s="38"/>
      <c r="UK214" s="38"/>
      <c r="UL214" s="38"/>
      <c r="UM214" s="38"/>
      <c r="UN214" s="38"/>
      <c r="UO214" s="38"/>
      <c r="UP214" s="38"/>
      <c r="UQ214" s="38"/>
      <c r="UR214" s="38"/>
      <c r="US214" s="38"/>
      <c r="UT214" s="38"/>
      <c r="UU214" s="38"/>
      <c r="UV214" s="38"/>
      <c r="UW214" s="38"/>
      <c r="UX214" s="38"/>
      <c r="UY214" s="38"/>
      <c r="UZ214" s="38"/>
      <c r="VA214" s="38"/>
      <c r="VB214" s="38"/>
      <c r="VC214" s="38"/>
      <c r="VD214" s="38"/>
      <c r="VE214" s="38"/>
      <c r="VF214" s="38"/>
      <c r="VG214" s="38"/>
      <c r="VH214" s="38"/>
      <c r="VI214" s="38"/>
      <c r="VJ214" s="38"/>
      <c r="VK214" s="38"/>
      <c r="VL214" s="38"/>
      <c r="VM214" s="38"/>
      <c r="VN214" s="38"/>
      <c r="VO214" s="38"/>
      <c r="VP214" s="38"/>
      <c r="VQ214" s="38"/>
      <c r="VR214" s="38"/>
      <c r="VS214" s="38"/>
      <c r="VT214" s="38"/>
      <c r="VU214" s="38"/>
      <c r="VV214" s="38"/>
      <c r="VW214" s="38"/>
      <c r="VX214" s="38"/>
      <c r="VY214" s="38"/>
      <c r="VZ214" s="38"/>
      <c r="WA214" s="38"/>
      <c r="WB214" s="38"/>
      <c r="WC214" s="38"/>
      <c r="WD214" s="38"/>
      <c r="WE214" s="38"/>
      <c r="WF214" s="38"/>
      <c r="WG214" s="38"/>
      <c r="WH214" s="38"/>
      <c r="WI214" s="38"/>
      <c r="WJ214" s="38"/>
      <c r="WK214" s="38"/>
      <c r="WL214" s="38"/>
      <c r="WM214" s="38"/>
      <c r="WN214" s="38"/>
      <c r="WO214" s="38"/>
      <c r="WP214" s="38"/>
      <c r="WQ214" s="38">
        <v>10</v>
      </c>
      <c r="WR214" s="38"/>
      <c r="WS214" s="38">
        <v>10</v>
      </c>
      <c r="WT214" s="38"/>
      <c r="WU214" s="38"/>
      <c r="WV214" s="38"/>
      <c r="WW214" s="38"/>
      <c r="WX214" s="38"/>
      <c r="WY214" s="38"/>
      <c r="WZ214" s="38"/>
      <c r="XA214" s="38"/>
      <c r="XB214" s="38"/>
      <c r="XC214" s="38"/>
      <c r="XD214" s="38"/>
      <c r="XE214" s="38"/>
      <c r="XF214" s="38"/>
      <c r="XG214" s="38"/>
      <c r="XH214" s="38"/>
      <c r="XI214" s="38"/>
      <c r="XJ214" s="38"/>
      <c r="XK214" s="38"/>
      <c r="XL214" s="38"/>
      <c r="XM214" s="38"/>
      <c r="XN214" s="38"/>
      <c r="XO214" s="38"/>
      <c r="XP214" s="38"/>
      <c r="XQ214" s="38"/>
      <c r="XR214" s="38"/>
      <c r="XS214" s="38"/>
      <c r="XT214" s="38"/>
      <c r="XU214" s="38"/>
      <c r="XV214" s="38"/>
      <c r="XW214" s="38"/>
      <c r="XX214" s="38"/>
      <c r="XY214" s="38"/>
      <c r="XZ214" s="38"/>
      <c r="YA214" s="38"/>
      <c r="YB214" s="38"/>
      <c r="YC214" s="38"/>
      <c r="YD214" s="38"/>
      <c r="YE214" s="38"/>
      <c r="YF214" s="38"/>
      <c r="YG214" s="38"/>
      <c r="YH214" s="38"/>
      <c r="YI214" s="38"/>
      <c r="YJ214" s="38"/>
      <c r="YK214" s="38"/>
      <c r="YL214" s="38"/>
      <c r="YM214" s="38"/>
      <c r="YN214" s="38"/>
      <c r="YO214" s="38"/>
      <c r="YP214" s="38"/>
      <c r="YQ214" s="38"/>
      <c r="YR214" s="38"/>
      <c r="YS214" s="38"/>
      <c r="YT214" s="38"/>
      <c r="YU214" s="38"/>
      <c r="YV214" s="38"/>
      <c r="YW214" s="38"/>
      <c r="YX214" s="38"/>
      <c r="YY214" s="38"/>
      <c r="YZ214" s="38"/>
      <c r="ZA214" s="38"/>
      <c r="ZB214" s="38"/>
      <c r="ZC214" s="38"/>
      <c r="ZD214" s="38"/>
      <c r="ZE214" s="38"/>
      <c r="ZF214" s="38"/>
      <c r="ZG214" s="38"/>
      <c r="ZH214" s="38"/>
      <c r="ZI214" s="38"/>
      <c r="ZJ214" s="38"/>
      <c r="ZK214" s="38"/>
      <c r="ZL214" s="38"/>
      <c r="ZM214" s="38"/>
      <c r="ZN214" s="38"/>
      <c r="ZO214" s="38"/>
      <c r="ZP214" s="38"/>
      <c r="ZQ214" s="38"/>
      <c r="ZR214" s="38"/>
      <c r="ZS214" s="38"/>
      <c r="ZT214" s="38"/>
      <c r="ZU214" s="38"/>
      <c r="ZV214" s="38"/>
      <c r="ZW214" s="38"/>
      <c r="ZX214" s="38"/>
      <c r="ZY214" s="38"/>
      <c r="ZZ214" s="38"/>
      <c r="AAA214" s="38"/>
      <c r="AAB214" s="38"/>
      <c r="AAC214" s="38"/>
      <c r="AAD214" s="38"/>
      <c r="AAE214" s="38"/>
      <c r="AAF214" s="38"/>
      <c r="AAG214" s="38"/>
      <c r="AAH214" s="38"/>
      <c r="AAI214" s="38"/>
      <c r="AAJ214" s="31">
        <f t="shared" si="21"/>
        <v>0</v>
      </c>
      <c r="AAK214" s="5"/>
    </row>
    <row r="215" spans="1:713" s="36" customFormat="1" x14ac:dyDescent="0.25">
      <c r="A215" s="43" t="s">
        <v>139</v>
      </c>
      <c r="B215" s="77">
        <f t="shared" si="20"/>
        <v>0</v>
      </c>
      <c r="C215" s="69">
        <v>1</v>
      </c>
      <c r="D215" s="71">
        <v>43360</v>
      </c>
      <c r="E215" s="79">
        <v>23.85</v>
      </c>
      <c r="F215" s="79">
        <f t="shared" si="23"/>
        <v>0</v>
      </c>
      <c r="G215" s="77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  <c r="BQ215" s="38"/>
      <c r="BR215" s="38"/>
      <c r="BS215" s="38"/>
      <c r="BT215" s="38"/>
      <c r="BU215" s="38"/>
      <c r="BV215" s="38"/>
      <c r="BW215" s="38"/>
      <c r="BX215" s="38"/>
      <c r="BY215" s="38"/>
      <c r="BZ215" s="38"/>
      <c r="CA215" s="38"/>
      <c r="CB215" s="38"/>
      <c r="CC215" s="38"/>
      <c r="CD215" s="38"/>
      <c r="CE215" s="38"/>
      <c r="CF215" s="38"/>
      <c r="CG215" s="38"/>
      <c r="CH215" s="38"/>
      <c r="CI215" s="38"/>
      <c r="CJ215" s="38"/>
      <c r="CK215" s="38"/>
      <c r="CL215" s="38"/>
      <c r="CM215" s="38"/>
      <c r="CN215" s="38"/>
      <c r="CO215" s="38"/>
      <c r="CP215" s="38"/>
      <c r="CQ215" s="38"/>
      <c r="CR215" s="38"/>
      <c r="CS215" s="38"/>
      <c r="CT215" s="38"/>
      <c r="CU215" s="38"/>
      <c r="CV215" s="38"/>
      <c r="CW215" s="38"/>
      <c r="CX215" s="38"/>
      <c r="CY215" s="38"/>
      <c r="CZ215" s="38"/>
      <c r="DA215" s="38"/>
      <c r="DB215" s="38"/>
      <c r="DC215" s="38"/>
      <c r="DD215" s="38"/>
      <c r="DE215" s="38"/>
      <c r="DF215" s="38"/>
      <c r="DG215" s="38"/>
      <c r="DH215" s="38"/>
      <c r="DI215" s="38"/>
      <c r="DJ215" s="38"/>
      <c r="DK215" s="38"/>
      <c r="DL215" s="38"/>
      <c r="DM215" s="38"/>
      <c r="DN215" s="38"/>
      <c r="DO215" s="38"/>
      <c r="DP215" s="38"/>
      <c r="DQ215" s="38"/>
      <c r="DR215" s="38"/>
      <c r="DS215" s="38"/>
      <c r="DT215" s="38"/>
      <c r="DU215" s="38"/>
      <c r="DV215" s="38"/>
      <c r="DW215" s="38"/>
      <c r="DX215" s="38"/>
      <c r="DY215" s="38"/>
      <c r="DZ215" s="38"/>
      <c r="EA215" s="38"/>
      <c r="EB215" s="38"/>
      <c r="EC215" s="38"/>
      <c r="ED215" s="38"/>
      <c r="EE215" s="38"/>
      <c r="EF215" s="38"/>
      <c r="EG215" s="38"/>
      <c r="EH215" s="38"/>
      <c r="EI215" s="38"/>
      <c r="EJ215" s="38"/>
      <c r="EK215" s="38"/>
      <c r="EL215" s="38"/>
      <c r="EM215" s="38"/>
      <c r="EN215" s="38"/>
      <c r="EO215" s="38"/>
      <c r="EP215" s="38"/>
      <c r="EQ215" s="38"/>
      <c r="ER215" s="38"/>
      <c r="ES215" s="38"/>
      <c r="ET215" s="38"/>
      <c r="EU215" s="38"/>
      <c r="EV215" s="38"/>
      <c r="EW215" s="38"/>
      <c r="EX215" s="38"/>
      <c r="EY215" s="38"/>
      <c r="EZ215" s="38"/>
      <c r="FA215" s="38"/>
      <c r="FB215" s="38"/>
      <c r="FC215" s="38"/>
      <c r="FD215" s="38"/>
      <c r="FE215" s="38"/>
      <c r="FF215" s="38"/>
      <c r="FG215" s="38"/>
      <c r="FH215" s="38"/>
      <c r="FI215" s="38"/>
      <c r="FJ215" s="38"/>
      <c r="FK215" s="38"/>
      <c r="FL215" s="38"/>
      <c r="FM215" s="38"/>
      <c r="FN215" s="38"/>
      <c r="FO215" s="38"/>
      <c r="FP215" s="38"/>
      <c r="FQ215" s="38"/>
      <c r="FR215" s="38"/>
      <c r="FS215" s="38"/>
      <c r="FT215" s="38"/>
      <c r="FU215" s="38"/>
      <c r="FV215" s="38"/>
      <c r="FW215" s="38"/>
      <c r="FX215" s="38"/>
      <c r="FY215" s="38"/>
      <c r="FZ215" s="38"/>
      <c r="GA215" s="38"/>
      <c r="GB215" s="38"/>
      <c r="GC215" s="38"/>
      <c r="GD215" s="38"/>
      <c r="GE215" s="38"/>
      <c r="GF215" s="38"/>
      <c r="GG215" s="38"/>
      <c r="GH215" s="38"/>
      <c r="GI215" s="38"/>
      <c r="GJ215" s="38"/>
      <c r="GK215" s="38"/>
      <c r="GL215" s="38"/>
      <c r="GM215" s="38"/>
      <c r="GN215" s="38"/>
      <c r="GO215" s="38"/>
      <c r="GP215" s="38"/>
      <c r="GQ215" s="38"/>
      <c r="GR215" s="38"/>
      <c r="GS215" s="38"/>
      <c r="GT215" s="38"/>
      <c r="GU215" s="38"/>
      <c r="GV215" s="38"/>
      <c r="GW215" s="38"/>
      <c r="GX215" s="38"/>
      <c r="GY215" s="38"/>
      <c r="GZ215" s="38"/>
      <c r="HA215" s="38"/>
      <c r="HB215" s="38"/>
      <c r="HC215" s="38"/>
      <c r="HD215" s="38"/>
      <c r="HE215" s="38"/>
      <c r="HF215" s="38"/>
      <c r="HG215" s="38"/>
      <c r="HH215" s="38"/>
      <c r="HI215" s="38"/>
      <c r="HJ215" s="38"/>
      <c r="HK215" s="38"/>
      <c r="HL215" s="38"/>
      <c r="HM215" s="38"/>
      <c r="HN215" s="38"/>
      <c r="HO215" s="38"/>
      <c r="HP215" s="38"/>
      <c r="HQ215" s="38"/>
      <c r="HR215" s="38"/>
      <c r="HS215" s="38"/>
      <c r="HT215" s="38"/>
      <c r="HU215" s="38"/>
      <c r="HV215" s="38"/>
      <c r="HW215" s="38"/>
      <c r="HX215" s="38"/>
      <c r="HY215" s="38"/>
      <c r="HZ215" s="38"/>
      <c r="IA215" s="38"/>
      <c r="IB215" s="38"/>
      <c r="IC215" s="38"/>
      <c r="ID215" s="38"/>
      <c r="IE215" s="38"/>
      <c r="IF215" s="38"/>
      <c r="IG215" s="38"/>
      <c r="IH215" s="38"/>
      <c r="II215" s="38"/>
      <c r="IJ215" s="38"/>
      <c r="IK215" s="38"/>
      <c r="IL215" s="38"/>
      <c r="IM215" s="38"/>
      <c r="IN215" s="38"/>
      <c r="IO215" s="38"/>
      <c r="IP215" s="38"/>
      <c r="IQ215" s="38"/>
      <c r="IR215" s="38"/>
      <c r="IS215" s="38"/>
      <c r="IT215" s="38"/>
      <c r="IU215" s="38"/>
      <c r="IV215" s="38"/>
      <c r="IW215" s="38"/>
      <c r="IX215" s="38"/>
      <c r="IY215" s="38"/>
      <c r="IZ215" s="38"/>
      <c r="JA215" s="38"/>
      <c r="JB215" s="38"/>
      <c r="JC215" s="38"/>
      <c r="JD215" s="38"/>
      <c r="JE215" s="38"/>
      <c r="JF215" s="38"/>
      <c r="JG215" s="38"/>
      <c r="JH215" s="38"/>
      <c r="JI215" s="38"/>
      <c r="JJ215" s="38"/>
      <c r="JK215" s="38"/>
      <c r="JL215" s="38"/>
      <c r="JM215" s="38"/>
      <c r="JN215" s="38"/>
      <c r="JO215" s="38"/>
      <c r="JP215" s="38"/>
      <c r="JQ215" s="38"/>
      <c r="JR215" s="38"/>
      <c r="JS215" s="38"/>
      <c r="JT215" s="38"/>
      <c r="JU215" s="38"/>
      <c r="JV215" s="38"/>
      <c r="JW215" s="38"/>
      <c r="JX215" s="38"/>
      <c r="JY215" s="38"/>
      <c r="JZ215" s="38"/>
      <c r="KA215" s="38"/>
      <c r="KB215" s="38"/>
      <c r="KC215" s="38"/>
      <c r="KD215" s="38"/>
      <c r="KE215" s="38"/>
      <c r="KF215" s="38"/>
      <c r="KG215" s="38"/>
      <c r="KH215" s="38"/>
      <c r="KI215" s="38"/>
      <c r="KJ215" s="38"/>
      <c r="KK215" s="38"/>
      <c r="KL215" s="38"/>
      <c r="KM215" s="38"/>
      <c r="KN215" s="38"/>
      <c r="KO215" s="38"/>
      <c r="KP215" s="38"/>
      <c r="KQ215" s="38"/>
      <c r="KR215" s="38"/>
      <c r="KS215" s="38"/>
      <c r="KT215" s="38"/>
      <c r="KU215" s="38"/>
      <c r="KV215" s="38"/>
      <c r="KW215" s="38"/>
      <c r="KX215" s="38"/>
      <c r="KY215" s="38"/>
      <c r="KZ215" s="38"/>
      <c r="LA215" s="38"/>
      <c r="LB215" s="38"/>
      <c r="LC215" s="38"/>
      <c r="LD215" s="38"/>
      <c r="LE215" s="38"/>
      <c r="LF215" s="38"/>
      <c r="LG215" s="38"/>
      <c r="LH215" s="38"/>
      <c r="LI215" s="38"/>
      <c r="LJ215" s="38"/>
      <c r="LK215" s="38"/>
      <c r="LL215" s="38"/>
      <c r="LM215" s="38"/>
      <c r="LN215" s="38"/>
      <c r="LO215" s="38"/>
      <c r="LP215" s="38"/>
      <c r="LQ215" s="38"/>
      <c r="LR215" s="38"/>
      <c r="LS215" s="38"/>
      <c r="LT215" s="38"/>
      <c r="LU215" s="38"/>
      <c r="LV215" s="38"/>
      <c r="LW215" s="38"/>
      <c r="LX215" s="38"/>
      <c r="LY215" s="38"/>
      <c r="LZ215" s="38"/>
      <c r="MA215" s="38"/>
      <c r="MB215" s="38"/>
      <c r="MC215" s="38"/>
      <c r="MD215" s="38"/>
      <c r="ME215" s="38"/>
      <c r="MF215" s="38"/>
      <c r="MG215" s="38"/>
      <c r="MH215" s="38"/>
      <c r="MI215" s="38"/>
      <c r="MJ215" s="38"/>
      <c r="MK215" s="38"/>
      <c r="ML215" s="38"/>
      <c r="MM215" s="38"/>
      <c r="MN215" s="38"/>
      <c r="MO215" s="38"/>
      <c r="MP215" s="38"/>
      <c r="MQ215" s="38"/>
      <c r="MR215" s="38"/>
      <c r="MS215" s="38"/>
      <c r="MT215" s="38"/>
      <c r="MU215" s="38"/>
      <c r="MV215" s="38"/>
      <c r="MW215" s="38"/>
      <c r="MX215" s="38"/>
      <c r="MY215" s="38"/>
      <c r="MZ215" s="38"/>
      <c r="NA215" s="38"/>
      <c r="NB215" s="38"/>
      <c r="NC215" s="38"/>
      <c r="ND215" s="38"/>
      <c r="NE215" s="38"/>
      <c r="NF215" s="38"/>
      <c r="NG215" s="38"/>
      <c r="NH215" s="38"/>
      <c r="NI215" s="38"/>
      <c r="NJ215" s="38"/>
      <c r="NK215" s="38"/>
      <c r="NL215" s="38"/>
      <c r="NM215" s="38"/>
      <c r="NN215" s="38"/>
      <c r="NO215" s="38"/>
      <c r="NP215" s="38"/>
      <c r="NQ215" s="38"/>
      <c r="NR215" s="38"/>
      <c r="NS215" s="38"/>
      <c r="NT215" s="38"/>
      <c r="NU215" s="38"/>
      <c r="NV215" s="38"/>
      <c r="NW215" s="38"/>
      <c r="NX215" s="38"/>
      <c r="NY215" s="38"/>
      <c r="NZ215" s="38"/>
      <c r="OA215" s="38"/>
      <c r="OB215" s="38"/>
      <c r="OC215" s="38"/>
      <c r="OD215" s="38"/>
      <c r="OE215" s="38"/>
      <c r="OF215" s="38"/>
      <c r="OG215" s="38"/>
      <c r="OH215" s="38"/>
      <c r="OI215" s="38"/>
      <c r="OJ215" s="38"/>
      <c r="OK215" s="38"/>
      <c r="OL215" s="38"/>
      <c r="OM215" s="38"/>
      <c r="ON215" s="38"/>
      <c r="OO215" s="38"/>
      <c r="OP215" s="38"/>
      <c r="OQ215" s="38"/>
      <c r="OR215" s="38"/>
      <c r="OS215" s="38"/>
      <c r="OT215" s="38"/>
      <c r="OU215" s="38"/>
      <c r="OV215" s="38"/>
      <c r="OW215" s="38"/>
      <c r="OX215" s="38"/>
      <c r="OY215" s="38"/>
      <c r="OZ215" s="38"/>
      <c r="PA215" s="38"/>
      <c r="PB215" s="38"/>
      <c r="PC215" s="38"/>
      <c r="PD215" s="38"/>
      <c r="PE215" s="38"/>
      <c r="PF215" s="38"/>
      <c r="PG215" s="38"/>
      <c r="PH215" s="38"/>
      <c r="PI215" s="38"/>
      <c r="PJ215" s="38"/>
      <c r="PK215" s="38"/>
      <c r="PL215" s="38"/>
      <c r="PM215" s="38"/>
      <c r="PN215" s="38"/>
      <c r="PO215" s="38"/>
      <c r="PP215" s="38"/>
      <c r="PQ215" s="38"/>
      <c r="PR215" s="38"/>
      <c r="PS215" s="38"/>
      <c r="PT215" s="38"/>
      <c r="PU215" s="38"/>
      <c r="PV215" s="38"/>
      <c r="PW215" s="38"/>
      <c r="PX215" s="38"/>
      <c r="PY215" s="38"/>
      <c r="PZ215" s="38"/>
      <c r="QA215" s="38"/>
      <c r="QB215" s="38"/>
      <c r="QC215" s="38"/>
      <c r="QD215" s="38"/>
      <c r="QE215" s="38"/>
      <c r="QF215" s="38"/>
      <c r="QG215" s="38"/>
      <c r="QH215" s="38"/>
      <c r="QI215" s="38"/>
      <c r="QJ215" s="38"/>
      <c r="QK215" s="38"/>
      <c r="QL215" s="38"/>
      <c r="QM215" s="38"/>
      <c r="QN215" s="38"/>
      <c r="QO215" s="38"/>
      <c r="QP215" s="38"/>
      <c r="QQ215" s="38"/>
      <c r="QR215" s="38"/>
      <c r="QS215" s="38"/>
      <c r="QT215" s="38"/>
      <c r="QU215" s="38"/>
      <c r="QV215" s="38"/>
      <c r="QW215" s="38"/>
      <c r="QX215" s="38"/>
      <c r="QY215" s="38"/>
      <c r="QZ215" s="38"/>
      <c r="RA215" s="38"/>
      <c r="RB215" s="38">
        <v>2</v>
      </c>
      <c r="RC215" s="38"/>
      <c r="RD215" s="38"/>
      <c r="RE215" s="38"/>
      <c r="RF215" s="38"/>
      <c r="RG215" s="38"/>
      <c r="RH215" s="38"/>
      <c r="RI215" s="38"/>
      <c r="RJ215" s="38"/>
      <c r="RK215" s="38"/>
      <c r="RL215" s="38"/>
      <c r="RM215" s="38"/>
      <c r="RN215" s="38"/>
      <c r="RO215" s="38"/>
      <c r="RP215" s="38"/>
      <c r="RQ215" s="38"/>
      <c r="RR215" s="38"/>
      <c r="RS215" s="38"/>
      <c r="RT215" s="38"/>
      <c r="RU215" s="38"/>
      <c r="RV215" s="38"/>
      <c r="RW215" s="38"/>
      <c r="RX215" s="38"/>
      <c r="RY215" s="38"/>
      <c r="RZ215" s="38"/>
      <c r="SA215" s="38"/>
      <c r="SB215" s="38"/>
      <c r="SC215" s="38"/>
      <c r="SD215" s="38"/>
      <c r="SE215" s="38"/>
      <c r="SF215" s="38"/>
      <c r="SG215" s="38"/>
      <c r="SH215" s="38"/>
      <c r="SI215" s="38">
        <v>2</v>
      </c>
      <c r="SJ215" s="38"/>
      <c r="SK215" s="38"/>
      <c r="SL215" s="38"/>
      <c r="SM215" s="38"/>
      <c r="SN215" s="38"/>
      <c r="SO215" s="38"/>
      <c r="SP215" s="38"/>
      <c r="SQ215" s="38"/>
      <c r="SR215" s="38"/>
      <c r="SS215" s="38"/>
      <c r="ST215" s="38"/>
      <c r="SU215" s="38"/>
      <c r="SV215" s="38"/>
      <c r="SW215" s="38"/>
      <c r="SX215" s="38"/>
      <c r="SY215" s="38"/>
      <c r="SZ215" s="38"/>
      <c r="TA215" s="38"/>
      <c r="TB215" s="38"/>
      <c r="TC215" s="38"/>
      <c r="TD215" s="38"/>
      <c r="TE215" s="38"/>
      <c r="TF215" s="38"/>
      <c r="TG215" s="38"/>
      <c r="TH215" s="38"/>
      <c r="TI215" s="38"/>
      <c r="TJ215" s="38"/>
      <c r="TK215" s="38"/>
      <c r="TL215" s="38"/>
      <c r="TM215" s="38"/>
      <c r="TN215" s="38"/>
      <c r="TO215" s="38"/>
      <c r="TP215" s="38"/>
      <c r="TQ215" s="38"/>
      <c r="TR215" s="38"/>
      <c r="TS215" s="38"/>
      <c r="TT215" s="38"/>
      <c r="TU215" s="38"/>
      <c r="TV215" s="38"/>
      <c r="TW215" s="38"/>
      <c r="TX215" s="38"/>
      <c r="TY215" s="38"/>
      <c r="TZ215" s="38"/>
      <c r="UA215" s="38"/>
      <c r="UB215" s="38"/>
      <c r="UC215" s="38"/>
      <c r="UD215" s="38"/>
      <c r="UE215" s="38"/>
      <c r="UF215" s="38"/>
      <c r="UG215" s="38"/>
      <c r="UH215" s="38"/>
      <c r="UI215" s="38"/>
      <c r="UJ215" s="38"/>
      <c r="UK215" s="38"/>
      <c r="UL215" s="38"/>
      <c r="UM215" s="38"/>
      <c r="UN215" s="38"/>
      <c r="UO215" s="38"/>
      <c r="UP215" s="38"/>
      <c r="UQ215" s="38"/>
      <c r="UR215" s="38"/>
      <c r="US215" s="38"/>
      <c r="UT215" s="38"/>
      <c r="UU215" s="38"/>
      <c r="UV215" s="38"/>
      <c r="UW215" s="38"/>
      <c r="UX215" s="38"/>
      <c r="UY215" s="38"/>
      <c r="UZ215" s="38"/>
      <c r="VA215" s="38"/>
      <c r="VB215" s="38"/>
      <c r="VC215" s="38"/>
      <c r="VD215" s="38"/>
      <c r="VE215" s="38"/>
      <c r="VF215" s="38"/>
      <c r="VG215" s="38"/>
      <c r="VH215" s="38"/>
      <c r="VI215" s="38"/>
      <c r="VJ215" s="38"/>
      <c r="VK215" s="38"/>
      <c r="VL215" s="38"/>
      <c r="VM215" s="38"/>
      <c r="VN215" s="38"/>
      <c r="VO215" s="38"/>
      <c r="VP215" s="38"/>
      <c r="VQ215" s="38"/>
      <c r="VR215" s="38"/>
      <c r="VS215" s="38"/>
      <c r="VT215" s="38"/>
      <c r="VU215" s="38"/>
      <c r="VV215" s="38"/>
      <c r="VW215" s="38"/>
      <c r="VX215" s="38"/>
      <c r="VY215" s="38"/>
      <c r="VZ215" s="38"/>
      <c r="WA215" s="38"/>
      <c r="WB215" s="38"/>
      <c r="WC215" s="38"/>
      <c r="WD215" s="38"/>
      <c r="WE215" s="38"/>
      <c r="WF215" s="38"/>
      <c r="WG215" s="38"/>
      <c r="WH215" s="38"/>
      <c r="WI215" s="38"/>
      <c r="WJ215" s="38"/>
      <c r="WK215" s="38"/>
      <c r="WL215" s="38"/>
      <c r="WM215" s="38"/>
      <c r="WN215" s="38"/>
      <c r="WO215" s="38"/>
      <c r="WP215" s="38"/>
      <c r="WQ215" s="38"/>
      <c r="WR215" s="38"/>
      <c r="WS215" s="38"/>
      <c r="WT215" s="38"/>
      <c r="WU215" s="38"/>
      <c r="WV215" s="38"/>
      <c r="WW215" s="38"/>
      <c r="WX215" s="38"/>
      <c r="WY215" s="38"/>
      <c r="WZ215" s="38"/>
      <c r="XA215" s="38"/>
      <c r="XB215" s="38"/>
      <c r="XC215" s="38"/>
      <c r="XD215" s="38"/>
      <c r="XE215" s="38"/>
      <c r="XF215" s="38"/>
      <c r="XG215" s="38"/>
      <c r="XH215" s="38"/>
      <c r="XI215" s="38"/>
      <c r="XJ215" s="38"/>
      <c r="XK215" s="38"/>
      <c r="XL215" s="38"/>
      <c r="XM215" s="38"/>
      <c r="XN215" s="38"/>
      <c r="XO215" s="38"/>
      <c r="XP215" s="38"/>
      <c r="XQ215" s="38"/>
      <c r="XR215" s="38"/>
      <c r="XS215" s="38"/>
      <c r="XT215" s="38"/>
      <c r="XU215" s="38"/>
      <c r="XV215" s="38"/>
      <c r="XW215" s="38"/>
      <c r="XX215" s="38"/>
      <c r="XY215" s="38"/>
      <c r="XZ215" s="38"/>
      <c r="YA215" s="38"/>
      <c r="YB215" s="38"/>
      <c r="YC215" s="38"/>
      <c r="YD215" s="38"/>
      <c r="YE215" s="38"/>
      <c r="YF215" s="38"/>
      <c r="YG215" s="38"/>
      <c r="YH215" s="38"/>
      <c r="YI215" s="38"/>
      <c r="YJ215" s="38"/>
      <c r="YK215" s="38"/>
      <c r="YL215" s="38"/>
      <c r="YM215" s="38"/>
      <c r="YN215" s="38"/>
      <c r="YO215" s="38"/>
      <c r="YP215" s="38"/>
      <c r="YQ215" s="38"/>
      <c r="YR215" s="38"/>
      <c r="YS215" s="38"/>
      <c r="YT215" s="38"/>
      <c r="YU215" s="38"/>
      <c r="YV215" s="38"/>
      <c r="YW215" s="38"/>
      <c r="YX215" s="38"/>
      <c r="YY215" s="38"/>
      <c r="YZ215" s="38"/>
      <c r="ZA215" s="38"/>
      <c r="ZB215" s="38"/>
      <c r="ZC215" s="38"/>
      <c r="ZD215" s="38"/>
      <c r="ZE215" s="38"/>
      <c r="ZF215" s="38"/>
      <c r="ZG215" s="38"/>
      <c r="ZH215" s="38"/>
      <c r="ZI215" s="38"/>
      <c r="ZJ215" s="38"/>
      <c r="ZK215" s="38"/>
      <c r="ZL215" s="38"/>
      <c r="ZM215" s="38"/>
      <c r="ZN215" s="38"/>
      <c r="ZO215" s="38"/>
      <c r="ZP215" s="38"/>
      <c r="ZQ215" s="38"/>
      <c r="ZR215" s="38"/>
      <c r="ZS215" s="38"/>
      <c r="ZT215" s="38"/>
      <c r="ZU215" s="38"/>
      <c r="ZV215" s="38"/>
      <c r="ZW215" s="38"/>
      <c r="ZX215" s="38"/>
      <c r="ZY215" s="38"/>
      <c r="ZZ215" s="38"/>
      <c r="AAA215" s="38"/>
      <c r="AAB215" s="38"/>
      <c r="AAC215" s="38"/>
      <c r="AAD215" s="38"/>
      <c r="AAE215" s="38"/>
      <c r="AAF215" s="38"/>
      <c r="AAG215" s="38"/>
      <c r="AAH215" s="38"/>
      <c r="AAI215" s="38"/>
      <c r="AAJ215" s="31">
        <f t="shared" si="21"/>
        <v>0</v>
      </c>
      <c r="AAK215" s="5"/>
    </row>
    <row r="216" spans="1:713" s="36" customFormat="1" x14ac:dyDescent="0.25">
      <c r="A216" s="43" t="s">
        <v>226</v>
      </c>
      <c r="B216" s="77">
        <f t="shared" si="20"/>
        <v>0</v>
      </c>
      <c r="C216" s="69">
        <v>10</v>
      </c>
      <c r="D216" s="71">
        <v>42940</v>
      </c>
      <c r="E216" s="79">
        <v>23.87</v>
      </c>
      <c r="F216" s="79">
        <f t="shared" si="23"/>
        <v>0</v>
      </c>
      <c r="G216" s="77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  <c r="BQ216" s="38"/>
      <c r="BR216" s="38"/>
      <c r="BS216" s="38"/>
      <c r="BT216" s="38"/>
      <c r="BU216" s="38"/>
      <c r="BV216" s="38"/>
      <c r="BW216" s="38"/>
      <c r="BX216" s="38"/>
      <c r="BY216" s="38"/>
      <c r="BZ216" s="38"/>
      <c r="CA216" s="38"/>
      <c r="CB216" s="38"/>
      <c r="CC216" s="38"/>
      <c r="CD216" s="38"/>
      <c r="CE216" s="38"/>
      <c r="CF216" s="38"/>
      <c r="CG216" s="38"/>
      <c r="CH216" s="38"/>
      <c r="CI216" s="38"/>
      <c r="CJ216" s="38"/>
      <c r="CK216" s="38"/>
      <c r="CL216" s="38"/>
      <c r="CM216" s="38"/>
      <c r="CN216" s="38"/>
      <c r="CO216" s="38"/>
      <c r="CP216" s="38"/>
      <c r="CQ216" s="38"/>
      <c r="CR216" s="38"/>
      <c r="CS216" s="38"/>
      <c r="CT216" s="38"/>
      <c r="CU216" s="38"/>
      <c r="CV216" s="38"/>
      <c r="CW216" s="38"/>
      <c r="CX216" s="38"/>
      <c r="CY216" s="38"/>
      <c r="CZ216" s="38"/>
      <c r="DA216" s="38"/>
      <c r="DB216" s="38"/>
      <c r="DC216" s="38"/>
      <c r="DD216" s="38"/>
      <c r="DE216" s="38"/>
      <c r="DF216" s="38"/>
      <c r="DG216" s="38"/>
      <c r="DH216" s="38"/>
      <c r="DI216" s="38"/>
      <c r="DJ216" s="38"/>
      <c r="DK216" s="38"/>
      <c r="DL216" s="38"/>
      <c r="DM216" s="38"/>
      <c r="DN216" s="38"/>
      <c r="DO216" s="38"/>
      <c r="DP216" s="38"/>
      <c r="DQ216" s="38"/>
      <c r="DR216" s="38"/>
      <c r="DS216" s="38"/>
      <c r="DT216" s="38"/>
      <c r="DU216" s="38"/>
      <c r="DV216" s="38"/>
      <c r="DW216" s="38"/>
      <c r="DX216" s="38"/>
      <c r="DY216" s="38"/>
      <c r="DZ216" s="38"/>
      <c r="EA216" s="38"/>
      <c r="EB216" s="38"/>
      <c r="EC216" s="38"/>
      <c r="ED216" s="38"/>
      <c r="EE216" s="38"/>
      <c r="EF216" s="38"/>
      <c r="EG216" s="38"/>
      <c r="EH216" s="38"/>
      <c r="EI216" s="38"/>
      <c r="EJ216" s="38"/>
      <c r="EK216" s="38"/>
      <c r="EL216" s="38"/>
      <c r="EM216" s="38"/>
      <c r="EN216" s="38"/>
      <c r="EO216" s="38"/>
      <c r="EP216" s="38"/>
      <c r="EQ216" s="38"/>
      <c r="ER216" s="38"/>
      <c r="ES216" s="38"/>
      <c r="ET216" s="38"/>
      <c r="EU216" s="38"/>
      <c r="EV216" s="38"/>
      <c r="EW216" s="38"/>
      <c r="EX216" s="38"/>
      <c r="EY216" s="38"/>
      <c r="EZ216" s="38"/>
      <c r="FA216" s="38"/>
      <c r="FB216" s="38"/>
      <c r="FC216" s="38"/>
      <c r="FD216" s="38"/>
      <c r="FE216" s="38"/>
      <c r="FF216" s="38"/>
      <c r="FG216" s="38"/>
      <c r="FH216" s="38"/>
      <c r="FI216" s="38"/>
      <c r="FJ216" s="38"/>
      <c r="FK216" s="38"/>
      <c r="FL216" s="38"/>
      <c r="FM216" s="38"/>
      <c r="FN216" s="38"/>
      <c r="FO216" s="38"/>
      <c r="FP216" s="38"/>
      <c r="FQ216" s="38"/>
      <c r="FR216" s="38"/>
      <c r="FS216" s="38"/>
      <c r="FT216" s="38"/>
      <c r="FU216" s="38"/>
      <c r="FV216" s="38"/>
      <c r="FW216" s="38"/>
      <c r="FX216" s="38"/>
      <c r="FY216" s="38"/>
      <c r="FZ216" s="38"/>
      <c r="GA216" s="38"/>
      <c r="GB216" s="38"/>
      <c r="GC216" s="38"/>
      <c r="GD216" s="38"/>
      <c r="GE216" s="38"/>
      <c r="GF216" s="38"/>
      <c r="GG216" s="38"/>
      <c r="GH216" s="38"/>
      <c r="GI216" s="38"/>
      <c r="GJ216" s="38"/>
      <c r="GK216" s="38"/>
      <c r="GL216" s="38"/>
      <c r="GM216" s="38"/>
      <c r="GN216" s="38"/>
      <c r="GO216" s="38"/>
      <c r="GP216" s="38"/>
      <c r="GQ216" s="38"/>
      <c r="GR216" s="38"/>
      <c r="GS216" s="38"/>
      <c r="GT216" s="38"/>
      <c r="GU216" s="38"/>
      <c r="GV216" s="38"/>
      <c r="GW216" s="38"/>
      <c r="GX216" s="38"/>
      <c r="GY216" s="38"/>
      <c r="GZ216" s="38"/>
      <c r="HA216" s="38"/>
      <c r="HB216" s="38"/>
      <c r="HC216" s="38"/>
      <c r="HD216" s="38"/>
      <c r="HE216" s="38"/>
      <c r="HF216" s="38"/>
      <c r="HG216" s="38"/>
      <c r="HH216" s="38"/>
      <c r="HI216" s="38"/>
      <c r="HJ216" s="38"/>
      <c r="HK216" s="38"/>
      <c r="HL216" s="38"/>
      <c r="HM216" s="38"/>
      <c r="HN216" s="38"/>
      <c r="HO216" s="38"/>
      <c r="HP216" s="38"/>
      <c r="HQ216" s="38"/>
      <c r="HR216" s="38"/>
      <c r="HS216" s="38"/>
      <c r="HT216" s="38"/>
      <c r="HU216" s="38"/>
      <c r="HV216" s="38"/>
      <c r="HW216" s="38"/>
      <c r="HX216" s="38"/>
      <c r="HY216" s="38"/>
      <c r="HZ216" s="38"/>
      <c r="IA216" s="38"/>
      <c r="IB216" s="38"/>
      <c r="IC216" s="38"/>
      <c r="ID216" s="38"/>
      <c r="IE216" s="38"/>
      <c r="IF216" s="38"/>
      <c r="IG216" s="38"/>
      <c r="IH216" s="38"/>
      <c r="II216" s="38"/>
      <c r="IJ216" s="38"/>
      <c r="IK216" s="38"/>
      <c r="IL216" s="38"/>
      <c r="IM216" s="38"/>
      <c r="IN216" s="38"/>
      <c r="IO216" s="38"/>
      <c r="IP216" s="38"/>
      <c r="IQ216" s="38"/>
      <c r="IR216" s="38"/>
      <c r="IS216" s="38"/>
      <c r="IT216" s="38"/>
      <c r="IU216" s="38"/>
      <c r="IV216" s="38"/>
      <c r="IW216" s="38"/>
      <c r="IX216" s="38"/>
      <c r="IY216" s="38"/>
      <c r="IZ216" s="38"/>
      <c r="JA216" s="38"/>
      <c r="JB216" s="38"/>
      <c r="JC216" s="38"/>
      <c r="JD216" s="38"/>
      <c r="JE216" s="38"/>
      <c r="JF216" s="38"/>
      <c r="JG216" s="38"/>
      <c r="JH216" s="38"/>
      <c r="JI216" s="38"/>
      <c r="JJ216" s="38"/>
      <c r="JK216" s="38"/>
      <c r="JL216" s="38"/>
      <c r="JM216" s="38"/>
      <c r="JN216" s="38"/>
      <c r="JO216" s="38"/>
      <c r="JP216" s="38"/>
      <c r="JQ216" s="38"/>
      <c r="JR216" s="38"/>
      <c r="JS216" s="38"/>
      <c r="JT216" s="38"/>
      <c r="JU216" s="38"/>
      <c r="JV216" s="38"/>
      <c r="JW216" s="38"/>
      <c r="JX216" s="38"/>
      <c r="JY216" s="38"/>
      <c r="JZ216" s="38"/>
      <c r="KA216" s="38"/>
      <c r="KB216" s="38"/>
      <c r="KC216" s="38"/>
      <c r="KD216" s="38"/>
      <c r="KE216" s="38"/>
      <c r="KF216" s="38"/>
      <c r="KG216" s="38"/>
      <c r="KH216" s="38"/>
      <c r="KI216" s="38"/>
      <c r="KJ216" s="38"/>
      <c r="KK216" s="38"/>
      <c r="KL216" s="38"/>
      <c r="KM216" s="38"/>
      <c r="KN216" s="38"/>
      <c r="KO216" s="38"/>
      <c r="KP216" s="38"/>
      <c r="KQ216" s="38"/>
      <c r="KR216" s="38"/>
      <c r="KS216" s="38"/>
      <c r="KT216" s="38"/>
      <c r="KU216" s="38"/>
      <c r="KV216" s="38"/>
      <c r="KW216" s="38"/>
      <c r="KX216" s="38"/>
      <c r="KY216" s="38"/>
      <c r="KZ216" s="38"/>
      <c r="LA216" s="38"/>
      <c r="LB216" s="38"/>
      <c r="LC216" s="38"/>
      <c r="LD216" s="38"/>
      <c r="LE216" s="38"/>
      <c r="LF216" s="38"/>
      <c r="LG216" s="38"/>
      <c r="LH216" s="38"/>
      <c r="LI216" s="38"/>
      <c r="LJ216" s="38"/>
      <c r="LK216" s="38"/>
      <c r="LL216" s="38"/>
      <c r="LM216" s="38"/>
      <c r="LN216" s="38"/>
      <c r="LO216" s="38"/>
      <c r="LP216" s="38"/>
      <c r="LQ216" s="38"/>
      <c r="LR216" s="38"/>
      <c r="LS216" s="38"/>
      <c r="LT216" s="38"/>
      <c r="LU216" s="38"/>
      <c r="LV216" s="38"/>
      <c r="LW216" s="38"/>
      <c r="LX216" s="38"/>
      <c r="LY216" s="38"/>
      <c r="LZ216" s="38"/>
      <c r="MA216" s="38"/>
      <c r="MB216" s="38"/>
      <c r="MC216" s="38"/>
      <c r="MD216" s="38"/>
      <c r="ME216" s="38"/>
      <c r="MF216" s="38"/>
      <c r="MG216" s="38"/>
      <c r="MH216" s="38"/>
      <c r="MI216" s="38"/>
      <c r="MJ216" s="38"/>
      <c r="MK216" s="38"/>
      <c r="ML216" s="38"/>
      <c r="MM216" s="38"/>
      <c r="MN216" s="38"/>
      <c r="MO216" s="38"/>
      <c r="MP216" s="38"/>
      <c r="MQ216" s="38"/>
      <c r="MR216" s="38"/>
      <c r="MS216" s="38"/>
      <c r="MT216" s="38"/>
      <c r="MU216" s="38"/>
      <c r="MV216" s="38"/>
      <c r="MW216" s="38"/>
      <c r="MX216" s="38"/>
      <c r="MY216" s="38"/>
      <c r="MZ216" s="38"/>
      <c r="NA216" s="38"/>
      <c r="NB216" s="38"/>
      <c r="NC216" s="38"/>
      <c r="ND216" s="38"/>
      <c r="NE216" s="38"/>
      <c r="NF216" s="38"/>
      <c r="NG216" s="38"/>
      <c r="NH216" s="38"/>
      <c r="NI216" s="38"/>
      <c r="NJ216" s="38"/>
      <c r="NK216" s="38"/>
      <c r="NL216" s="38"/>
      <c r="NM216" s="38"/>
      <c r="NN216" s="38"/>
      <c r="NO216" s="38"/>
      <c r="NP216" s="38"/>
      <c r="NQ216" s="38"/>
      <c r="NR216" s="38"/>
      <c r="NS216" s="38"/>
      <c r="NT216" s="38"/>
      <c r="NU216" s="38"/>
      <c r="NV216" s="38"/>
      <c r="NW216" s="38"/>
      <c r="NX216" s="38"/>
      <c r="NY216" s="38"/>
      <c r="NZ216" s="38"/>
      <c r="OA216" s="38"/>
      <c r="OB216" s="38"/>
      <c r="OC216" s="38"/>
      <c r="OD216" s="38"/>
      <c r="OE216" s="38"/>
      <c r="OF216" s="38"/>
      <c r="OG216" s="38"/>
      <c r="OH216" s="38"/>
      <c r="OI216" s="38"/>
      <c r="OJ216" s="38"/>
      <c r="OK216" s="38"/>
      <c r="OL216" s="38"/>
      <c r="OM216" s="38"/>
      <c r="ON216" s="38"/>
      <c r="OO216" s="38"/>
      <c r="OP216" s="38"/>
      <c r="OQ216" s="38"/>
      <c r="OR216" s="38"/>
      <c r="OS216" s="38"/>
      <c r="OT216" s="38"/>
      <c r="OU216" s="38"/>
      <c r="OV216" s="38"/>
      <c r="OW216" s="38"/>
      <c r="OX216" s="38"/>
      <c r="OY216" s="38"/>
      <c r="OZ216" s="38"/>
      <c r="PA216" s="38"/>
      <c r="PB216" s="38"/>
      <c r="PC216" s="38"/>
      <c r="PD216" s="38"/>
      <c r="PE216" s="38"/>
      <c r="PF216" s="38"/>
      <c r="PG216" s="38"/>
      <c r="PH216" s="38"/>
      <c r="PI216" s="38"/>
      <c r="PJ216" s="38"/>
      <c r="PK216" s="38"/>
      <c r="PL216" s="38"/>
      <c r="PM216" s="38"/>
      <c r="PN216" s="38"/>
      <c r="PO216" s="38"/>
      <c r="PP216" s="38"/>
      <c r="PQ216" s="38"/>
      <c r="PR216" s="38"/>
      <c r="PS216" s="38"/>
      <c r="PT216" s="38"/>
      <c r="PU216" s="38"/>
      <c r="PV216" s="38"/>
      <c r="PW216" s="38"/>
      <c r="PX216" s="38"/>
      <c r="PY216" s="38"/>
      <c r="PZ216" s="38"/>
      <c r="QA216" s="38"/>
      <c r="QB216" s="38"/>
      <c r="QC216" s="38"/>
      <c r="QD216" s="38"/>
      <c r="QE216" s="38"/>
      <c r="QF216" s="38"/>
      <c r="QG216" s="38"/>
      <c r="QH216" s="38"/>
      <c r="QI216" s="38"/>
      <c r="QJ216" s="38"/>
      <c r="QK216" s="38"/>
      <c r="QL216" s="38"/>
      <c r="QM216" s="38"/>
      <c r="QN216" s="38"/>
      <c r="QO216" s="38"/>
      <c r="QP216" s="38"/>
      <c r="QQ216" s="38"/>
      <c r="QR216" s="38"/>
      <c r="QS216" s="38"/>
      <c r="QT216" s="38"/>
      <c r="QU216" s="38"/>
      <c r="QV216" s="38"/>
      <c r="QW216" s="38"/>
      <c r="QX216" s="38"/>
      <c r="QY216" s="38"/>
      <c r="QZ216" s="38"/>
      <c r="RA216" s="38"/>
      <c r="RB216" s="38"/>
      <c r="RC216" s="38"/>
      <c r="RD216" s="38"/>
      <c r="RE216" s="38"/>
      <c r="RF216" s="38"/>
      <c r="RG216" s="38"/>
      <c r="RH216" s="38"/>
      <c r="RI216" s="38"/>
      <c r="RJ216" s="38"/>
      <c r="RK216" s="38"/>
      <c r="RL216" s="38"/>
      <c r="RM216" s="38"/>
      <c r="RN216" s="38"/>
      <c r="RO216" s="38"/>
      <c r="RP216" s="38"/>
      <c r="RQ216" s="38"/>
      <c r="RR216" s="38"/>
      <c r="RS216" s="38"/>
      <c r="RT216" s="38"/>
      <c r="RU216" s="38"/>
      <c r="RV216" s="38"/>
      <c r="RW216" s="38"/>
      <c r="RX216" s="38"/>
      <c r="RY216" s="38"/>
      <c r="RZ216" s="38"/>
      <c r="SA216" s="38"/>
      <c r="SB216" s="38"/>
      <c r="SC216" s="38"/>
      <c r="SD216" s="38"/>
      <c r="SE216" s="38"/>
      <c r="SF216" s="38"/>
      <c r="SG216" s="38"/>
      <c r="SH216" s="38"/>
      <c r="SI216" s="38"/>
      <c r="SJ216" s="38"/>
      <c r="SK216" s="38"/>
      <c r="SL216" s="38"/>
      <c r="SM216" s="38"/>
      <c r="SN216" s="38"/>
      <c r="SO216" s="38"/>
      <c r="SP216" s="38"/>
      <c r="SQ216" s="38"/>
      <c r="SR216" s="38"/>
      <c r="SS216" s="38"/>
      <c r="ST216" s="38"/>
      <c r="SU216" s="38"/>
      <c r="SV216" s="38"/>
      <c r="SW216" s="38"/>
      <c r="SX216" s="38"/>
      <c r="SY216" s="38"/>
      <c r="SZ216" s="38"/>
      <c r="TA216" s="38"/>
      <c r="TB216" s="38"/>
      <c r="TC216" s="38"/>
      <c r="TD216" s="38"/>
      <c r="TE216" s="38"/>
      <c r="TF216" s="38"/>
      <c r="TG216" s="38"/>
      <c r="TH216" s="38"/>
      <c r="TI216" s="38"/>
      <c r="TJ216" s="38"/>
      <c r="TK216" s="38"/>
      <c r="TL216" s="38"/>
      <c r="TM216" s="38"/>
      <c r="TN216" s="38"/>
      <c r="TO216" s="38"/>
      <c r="TP216" s="38"/>
      <c r="TQ216" s="38"/>
      <c r="TR216" s="38"/>
      <c r="TS216" s="38"/>
      <c r="TT216" s="38"/>
      <c r="TU216" s="38"/>
      <c r="TV216" s="38"/>
      <c r="TW216" s="38"/>
      <c r="TX216" s="38"/>
      <c r="TY216" s="38"/>
      <c r="TZ216" s="38"/>
      <c r="UA216" s="38"/>
      <c r="UB216" s="38"/>
      <c r="UC216" s="38"/>
      <c r="UD216" s="38"/>
      <c r="UE216" s="38"/>
      <c r="UF216" s="38"/>
      <c r="UG216" s="38"/>
      <c r="UH216" s="38"/>
      <c r="UI216" s="38"/>
      <c r="UJ216" s="38"/>
      <c r="UK216" s="38"/>
      <c r="UL216" s="38"/>
      <c r="UM216" s="38"/>
      <c r="UN216" s="38"/>
      <c r="UO216" s="38"/>
      <c r="UP216" s="38"/>
      <c r="UQ216" s="38"/>
      <c r="UR216" s="38"/>
      <c r="US216" s="38"/>
      <c r="UT216" s="38"/>
      <c r="UU216" s="38"/>
      <c r="UV216" s="38"/>
      <c r="UW216" s="38"/>
      <c r="UX216" s="38"/>
      <c r="UY216" s="38"/>
      <c r="UZ216" s="38"/>
      <c r="VA216" s="38"/>
      <c r="VB216" s="38"/>
      <c r="VC216" s="38"/>
      <c r="VD216" s="38"/>
      <c r="VE216" s="38"/>
      <c r="VF216" s="38"/>
      <c r="VG216" s="38"/>
      <c r="VH216" s="38"/>
      <c r="VI216" s="38"/>
      <c r="VJ216" s="38"/>
      <c r="VK216" s="38"/>
      <c r="VL216" s="38"/>
      <c r="VM216" s="38"/>
      <c r="VN216" s="38"/>
      <c r="VO216" s="38"/>
      <c r="VP216" s="38"/>
      <c r="VQ216" s="38"/>
      <c r="VR216" s="38"/>
      <c r="VS216" s="38"/>
      <c r="VT216" s="38"/>
      <c r="VU216" s="38"/>
      <c r="VV216" s="38"/>
      <c r="VW216" s="38"/>
      <c r="VX216" s="38"/>
      <c r="VY216" s="38"/>
      <c r="VZ216" s="38"/>
      <c r="WA216" s="38"/>
      <c r="WB216" s="38"/>
      <c r="WC216" s="38"/>
      <c r="WD216" s="38"/>
      <c r="WE216" s="38"/>
      <c r="WF216" s="38"/>
      <c r="WG216" s="38"/>
      <c r="WH216" s="38"/>
      <c r="WI216" s="38"/>
      <c r="WJ216" s="38"/>
      <c r="WK216" s="38"/>
      <c r="WL216" s="38"/>
      <c r="WM216" s="38"/>
      <c r="WN216" s="38"/>
      <c r="WO216" s="38"/>
      <c r="WP216" s="38"/>
      <c r="WQ216" s="38"/>
      <c r="WR216" s="38"/>
      <c r="WS216" s="38"/>
      <c r="WT216" s="38"/>
      <c r="WU216" s="38"/>
      <c r="WV216" s="38"/>
      <c r="WW216" s="38"/>
      <c r="WX216" s="38"/>
      <c r="WY216" s="38"/>
      <c r="WZ216" s="38"/>
      <c r="XA216" s="38"/>
      <c r="XB216" s="38"/>
      <c r="XC216" s="38"/>
      <c r="XD216" s="38"/>
      <c r="XE216" s="38"/>
      <c r="XF216" s="38"/>
      <c r="XG216" s="38"/>
      <c r="XH216" s="38"/>
      <c r="XI216" s="38"/>
      <c r="XJ216" s="38"/>
      <c r="XK216" s="38"/>
      <c r="XL216" s="38"/>
      <c r="XM216" s="38"/>
      <c r="XN216" s="38"/>
      <c r="XO216" s="38"/>
      <c r="XP216" s="38"/>
      <c r="XQ216" s="38"/>
      <c r="XR216" s="38"/>
      <c r="XS216" s="38"/>
      <c r="XT216" s="38"/>
      <c r="XU216" s="38"/>
      <c r="XV216" s="38"/>
      <c r="XW216" s="38"/>
      <c r="XX216" s="38"/>
      <c r="XY216" s="38"/>
      <c r="XZ216" s="38"/>
      <c r="YA216" s="38"/>
      <c r="YB216" s="38"/>
      <c r="YC216" s="38"/>
      <c r="YD216" s="38"/>
      <c r="YE216" s="38"/>
      <c r="YF216" s="38"/>
      <c r="YG216" s="38"/>
      <c r="YH216" s="38"/>
      <c r="YI216" s="38"/>
      <c r="YJ216" s="38"/>
      <c r="YK216" s="38"/>
      <c r="YL216" s="38"/>
      <c r="YM216" s="38"/>
      <c r="YN216" s="38"/>
      <c r="YO216" s="38"/>
      <c r="YP216" s="38"/>
      <c r="YQ216" s="38"/>
      <c r="YR216" s="38"/>
      <c r="YS216" s="38"/>
      <c r="YT216" s="38"/>
      <c r="YU216" s="38"/>
      <c r="YV216" s="38"/>
      <c r="YW216" s="38"/>
      <c r="YX216" s="38"/>
      <c r="YY216" s="38"/>
      <c r="YZ216" s="38"/>
      <c r="ZA216" s="38"/>
      <c r="ZB216" s="38"/>
      <c r="ZC216" s="38"/>
      <c r="ZD216" s="38"/>
      <c r="ZE216" s="38"/>
      <c r="ZF216" s="38"/>
      <c r="ZG216" s="38"/>
      <c r="ZH216" s="38"/>
      <c r="ZI216" s="38"/>
      <c r="ZJ216" s="38"/>
      <c r="ZK216" s="38"/>
      <c r="ZL216" s="38"/>
      <c r="ZM216" s="38"/>
      <c r="ZN216" s="38"/>
      <c r="ZO216" s="38"/>
      <c r="ZP216" s="38"/>
      <c r="ZQ216" s="38"/>
      <c r="ZR216" s="38"/>
      <c r="ZS216" s="38"/>
      <c r="ZT216" s="38"/>
      <c r="ZU216" s="38"/>
      <c r="ZV216" s="38"/>
      <c r="ZW216" s="38"/>
      <c r="ZX216" s="38"/>
      <c r="ZY216" s="38"/>
      <c r="ZZ216" s="38"/>
      <c r="AAA216" s="38"/>
      <c r="AAB216" s="38"/>
      <c r="AAC216" s="38"/>
      <c r="AAD216" s="38"/>
      <c r="AAE216" s="38"/>
      <c r="AAF216" s="38"/>
      <c r="AAG216" s="38"/>
      <c r="AAH216" s="38"/>
      <c r="AAI216" s="38"/>
      <c r="AAJ216" s="31">
        <f t="shared" si="21"/>
        <v>0</v>
      </c>
      <c r="AAK216" s="5"/>
    </row>
    <row r="217" spans="1:713" s="36" customFormat="1" x14ac:dyDescent="0.25">
      <c r="A217" s="43" t="s">
        <v>143</v>
      </c>
      <c r="B217" s="77">
        <f t="shared" si="20"/>
        <v>1.1000000000000005</v>
      </c>
      <c r="C217" s="69">
        <v>1.1000000000000001</v>
      </c>
      <c r="D217" s="71">
        <v>43437</v>
      </c>
      <c r="E217" s="79">
        <v>22.12</v>
      </c>
      <c r="F217" s="79">
        <f t="shared" si="23"/>
        <v>24.332000000000011</v>
      </c>
      <c r="G217" s="77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>
        <v>3.3</v>
      </c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>
        <v>3.3</v>
      </c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  <c r="BQ217" s="38"/>
      <c r="BR217" s="38"/>
      <c r="BS217" s="38"/>
      <c r="BT217" s="38"/>
      <c r="BU217" s="38"/>
      <c r="BV217" s="38"/>
      <c r="BW217" s="38"/>
      <c r="BX217" s="38"/>
      <c r="BY217" s="38"/>
      <c r="BZ217" s="38"/>
      <c r="CA217" s="38"/>
      <c r="CB217" s="38"/>
      <c r="CC217" s="38"/>
      <c r="CD217" s="38"/>
      <c r="CE217" s="38"/>
      <c r="CF217" s="38"/>
      <c r="CG217" s="38"/>
      <c r="CH217" s="38"/>
      <c r="CI217" s="38"/>
      <c r="CJ217" s="38"/>
      <c r="CK217" s="38"/>
      <c r="CL217" s="38"/>
      <c r="CM217" s="38"/>
      <c r="CN217" s="38"/>
      <c r="CO217" s="38"/>
      <c r="CP217" s="38"/>
      <c r="CQ217" s="38"/>
      <c r="CR217" s="38"/>
      <c r="CS217" s="38"/>
      <c r="CT217" s="38"/>
      <c r="CU217" s="38"/>
      <c r="CV217" s="38"/>
      <c r="CW217" s="38"/>
      <c r="CX217" s="38"/>
      <c r="CY217" s="38"/>
      <c r="CZ217" s="38"/>
      <c r="DA217" s="38"/>
      <c r="DB217" s="38"/>
      <c r="DC217" s="38"/>
      <c r="DD217" s="38"/>
      <c r="DE217" s="38"/>
      <c r="DF217" s="38"/>
      <c r="DG217" s="38"/>
      <c r="DH217" s="38"/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  <c r="EI217" s="38"/>
      <c r="EJ217" s="38"/>
      <c r="EK217" s="38"/>
      <c r="EL217" s="38"/>
      <c r="EM217" s="38"/>
      <c r="EN217" s="38"/>
      <c r="EO217" s="38"/>
      <c r="EP217" s="38"/>
      <c r="EQ217" s="38"/>
      <c r="ER217" s="38"/>
      <c r="ES217" s="38"/>
      <c r="ET217" s="38"/>
      <c r="EU217" s="38"/>
      <c r="EV217" s="38"/>
      <c r="EW217" s="38"/>
      <c r="EX217" s="38"/>
      <c r="EY217" s="38"/>
      <c r="EZ217" s="38"/>
      <c r="FA217" s="38"/>
      <c r="FB217" s="38"/>
      <c r="FC217" s="38"/>
      <c r="FD217" s="38"/>
      <c r="FE217" s="38"/>
      <c r="FF217" s="38"/>
      <c r="FG217" s="38"/>
      <c r="FH217" s="38"/>
      <c r="FI217" s="38"/>
      <c r="FJ217" s="38"/>
      <c r="FK217" s="38"/>
      <c r="FL217" s="38"/>
      <c r="FM217" s="38"/>
      <c r="FN217" s="38"/>
      <c r="FO217" s="38"/>
      <c r="FP217" s="38"/>
      <c r="FQ217" s="38"/>
      <c r="FR217" s="38"/>
      <c r="FS217" s="38"/>
      <c r="FT217" s="38"/>
      <c r="FU217" s="38"/>
      <c r="FV217" s="38"/>
      <c r="FW217" s="38"/>
      <c r="FX217" s="38"/>
      <c r="FY217" s="38"/>
      <c r="FZ217" s="38"/>
      <c r="GA217" s="38"/>
      <c r="GB217" s="38"/>
      <c r="GC217" s="38"/>
      <c r="GD217" s="38"/>
      <c r="GE217" s="38"/>
      <c r="GF217" s="38"/>
      <c r="GG217" s="38"/>
      <c r="GH217" s="38"/>
      <c r="GI217" s="38"/>
      <c r="GJ217" s="38"/>
      <c r="GK217" s="38"/>
      <c r="GL217" s="38"/>
      <c r="GM217" s="38"/>
      <c r="GN217" s="38"/>
      <c r="GO217" s="38"/>
      <c r="GP217" s="38"/>
      <c r="GQ217" s="38"/>
      <c r="GR217" s="38"/>
      <c r="GS217" s="38"/>
      <c r="GT217" s="38"/>
      <c r="GU217" s="38"/>
      <c r="GV217" s="38"/>
      <c r="GW217" s="38"/>
      <c r="GX217" s="38"/>
      <c r="GY217" s="38"/>
      <c r="GZ217" s="38"/>
      <c r="HA217" s="38"/>
      <c r="HB217" s="38"/>
      <c r="HC217" s="38"/>
      <c r="HD217" s="38"/>
      <c r="HE217" s="38"/>
      <c r="HF217" s="38"/>
      <c r="HG217" s="38"/>
      <c r="HH217" s="38"/>
      <c r="HI217" s="38"/>
      <c r="HJ217" s="38"/>
      <c r="HK217" s="38"/>
      <c r="HL217" s="38"/>
      <c r="HM217" s="38"/>
      <c r="HN217" s="38"/>
      <c r="HO217" s="38"/>
      <c r="HP217" s="38"/>
      <c r="HQ217" s="38"/>
      <c r="HR217" s="38"/>
      <c r="HS217" s="38"/>
      <c r="HT217" s="38"/>
      <c r="HU217" s="38"/>
      <c r="HV217" s="38"/>
      <c r="HW217" s="38"/>
      <c r="HX217" s="38"/>
      <c r="HY217" s="38"/>
      <c r="HZ217" s="38"/>
      <c r="IA217" s="38"/>
      <c r="IB217" s="38"/>
      <c r="IC217" s="38"/>
      <c r="ID217" s="38"/>
      <c r="IE217" s="38"/>
      <c r="IF217" s="38"/>
      <c r="IG217" s="38"/>
      <c r="IH217" s="38"/>
      <c r="II217" s="38"/>
      <c r="IJ217" s="38"/>
      <c r="IK217" s="38"/>
      <c r="IL217" s="38"/>
      <c r="IM217" s="38"/>
      <c r="IN217" s="38"/>
      <c r="IO217" s="38"/>
      <c r="IP217" s="38"/>
      <c r="IQ217" s="38"/>
      <c r="IR217" s="38"/>
      <c r="IS217" s="38"/>
      <c r="IT217" s="38"/>
      <c r="IU217" s="38"/>
      <c r="IV217" s="38"/>
      <c r="IW217" s="38"/>
      <c r="IX217" s="38"/>
      <c r="IY217" s="38"/>
      <c r="IZ217" s="38"/>
      <c r="JA217" s="38"/>
      <c r="JB217" s="38"/>
      <c r="JC217" s="38"/>
      <c r="JD217" s="38"/>
      <c r="JE217" s="38"/>
      <c r="JF217" s="38"/>
      <c r="JG217" s="38"/>
      <c r="JH217" s="38"/>
      <c r="JI217" s="38"/>
      <c r="JJ217" s="38"/>
      <c r="JK217" s="38"/>
      <c r="JL217" s="38"/>
      <c r="JM217" s="38"/>
      <c r="JN217" s="38"/>
      <c r="JO217" s="38"/>
      <c r="JP217" s="38"/>
      <c r="JQ217" s="38"/>
      <c r="JR217" s="38"/>
      <c r="JS217" s="38"/>
      <c r="JT217" s="38"/>
      <c r="JU217" s="38"/>
      <c r="JV217" s="38"/>
      <c r="JW217" s="38"/>
      <c r="JX217" s="38"/>
      <c r="JY217" s="38"/>
      <c r="JZ217" s="38"/>
      <c r="KA217" s="38"/>
      <c r="KB217" s="38"/>
      <c r="KC217" s="38"/>
      <c r="KD217" s="38"/>
      <c r="KE217" s="38"/>
      <c r="KF217" s="38"/>
      <c r="KG217" s="38"/>
      <c r="KH217" s="38"/>
      <c r="KI217" s="38"/>
      <c r="KJ217" s="38"/>
      <c r="KK217" s="38"/>
      <c r="KL217" s="38"/>
      <c r="KM217" s="38"/>
      <c r="KN217" s="38"/>
      <c r="KO217" s="38"/>
      <c r="KP217" s="38"/>
      <c r="KQ217" s="38"/>
      <c r="KR217" s="38"/>
      <c r="KS217" s="38"/>
      <c r="KT217" s="38"/>
      <c r="KU217" s="38"/>
      <c r="KV217" s="38"/>
      <c r="KW217" s="38"/>
      <c r="KX217" s="38"/>
      <c r="KY217" s="38"/>
      <c r="KZ217" s="38"/>
      <c r="LA217" s="38"/>
      <c r="LB217" s="38"/>
      <c r="LC217" s="38"/>
      <c r="LD217" s="38"/>
      <c r="LE217" s="38"/>
      <c r="LF217" s="38"/>
      <c r="LG217" s="38"/>
      <c r="LH217" s="38"/>
      <c r="LI217" s="38"/>
      <c r="LJ217" s="38"/>
      <c r="LK217" s="38"/>
      <c r="LL217" s="38"/>
      <c r="LM217" s="38"/>
      <c r="LN217" s="38"/>
      <c r="LO217" s="38"/>
      <c r="LP217" s="38"/>
      <c r="LQ217" s="38"/>
      <c r="LR217" s="38"/>
      <c r="LS217" s="38"/>
      <c r="LT217" s="38"/>
      <c r="LU217" s="38"/>
      <c r="LV217" s="38"/>
      <c r="LW217" s="38"/>
      <c r="LX217" s="38"/>
      <c r="LY217" s="38"/>
      <c r="LZ217" s="38"/>
      <c r="MA217" s="38"/>
      <c r="MB217" s="38"/>
      <c r="MC217" s="38"/>
      <c r="MD217" s="38"/>
      <c r="ME217" s="38"/>
      <c r="MF217" s="38"/>
      <c r="MG217" s="38"/>
      <c r="MH217" s="38"/>
      <c r="MI217" s="38"/>
      <c r="MJ217" s="38"/>
      <c r="MK217" s="38"/>
      <c r="ML217" s="38"/>
      <c r="MM217" s="38"/>
      <c r="MN217" s="38"/>
      <c r="MO217" s="38"/>
      <c r="MP217" s="38"/>
      <c r="MQ217" s="38"/>
      <c r="MR217" s="38"/>
      <c r="MS217" s="38"/>
      <c r="MT217" s="38"/>
      <c r="MU217" s="38"/>
      <c r="MV217" s="38"/>
      <c r="MW217" s="38"/>
      <c r="MX217" s="38"/>
      <c r="MY217" s="38"/>
      <c r="MZ217" s="38"/>
      <c r="NA217" s="38"/>
      <c r="NB217" s="38"/>
      <c r="NC217" s="38"/>
      <c r="ND217" s="38"/>
      <c r="NE217" s="38"/>
      <c r="NF217" s="38"/>
      <c r="NG217" s="38"/>
      <c r="NH217" s="38"/>
      <c r="NI217" s="38"/>
      <c r="NJ217" s="38"/>
      <c r="NK217" s="38"/>
      <c r="NL217" s="38"/>
      <c r="NM217" s="38"/>
      <c r="NN217" s="38"/>
      <c r="NO217" s="38"/>
      <c r="NP217" s="38"/>
      <c r="NQ217" s="38"/>
      <c r="NR217" s="38"/>
      <c r="NS217" s="38"/>
      <c r="NT217" s="38"/>
      <c r="NU217" s="38"/>
      <c r="NV217" s="38"/>
      <c r="NW217" s="38"/>
      <c r="NX217" s="38"/>
      <c r="NY217" s="38"/>
      <c r="NZ217" s="38"/>
      <c r="OA217" s="38"/>
      <c r="OB217" s="38"/>
      <c r="OC217" s="38"/>
      <c r="OD217" s="38"/>
      <c r="OE217" s="38"/>
      <c r="OF217" s="38"/>
      <c r="OG217" s="38"/>
      <c r="OH217" s="38"/>
      <c r="OI217" s="38"/>
      <c r="OJ217" s="38"/>
      <c r="OK217" s="38"/>
      <c r="OL217" s="38"/>
      <c r="OM217" s="38"/>
      <c r="ON217" s="38"/>
      <c r="OO217" s="38"/>
      <c r="OP217" s="38"/>
      <c r="OQ217" s="38"/>
      <c r="OR217" s="38"/>
      <c r="OS217" s="38"/>
      <c r="OT217" s="38"/>
      <c r="OU217" s="38"/>
      <c r="OV217" s="38"/>
      <c r="OW217" s="38"/>
      <c r="OX217" s="38"/>
      <c r="OY217" s="38"/>
      <c r="OZ217" s="38"/>
      <c r="PA217" s="38"/>
      <c r="PB217" s="38"/>
      <c r="PC217" s="38"/>
      <c r="PD217" s="38"/>
      <c r="PE217" s="38"/>
      <c r="PF217" s="38"/>
      <c r="PG217" s="38"/>
      <c r="PH217" s="38"/>
      <c r="PI217" s="38"/>
      <c r="PJ217" s="38"/>
      <c r="PK217" s="38"/>
      <c r="PL217" s="38"/>
      <c r="PM217" s="38"/>
      <c r="PN217" s="38"/>
      <c r="PO217" s="38"/>
      <c r="PP217" s="38"/>
      <c r="PQ217" s="38"/>
      <c r="PR217" s="38"/>
      <c r="PS217" s="38"/>
      <c r="PT217" s="38"/>
      <c r="PU217" s="38"/>
      <c r="PV217" s="38"/>
      <c r="PW217" s="38"/>
      <c r="PX217" s="38"/>
      <c r="PY217" s="38"/>
      <c r="PZ217" s="38"/>
      <c r="QA217" s="38"/>
      <c r="QB217" s="38"/>
      <c r="QC217" s="38"/>
      <c r="QD217" s="38"/>
      <c r="QE217" s="38"/>
      <c r="QF217" s="38"/>
      <c r="QG217" s="38"/>
      <c r="QH217" s="38"/>
      <c r="QI217" s="38"/>
      <c r="QJ217" s="38"/>
      <c r="QK217" s="38"/>
      <c r="QL217" s="38"/>
      <c r="QM217" s="38"/>
      <c r="QN217" s="38"/>
      <c r="QO217" s="38"/>
      <c r="QP217" s="38"/>
      <c r="QQ217" s="38"/>
      <c r="QR217" s="38"/>
      <c r="QS217" s="38"/>
      <c r="QT217" s="38"/>
      <c r="QU217" s="38"/>
      <c r="QV217" s="38"/>
      <c r="QW217" s="38"/>
      <c r="QX217" s="38"/>
      <c r="QY217" s="38"/>
      <c r="QZ217" s="38"/>
      <c r="RA217" s="38"/>
      <c r="RB217" s="38"/>
      <c r="RC217" s="38"/>
      <c r="RD217" s="38"/>
      <c r="RE217" s="38"/>
      <c r="RF217" s="38"/>
      <c r="RG217" s="38"/>
      <c r="RH217" s="38"/>
      <c r="RI217" s="38"/>
      <c r="RJ217" s="38"/>
      <c r="RK217" s="38"/>
      <c r="RL217" s="38"/>
      <c r="RM217" s="38"/>
      <c r="RN217" s="38"/>
      <c r="RO217" s="38"/>
      <c r="RP217" s="38"/>
      <c r="RQ217" s="38"/>
      <c r="RR217" s="38"/>
      <c r="RS217" s="38"/>
      <c r="RT217" s="38"/>
      <c r="RU217" s="38"/>
      <c r="RV217" s="38"/>
      <c r="RW217" s="38"/>
      <c r="RX217" s="38"/>
      <c r="RY217" s="38"/>
      <c r="RZ217" s="38"/>
      <c r="SA217" s="38"/>
      <c r="SB217" s="38"/>
      <c r="SC217" s="38"/>
      <c r="SD217" s="38"/>
      <c r="SE217" s="38"/>
      <c r="SF217" s="38"/>
      <c r="SG217" s="38"/>
      <c r="SH217" s="38"/>
      <c r="SI217" s="38"/>
      <c r="SJ217" s="38"/>
      <c r="SK217" s="38"/>
      <c r="SL217" s="38"/>
      <c r="SM217" s="38"/>
      <c r="SN217" s="38"/>
      <c r="SO217" s="38"/>
      <c r="SP217" s="38"/>
      <c r="SQ217" s="38"/>
      <c r="SR217" s="38"/>
      <c r="SS217" s="38"/>
      <c r="ST217" s="38"/>
      <c r="SU217" s="38"/>
      <c r="SV217" s="38"/>
      <c r="SW217" s="38"/>
      <c r="SX217" s="38"/>
      <c r="SY217" s="38"/>
      <c r="SZ217" s="38"/>
      <c r="TA217" s="38"/>
      <c r="TB217" s="38"/>
      <c r="TC217" s="38"/>
      <c r="TD217" s="38"/>
      <c r="TE217" s="38"/>
      <c r="TF217" s="38"/>
      <c r="TG217" s="38"/>
      <c r="TH217" s="38"/>
      <c r="TI217" s="38"/>
      <c r="TJ217" s="38"/>
      <c r="TK217" s="38"/>
      <c r="TL217" s="38"/>
      <c r="TM217" s="38"/>
      <c r="TN217" s="38"/>
      <c r="TO217" s="38"/>
      <c r="TP217" s="38"/>
      <c r="TQ217" s="38"/>
      <c r="TR217" s="38"/>
      <c r="TS217" s="38"/>
      <c r="TT217" s="38"/>
      <c r="TU217" s="38"/>
      <c r="TV217" s="38"/>
      <c r="TW217" s="38"/>
      <c r="TX217" s="38"/>
      <c r="TY217" s="38"/>
      <c r="TZ217" s="38"/>
      <c r="UA217" s="38"/>
      <c r="UB217" s="38"/>
      <c r="UC217" s="38"/>
      <c r="UD217" s="38"/>
      <c r="UE217" s="38"/>
      <c r="UF217" s="38"/>
      <c r="UG217" s="38"/>
      <c r="UH217" s="38"/>
      <c r="UI217" s="38"/>
      <c r="UJ217" s="38"/>
      <c r="UK217" s="38"/>
      <c r="UL217" s="38"/>
      <c r="UM217" s="38"/>
      <c r="UN217" s="38"/>
      <c r="UO217" s="38"/>
      <c r="UP217" s="38"/>
      <c r="UQ217" s="38"/>
      <c r="UR217" s="38"/>
      <c r="US217" s="38"/>
      <c r="UT217" s="38"/>
      <c r="UU217" s="38"/>
      <c r="UV217" s="38"/>
      <c r="UW217" s="38"/>
      <c r="UX217" s="38"/>
      <c r="UY217" s="38"/>
      <c r="UZ217" s="38"/>
      <c r="VA217" s="38"/>
      <c r="VB217" s="38"/>
      <c r="VC217" s="38"/>
      <c r="VD217" s="38"/>
      <c r="VE217" s="38"/>
      <c r="VF217" s="38"/>
      <c r="VG217" s="38"/>
      <c r="VH217" s="38"/>
      <c r="VI217" s="38"/>
      <c r="VJ217" s="38"/>
      <c r="VK217" s="38"/>
      <c r="VL217" s="38"/>
      <c r="VM217" s="38"/>
      <c r="VN217" s="38"/>
      <c r="VO217" s="38"/>
      <c r="VP217" s="38"/>
      <c r="VQ217" s="38"/>
      <c r="VR217" s="38"/>
      <c r="VS217" s="38"/>
      <c r="VT217" s="38"/>
      <c r="VU217" s="38"/>
      <c r="VV217" s="38"/>
      <c r="VW217" s="38"/>
      <c r="VX217" s="38"/>
      <c r="VY217" s="38"/>
      <c r="VZ217" s="38"/>
      <c r="WA217" s="38"/>
      <c r="WB217" s="38"/>
      <c r="WC217" s="38"/>
      <c r="WD217" s="38"/>
      <c r="WE217" s="38"/>
      <c r="WF217" s="38"/>
      <c r="WG217" s="38"/>
      <c r="WH217" s="38"/>
      <c r="WI217" s="38"/>
      <c r="WJ217" s="38"/>
      <c r="WK217" s="38"/>
      <c r="WL217" s="38"/>
      <c r="WM217" s="38"/>
      <c r="WN217" s="38"/>
      <c r="WO217" s="38"/>
      <c r="WP217" s="38"/>
      <c r="WQ217" s="38"/>
      <c r="WR217" s="38"/>
      <c r="WS217" s="38"/>
      <c r="WT217" s="38"/>
      <c r="WU217" s="38"/>
      <c r="WV217" s="38"/>
      <c r="WW217" s="38"/>
      <c r="WX217" s="38"/>
      <c r="WY217" s="38"/>
      <c r="WZ217" s="38"/>
      <c r="XA217" s="38"/>
      <c r="XB217" s="38"/>
      <c r="XC217" s="38"/>
      <c r="XD217" s="38"/>
      <c r="XE217" s="38"/>
      <c r="XF217" s="38"/>
      <c r="XG217" s="38"/>
      <c r="XH217" s="38">
        <v>1.1000000000000001</v>
      </c>
      <c r="XI217" s="38"/>
      <c r="XJ217" s="38"/>
      <c r="XK217" s="38"/>
      <c r="XL217" s="38"/>
      <c r="XM217" s="38"/>
      <c r="XN217" s="38"/>
      <c r="XO217" s="38">
        <v>1.1000000000000001</v>
      </c>
      <c r="XP217" s="38"/>
      <c r="XQ217" s="38"/>
      <c r="XR217" s="38"/>
      <c r="XS217" s="38"/>
      <c r="XT217" s="38"/>
      <c r="XU217" s="38"/>
      <c r="XV217" s="38"/>
      <c r="XW217" s="38"/>
      <c r="XX217" s="38"/>
      <c r="XY217" s="38"/>
      <c r="XZ217" s="38"/>
      <c r="YA217" s="38"/>
      <c r="YB217" s="38"/>
      <c r="YC217" s="38"/>
      <c r="YD217" s="38"/>
      <c r="YE217" s="38"/>
      <c r="YF217" s="38"/>
      <c r="YG217" s="38"/>
      <c r="YH217" s="38"/>
      <c r="YI217" s="38"/>
      <c r="YJ217" s="38"/>
      <c r="YK217" s="38"/>
      <c r="YL217" s="38"/>
      <c r="YM217" s="38"/>
      <c r="YN217" s="38"/>
      <c r="YO217" s="38"/>
      <c r="YP217" s="38"/>
      <c r="YQ217" s="38"/>
      <c r="YR217" s="38"/>
      <c r="YS217" s="38"/>
      <c r="YT217" s="38"/>
      <c r="YU217" s="38"/>
      <c r="YV217" s="38"/>
      <c r="YW217" s="38"/>
      <c r="YX217" s="38"/>
      <c r="YY217" s="38"/>
      <c r="YZ217" s="38"/>
      <c r="ZA217" s="38"/>
      <c r="ZB217" s="38"/>
      <c r="ZC217" s="38"/>
      <c r="ZD217" s="38"/>
      <c r="ZE217" s="38"/>
      <c r="ZF217" s="38"/>
      <c r="ZG217" s="38"/>
      <c r="ZH217" s="38"/>
      <c r="ZI217" s="38"/>
      <c r="ZJ217" s="38"/>
      <c r="ZK217" s="38"/>
      <c r="ZL217" s="38"/>
      <c r="ZM217" s="38"/>
      <c r="ZN217" s="38"/>
      <c r="ZO217" s="38"/>
      <c r="ZP217" s="38"/>
      <c r="ZQ217" s="38"/>
      <c r="ZR217" s="38"/>
      <c r="ZS217" s="38"/>
      <c r="ZT217" s="38"/>
      <c r="ZU217" s="38"/>
      <c r="ZV217" s="38"/>
      <c r="ZW217" s="38"/>
      <c r="ZX217" s="38"/>
      <c r="ZY217" s="38"/>
      <c r="ZZ217" s="38"/>
      <c r="AAA217" s="38"/>
      <c r="AAB217" s="38"/>
      <c r="AAC217" s="38"/>
      <c r="AAD217" s="38"/>
      <c r="AAE217" s="38"/>
      <c r="AAF217" s="38"/>
      <c r="AAG217" s="38"/>
      <c r="AAH217" s="38"/>
      <c r="AAI217" s="38"/>
      <c r="AAJ217" s="31">
        <f t="shared" si="21"/>
        <v>0</v>
      </c>
      <c r="AAK217" s="5"/>
    </row>
    <row r="218" spans="1:713" s="36" customFormat="1" x14ac:dyDescent="0.25">
      <c r="A218" s="43" t="s">
        <v>94</v>
      </c>
      <c r="B218" s="77">
        <f t="shared" si="20"/>
        <v>0</v>
      </c>
      <c r="C218" s="69">
        <v>10</v>
      </c>
      <c r="D218" s="71">
        <v>43325</v>
      </c>
      <c r="E218" s="79">
        <v>27.97</v>
      </c>
      <c r="F218" s="79">
        <f t="shared" si="23"/>
        <v>0</v>
      </c>
      <c r="G218" s="77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>
        <v>1</v>
      </c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>
        <v>1</v>
      </c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>
        <v>1</v>
      </c>
      <c r="GF218" s="38"/>
      <c r="GG218" s="38"/>
      <c r="GH218" s="38"/>
      <c r="GI218" s="38">
        <v>1</v>
      </c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>
        <v>1</v>
      </c>
      <c r="HZ218" s="38"/>
      <c r="IA218" s="38">
        <v>1</v>
      </c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>
        <v>1</v>
      </c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>
        <v>1</v>
      </c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>
        <v>2</v>
      </c>
      <c r="PE218" s="38"/>
      <c r="PF218" s="38"/>
      <c r="PG218" s="38"/>
      <c r="PH218" s="38"/>
      <c r="PI218" s="38"/>
      <c r="PJ218" s="38"/>
      <c r="PK218" s="38"/>
      <c r="PL218" s="38"/>
      <c r="PM218" s="38">
        <v>10</v>
      </c>
      <c r="PN218" s="38"/>
      <c r="PO218" s="38"/>
      <c r="PP218" s="38"/>
      <c r="PQ218" s="38">
        <v>10</v>
      </c>
      <c r="PR218" s="38"/>
      <c r="PS218" s="38"/>
      <c r="PT218" s="38"/>
      <c r="PU218" s="38"/>
      <c r="PV218" s="38"/>
      <c r="PW218" s="38"/>
      <c r="PX218" s="38"/>
      <c r="PY218" s="38"/>
      <c r="PZ218" s="38"/>
      <c r="QA218" s="38">
        <v>2</v>
      </c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1">
        <f t="shared" si="21"/>
        <v>0</v>
      </c>
      <c r="AAK218" s="5"/>
    </row>
    <row r="219" spans="1:713" s="36" customFormat="1" x14ac:dyDescent="0.25">
      <c r="A219" s="43" t="s">
        <v>163</v>
      </c>
      <c r="B219" s="77">
        <f t="shared" si="20"/>
        <v>0</v>
      </c>
      <c r="C219" s="69">
        <v>1.1000000000000001</v>
      </c>
      <c r="D219" s="71">
        <v>43285</v>
      </c>
      <c r="E219" s="79">
        <v>22.22</v>
      </c>
      <c r="F219" s="79">
        <f t="shared" si="23"/>
        <v>0</v>
      </c>
      <c r="G219" s="77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>
        <v>3.3</v>
      </c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>
        <v>3.3</v>
      </c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>
        <v>3.3</v>
      </c>
      <c r="FI219" s="38"/>
      <c r="FJ219" s="38"/>
      <c r="FK219" s="38"/>
      <c r="FL219" s="38"/>
      <c r="FM219" s="38"/>
      <c r="FN219" s="38"/>
      <c r="FO219" s="38"/>
      <c r="FP219" s="38">
        <v>3.3</v>
      </c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>
        <v>3.3</v>
      </c>
      <c r="ND219" s="38"/>
      <c r="NE219" s="38"/>
      <c r="NF219" s="38"/>
      <c r="NG219" s="38">
        <v>3.3</v>
      </c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1">
        <f t="shared" si="21"/>
        <v>0</v>
      </c>
      <c r="AAK219" s="5"/>
    </row>
    <row r="220" spans="1:713" s="36" customFormat="1" x14ac:dyDescent="0.25">
      <c r="A220" s="43" t="s">
        <v>389</v>
      </c>
      <c r="B220" s="77">
        <f t="shared" si="20"/>
        <v>20</v>
      </c>
      <c r="C220" s="69">
        <v>10</v>
      </c>
      <c r="D220" s="71"/>
      <c r="E220" s="79">
        <v>17.73</v>
      </c>
      <c r="F220" s="79">
        <f t="shared" si="23"/>
        <v>354.6</v>
      </c>
      <c r="G220" s="77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>
        <v>30</v>
      </c>
      <c r="OM220" s="38"/>
      <c r="ON220" s="38"/>
      <c r="OO220" s="38"/>
      <c r="OP220" s="38"/>
      <c r="OQ220" s="38"/>
      <c r="OR220" s="38"/>
      <c r="OS220" s="38"/>
      <c r="OT220" s="38"/>
      <c r="OU220" s="38">
        <v>10</v>
      </c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>
        <v>20</v>
      </c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1">
        <f t="shared" si="21"/>
        <v>0</v>
      </c>
      <c r="AAK220" s="5"/>
    </row>
    <row r="221" spans="1:713" s="36" customFormat="1" x14ac:dyDescent="0.25">
      <c r="A221" s="43" t="s">
        <v>389</v>
      </c>
      <c r="B221" s="77">
        <f t="shared" si="20"/>
        <v>30</v>
      </c>
      <c r="C221" s="69">
        <v>10</v>
      </c>
      <c r="D221" s="72">
        <v>43318</v>
      </c>
      <c r="E221" s="79">
        <v>17.920000000000002</v>
      </c>
      <c r="F221" s="79">
        <f t="shared" si="23"/>
        <v>537.6</v>
      </c>
      <c r="G221" s="77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>
        <v>40</v>
      </c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>
        <v>40</v>
      </c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>
        <v>60</v>
      </c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>
        <v>70</v>
      </c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>
        <v>40</v>
      </c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>
        <v>30</v>
      </c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>
        <v>30</v>
      </c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>
        <v>30</v>
      </c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1">
        <f t="shared" si="21"/>
        <v>0</v>
      </c>
      <c r="AAK221" s="5"/>
    </row>
    <row r="222" spans="1:713" s="36" customFormat="1" x14ac:dyDescent="0.25">
      <c r="A222" s="43" t="s">
        <v>538</v>
      </c>
      <c r="B222" s="77">
        <f t="shared" si="20"/>
        <v>10</v>
      </c>
      <c r="C222" s="69">
        <v>10</v>
      </c>
      <c r="D222" s="72">
        <v>43437</v>
      </c>
      <c r="E222" s="79">
        <v>24.46</v>
      </c>
      <c r="F222" s="79">
        <f t="shared" si="23"/>
        <v>244.60000000000002</v>
      </c>
      <c r="G222" s="77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>
        <v>10</v>
      </c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>
        <v>10</v>
      </c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>
        <v>10</v>
      </c>
      <c r="SJ222" s="38"/>
      <c r="SK222" s="38"/>
      <c r="SL222" s="38"/>
      <c r="SM222" s="38"/>
      <c r="SN222" s="38"/>
      <c r="SO222" s="38">
        <v>10</v>
      </c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>
        <v>10</v>
      </c>
      <c r="WR222" s="38"/>
      <c r="WS222" s="38"/>
      <c r="WT222" s="38"/>
      <c r="WU222" s="38"/>
      <c r="WV222" s="38">
        <v>10</v>
      </c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>
        <v>20</v>
      </c>
      <c r="XI222" s="38"/>
      <c r="XJ222" s="38"/>
      <c r="XK222" s="38"/>
      <c r="XL222" s="38"/>
      <c r="XM222" s="38"/>
      <c r="XN222" s="38"/>
      <c r="XO222" s="38"/>
      <c r="XP222" s="38">
        <v>10</v>
      </c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>
        <v>10</v>
      </c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1">
        <f t="shared" si="21"/>
        <v>0</v>
      </c>
      <c r="AAK222" s="5"/>
    </row>
    <row r="223" spans="1:713" s="36" customFormat="1" x14ac:dyDescent="0.25">
      <c r="A223" s="43" t="s">
        <v>193</v>
      </c>
      <c r="B223" s="77">
        <f t="shared" si="20"/>
        <v>0</v>
      </c>
      <c r="C223" s="69">
        <v>1</v>
      </c>
      <c r="D223" s="71">
        <v>43437</v>
      </c>
      <c r="E223" s="79">
        <v>24.64</v>
      </c>
      <c r="F223" s="79">
        <f t="shared" si="23"/>
        <v>0</v>
      </c>
      <c r="G223" s="77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>
        <v>2</v>
      </c>
      <c r="BZ223" s="38"/>
      <c r="CA223" s="38"/>
      <c r="CB223" s="38"/>
      <c r="CC223" s="38"/>
      <c r="CD223" s="38"/>
      <c r="CE223" s="38"/>
      <c r="CF223" s="38">
        <v>2</v>
      </c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>
        <v>2</v>
      </c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>
        <v>2</v>
      </c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>
        <v>3</v>
      </c>
      <c r="PN223" s="38"/>
      <c r="PO223" s="38"/>
      <c r="PP223" s="38"/>
      <c r="PQ223" s="38"/>
      <c r="PR223" s="38">
        <v>3</v>
      </c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>
        <v>1</v>
      </c>
      <c r="TF223" s="38"/>
      <c r="TG223" s="38"/>
      <c r="TH223" s="38"/>
      <c r="TI223" s="38"/>
      <c r="TJ223" s="38"/>
      <c r="TK223" s="38"/>
      <c r="TL223" s="38"/>
      <c r="TM223" s="38"/>
      <c r="TN223" s="38"/>
      <c r="TO223" s="38">
        <v>1</v>
      </c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>
        <v>1</v>
      </c>
      <c r="VB223" s="38"/>
      <c r="VC223" s="38"/>
      <c r="VD223" s="38"/>
      <c r="VE223" s="38">
        <v>1</v>
      </c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>
        <v>2</v>
      </c>
      <c r="WG223" s="38">
        <v>2</v>
      </c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>
        <v>2</v>
      </c>
      <c r="XI223" s="38"/>
      <c r="XJ223" s="38"/>
      <c r="XK223" s="38"/>
      <c r="XL223" s="38"/>
      <c r="XM223" s="38"/>
      <c r="XN223" s="38">
        <v>2</v>
      </c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1">
        <f t="shared" si="21"/>
        <v>0</v>
      </c>
      <c r="AAK223" s="5"/>
    </row>
    <row r="224" spans="1:713" s="36" customFormat="1" x14ac:dyDescent="0.25">
      <c r="A224" s="43" t="s">
        <v>439</v>
      </c>
      <c r="B224" s="77">
        <f t="shared" si="20"/>
        <v>0</v>
      </c>
      <c r="C224" s="69">
        <v>1</v>
      </c>
      <c r="D224" s="71">
        <v>43255</v>
      </c>
      <c r="E224" s="79">
        <v>20.21</v>
      </c>
      <c r="F224" s="79">
        <f t="shared" si="23"/>
        <v>0</v>
      </c>
      <c r="G224" s="77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>
        <v>1</v>
      </c>
      <c r="KN224" s="38"/>
      <c r="KO224" s="38"/>
      <c r="KP224" s="38"/>
      <c r="KQ224" s="38"/>
      <c r="KR224" s="38"/>
      <c r="KS224" s="38"/>
      <c r="KT224" s="38"/>
      <c r="KU224" s="38"/>
      <c r="KV224" s="38"/>
      <c r="KW224" s="38">
        <v>1</v>
      </c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1">
        <f t="shared" si="21"/>
        <v>0</v>
      </c>
      <c r="AAK224" s="5"/>
    </row>
    <row r="225" spans="1:713" s="36" customFormat="1" x14ac:dyDescent="0.25">
      <c r="A225" s="43" t="s">
        <v>643</v>
      </c>
      <c r="B225" s="77">
        <f t="shared" si="20"/>
        <v>0</v>
      </c>
      <c r="C225" s="69">
        <v>1</v>
      </c>
      <c r="D225" s="71">
        <v>76274</v>
      </c>
      <c r="E225" s="79">
        <v>20.420000000000002</v>
      </c>
      <c r="F225" s="79">
        <f t="shared" si="23"/>
        <v>0</v>
      </c>
      <c r="G225" s="77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>
        <v>1</v>
      </c>
      <c r="UZ225" s="38"/>
      <c r="VA225" s="38">
        <v>1</v>
      </c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1">
        <f t="shared" si="21"/>
        <v>0</v>
      </c>
      <c r="AAK225" s="5"/>
    </row>
    <row r="226" spans="1:713" s="36" customFormat="1" x14ac:dyDescent="0.25">
      <c r="A226" s="43" t="s">
        <v>224</v>
      </c>
      <c r="B226" s="77">
        <f t="shared" si="20"/>
        <v>0</v>
      </c>
      <c r="C226" s="69">
        <v>10</v>
      </c>
      <c r="D226" s="72">
        <v>43285</v>
      </c>
      <c r="E226" s="79">
        <v>20</v>
      </c>
      <c r="F226" s="79">
        <f t="shared" si="23"/>
        <v>0</v>
      </c>
      <c r="G226" s="77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>
        <v>100</v>
      </c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  <c r="BQ226" s="38"/>
      <c r="BR226" s="38"/>
      <c r="BS226" s="38"/>
      <c r="BT226" s="38"/>
      <c r="BU226" s="38"/>
      <c r="BV226" s="38"/>
      <c r="BW226" s="38"/>
      <c r="BX226" s="38"/>
      <c r="BY226" s="38">
        <v>200</v>
      </c>
      <c r="BZ226" s="38"/>
      <c r="CA226" s="38"/>
      <c r="CB226" s="38">
        <v>180</v>
      </c>
      <c r="CC226" s="38"/>
      <c r="CD226" s="38"/>
      <c r="CE226" s="38">
        <v>20</v>
      </c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>
        <v>6</v>
      </c>
      <c r="CZ226" s="38"/>
      <c r="DA226" s="38">
        <v>6</v>
      </c>
      <c r="DB226" s="38"/>
      <c r="DC226" s="38"/>
      <c r="DD226" s="38"/>
      <c r="DE226" s="38"/>
      <c r="DF226" s="38"/>
      <c r="DG226" s="38"/>
      <c r="DH226" s="38"/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8"/>
      <c r="EN226" s="38"/>
      <c r="EO226" s="38"/>
      <c r="EP226" s="38"/>
      <c r="EQ226" s="38"/>
      <c r="ER226" s="38"/>
      <c r="ES226" s="38"/>
      <c r="ET226" s="38"/>
      <c r="EU226" s="38"/>
      <c r="EV226" s="38"/>
      <c r="EW226" s="38"/>
      <c r="EX226" s="38"/>
      <c r="EY226" s="38"/>
      <c r="EZ226" s="38"/>
      <c r="FA226" s="38"/>
      <c r="FB226" s="38"/>
      <c r="FC226" s="38"/>
      <c r="FD226" s="38"/>
      <c r="FE226" s="38"/>
      <c r="FF226" s="38"/>
      <c r="FG226" s="38"/>
      <c r="FH226" s="38">
        <v>100</v>
      </c>
      <c r="FI226" s="38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>
        <v>100</v>
      </c>
      <c r="HI226" s="38"/>
      <c r="HJ226" s="38"/>
      <c r="HK226" s="38"/>
      <c r="HL226" s="38"/>
      <c r="HM226" s="38"/>
      <c r="HN226" s="38"/>
      <c r="HO226" s="38"/>
      <c r="HP226" s="38"/>
      <c r="HQ226" s="38"/>
      <c r="HR226" s="38"/>
      <c r="HS226" s="38"/>
      <c r="HT226" s="38"/>
      <c r="HU226" s="38"/>
      <c r="HV226" s="38"/>
      <c r="HW226" s="38"/>
      <c r="HX226" s="38"/>
      <c r="HY226" s="38"/>
      <c r="HZ226" s="38"/>
      <c r="IA226" s="38"/>
      <c r="IB226" s="38"/>
      <c r="IC226" s="38"/>
      <c r="ID226" s="38"/>
      <c r="IE226" s="38"/>
      <c r="IF226" s="38"/>
      <c r="IG226" s="38"/>
      <c r="IH226" s="38"/>
      <c r="II226" s="38"/>
      <c r="IJ226" s="38"/>
      <c r="IK226" s="38"/>
      <c r="IL226" s="38"/>
      <c r="IM226" s="38"/>
      <c r="IN226" s="38"/>
      <c r="IO226" s="38"/>
      <c r="IP226" s="38"/>
      <c r="IQ226" s="38"/>
      <c r="IR226" s="38"/>
      <c r="IS226" s="38"/>
      <c r="IT226" s="38"/>
      <c r="IU226" s="38"/>
      <c r="IV226" s="38"/>
      <c r="IW226" s="38"/>
      <c r="IX226" s="38"/>
      <c r="IY226" s="38"/>
      <c r="IZ226" s="38"/>
      <c r="JA226" s="38"/>
      <c r="JB226" s="38"/>
      <c r="JC226" s="38"/>
      <c r="JD226" s="38"/>
      <c r="JE226" s="38"/>
      <c r="JF226" s="38"/>
      <c r="JG226" s="38"/>
      <c r="JH226" s="38"/>
      <c r="JI226" s="38"/>
      <c r="JJ226" s="38"/>
      <c r="JK226" s="38"/>
      <c r="JL226" s="38"/>
      <c r="JM226" s="38"/>
      <c r="JN226" s="38"/>
      <c r="JO226" s="38"/>
      <c r="JP226" s="38"/>
      <c r="JQ226" s="38"/>
      <c r="JR226" s="38"/>
      <c r="JS226" s="38"/>
      <c r="JT226" s="38"/>
      <c r="JU226" s="38">
        <v>100</v>
      </c>
      <c r="JV226" s="38"/>
      <c r="JW226" s="38"/>
      <c r="JX226" s="38"/>
      <c r="JY226" s="38"/>
      <c r="JZ226" s="38"/>
      <c r="KA226" s="38"/>
      <c r="KB226" s="38"/>
      <c r="KC226" s="38"/>
      <c r="KD226" s="38"/>
      <c r="KE226" s="38"/>
      <c r="KF226" s="38"/>
      <c r="KG226" s="38">
        <v>80</v>
      </c>
      <c r="KH226" s="38"/>
      <c r="KI226" s="38"/>
      <c r="KJ226" s="38"/>
      <c r="KK226" s="38"/>
      <c r="KL226" s="38"/>
      <c r="KM226" s="38">
        <v>20</v>
      </c>
      <c r="KN226" s="38"/>
      <c r="KO226" s="38"/>
      <c r="KP226" s="38"/>
      <c r="KQ226" s="38"/>
      <c r="KR226" s="38"/>
      <c r="KS226" s="38"/>
      <c r="KT226" s="38"/>
      <c r="KU226" s="38"/>
      <c r="KV226" s="38"/>
      <c r="KW226" s="38"/>
      <c r="KX226" s="38"/>
      <c r="KY226" s="38"/>
      <c r="KZ226" s="38"/>
      <c r="LA226" s="38"/>
      <c r="LB226" s="38"/>
      <c r="LC226" s="38"/>
      <c r="LD226" s="38"/>
      <c r="LE226" s="38"/>
      <c r="LF226" s="38"/>
      <c r="LG226" s="38"/>
      <c r="LH226" s="38"/>
      <c r="LI226" s="38"/>
      <c r="LJ226" s="38"/>
      <c r="LK226" s="38"/>
      <c r="LL226" s="38">
        <v>60</v>
      </c>
      <c r="LM226" s="38"/>
      <c r="LN226" s="38"/>
      <c r="LO226" s="38"/>
      <c r="LP226" s="38"/>
      <c r="LQ226" s="38"/>
      <c r="LR226" s="38"/>
      <c r="LS226" s="38"/>
      <c r="LT226" s="38"/>
      <c r="LU226" s="38"/>
      <c r="LV226" s="38"/>
      <c r="LW226" s="38"/>
      <c r="LX226" s="38"/>
      <c r="LY226" s="38"/>
      <c r="LZ226" s="38"/>
      <c r="MA226" s="38"/>
      <c r="MB226" s="38"/>
      <c r="MC226" s="38"/>
      <c r="MD226" s="38"/>
      <c r="ME226" s="38"/>
      <c r="MF226" s="38"/>
      <c r="MG226" s="38"/>
      <c r="MH226" s="38"/>
      <c r="MI226" s="38"/>
      <c r="MJ226" s="38"/>
      <c r="MK226" s="38"/>
      <c r="ML226" s="38"/>
      <c r="MM226" s="38"/>
      <c r="MN226" s="38"/>
      <c r="MO226" s="38"/>
      <c r="MP226" s="38"/>
      <c r="MQ226" s="38"/>
      <c r="MR226" s="38"/>
      <c r="MS226" s="38"/>
      <c r="MT226" s="38"/>
      <c r="MU226" s="38"/>
      <c r="MV226" s="38"/>
      <c r="MW226" s="38"/>
      <c r="MX226" s="38"/>
      <c r="MY226" s="38"/>
      <c r="MZ226" s="38"/>
      <c r="NA226" s="38"/>
      <c r="NB226" s="38"/>
      <c r="NC226" s="38">
        <v>20</v>
      </c>
      <c r="ND226" s="38"/>
      <c r="NE226" s="38"/>
      <c r="NF226" s="38"/>
      <c r="NG226" s="38"/>
      <c r="NH226" s="38"/>
      <c r="NI226" s="38"/>
      <c r="NJ226" s="38"/>
      <c r="NK226" s="38"/>
      <c r="NL226" s="38"/>
      <c r="NM226" s="38"/>
      <c r="NN226" s="38"/>
      <c r="NO226" s="38"/>
      <c r="NP226" s="38"/>
      <c r="NQ226" s="38"/>
      <c r="NR226" s="38"/>
      <c r="NS226" s="38"/>
      <c r="NT226" s="38"/>
      <c r="NU226" s="38"/>
      <c r="NV226" s="38"/>
      <c r="NW226" s="38"/>
      <c r="NX226" s="38"/>
      <c r="NY226" s="38"/>
      <c r="NZ226" s="38"/>
      <c r="OA226" s="38"/>
      <c r="OB226" s="38"/>
      <c r="OC226" s="38"/>
      <c r="OD226" s="38"/>
      <c r="OE226" s="38"/>
      <c r="OF226" s="38"/>
      <c r="OG226" s="38"/>
      <c r="OH226" s="38"/>
      <c r="OI226" s="38"/>
      <c r="OJ226" s="38"/>
      <c r="OK226" s="38"/>
      <c r="OL226" s="38"/>
      <c r="OM226" s="38"/>
      <c r="ON226" s="38"/>
      <c r="OO226" s="38"/>
      <c r="OP226" s="38"/>
      <c r="OQ226" s="38"/>
      <c r="OR226" s="38"/>
      <c r="OS226" s="38"/>
      <c r="OT226" s="38"/>
      <c r="OU226" s="38"/>
      <c r="OV226" s="38"/>
      <c r="OW226" s="38"/>
      <c r="OX226" s="38"/>
      <c r="OY226" s="38"/>
      <c r="OZ226" s="38"/>
      <c r="PA226" s="38"/>
      <c r="PB226" s="38"/>
      <c r="PC226" s="38"/>
      <c r="PD226" s="38"/>
      <c r="PE226" s="38"/>
      <c r="PF226" s="38"/>
      <c r="PG226" s="38"/>
      <c r="PH226" s="38"/>
      <c r="PI226" s="38"/>
      <c r="PJ226" s="38"/>
      <c r="PK226" s="38"/>
      <c r="PL226" s="38"/>
      <c r="PM226" s="38"/>
      <c r="PN226" s="38"/>
      <c r="PO226" s="38"/>
      <c r="PP226" s="38"/>
      <c r="PQ226" s="38"/>
      <c r="PR226" s="38"/>
      <c r="PS226" s="38"/>
      <c r="PT226" s="38"/>
      <c r="PU226" s="38"/>
      <c r="PV226" s="38"/>
      <c r="PW226" s="38"/>
      <c r="PX226" s="38"/>
      <c r="PY226" s="38"/>
      <c r="PZ226" s="38"/>
      <c r="QA226" s="38"/>
      <c r="QB226" s="38"/>
      <c r="QC226" s="38"/>
      <c r="QD226" s="38"/>
      <c r="QE226" s="38">
        <v>20</v>
      </c>
      <c r="QF226" s="38"/>
      <c r="QG226" s="38"/>
      <c r="QH226" s="38"/>
      <c r="QI226" s="38"/>
      <c r="QJ226" s="38"/>
      <c r="QK226" s="38"/>
      <c r="QL226" s="38"/>
      <c r="QM226" s="38"/>
      <c r="QN226" s="38"/>
      <c r="QO226" s="38"/>
      <c r="QP226" s="38"/>
      <c r="QQ226" s="38"/>
      <c r="QR226" s="38"/>
      <c r="QS226" s="38"/>
      <c r="QT226" s="38"/>
      <c r="QU226" s="38"/>
      <c r="QV226" s="38"/>
      <c r="QW226" s="38"/>
      <c r="QX226" s="38"/>
      <c r="QY226" s="38"/>
      <c r="QZ226" s="38"/>
      <c r="RA226" s="38"/>
      <c r="RB226" s="38"/>
      <c r="RC226" s="38"/>
      <c r="RD226" s="38"/>
      <c r="RE226" s="38"/>
      <c r="RF226" s="38"/>
      <c r="RG226" s="38"/>
      <c r="RH226" s="38"/>
      <c r="RI226" s="38"/>
      <c r="RJ226" s="38"/>
      <c r="RK226" s="38"/>
      <c r="RL226" s="38"/>
      <c r="RM226" s="38"/>
      <c r="RN226" s="38"/>
      <c r="RO226" s="38"/>
      <c r="RP226" s="38"/>
      <c r="RQ226" s="38"/>
      <c r="RR226" s="38"/>
      <c r="RS226" s="38"/>
      <c r="RT226" s="38"/>
      <c r="RU226" s="38"/>
      <c r="RV226" s="38"/>
      <c r="RW226" s="38"/>
      <c r="RX226" s="38"/>
      <c r="RY226" s="38"/>
      <c r="RZ226" s="38"/>
      <c r="SA226" s="38"/>
      <c r="SB226" s="38"/>
      <c r="SC226" s="38"/>
      <c r="SD226" s="38"/>
      <c r="SE226" s="38"/>
      <c r="SF226" s="38"/>
      <c r="SG226" s="38"/>
      <c r="SH226" s="38"/>
      <c r="SI226" s="38"/>
      <c r="SJ226" s="38"/>
      <c r="SK226" s="38"/>
      <c r="SL226" s="38"/>
      <c r="SM226" s="38"/>
      <c r="SN226" s="38"/>
      <c r="SO226" s="38"/>
      <c r="SP226" s="38"/>
      <c r="SQ226" s="38"/>
      <c r="SR226" s="38"/>
      <c r="SS226" s="38"/>
      <c r="ST226" s="38"/>
      <c r="SU226" s="38"/>
      <c r="SV226" s="38"/>
      <c r="SW226" s="38"/>
      <c r="SX226" s="38"/>
      <c r="SY226" s="38"/>
      <c r="SZ226" s="38"/>
      <c r="TA226" s="38"/>
      <c r="TB226" s="38"/>
      <c r="TC226" s="38"/>
      <c r="TD226" s="38"/>
      <c r="TE226" s="38"/>
      <c r="TF226" s="38"/>
      <c r="TG226" s="38"/>
      <c r="TH226" s="38"/>
      <c r="TI226" s="38"/>
      <c r="TJ226" s="38"/>
      <c r="TK226" s="38"/>
      <c r="TL226" s="38"/>
      <c r="TM226" s="38"/>
      <c r="TN226" s="38"/>
      <c r="TO226" s="38"/>
      <c r="TP226" s="38"/>
      <c r="TQ226" s="38"/>
      <c r="TR226" s="38"/>
      <c r="TS226" s="38"/>
      <c r="TT226" s="38"/>
      <c r="TU226" s="38"/>
      <c r="TV226" s="38"/>
      <c r="TW226" s="38"/>
      <c r="TX226" s="38"/>
      <c r="TY226" s="38"/>
      <c r="TZ226" s="38"/>
      <c r="UA226" s="38"/>
      <c r="UB226" s="38"/>
      <c r="UC226" s="38"/>
      <c r="UD226" s="38"/>
      <c r="UE226" s="38"/>
      <c r="UF226" s="38"/>
      <c r="UG226" s="38"/>
      <c r="UH226" s="38"/>
      <c r="UI226" s="38"/>
      <c r="UJ226" s="38"/>
      <c r="UK226" s="38"/>
      <c r="UL226" s="38"/>
      <c r="UM226" s="38"/>
      <c r="UN226" s="38"/>
      <c r="UO226" s="38"/>
      <c r="UP226" s="38"/>
      <c r="UQ226" s="38"/>
      <c r="UR226" s="38"/>
      <c r="US226" s="38"/>
      <c r="UT226" s="38"/>
      <c r="UU226" s="38"/>
      <c r="UV226" s="38"/>
      <c r="UW226" s="38"/>
      <c r="UX226" s="38"/>
      <c r="UY226" s="38"/>
      <c r="UZ226" s="38"/>
      <c r="VA226" s="38"/>
      <c r="VB226" s="38"/>
      <c r="VC226" s="38"/>
      <c r="VD226" s="38"/>
      <c r="VE226" s="38"/>
      <c r="VF226" s="38"/>
      <c r="VG226" s="38"/>
      <c r="VH226" s="38"/>
      <c r="VI226" s="38"/>
      <c r="VJ226" s="38"/>
      <c r="VK226" s="38"/>
      <c r="VL226" s="38"/>
      <c r="VM226" s="38"/>
      <c r="VN226" s="38"/>
      <c r="VO226" s="38"/>
      <c r="VP226" s="38"/>
      <c r="VQ226" s="38"/>
      <c r="VR226" s="38"/>
      <c r="VS226" s="38"/>
      <c r="VT226" s="38"/>
      <c r="VU226" s="38"/>
      <c r="VV226" s="38"/>
      <c r="VW226" s="38"/>
      <c r="VX226" s="38"/>
      <c r="VY226" s="38"/>
      <c r="VZ226" s="38"/>
      <c r="WA226" s="38"/>
      <c r="WB226" s="38"/>
      <c r="WC226" s="38"/>
      <c r="WD226" s="38"/>
      <c r="WE226" s="38"/>
      <c r="WF226" s="38"/>
      <c r="WG226" s="38"/>
      <c r="WH226" s="38"/>
      <c r="WI226" s="38"/>
      <c r="WJ226" s="38"/>
      <c r="WK226" s="38"/>
      <c r="WL226" s="38"/>
      <c r="WM226" s="38"/>
      <c r="WN226" s="38"/>
      <c r="WO226" s="38"/>
      <c r="WP226" s="38"/>
      <c r="WQ226" s="38"/>
      <c r="WR226" s="38"/>
      <c r="WS226" s="38"/>
      <c r="WT226" s="38"/>
      <c r="WU226" s="38"/>
      <c r="WV226" s="38"/>
      <c r="WW226" s="38"/>
      <c r="WX226" s="38"/>
      <c r="WY226" s="38"/>
      <c r="WZ226" s="38"/>
      <c r="XA226" s="38"/>
      <c r="XB226" s="38"/>
      <c r="XC226" s="38"/>
      <c r="XD226" s="38"/>
      <c r="XE226" s="38"/>
      <c r="XF226" s="38"/>
      <c r="XG226" s="38"/>
      <c r="XH226" s="38"/>
      <c r="XI226" s="38"/>
      <c r="XJ226" s="38"/>
      <c r="XK226" s="38"/>
      <c r="XL226" s="38"/>
      <c r="XM226" s="38"/>
      <c r="XN226" s="38"/>
      <c r="XO226" s="38"/>
      <c r="XP226" s="38"/>
      <c r="XQ226" s="38"/>
      <c r="XR226" s="38"/>
      <c r="XS226" s="38"/>
      <c r="XT226" s="38"/>
      <c r="XU226" s="38"/>
      <c r="XV226" s="38"/>
      <c r="XW226" s="38"/>
      <c r="XX226" s="38"/>
      <c r="XY226" s="38"/>
      <c r="XZ226" s="38"/>
      <c r="YA226" s="38"/>
      <c r="YB226" s="38"/>
      <c r="YC226" s="38"/>
      <c r="YD226" s="38"/>
      <c r="YE226" s="38"/>
      <c r="YF226" s="38"/>
      <c r="YG226" s="38"/>
      <c r="YH226" s="38"/>
      <c r="YI226" s="38"/>
      <c r="YJ226" s="38"/>
      <c r="YK226" s="38"/>
      <c r="YL226" s="38"/>
      <c r="YM226" s="38"/>
      <c r="YN226" s="38"/>
      <c r="YO226" s="38"/>
      <c r="YP226" s="38"/>
      <c r="YQ226" s="38"/>
      <c r="YR226" s="38"/>
      <c r="YS226" s="38"/>
      <c r="YT226" s="38"/>
      <c r="YU226" s="38"/>
      <c r="YV226" s="38"/>
      <c r="YW226" s="38"/>
      <c r="YX226" s="38"/>
      <c r="YY226" s="38"/>
      <c r="YZ226" s="38"/>
      <c r="ZA226" s="38"/>
      <c r="ZB226" s="38"/>
      <c r="ZC226" s="38"/>
      <c r="ZD226" s="38"/>
      <c r="ZE226" s="38"/>
      <c r="ZF226" s="38"/>
      <c r="ZG226" s="38"/>
      <c r="ZH226" s="38"/>
      <c r="ZI226" s="38"/>
      <c r="ZJ226" s="38"/>
      <c r="ZK226" s="38"/>
      <c r="ZL226" s="38"/>
      <c r="ZM226" s="38"/>
      <c r="ZN226" s="38"/>
      <c r="ZO226" s="38"/>
      <c r="ZP226" s="38"/>
      <c r="ZQ226" s="38"/>
      <c r="ZR226" s="38"/>
      <c r="ZS226" s="38"/>
      <c r="ZT226" s="38"/>
      <c r="ZU226" s="38"/>
      <c r="ZV226" s="38"/>
      <c r="ZW226" s="38"/>
      <c r="ZX226" s="38"/>
      <c r="ZY226" s="38"/>
      <c r="ZZ226" s="38"/>
      <c r="AAA226" s="38"/>
      <c r="AAB226" s="38"/>
      <c r="AAC226" s="38"/>
      <c r="AAD226" s="38"/>
      <c r="AAE226" s="38"/>
      <c r="AAF226" s="38"/>
      <c r="AAG226" s="38"/>
      <c r="AAH226" s="38"/>
      <c r="AAI226" s="38"/>
      <c r="AAJ226" s="31">
        <f t="shared" si="21"/>
        <v>0</v>
      </c>
      <c r="AAK226" s="5"/>
    </row>
    <row r="227" spans="1:713" s="36" customFormat="1" x14ac:dyDescent="0.25">
      <c r="A227" s="43" t="s">
        <v>224</v>
      </c>
      <c r="B227" s="77">
        <f t="shared" si="20"/>
        <v>0</v>
      </c>
      <c r="C227" s="69">
        <v>10</v>
      </c>
      <c r="D227" s="71">
        <v>43430</v>
      </c>
      <c r="E227" s="79">
        <v>17.29</v>
      </c>
      <c r="F227" s="79">
        <f t="shared" si="23"/>
        <v>0</v>
      </c>
      <c r="G227" s="77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  <c r="BQ227" s="38"/>
      <c r="BR227" s="38"/>
      <c r="BS227" s="38"/>
      <c r="BT227" s="38"/>
      <c r="BU227" s="38"/>
      <c r="BV227" s="38"/>
      <c r="BW227" s="38"/>
      <c r="BX227" s="38"/>
      <c r="BY227" s="38"/>
      <c r="BZ227" s="38"/>
      <c r="CA227" s="38"/>
      <c r="CB227" s="38"/>
      <c r="CC227" s="38"/>
      <c r="CD227" s="38"/>
      <c r="CE227" s="38"/>
      <c r="CF227" s="38"/>
      <c r="CG227" s="38"/>
      <c r="CH227" s="38"/>
      <c r="CI227" s="38"/>
      <c r="CJ227" s="38"/>
      <c r="CK227" s="38"/>
      <c r="CL227" s="38"/>
      <c r="CM227" s="38"/>
      <c r="CN227" s="38"/>
      <c r="CO227" s="38"/>
      <c r="CP227" s="38"/>
      <c r="CQ227" s="38"/>
      <c r="CR227" s="38"/>
      <c r="CS227" s="38"/>
      <c r="CT227" s="38"/>
      <c r="CU227" s="38"/>
      <c r="CV227" s="38"/>
      <c r="CW227" s="38"/>
      <c r="CX227" s="38"/>
      <c r="CY227" s="38">
        <v>50</v>
      </c>
      <c r="CZ227" s="38"/>
      <c r="DA227" s="38">
        <v>50</v>
      </c>
      <c r="DB227" s="38"/>
      <c r="DC227" s="38"/>
      <c r="DD227" s="38"/>
      <c r="DE227" s="38"/>
      <c r="DF227" s="38"/>
      <c r="DG227" s="38"/>
      <c r="DH227" s="38"/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>
        <v>280</v>
      </c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  <c r="EI227" s="38"/>
      <c r="EJ227" s="38"/>
      <c r="EK227" s="38">
        <v>100</v>
      </c>
      <c r="EL227" s="38"/>
      <c r="EM227" s="38"/>
      <c r="EN227" s="38"/>
      <c r="EO227" s="38"/>
      <c r="EP227" s="38"/>
      <c r="EQ227" s="38"/>
      <c r="ER227" s="38"/>
      <c r="ES227" s="38"/>
      <c r="ET227" s="38"/>
      <c r="EU227" s="38"/>
      <c r="EV227" s="38"/>
      <c r="EW227" s="38"/>
      <c r="EX227" s="38"/>
      <c r="EY227" s="38"/>
      <c r="EZ227" s="38"/>
      <c r="FA227" s="38"/>
      <c r="FB227" s="38"/>
      <c r="FC227" s="38"/>
      <c r="FD227" s="38"/>
      <c r="FE227" s="38">
        <v>100</v>
      </c>
      <c r="FF227" s="38"/>
      <c r="FG227" s="38"/>
      <c r="FH227" s="38"/>
      <c r="FI227" s="38"/>
      <c r="FJ227" s="38"/>
      <c r="FK227" s="38"/>
      <c r="FL227" s="38"/>
      <c r="FM227" s="38"/>
      <c r="FN227" s="38"/>
      <c r="FO227" s="38"/>
      <c r="FP227" s="38"/>
      <c r="FQ227" s="38"/>
      <c r="FR227" s="38"/>
      <c r="FS227" s="38"/>
      <c r="FT227" s="38"/>
      <c r="FU227" s="38"/>
      <c r="FV227" s="38"/>
      <c r="FW227" s="38"/>
      <c r="FX227" s="38"/>
      <c r="FY227" s="38"/>
      <c r="FZ227" s="38"/>
      <c r="GA227" s="38"/>
      <c r="GB227" s="38"/>
      <c r="GC227" s="38"/>
      <c r="GD227" s="38"/>
      <c r="GE227" s="38"/>
      <c r="GF227" s="38"/>
      <c r="GG227" s="38"/>
      <c r="GH227" s="38"/>
      <c r="GI227" s="38"/>
      <c r="GJ227" s="38"/>
      <c r="GK227" s="38"/>
      <c r="GL227" s="38"/>
      <c r="GM227" s="38"/>
      <c r="GN227" s="38"/>
      <c r="GO227" s="38"/>
      <c r="GP227" s="38"/>
      <c r="GQ227" s="38"/>
      <c r="GR227" s="38"/>
      <c r="GS227" s="38"/>
      <c r="GT227" s="38"/>
      <c r="GU227" s="38"/>
      <c r="GV227" s="38"/>
      <c r="GW227" s="38"/>
      <c r="GX227" s="38"/>
      <c r="GY227" s="38"/>
      <c r="GZ227" s="38"/>
      <c r="HA227" s="38"/>
      <c r="HB227" s="38"/>
      <c r="HC227" s="38"/>
      <c r="HD227" s="38"/>
      <c r="HE227" s="38"/>
      <c r="HF227" s="38"/>
      <c r="HG227" s="38"/>
      <c r="HH227" s="38"/>
      <c r="HI227" s="38"/>
      <c r="HJ227" s="38"/>
      <c r="HK227" s="38"/>
      <c r="HL227" s="38"/>
      <c r="HM227" s="38"/>
      <c r="HN227" s="38"/>
      <c r="HO227" s="38"/>
      <c r="HP227" s="38"/>
      <c r="HQ227" s="38"/>
      <c r="HR227" s="38"/>
      <c r="HS227" s="38"/>
      <c r="HT227" s="38"/>
      <c r="HU227" s="38"/>
      <c r="HV227" s="38"/>
      <c r="HW227" s="38"/>
      <c r="HX227" s="38"/>
      <c r="HY227" s="38"/>
      <c r="HZ227" s="38"/>
      <c r="IA227" s="38"/>
      <c r="IB227" s="38"/>
      <c r="IC227" s="38"/>
      <c r="ID227" s="38"/>
      <c r="IE227" s="38"/>
      <c r="IF227" s="38"/>
      <c r="IG227" s="38"/>
      <c r="IH227" s="38"/>
      <c r="II227" s="38"/>
      <c r="IJ227" s="38"/>
      <c r="IK227" s="38"/>
      <c r="IL227" s="38"/>
      <c r="IM227" s="38"/>
      <c r="IN227" s="38"/>
      <c r="IO227" s="38"/>
      <c r="IP227" s="38"/>
      <c r="IQ227" s="38"/>
      <c r="IR227" s="38"/>
      <c r="IS227" s="38"/>
      <c r="IT227" s="38"/>
      <c r="IU227" s="38"/>
      <c r="IV227" s="38"/>
      <c r="IW227" s="38"/>
      <c r="IX227" s="38"/>
      <c r="IY227" s="38"/>
      <c r="IZ227" s="38"/>
      <c r="JA227" s="38"/>
      <c r="JB227" s="38"/>
      <c r="JC227" s="38"/>
      <c r="JD227" s="38"/>
      <c r="JE227" s="38"/>
      <c r="JF227" s="38"/>
      <c r="JG227" s="38"/>
      <c r="JH227" s="38"/>
      <c r="JI227" s="38"/>
      <c r="JJ227" s="38"/>
      <c r="JK227" s="38"/>
      <c r="JL227" s="38"/>
      <c r="JM227" s="38"/>
      <c r="JN227" s="38"/>
      <c r="JO227" s="38"/>
      <c r="JP227" s="38"/>
      <c r="JQ227" s="38"/>
      <c r="JR227" s="38"/>
      <c r="JS227" s="38"/>
      <c r="JT227" s="38"/>
      <c r="JU227" s="38"/>
      <c r="JV227" s="38"/>
      <c r="JW227" s="38"/>
      <c r="JX227" s="38"/>
      <c r="JY227" s="38"/>
      <c r="JZ227" s="38"/>
      <c r="KA227" s="38"/>
      <c r="KB227" s="38"/>
      <c r="KC227" s="38"/>
      <c r="KD227" s="38"/>
      <c r="KE227" s="38"/>
      <c r="KF227" s="38">
        <v>50</v>
      </c>
      <c r="KG227" s="38">
        <v>30</v>
      </c>
      <c r="KH227" s="38"/>
      <c r="KI227" s="38"/>
      <c r="KJ227" s="38"/>
      <c r="KK227" s="38"/>
      <c r="KL227" s="38"/>
      <c r="KM227" s="38"/>
      <c r="KN227" s="38"/>
      <c r="KO227" s="38"/>
      <c r="KP227" s="38"/>
      <c r="KQ227" s="38"/>
      <c r="KR227" s="38"/>
      <c r="KS227" s="38"/>
      <c r="KT227" s="38"/>
      <c r="KU227" s="38"/>
      <c r="KV227" s="38"/>
      <c r="KW227" s="38"/>
      <c r="KX227" s="38"/>
      <c r="KY227" s="38"/>
      <c r="KZ227" s="38"/>
      <c r="LA227" s="38"/>
      <c r="LB227" s="38"/>
      <c r="LC227" s="38"/>
      <c r="LD227" s="38"/>
      <c r="LE227" s="38"/>
      <c r="LF227" s="38"/>
      <c r="LG227" s="38"/>
      <c r="LH227" s="38"/>
      <c r="LI227" s="38"/>
      <c r="LJ227" s="38"/>
      <c r="LK227" s="38"/>
      <c r="LL227" s="38"/>
      <c r="LM227" s="38"/>
      <c r="LN227" s="38"/>
      <c r="LO227" s="38"/>
      <c r="LP227" s="38"/>
      <c r="LQ227" s="38"/>
      <c r="LR227" s="38"/>
      <c r="LS227" s="38"/>
      <c r="LT227" s="38"/>
      <c r="LU227" s="38"/>
      <c r="LV227" s="38"/>
      <c r="LW227" s="38"/>
      <c r="LX227" s="38"/>
      <c r="LY227" s="38"/>
      <c r="LZ227" s="38"/>
      <c r="MA227" s="38"/>
      <c r="MB227" s="38"/>
      <c r="MC227" s="38"/>
      <c r="MD227" s="38"/>
      <c r="ME227" s="38"/>
      <c r="MF227" s="38"/>
      <c r="MG227" s="38"/>
      <c r="MH227" s="38"/>
      <c r="MI227" s="38"/>
      <c r="MJ227" s="38"/>
      <c r="MK227" s="38"/>
      <c r="ML227" s="38"/>
      <c r="MM227" s="38"/>
      <c r="MN227" s="38"/>
      <c r="MO227" s="38">
        <v>30</v>
      </c>
      <c r="MP227" s="38"/>
      <c r="MQ227" s="38"/>
      <c r="MR227" s="38"/>
      <c r="MS227" s="38"/>
      <c r="MT227" s="38"/>
      <c r="MU227" s="38"/>
      <c r="MV227" s="38"/>
      <c r="MW227" s="38"/>
      <c r="MX227" s="38"/>
      <c r="MY227" s="38"/>
      <c r="MZ227" s="38"/>
      <c r="NA227" s="38"/>
      <c r="NB227" s="38"/>
      <c r="NC227" s="38"/>
      <c r="ND227" s="38"/>
      <c r="NE227" s="38"/>
      <c r="NF227" s="38"/>
      <c r="NG227" s="38"/>
      <c r="NH227" s="38"/>
      <c r="NI227" s="38"/>
      <c r="NJ227" s="38"/>
      <c r="NK227" s="38"/>
      <c r="NL227" s="38"/>
      <c r="NM227" s="38"/>
      <c r="NN227" s="38"/>
      <c r="NO227" s="38"/>
      <c r="NP227" s="38"/>
      <c r="NQ227" s="38"/>
      <c r="NR227" s="38"/>
      <c r="NS227" s="38"/>
      <c r="NT227" s="38"/>
      <c r="NU227" s="38"/>
      <c r="NV227" s="38"/>
      <c r="NW227" s="38"/>
      <c r="NX227" s="38"/>
      <c r="NY227" s="38"/>
      <c r="NZ227" s="38"/>
      <c r="OA227" s="38"/>
      <c r="OB227" s="38"/>
      <c r="OC227" s="38"/>
      <c r="OD227" s="38"/>
      <c r="OE227" s="38"/>
      <c r="OF227" s="38"/>
      <c r="OG227" s="38"/>
      <c r="OH227" s="38"/>
      <c r="OI227" s="38"/>
      <c r="OJ227" s="38"/>
      <c r="OK227" s="38"/>
      <c r="OL227" s="38"/>
      <c r="OM227" s="38"/>
      <c r="ON227" s="38"/>
      <c r="OO227" s="38"/>
      <c r="OP227" s="38"/>
      <c r="OQ227" s="38"/>
      <c r="OR227" s="38"/>
      <c r="OS227" s="38"/>
      <c r="OT227" s="38"/>
      <c r="OU227" s="38"/>
      <c r="OV227" s="38"/>
      <c r="OW227" s="38"/>
      <c r="OX227" s="38"/>
      <c r="OY227" s="38"/>
      <c r="OZ227" s="38"/>
      <c r="PA227" s="38"/>
      <c r="PB227" s="38"/>
      <c r="PC227" s="38"/>
      <c r="PD227" s="38"/>
      <c r="PE227" s="38"/>
      <c r="PF227" s="38"/>
      <c r="PG227" s="38"/>
      <c r="PH227" s="38"/>
      <c r="PI227" s="38"/>
      <c r="PJ227" s="38"/>
      <c r="PK227" s="38"/>
      <c r="PL227" s="38"/>
      <c r="PM227" s="38"/>
      <c r="PN227" s="38"/>
      <c r="PO227" s="38"/>
      <c r="PP227" s="38"/>
      <c r="PQ227" s="38"/>
      <c r="PR227" s="38"/>
      <c r="PS227" s="38"/>
      <c r="PT227" s="38"/>
      <c r="PU227" s="38"/>
      <c r="PV227" s="38"/>
      <c r="PW227" s="38"/>
      <c r="PX227" s="38"/>
      <c r="PY227" s="38"/>
      <c r="PZ227" s="38"/>
      <c r="QA227" s="38"/>
      <c r="QB227" s="38"/>
      <c r="QC227" s="38"/>
      <c r="QD227" s="38"/>
      <c r="QE227" s="38">
        <v>30</v>
      </c>
      <c r="QF227" s="38"/>
      <c r="QG227" s="38"/>
      <c r="QH227" s="38"/>
      <c r="QI227" s="38"/>
      <c r="QJ227" s="38"/>
      <c r="QK227" s="38"/>
      <c r="QL227" s="38"/>
      <c r="QM227" s="38"/>
      <c r="QN227" s="38"/>
      <c r="QO227" s="38"/>
      <c r="QP227" s="38"/>
      <c r="QQ227" s="38"/>
      <c r="QR227" s="38"/>
      <c r="QS227" s="38"/>
      <c r="QT227" s="38"/>
      <c r="QU227" s="38"/>
      <c r="QV227" s="38"/>
      <c r="QW227" s="38"/>
      <c r="QX227" s="38"/>
      <c r="QY227" s="38"/>
      <c r="QZ227" s="38"/>
      <c r="RA227" s="38"/>
      <c r="RB227" s="38"/>
      <c r="RC227" s="38"/>
      <c r="RD227" s="38"/>
      <c r="RE227" s="38"/>
      <c r="RF227" s="38"/>
      <c r="RG227" s="38"/>
      <c r="RH227" s="38"/>
      <c r="RI227" s="38"/>
      <c r="RJ227" s="38"/>
      <c r="RK227" s="38"/>
      <c r="RL227" s="38"/>
      <c r="RM227" s="38"/>
      <c r="RN227" s="38"/>
      <c r="RO227" s="38"/>
      <c r="RP227" s="38"/>
      <c r="RQ227" s="38"/>
      <c r="RR227" s="38"/>
      <c r="RS227" s="38"/>
      <c r="RT227" s="38"/>
      <c r="RU227" s="38"/>
      <c r="RV227" s="38"/>
      <c r="RW227" s="38"/>
      <c r="RX227" s="38"/>
      <c r="RY227" s="38"/>
      <c r="RZ227" s="38"/>
      <c r="SA227" s="38"/>
      <c r="SB227" s="38"/>
      <c r="SC227" s="38"/>
      <c r="SD227" s="38"/>
      <c r="SE227" s="38"/>
      <c r="SF227" s="38"/>
      <c r="SG227" s="38"/>
      <c r="SH227" s="38"/>
      <c r="SI227" s="38"/>
      <c r="SJ227" s="38"/>
      <c r="SK227" s="38"/>
      <c r="SL227" s="38"/>
      <c r="SM227" s="38"/>
      <c r="SN227" s="38"/>
      <c r="SO227" s="38"/>
      <c r="SP227" s="38"/>
      <c r="SQ227" s="38"/>
      <c r="SR227" s="38"/>
      <c r="SS227" s="38"/>
      <c r="ST227" s="38"/>
      <c r="SU227" s="38"/>
      <c r="SV227" s="38"/>
      <c r="SW227" s="38"/>
      <c r="SX227" s="38"/>
      <c r="SY227" s="38"/>
      <c r="SZ227" s="38"/>
      <c r="TA227" s="38"/>
      <c r="TB227" s="38"/>
      <c r="TC227" s="38"/>
      <c r="TD227" s="38"/>
      <c r="TE227" s="38"/>
      <c r="TF227" s="38"/>
      <c r="TG227" s="38"/>
      <c r="TH227" s="38"/>
      <c r="TI227" s="38"/>
      <c r="TJ227" s="38"/>
      <c r="TK227" s="38"/>
      <c r="TL227" s="38"/>
      <c r="TM227" s="38"/>
      <c r="TN227" s="38"/>
      <c r="TO227" s="38"/>
      <c r="TP227" s="38"/>
      <c r="TQ227" s="38"/>
      <c r="TR227" s="38"/>
      <c r="TS227" s="38"/>
      <c r="TT227" s="38"/>
      <c r="TU227" s="38"/>
      <c r="TV227" s="38"/>
      <c r="TW227" s="38"/>
      <c r="TX227" s="38"/>
      <c r="TY227" s="38"/>
      <c r="TZ227" s="38"/>
      <c r="UA227" s="38"/>
      <c r="UB227" s="38"/>
      <c r="UC227" s="38"/>
      <c r="UD227" s="38"/>
      <c r="UE227" s="38"/>
      <c r="UF227" s="38"/>
      <c r="UG227" s="38"/>
      <c r="UH227" s="38"/>
      <c r="UI227" s="38"/>
      <c r="UJ227" s="38"/>
      <c r="UK227" s="38"/>
      <c r="UL227" s="38"/>
      <c r="UM227" s="38"/>
      <c r="UN227" s="38"/>
      <c r="UO227" s="38"/>
      <c r="UP227" s="38"/>
      <c r="UQ227" s="38"/>
      <c r="UR227" s="38"/>
      <c r="US227" s="38"/>
      <c r="UT227" s="38"/>
      <c r="UU227" s="38"/>
      <c r="UV227" s="38"/>
      <c r="UW227" s="38"/>
      <c r="UX227" s="38"/>
      <c r="UY227" s="38"/>
      <c r="UZ227" s="38"/>
      <c r="VA227" s="38"/>
      <c r="VB227" s="38"/>
      <c r="VC227" s="38"/>
      <c r="VD227" s="38"/>
      <c r="VE227" s="38"/>
      <c r="VF227" s="38"/>
      <c r="VG227" s="38"/>
      <c r="VH227" s="38"/>
      <c r="VI227" s="38"/>
      <c r="VJ227" s="38"/>
      <c r="VK227" s="38"/>
      <c r="VL227" s="38"/>
      <c r="VM227" s="38"/>
      <c r="VN227" s="38"/>
      <c r="VO227" s="38"/>
      <c r="VP227" s="38"/>
      <c r="VQ227" s="38"/>
      <c r="VR227" s="38"/>
      <c r="VS227" s="38"/>
      <c r="VT227" s="38"/>
      <c r="VU227" s="38"/>
      <c r="VV227" s="38"/>
      <c r="VW227" s="38"/>
      <c r="VX227" s="38"/>
      <c r="VY227" s="38"/>
      <c r="VZ227" s="38"/>
      <c r="WA227" s="38"/>
      <c r="WB227" s="38"/>
      <c r="WC227" s="38"/>
      <c r="WD227" s="38"/>
      <c r="WE227" s="38"/>
      <c r="WF227" s="38"/>
      <c r="WG227" s="38"/>
      <c r="WH227" s="38"/>
      <c r="WI227" s="38"/>
      <c r="WJ227" s="38"/>
      <c r="WK227" s="38"/>
      <c r="WL227" s="38"/>
      <c r="WM227" s="38"/>
      <c r="WN227" s="38"/>
      <c r="WO227" s="38"/>
      <c r="WP227" s="38"/>
      <c r="WQ227" s="38">
        <v>70</v>
      </c>
      <c r="WR227" s="38"/>
      <c r="WS227" s="38"/>
      <c r="WT227" s="38"/>
      <c r="WU227" s="38"/>
      <c r="WV227" s="38"/>
      <c r="WW227" s="38"/>
      <c r="WX227" s="38">
        <v>70</v>
      </c>
      <c r="WY227" s="38"/>
      <c r="WZ227" s="38"/>
      <c r="XA227" s="38"/>
      <c r="XB227" s="38"/>
      <c r="XC227" s="38"/>
      <c r="XD227" s="38"/>
      <c r="XE227" s="38"/>
      <c r="XF227" s="38"/>
      <c r="XG227" s="38"/>
      <c r="XH227" s="38"/>
      <c r="XI227" s="38"/>
      <c r="XJ227" s="38"/>
      <c r="XK227" s="38"/>
      <c r="XL227" s="38"/>
      <c r="XM227" s="38"/>
      <c r="XN227" s="38"/>
      <c r="XO227" s="38"/>
      <c r="XP227" s="38"/>
      <c r="XQ227" s="38"/>
      <c r="XR227" s="38"/>
      <c r="XS227" s="38"/>
      <c r="XT227" s="38"/>
      <c r="XU227" s="38"/>
      <c r="XV227" s="38"/>
      <c r="XW227" s="38"/>
      <c r="XX227" s="38"/>
      <c r="XY227" s="38"/>
      <c r="XZ227" s="38"/>
      <c r="YA227" s="38"/>
      <c r="YB227" s="38"/>
      <c r="YC227" s="38"/>
      <c r="YD227" s="38"/>
      <c r="YE227" s="38"/>
      <c r="YF227" s="38"/>
      <c r="YG227" s="38"/>
      <c r="YH227" s="38"/>
      <c r="YI227" s="38"/>
      <c r="YJ227" s="38"/>
      <c r="YK227" s="38"/>
      <c r="YL227" s="38"/>
      <c r="YM227" s="38"/>
      <c r="YN227" s="38"/>
      <c r="YO227" s="38"/>
      <c r="YP227" s="38"/>
      <c r="YQ227" s="38"/>
      <c r="YR227" s="38"/>
      <c r="YS227" s="38"/>
      <c r="YT227" s="38"/>
      <c r="YU227" s="38"/>
      <c r="YV227" s="38"/>
      <c r="YW227" s="38"/>
      <c r="YX227" s="38"/>
      <c r="YY227" s="38"/>
      <c r="YZ227" s="38"/>
      <c r="ZA227" s="38"/>
      <c r="ZB227" s="38"/>
      <c r="ZC227" s="38"/>
      <c r="ZD227" s="38"/>
      <c r="ZE227" s="38"/>
      <c r="ZF227" s="38"/>
      <c r="ZG227" s="38"/>
      <c r="ZH227" s="38"/>
      <c r="ZI227" s="38"/>
      <c r="ZJ227" s="38"/>
      <c r="ZK227" s="38"/>
      <c r="ZL227" s="38"/>
      <c r="ZM227" s="38"/>
      <c r="ZN227" s="38"/>
      <c r="ZO227" s="38"/>
      <c r="ZP227" s="38"/>
      <c r="ZQ227" s="38"/>
      <c r="ZR227" s="38"/>
      <c r="ZS227" s="38"/>
      <c r="ZT227" s="38"/>
      <c r="ZU227" s="38"/>
      <c r="ZV227" s="38"/>
      <c r="ZW227" s="38"/>
      <c r="ZX227" s="38"/>
      <c r="ZY227" s="38"/>
      <c r="ZZ227" s="38"/>
      <c r="AAA227" s="38"/>
      <c r="AAB227" s="38"/>
      <c r="AAC227" s="38"/>
      <c r="AAD227" s="38"/>
      <c r="AAE227" s="38"/>
      <c r="AAF227" s="38"/>
      <c r="AAG227" s="38"/>
      <c r="AAH227" s="38"/>
      <c r="AAI227" s="38"/>
      <c r="AAJ227" s="31">
        <f t="shared" si="21"/>
        <v>0</v>
      </c>
      <c r="AAK227" s="5"/>
    </row>
    <row r="228" spans="1:713" s="36" customFormat="1" x14ac:dyDescent="0.25">
      <c r="A228" s="43" t="s">
        <v>224</v>
      </c>
      <c r="B228" s="77">
        <f t="shared" si="20"/>
        <v>0</v>
      </c>
      <c r="C228" s="69">
        <v>10</v>
      </c>
      <c r="D228" s="71">
        <v>43395</v>
      </c>
      <c r="E228" s="79">
        <v>17.3</v>
      </c>
      <c r="F228" s="79">
        <f t="shared" si="23"/>
        <v>0</v>
      </c>
      <c r="G228" s="77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  <c r="BQ228" s="38"/>
      <c r="BR228" s="38"/>
      <c r="BS228" s="38"/>
      <c r="BT228" s="38"/>
      <c r="BU228" s="38"/>
      <c r="BV228" s="38"/>
      <c r="BW228" s="38"/>
      <c r="BX228" s="38"/>
      <c r="BY228" s="38"/>
      <c r="BZ228" s="38"/>
      <c r="CA228" s="38"/>
      <c r="CB228" s="38"/>
      <c r="CC228" s="38"/>
      <c r="CD228" s="38"/>
      <c r="CE228" s="38"/>
      <c r="CF228" s="38"/>
      <c r="CG228" s="38"/>
      <c r="CH228" s="38"/>
      <c r="CI228" s="38"/>
      <c r="CJ228" s="38"/>
      <c r="CK228" s="38"/>
      <c r="CL228" s="38"/>
      <c r="CM228" s="38"/>
      <c r="CN228" s="38"/>
      <c r="CO228" s="38"/>
      <c r="CP228" s="38"/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38"/>
      <c r="DC228" s="38"/>
      <c r="DD228" s="38"/>
      <c r="DE228" s="38"/>
      <c r="DF228" s="38"/>
      <c r="DG228" s="38"/>
      <c r="DH228" s="38"/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38"/>
      <c r="EH228" s="38"/>
      <c r="EI228" s="38"/>
      <c r="EJ228" s="38"/>
      <c r="EK228" s="38"/>
      <c r="EL228" s="38"/>
      <c r="EM228" s="38"/>
      <c r="EN228" s="38"/>
      <c r="EO228" s="38"/>
      <c r="EP228" s="38"/>
      <c r="EQ228" s="38"/>
      <c r="ER228" s="38"/>
      <c r="ES228" s="38"/>
      <c r="ET228" s="38"/>
      <c r="EU228" s="38"/>
      <c r="EV228" s="38"/>
      <c r="EW228" s="38"/>
      <c r="EX228" s="38"/>
      <c r="EY228" s="38"/>
      <c r="EZ228" s="38"/>
      <c r="FA228" s="38"/>
      <c r="FB228" s="38"/>
      <c r="FC228" s="38"/>
      <c r="FD228" s="38"/>
      <c r="FE228" s="38"/>
      <c r="FF228" s="38"/>
      <c r="FG228" s="38"/>
      <c r="FH228" s="38"/>
      <c r="FI228" s="38"/>
      <c r="FJ228" s="38"/>
      <c r="FK228" s="38"/>
      <c r="FL228" s="38"/>
      <c r="FM228" s="38"/>
      <c r="FN228" s="38"/>
      <c r="FO228" s="38"/>
      <c r="FP228" s="38"/>
      <c r="FQ228" s="38"/>
      <c r="FR228" s="38"/>
      <c r="FS228" s="38"/>
      <c r="FT228" s="38"/>
      <c r="FU228" s="38"/>
      <c r="FV228" s="38"/>
      <c r="FW228" s="38"/>
      <c r="FX228" s="38"/>
      <c r="FY228" s="38"/>
      <c r="FZ228" s="38"/>
      <c r="GA228" s="38"/>
      <c r="GB228" s="38"/>
      <c r="GC228" s="38"/>
      <c r="GD228" s="38"/>
      <c r="GE228" s="38"/>
      <c r="GF228" s="38"/>
      <c r="GG228" s="38"/>
      <c r="GH228" s="38"/>
      <c r="GI228" s="38"/>
      <c r="GJ228" s="38"/>
      <c r="GK228" s="38"/>
      <c r="GL228" s="38"/>
      <c r="GM228" s="38"/>
      <c r="GN228" s="38"/>
      <c r="GO228" s="38"/>
      <c r="GP228" s="38"/>
      <c r="GQ228" s="38"/>
      <c r="GR228" s="38"/>
      <c r="GS228" s="38"/>
      <c r="GT228" s="38"/>
      <c r="GU228" s="38"/>
      <c r="GV228" s="38"/>
      <c r="GW228" s="38"/>
      <c r="GX228" s="38"/>
      <c r="GY228" s="38"/>
      <c r="GZ228" s="38"/>
      <c r="HA228" s="38"/>
      <c r="HB228" s="38"/>
      <c r="HC228" s="38"/>
      <c r="HD228" s="38"/>
      <c r="HE228" s="38"/>
      <c r="HF228" s="38"/>
      <c r="HG228" s="38"/>
      <c r="HH228" s="38"/>
      <c r="HI228" s="38"/>
      <c r="HJ228" s="38"/>
      <c r="HK228" s="38"/>
      <c r="HL228" s="38"/>
      <c r="HM228" s="38"/>
      <c r="HN228" s="38"/>
      <c r="HO228" s="38"/>
      <c r="HP228" s="38"/>
      <c r="HQ228" s="38"/>
      <c r="HR228" s="38"/>
      <c r="HS228" s="38"/>
      <c r="HT228" s="38"/>
      <c r="HU228" s="38"/>
      <c r="HV228" s="38"/>
      <c r="HW228" s="38"/>
      <c r="HX228" s="38"/>
      <c r="HY228" s="38"/>
      <c r="HZ228" s="38"/>
      <c r="IA228" s="38"/>
      <c r="IB228" s="38"/>
      <c r="IC228" s="38"/>
      <c r="ID228" s="38"/>
      <c r="IE228" s="38"/>
      <c r="IF228" s="38"/>
      <c r="IG228" s="38"/>
      <c r="IH228" s="38"/>
      <c r="II228" s="38"/>
      <c r="IJ228" s="38"/>
      <c r="IK228" s="38"/>
      <c r="IL228" s="38"/>
      <c r="IM228" s="38"/>
      <c r="IN228" s="38"/>
      <c r="IO228" s="38"/>
      <c r="IP228" s="38"/>
      <c r="IQ228" s="38"/>
      <c r="IR228" s="38"/>
      <c r="IS228" s="38"/>
      <c r="IT228" s="38"/>
      <c r="IU228" s="38"/>
      <c r="IV228" s="38"/>
      <c r="IW228" s="38"/>
      <c r="IX228" s="38"/>
      <c r="IY228" s="38"/>
      <c r="IZ228" s="38"/>
      <c r="JA228" s="38"/>
      <c r="JB228" s="38"/>
      <c r="JC228" s="38"/>
      <c r="JD228" s="38"/>
      <c r="JE228" s="38"/>
      <c r="JF228" s="38"/>
      <c r="JG228" s="38"/>
      <c r="JH228" s="38"/>
      <c r="JI228" s="38"/>
      <c r="JJ228" s="38"/>
      <c r="JK228" s="38"/>
      <c r="JL228" s="38"/>
      <c r="JM228" s="38"/>
      <c r="JN228" s="38"/>
      <c r="JO228" s="38"/>
      <c r="JP228" s="38"/>
      <c r="JQ228" s="38"/>
      <c r="JR228" s="38"/>
      <c r="JS228" s="38"/>
      <c r="JT228" s="38"/>
      <c r="JU228" s="38"/>
      <c r="JV228" s="38"/>
      <c r="JW228" s="38"/>
      <c r="JX228" s="38"/>
      <c r="JY228" s="38"/>
      <c r="JZ228" s="38"/>
      <c r="KA228" s="38"/>
      <c r="KB228" s="38"/>
      <c r="KC228" s="38"/>
      <c r="KD228" s="38"/>
      <c r="KE228" s="38"/>
      <c r="KF228" s="38"/>
      <c r="KG228" s="38"/>
      <c r="KH228" s="38"/>
      <c r="KI228" s="38"/>
      <c r="KJ228" s="38"/>
      <c r="KK228" s="38"/>
      <c r="KL228" s="38"/>
      <c r="KM228" s="38"/>
      <c r="KN228" s="38"/>
      <c r="KO228" s="38"/>
      <c r="KP228" s="38"/>
      <c r="KQ228" s="38"/>
      <c r="KR228" s="38"/>
      <c r="KS228" s="38"/>
      <c r="KT228" s="38"/>
      <c r="KU228" s="38"/>
      <c r="KV228" s="38"/>
      <c r="KW228" s="38"/>
      <c r="KX228" s="38"/>
      <c r="KY228" s="38"/>
      <c r="KZ228" s="38"/>
      <c r="LA228" s="38"/>
      <c r="LB228" s="38"/>
      <c r="LC228" s="38"/>
      <c r="LD228" s="38"/>
      <c r="LE228" s="38"/>
      <c r="LF228" s="38"/>
      <c r="LG228" s="38"/>
      <c r="LH228" s="38"/>
      <c r="LI228" s="38"/>
      <c r="LJ228" s="38"/>
      <c r="LK228" s="38"/>
      <c r="LL228" s="38"/>
      <c r="LM228" s="38"/>
      <c r="LN228" s="38"/>
      <c r="LO228" s="38"/>
      <c r="LP228" s="38"/>
      <c r="LQ228" s="38"/>
      <c r="LR228" s="38"/>
      <c r="LS228" s="38"/>
      <c r="LT228" s="38"/>
      <c r="LU228" s="38"/>
      <c r="LV228" s="38"/>
      <c r="LW228" s="38"/>
      <c r="LX228" s="38"/>
      <c r="LY228" s="38"/>
      <c r="LZ228" s="38"/>
      <c r="MA228" s="38"/>
      <c r="MB228" s="38"/>
      <c r="MC228" s="38"/>
      <c r="MD228" s="38"/>
      <c r="ME228" s="38"/>
      <c r="MF228" s="38"/>
      <c r="MG228" s="38"/>
      <c r="MH228" s="38"/>
      <c r="MI228" s="38"/>
      <c r="MJ228" s="38"/>
      <c r="MK228" s="38"/>
      <c r="ML228" s="38"/>
      <c r="MM228" s="38"/>
      <c r="MN228" s="38"/>
      <c r="MO228" s="38"/>
      <c r="MP228" s="38"/>
      <c r="MQ228" s="38"/>
      <c r="MR228" s="38"/>
      <c r="MS228" s="38"/>
      <c r="MT228" s="38"/>
      <c r="MU228" s="38"/>
      <c r="MV228" s="38"/>
      <c r="MW228" s="38"/>
      <c r="MX228" s="38"/>
      <c r="MY228" s="38"/>
      <c r="MZ228" s="38"/>
      <c r="NA228" s="38"/>
      <c r="NB228" s="38"/>
      <c r="NC228" s="38"/>
      <c r="ND228" s="38"/>
      <c r="NE228" s="38"/>
      <c r="NF228" s="38"/>
      <c r="NG228" s="38"/>
      <c r="NH228" s="38"/>
      <c r="NI228" s="38"/>
      <c r="NJ228" s="38"/>
      <c r="NK228" s="38"/>
      <c r="NL228" s="38"/>
      <c r="NM228" s="38"/>
      <c r="NN228" s="38"/>
      <c r="NO228" s="38"/>
      <c r="NP228" s="38"/>
      <c r="NQ228" s="38"/>
      <c r="NR228" s="38"/>
      <c r="NS228" s="38"/>
      <c r="NT228" s="38"/>
      <c r="NU228" s="38"/>
      <c r="NV228" s="38"/>
      <c r="NW228" s="38"/>
      <c r="NX228" s="38"/>
      <c r="NY228" s="38"/>
      <c r="NZ228" s="38"/>
      <c r="OA228" s="38"/>
      <c r="OB228" s="38"/>
      <c r="OC228" s="38"/>
      <c r="OD228" s="38"/>
      <c r="OE228" s="38"/>
      <c r="OF228" s="38"/>
      <c r="OG228" s="38"/>
      <c r="OH228" s="38"/>
      <c r="OI228" s="38"/>
      <c r="OJ228" s="38"/>
      <c r="OK228" s="38"/>
      <c r="OL228" s="38"/>
      <c r="OM228" s="38"/>
      <c r="ON228" s="38"/>
      <c r="OO228" s="38"/>
      <c r="OP228" s="38"/>
      <c r="OQ228" s="38"/>
      <c r="OR228" s="38"/>
      <c r="OS228" s="38"/>
      <c r="OT228" s="38"/>
      <c r="OU228" s="38"/>
      <c r="OV228" s="38"/>
      <c r="OW228" s="38"/>
      <c r="OX228" s="38"/>
      <c r="OY228" s="38"/>
      <c r="OZ228" s="38"/>
      <c r="PA228" s="38"/>
      <c r="PB228" s="38"/>
      <c r="PC228" s="38"/>
      <c r="PD228" s="38"/>
      <c r="PE228" s="38"/>
      <c r="PF228" s="38"/>
      <c r="PG228" s="38"/>
      <c r="PH228" s="38"/>
      <c r="PI228" s="38"/>
      <c r="PJ228" s="38"/>
      <c r="PK228" s="38"/>
      <c r="PL228" s="38"/>
      <c r="PM228" s="38"/>
      <c r="PN228" s="38"/>
      <c r="PO228" s="38"/>
      <c r="PP228" s="38"/>
      <c r="PQ228" s="38"/>
      <c r="PR228" s="38"/>
      <c r="PS228" s="38"/>
      <c r="PT228" s="38"/>
      <c r="PU228" s="38"/>
      <c r="PV228" s="38"/>
      <c r="PW228" s="38"/>
      <c r="PX228" s="38"/>
      <c r="PY228" s="38"/>
      <c r="PZ228" s="38"/>
      <c r="QA228" s="38"/>
      <c r="QB228" s="38"/>
      <c r="QC228" s="38"/>
      <c r="QD228" s="38"/>
      <c r="QE228" s="38">
        <v>40</v>
      </c>
      <c r="QF228" s="38"/>
      <c r="QG228" s="38"/>
      <c r="QH228" s="38"/>
      <c r="QI228" s="38"/>
      <c r="QJ228" s="38"/>
      <c r="QK228" s="38"/>
      <c r="QL228" s="38"/>
      <c r="QM228" s="38"/>
      <c r="QN228" s="38"/>
      <c r="QO228" s="38"/>
      <c r="QP228" s="38"/>
      <c r="QQ228" s="38"/>
      <c r="QR228" s="38"/>
      <c r="QS228" s="38"/>
      <c r="QT228" s="38"/>
      <c r="QU228" s="38"/>
      <c r="QV228" s="38"/>
      <c r="QW228" s="38"/>
      <c r="QX228" s="38"/>
      <c r="QY228" s="38"/>
      <c r="QZ228" s="38"/>
      <c r="RA228" s="38"/>
      <c r="RB228" s="38"/>
      <c r="RC228" s="38"/>
      <c r="RD228" s="38"/>
      <c r="RE228" s="38"/>
      <c r="RF228" s="38"/>
      <c r="RG228" s="38"/>
      <c r="RH228" s="38"/>
      <c r="RI228" s="38"/>
      <c r="RJ228" s="38"/>
      <c r="RK228" s="38"/>
      <c r="RL228" s="38"/>
      <c r="RM228" s="38"/>
      <c r="RN228" s="38"/>
      <c r="RO228" s="38"/>
      <c r="RP228" s="38"/>
      <c r="RQ228" s="38"/>
      <c r="RR228" s="38"/>
      <c r="RS228" s="38"/>
      <c r="RT228" s="38"/>
      <c r="RU228" s="38"/>
      <c r="RV228" s="38"/>
      <c r="RW228" s="38"/>
      <c r="RX228" s="38"/>
      <c r="RY228" s="38"/>
      <c r="RZ228" s="38"/>
      <c r="SA228" s="38"/>
      <c r="SB228" s="38"/>
      <c r="SC228" s="38"/>
      <c r="SD228" s="38"/>
      <c r="SE228" s="38"/>
      <c r="SF228" s="38"/>
      <c r="SG228" s="38"/>
      <c r="SH228" s="38"/>
      <c r="SI228" s="38"/>
      <c r="SJ228" s="38"/>
      <c r="SK228" s="38"/>
      <c r="SL228" s="38"/>
      <c r="SM228" s="38"/>
      <c r="SN228" s="38"/>
      <c r="SO228" s="38"/>
      <c r="SP228" s="38"/>
      <c r="SQ228" s="38"/>
      <c r="SR228" s="38"/>
      <c r="SS228" s="38"/>
      <c r="ST228" s="38"/>
      <c r="SU228" s="38"/>
      <c r="SV228" s="38"/>
      <c r="SW228" s="38"/>
      <c r="SX228" s="38"/>
      <c r="SY228" s="38"/>
      <c r="SZ228" s="38"/>
      <c r="TA228" s="38"/>
      <c r="TB228" s="38"/>
      <c r="TC228" s="38"/>
      <c r="TD228" s="38"/>
      <c r="TE228" s="38"/>
      <c r="TF228" s="38"/>
      <c r="TG228" s="38"/>
      <c r="TH228" s="38"/>
      <c r="TI228" s="38"/>
      <c r="TJ228" s="38"/>
      <c r="TK228" s="38"/>
      <c r="TL228" s="38"/>
      <c r="TM228" s="38"/>
      <c r="TN228" s="38"/>
      <c r="TO228" s="38"/>
      <c r="TP228" s="38"/>
      <c r="TQ228" s="38"/>
      <c r="TR228" s="38"/>
      <c r="TS228" s="38"/>
      <c r="TT228" s="38"/>
      <c r="TU228" s="38"/>
      <c r="TV228" s="38"/>
      <c r="TW228" s="38"/>
      <c r="TX228" s="38"/>
      <c r="TY228" s="38"/>
      <c r="TZ228" s="38"/>
      <c r="UA228" s="38"/>
      <c r="UB228" s="38"/>
      <c r="UC228" s="38"/>
      <c r="UD228" s="38">
        <v>40</v>
      </c>
      <c r="UE228" s="38"/>
      <c r="UF228" s="38"/>
      <c r="UG228" s="38"/>
      <c r="UH228" s="38"/>
      <c r="UI228" s="38"/>
      <c r="UJ228" s="38"/>
      <c r="UK228" s="38"/>
      <c r="UL228" s="38"/>
      <c r="UM228" s="38"/>
      <c r="UN228" s="38"/>
      <c r="UO228" s="38"/>
      <c r="UP228" s="38"/>
      <c r="UQ228" s="38"/>
      <c r="UR228" s="38"/>
      <c r="US228" s="38"/>
      <c r="UT228" s="38"/>
      <c r="UU228" s="38"/>
      <c r="UV228" s="38"/>
      <c r="UW228" s="38"/>
      <c r="UX228" s="38"/>
      <c r="UY228" s="38"/>
      <c r="UZ228" s="38"/>
      <c r="VA228" s="38"/>
      <c r="VB228" s="38"/>
      <c r="VC228" s="38"/>
      <c r="VD228" s="38"/>
      <c r="VE228" s="38"/>
      <c r="VF228" s="38"/>
      <c r="VG228" s="38"/>
      <c r="VH228" s="38"/>
      <c r="VI228" s="38"/>
      <c r="VJ228" s="38"/>
      <c r="VK228" s="38"/>
      <c r="VL228" s="38"/>
      <c r="VM228" s="38"/>
      <c r="VN228" s="38"/>
      <c r="VO228" s="38"/>
      <c r="VP228" s="38"/>
      <c r="VQ228" s="38"/>
      <c r="VR228" s="38"/>
      <c r="VS228" s="38"/>
      <c r="VT228" s="38"/>
      <c r="VU228" s="38"/>
      <c r="VV228" s="38"/>
      <c r="VW228" s="38"/>
      <c r="VX228" s="38"/>
      <c r="VY228" s="38"/>
      <c r="VZ228" s="38"/>
      <c r="WA228" s="38"/>
      <c r="WB228" s="38"/>
      <c r="WC228" s="38"/>
      <c r="WD228" s="38"/>
      <c r="WE228" s="38"/>
      <c r="WF228" s="38"/>
      <c r="WG228" s="38"/>
      <c r="WH228" s="38"/>
      <c r="WI228" s="38"/>
      <c r="WJ228" s="38"/>
      <c r="WK228" s="38"/>
      <c r="WL228" s="38"/>
      <c r="WM228" s="38"/>
      <c r="WN228" s="38"/>
      <c r="WO228" s="38"/>
      <c r="WP228" s="38"/>
      <c r="WQ228" s="38"/>
      <c r="WR228" s="38"/>
      <c r="WS228" s="38"/>
      <c r="WT228" s="38"/>
      <c r="WU228" s="38"/>
      <c r="WV228" s="38"/>
      <c r="WW228" s="38"/>
      <c r="WX228" s="38"/>
      <c r="WY228" s="38"/>
      <c r="WZ228" s="38"/>
      <c r="XA228" s="38"/>
      <c r="XB228" s="38"/>
      <c r="XC228" s="38"/>
      <c r="XD228" s="38"/>
      <c r="XE228" s="38"/>
      <c r="XF228" s="38"/>
      <c r="XG228" s="38"/>
      <c r="XH228" s="38"/>
      <c r="XI228" s="38"/>
      <c r="XJ228" s="38"/>
      <c r="XK228" s="38"/>
      <c r="XL228" s="38"/>
      <c r="XM228" s="38"/>
      <c r="XN228" s="38"/>
      <c r="XO228" s="38"/>
      <c r="XP228" s="38"/>
      <c r="XQ228" s="38"/>
      <c r="XR228" s="38"/>
      <c r="XS228" s="38"/>
      <c r="XT228" s="38"/>
      <c r="XU228" s="38"/>
      <c r="XV228" s="38"/>
      <c r="XW228" s="38"/>
      <c r="XX228" s="38"/>
      <c r="XY228" s="38"/>
      <c r="XZ228" s="38"/>
      <c r="YA228" s="38"/>
      <c r="YB228" s="38"/>
      <c r="YC228" s="38"/>
      <c r="YD228" s="38"/>
      <c r="YE228" s="38"/>
      <c r="YF228" s="38"/>
      <c r="YG228" s="38"/>
      <c r="YH228" s="38"/>
      <c r="YI228" s="38"/>
      <c r="YJ228" s="38"/>
      <c r="YK228" s="38"/>
      <c r="YL228" s="38"/>
      <c r="YM228" s="38"/>
      <c r="YN228" s="38"/>
      <c r="YO228" s="38"/>
      <c r="YP228" s="38"/>
      <c r="YQ228" s="38"/>
      <c r="YR228" s="38"/>
      <c r="YS228" s="38"/>
      <c r="YT228" s="38"/>
      <c r="YU228" s="38"/>
      <c r="YV228" s="38"/>
      <c r="YW228" s="38"/>
      <c r="YX228" s="38"/>
      <c r="YY228" s="38"/>
      <c r="YZ228" s="38"/>
      <c r="ZA228" s="38"/>
      <c r="ZB228" s="38"/>
      <c r="ZC228" s="38"/>
      <c r="ZD228" s="38"/>
      <c r="ZE228" s="38"/>
      <c r="ZF228" s="38"/>
      <c r="ZG228" s="38"/>
      <c r="ZH228" s="38"/>
      <c r="ZI228" s="38"/>
      <c r="ZJ228" s="38"/>
      <c r="ZK228" s="38"/>
      <c r="ZL228" s="38"/>
      <c r="ZM228" s="38"/>
      <c r="ZN228" s="38"/>
      <c r="ZO228" s="38"/>
      <c r="ZP228" s="38"/>
      <c r="ZQ228" s="38"/>
      <c r="ZR228" s="38"/>
      <c r="ZS228" s="38"/>
      <c r="ZT228" s="38"/>
      <c r="ZU228" s="38"/>
      <c r="ZV228" s="38"/>
      <c r="ZW228" s="38"/>
      <c r="ZX228" s="38"/>
      <c r="ZY228" s="38"/>
      <c r="ZZ228" s="38"/>
      <c r="AAA228" s="38"/>
      <c r="AAB228" s="38"/>
      <c r="AAC228" s="38"/>
      <c r="AAD228" s="38"/>
      <c r="AAE228" s="38"/>
      <c r="AAF228" s="38"/>
      <c r="AAG228" s="38"/>
      <c r="AAH228" s="38"/>
      <c r="AAI228" s="38"/>
      <c r="AAJ228" s="31">
        <f t="shared" si="21"/>
        <v>0</v>
      </c>
      <c r="AAK228" s="5"/>
    </row>
    <row r="229" spans="1:713" s="36" customFormat="1" x14ac:dyDescent="0.25">
      <c r="A229" s="43" t="s">
        <v>147</v>
      </c>
      <c r="B229" s="77">
        <f t="shared" si="20"/>
        <v>0</v>
      </c>
      <c r="C229" s="69">
        <v>0.8</v>
      </c>
      <c r="D229" s="71">
        <v>43374</v>
      </c>
      <c r="E229" s="79">
        <v>31.24</v>
      </c>
      <c r="F229" s="79">
        <f t="shared" si="23"/>
        <v>0</v>
      </c>
      <c r="G229" s="77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  <c r="BQ229" s="38"/>
      <c r="BR229" s="38"/>
      <c r="BS229" s="38"/>
      <c r="BT229" s="38"/>
      <c r="BU229" s="38"/>
      <c r="BV229" s="38"/>
      <c r="BW229" s="38"/>
      <c r="BX229" s="38"/>
      <c r="BY229" s="38"/>
      <c r="BZ229" s="38"/>
      <c r="CA229" s="38"/>
      <c r="CB229" s="38"/>
      <c r="CC229" s="38"/>
      <c r="CD229" s="38"/>
      <c r="CE229" s="38"/>
      <c r="CF229" s="38"/>
      <c r="CG229" s="38"/>
      <c r="CH229" s="38"/>
      <c r="CI229" s="38"/>
      <c r="CJ229" s="38"/>
      <c r="CK229" s="38"/>
      <c r="CL229" s="38"/>
      <c r="CM229" s="38"/>
      <c r="CN229" s="38"/>
      <c r="CO229" s="38"/>
      <c r="CP229" s="38"/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38"/>
      <c r="DC229" s="38"/>
      <c r="DD229" s="38"/>
      <c r="DE229" s="38"/>
      <c r="DF229" s="38"/>
      <c r="DG229" s="38"/>
      <c r="DH229" s="38"/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  <c r="EI229" s="38"/>
      <c r="EJ229" s="38"/>
      <c r="EK229" s="38"/>
      <c r="EL229" s="38"/>
      <c r="EM229" s="38"/>
      <c r="EN229" s="38"/>
      <c r="EO229" s="38"/>
      <c r="EP229" s="38"/>
      <c r="EQ229" s="38"/>
      <c r="ER229" s="38"/>
      <c r="ES229" s="38"/>
      <c r="ET229" s="38"/>
      <c r="EU229" s="38"/>
      <c r="EV229" s="38"/>
      <c r="EW229" s="38"/>
      <c r="EX229" s="38"/>
      <c r="EY229" s="38"/>
      <c r="EZ229" s="38"/>
      <c r="FA229" s="38"/>
      <c r="FB229" s="38"/>
      <c r="FC229" s="38"/>
      <c r="FD229" s="38"/>
      <c r="FE229" s="38"/>
      <c r="FF229" s="38"/>
      <c r="FG229" s="38"/>
      <c r="FH229" s="38"/>
      <c r="FI229" s="38"/>
      <c r="FJ229" s="38"/>
      <c r="FK229" s="38"/>
      <c r="FL229" s="38"/>
      <c r="FM229" s="38"/>
      <c r="FN229" s="38"/>
      <c r="FO229" s="38"/>
      <c r="FP229" s="38"/>
      <c r="FQ229" s="38"/>
      <c r="FR229" s="38"/>
      <c r="FS229" s="38"/>
      <c r="FT229" s="38"/>
      <c r="FU229" s="38"/>
      <c r="FV229" s="38"/>
      <c r="FW229" s="38"/>
      <c r="FX229" s="38"/>
      <c r="FY229" s="38"/>
      <c r="FZ229" s="38"/>
      <c r="GA229" s="38"/>
      <c r="GB229" s="38">
        <v>0.8</v>
      </c>
      <c r="GC229" s="38"/>
      <c r="GD229" s="38"/>
      <c r="GE229" s="38"/>
      <c r="GF229" s="38"/>
      <c r="GG229" s="38"/>
      <c r="GH229" s="38"/>
      <c r="GI229" s="38"/>
      <c r="GJ229" s="38"/>
      <c r="GK229" s="38"/>
      <c r="GL229" s="38"/>
      <c r="GM229" s="38"/>
      <c r="GN229" s="38">
        <v>0.8</v>
      </c>
      <c r="GO229" s="38"/>
      <c r="GP229" s="38"/>
      <c r="GQ229" s="38"/>
      <c r="GR229" s="38"/>
      <c r="GS229" s="38"/>
      <c r="GT229" s="38"/>
      <c r="GU229" s="38"/>
      <c r="GV229" s="38"/>
      <c r="GW229" s="38"/>
      <c r="GX229" s="38"/>
      <c r="GY229" s="38"/>
      <c r="GZ229" s="38"/>
      <c r="HA229" s="38"/>
      <c r="HB229" s="38"/>
      <c r="HC229" s="38"/>
      <c r="HD229" s="38"/>
      <c r="HE229" s="38"/>
      <c r="HF229" s="38"/>
      <c r="HG229" s="38"/>
      <c r="HH229" s="38"/>
      <c r="HI229" s="38"/>
      <c r="HJ229" s="38"/>
      <c r="HK229" s="38"/>
      <c r="HL229" s="38"/>
      <c r="HM229" s="38"/>
      <c r="HN229" s="38"/>
      <c r="HO229" s="38"/>
      <c r="HP229" s="38"/>
      <c r="HQ229" s="38"/>
      <c r="HR229" s="38"/>
      <c r="HS229" s="38"/>
      <c r="HT229" s="38"/>
      <c r="HU229" s="38"/>
      <c r="HV229" s="38"/>
      <c r="HW229" s="38"/>
      <c r="HX229" s="38"/>
      <c r="HY229" s="38"/>
      <c r="HZ229" s="38"/>
      <c r="IA229" s="38"/>
      <c r="IB229" s="38"/>
      <c r="IC229" s="38"/>
      <c r="ID229" s="38"/>
      <c r="IE229" s="38"/>
      <c r="IF229" s="38"/>
      <c r="IG229" s="38"/>
      <c r="IH229" s="38"/>
      <c r="II229" s="38"/>
      <c r="IJ229" s="38"/>
      <c r="IK229" s="38"/>
      <c r="IL229" s="38"/>
      <c r="IM229" s="38"/>
      <c r="IN229" s="38"/>
      <c r="IO229" s="38"/>
      <c r="IP229" s="38"/>
      <c r="IQ229" s="38"/>
      <c r="IR229" s="38"/>
      <c r="IS229" s="38"/>
      <c r="IT229" s="38"/>
      <c r="IU229" s="38"/>
      <c r="IV229" s="38"/>
      <c r="IW229" s="38"/>
      <c r="IX229" s="38"/>
      <c r="IY229" s="38"/>
      <c r="IZ229" s="38"/>
      <c r="JA229" s="38"/>
      <c r="JB229" s="38"/>
      <c r="JC229" s="38"/>
      <c r="JD229" s="38"/>
      <c r="JE229" s="38"/>
      <c r="JF229" s="38"/>
      <c r="JG229" s="38"/>
      <c r="JH229" s="38"/>
      <c r="JI229" s="38"/>
      <c r="JJ229" s="38"/>
      <c r="JK229" s="38"/>
      <c r="JL229" s="38"/>
      <c r="JM229" s="38"/>
      <c r="JN229" s="38"/>
      <c r="JO229" s="38"/>
      <c r="JP229" s="38"/>
      <c r="JQ229" s="38"/>
      <c r="JR229" s="38"/>
      <c r="JS229" s="38"/>
      <c r="JT229" s="38"/>
      <c r="JU229" s="38"/>
      <c r="JV229" s="38"/>
      <c r="JW229" s="38"/>
      <c r="JX229" s="38"/>
      <c r="JY229" s="38"/>
      <c r="JZ229" s="38"/>
      <c r="KA229" s="38"/>
      <c r="KB229" s="38"/>
      <c r="KC229" s="38"/>
      <c r="KD229" s="38"/>
      <c r="KE229" s="38"/>
      <c r="KF229" s="38"/>
      <c r="KG229" s="38"/>
      <c r="KH229" s="38"/>
      <c r="KI229" s="38"/>
      <c r="KJ229" s="38"/>
      <c r="KK229" s="38"/>
      <c r="KL229" s="38"/>
      <c r="KM229" s="38"/>
      <c r="KN229" s="38"/>
      <c r="KO229" s="38"/>
      <c r="KP229" s="38"/>
      <c r="KQ229" s="38"/>
      <c r="KR229" s="38"/>
      <c r="KS229" s="38"/>
      <c r="KT229" s="38"/>
      <c r="KU229" s="38"/>
      <c r="KV229" s="38"/>
      <c r="KW229" s="38"/>
      <c r="KX229" s="38"/>
      <c r="KY229" s="38"/>
      <c r="KZ229" s="38"/>
      <c r="LA229" s="38"/>
      <c r="LB229" s="38"/>
      <c r="LC229" s="38"/>
      <c r="LD229" s="38"/>
      <c r="LE229" s="38"/>
      <c r="LF229" s="38"/>
      <c r="LG229" s="38"/>
      <c r="LH229" s="38"/>
      <c r="LI229" s="38"/>
      <c r="LJ229" s="38"/>
      <c r="LK229" s="38"/>
      <c r="LL229" s="38"/>
      <c r="LM229" s="38"/>
      <c r="LN229" s="38"/>
      <c r="LO229" s="38"/>
      <c r="LP229" s="38"/>
      <c r="LQ229" s="38"/>
      <c r="LR229" s="38"/>
      <c r="LS229" s="38"/>
      <c r="LT229" s="38"/>
      <c r="LU229" s="38"/>
      <c r="LV229" s="38"/>
      <c r="LW229" s="38"/>
      <c r="LX229" s="38"/>
      <c r="LY229" s="38"/>
      <c r="LZ229" s="38"/>
      <c r="MA229" s="38"/>
      <c r="MB229" s="38"/>
      <c r="MC229" s="38"/>
      <c r="MD229" s="38"/>
      <c r="ME229" s="38"/>
      <c r="MF229" s="38"/>
      <c r="MG229" s="38"/>
      <c r="MH229" s="38"/>
      <c r="MI229" s="38"/>
      <c r="MJ229" s="38"/>
      <c r="MK229" s="38"/>
      <c r="ML229" s="38"/>
      <c r="MM229" s="38"/>
      <c r="MN229" s="38"/>
      <c r="MO229" s="38"/>
      <c r="MP229" s="38"/>
      <c r="MQ229" s="38"/>
      <c r="MR229" s="38"/>
      <c r="MS229" s="38"/>
      <c r="MT229" s="38"/>
      <c r="MU229" s="38"/>
      <c r="MV229" s="38"/>
      <c r="MW229" s="38"/>
      <c r="MX229" s="38"/>
      <c r="MY229" s="38"/>
      <c r="MZ229" s="38"/>
      <c r="NA229" s="38"/>
      <c r="NB229" s="38"/>
      <c r="NC229" s="38"/>
      <c r="ND229" s="38"/>
      <c r="NE229" s="38"/>
      <c r="NF229" s="38"/>
      <c r="NG229" s="38"/>
      <c r="NH229" s="38"/>
      <c r="NI229" s="38"/>
      <c r="NJ229" s="38"/>
      <c r="NK229" s="38"/>
      <c r="NL229" s="38"/>
      <c r="NM229" s="38"/>
      <c r="NN229" s="38"/>
      <c r="NO229" s="38"/>
      <c r="NP229" s="38"/>
      <c r="NQ229" s="38">
        <v>1.6</v>
      </c>
      <c r="NR229" s="38"/>
      <c r="NS229" s="38"/>
      <c r="NT229" s="38"/>
      <c r="NU229" s="38">
        <v>1.6</v>
      </c>
      <c r="NV229" s="38"/>
      <c r="NW229" s="38"/>
      <c r="NX229" s="38"/>
      <c r="NY229" s="38"/>
      <c r="NZ229" s="38"/>
      <c r="OA229" s="38"/>
      <c r="OB229" s="38"/>
      <c r="OC229" s="38"/>
      <c r="OD229" s="38"/>
      <c r="OE229" s="38"/>
      <c r="OF229" s="38"/>
      <c r="OG229" s="38"/>
      <c r="OH229" s="38"/>
      <c r="OI229" s="38"/>
      <c r="OJ229" s="38"/>
      <c r="OK229" s="38"/>
      <c r="OL229" s="38"/>
      <c r="OM229" s="38"/>
      <c r="ON229" s="38"/>
      <c r="OO229" s="38"/>
      <c r="OP229" s="38"/>
      <c r="OQ229" s="38"/>
      <c r="OR229" s="38"/>
      <c r="OS229" s="38"/>
      <c r="OT229" s="38"/>
      <c r="OU229" s="38"/>
      <c r="OV229" s="38"/>
      <c r="OW229" s="38"/>
      <c r="OX229" s="38"/>
      <c r="OY229" s="38"/>
      <c r="OZ229" s="38"/>
      <c r="PA229" s="38"/>
      <c r="PB229" s="38"/>
      <c r="PC229" s="38"/>
      <c r="PD229" s="38"/>
      <c r="PE229" s="38"/>
      <c r="PF229" s="38"/>
      <c r="PG229" s="38"/>
      <c r="PH229" s="38"/>
      <c r="PI229" s="38"/>
      <c r="PJ229" s="38"/>
      <c r="PK229" s="38"/>
      <c r="PL229" s="38"/>
      <c r="PM229" s="38"/>
      <c r="PN229" s="38"/>
      <c r="PO229" s="38"/>
      <c r="PP229" s="38"/>
      <c r="PQ229" s="38"/>
      <c r="PR229" s="38"/>
      <c r="PS229" s="38"/>
      <c r="PT229" s="38"/>
      <c r="PU229" s="38"/>
      <c r="PV229" s="38"/>
      <c r="PW229" s="38"/>
      <c r="PX229" s="38"/>
      <c r="PY229" s="38"/>
      <c r="PZ229" s="38"/>
      <c r="QA229" s="38"/>
      <c r="QB229" s="38"/>
      <c r="QC229" s="38"/>
      <c r="QD229" s="38"/>
      <c r="QE229" s="38"/>
      <c r="QF229" s="38"/>
      <c r="QG229" s="38"/>
      <c r="QH229" s="38"/>
      <c r="QI229" s="38"/>
      <c r="QJ229" s="38"/>
      <c r="QK229" s="38"/>
      <c r="QL229" s="38"/>
      <c r="QM229" s="38"/>
      <c r="QN229" s="38"/>
      <c r="QO229" s="38"/>
      <c r="QP229" s="38"/>
      <c r="QQ229" s="38"/>
      <c r="QR229" s="38"/>
      <c r="QS229" s="38"/>
      <c r="QT229" s="38"/>
      <c r="QU229" s="38"/>
      <c r="QV229" s="38"/>
      <c r="QW229" s="38"/>
      <c r="QX229" s="38"/>
      <c r="QY229" s="38"/>
      <c r="QZ229" s="38"/>
      <c r="RA229" s="38"/>
      <c r="RB229" s="38"/>
      <c r="RC229" s="38"/>
      <c r="RD229" s="38"/>
      <c r="RE229" s="38"/>
      <c r="RF229" s="38"/>
      <c r="RG229" s="38"/>
      <c r="RH229" s="38"/>
      <c r="RI229" s="38"/>
      <c r="RJ229" s="38"/>
      <c r="RK229" s="38"/>
      <c r="RL229" s="38"/>
      <c r="RM229" s="38"/>
      <c r="RN229" s="38"/>
      <c r="RO229" s="38"/>
      <c r="RP229" s="38"/>
      <c r="RQ229" s="38"/>
      <c r="RR229" s="38"/>
      <c r="RS229" s="38"/>
      <c r="RT229" s="38"/>
      <c r="RU229" s="38"/>
      <c r="RV229" s="38"/>
      <c r="RW229" s="38"/>
      <c r="RX229" s="38"/>
      <c r="RY229" s="38"/>
      <c r="RZ229" s="38"/>
      <c r="SA229" s="38"/>
      <c r="SB229" s="38"/>
      <c r="SC229" s="38"/>
      <c r="SD229" s="38"/>
      <c r="SE229" s="38"/>
      <c r="SF229" s="38"/>
      <c r="SG229" s="38"/>
      <c r="SH229" s="38"/>
      <c r="SI229" s="38"/>
      <c r="SJ229" s="38"/>
      <c r="SK229" s="38"/>
      <c r="SL229" s="38"/>
      <c r="SM229" s="38"/>
      <c r="SN229" s="38"/>
      <c r="SO229" s="38"/>
      <c r="SP229" s="38"/>
      <c r="SQ229" s="38"/>
      <c r="SR229" s="38"/>
      <c r="SS229" s="38"/>
      <c r="ST229" s="38"/>
      <c r="SU229" s="38"/>
      <c r="SV229" s="38"/>
      <c r="SW229" s="38"/>
      <c r="SX229" s="38"/>
      <c r="SY229" s="38"/>
      <c r="SZ229" s="38"/>
      <c r="TA229" s="38"/>
      <c r="TB229" s="38"/>
      <c r="TC229" s="38"/>
      <c r="TD229" s="38"/>
      <c r="TE229" s="38">
        <v>0.8</v>
      </c>
      <c r="TF229" s="38"/>
      <c r="TG229" s="38"/>
      <c r="TH229" s="38"/>
      <c r="TI229" s="38"/>
      <c r="TJ229" s="38"/>
      <c r="TK229" s="38"/>
      <c r="TL229" s="38"/>
      <c r="TM229" s="38">
        <v>0.8</v>
      </c>
      <c r="TN229" s="38"/>
      <c r="TO229" s="38"/>
      <c r="TP229" s="38"/>
      <c r="TQ229" s="38"/>
      <c r="TR229" s="38"/>
      <c r="TS229" s="38"/>
      <c r="TT229" s="38"/>
      <c r="TU229" s="38"/>
      <c r="TV229" s="38"/>
      <c r="TW229" s="38"/>
      <c r="TX229" s="38"/>
      <c r="TY229" s="38"/>
      <c r="TZ229" s="38"/>
      <c r="UA229" s="38"/>
      <c r="UB229" s="38"/>
      <c r="UC229" s="38"/>
      <c r="UD229" s="38"/>
      <c r="UE229" s="38"/>
      <c r="UF229" s="38"/>
      <c r="UG229" s="38"/>
      <c r="UH229" s="38"/>
      <c r="UI229" s="38"/>
      <c r="UJ229" s="38"/>
      <c r="UK229" s="38"/>
      <c r="UL229" s="38"/>
      <c r="UM229" s="38"/>
      <c r="UN229" s="38"/>
      <c r="UO229" s="38"/>
      <c r="UP229" s="38"/>
      <c r="UQ229" s="38"/>
      <c r="UR229" s="38"/>
      <c r="US229" s="38"/>
      <c r="UT229" s="38"/>
      <c r="UU229" s="38"/>
      <c r="UV229" s="38"/>
      <c r="UW229" s="38"/>
      <c r="UX229" s="38"/>
      <c r="UY229" s="38"/>
      <c r="UZ229" s="38"/>
      <c r="VA229" s="38"/>
      <c r="VB229" s="38"/>
      <c r="VC229" s="38"/>
      <c r="VD229" s="38"/>
      <c r="VE229" s="38"/>
      <c r="VF229" s="38"/>
      <c r="VG229" s="38"/>
      <c r="VH229" s="38"/>
      <c r="VI229" s="38"/>
      <c r="VJ229" s="38"/>
      <c r="VK229" s="38"/>
      <c r="VL229" s="38"/>
      <c r="VM229" s="38"/>
      <c r="VN229" s="38"/>
      <c r="VO229" s="38"/>
      <c r="VP229" s="38"/>
      <c r="VQ229" s="38"/>
      <c r="VR229" s="38"/>
      <c r="VS229" s="38"/>
      <c r="VT229" s="38"/>
      <c r="VU229" s="38"/>
      <c r="VV229" s="38"/>
      <c r="VW229" s="38"/>
      <c r="VX229" s="38"/>
      <c r="VY229" s="38"/>
      <c r="VZ229" s="38"/>
      <c r="WA229" s="38"/>
      <c r="WB229" s="38"/>
      <c r="WC229" s="38"/>
      <c r="WD229" s="38"/>
      <c r="WE229" s="38"/>
      <c r="WF229" s="38"/>
      <c r="WG229" s="38"/>
      <c r="WH229" s="38"/>
      <c r="WI229" s="38"/>
      <c r="WJ229" s="38"/>
      <c r="WK229" s="38"/>
      <c r="WL229" s="38"/>
      <c r="WM229" s="38"/>
      <c r="WN229" s="38"/>
      <c r="WO229" s="38"/>
      <c r="WP229" s="38"/>
      <c r="WQ229" s="38"/>
      <c r="WR229" s="38"/>
      <c r="WS229" s="38"/>
      <c r="WT229" s="38"/>
      <c r="WU229" s="38"/>
      <c r="WV229" s="38"/>
      <c r="WW229" s="38"/>
      <c r="WX229" s="38"/>
      <c r="WY229" s="38"/>
      <c r="WZ229" s="38"/>
      <c r="XA229" s="38"/>
      <c r="XB229" s="38"/>
      <c r="XC229" s="38"/>
      <c r="XD229" s="38"/>
      <c r="XE229" s="38"/>
      <c r="XF229" s="38"/>
      <c r="XG229" s="38"/>
      <c r="XH229" s="38"/>
      <c r="XI229" s="38"/>
      <c r="XJ229" s="38"/>
      <c r="XK229" s="38"/>
      <c r="XL229" s="38"/>
      <c r="XM229" s="38"/>
      <c r="XN229" s="38"/>
      <c r="XO229" s="38"/>
      <c r="XP229" s="38"/>
      <c r="XQ229" s="38"/>
      <c r="XR229" s="38"/>
      <c r="XS229" s="38"/>
      <c r="XT229" s="38"/>
      <c r="XU229" s="38"/>
      <c r="XV229" s="38"/>
      <c r="XW229" s="38"/>
      <c r="XX229" s="38"/>
      <c r="XY229" s="38"/>
      <c r="XZ229" s="38"/>
      <c r="YA229" s="38"/>
      <c r="YB229" s="38"/>
      <c r="YC229" s="38"/>
      <c r="YD229" s="38"/>
      <c r="YE229" s="38"/>
      <c r="YF229" s="38"/>
      <c r="YG229" s="38"/>
      <c r="YH229" s="38"/>
      <c r="YI229" s="38"/>
      <c r="YJ229" s="38"/>
      <c r="YK229" s="38"/>
      <c r="YL229" s="38"/>
      <c r="YM229" s="38"/>
      <c r="YN229" s="38"/>
      <c r="YO229" s="38"/>
      <c r="YP229" s="38"/>
      <c r="YQ229" s="38"/>
      <c r="YR229" s="38"/>
      <c r="YS229" s="38"/>
      <c r="YT229" s="38"/>
      <c r="YU229" s="38"/>
      <c r="YV229" s="38"/>
      <c r="YW229" s="38"/>
      <c r="YX229" s="38"/>
      <c r="YY229" s="38"/>
      <c r="YZ229" s="38"/>
      <c r="ZA229" s="38"/>
      <c r="ZB229" s="38"/>
      <c r="ZC229" s="38"/>
      <c r="ZD229" s="38"/>
      <c r="ZE229" s="38"/>
      <c r="ZF229" s="38"/>
      <c r="ZG229" s="38"/>
      <c r="ZH229" s="38"/>
      <c r="ZI229" s="38"/>
      <c r="ZJ229" s="38"/>
      <c r="ZK229" s="38"/>
      <c r="ZL229" s="38"/>
      <c r="ZM229" s="38"/>
      <c r="ZN229" s="38"/>
      <c r="ZO229" s="38"/>
      <c r="ZP229" s="38"/>
      <c r="ZQ229" s="38"/>
      <c r="ZR229" s="38"/>
      <c r="ZS229" s="38"/>
      <c r="ZT229" s="38"/>
      <c r="ZU229" s="38"/>
      <c r="ZV229" s="38"/>
      <c r="ZW229" s="38"/>
      <c r="ZX229" s="38"/>
      <c r="ZY229" s="38"/>
      <c r="ZZ229" s="38"/>
      <c r="AAA229" s="38"/>
      <c r="AAB229" s="38"/>
      <c r="AAC229" s="38"/>
      <c r="AAD229" s="38"/>
      <c r="AAE229" s="38"/>
      <c r="AAF229" s="38"/>
      <c r="AAG229" s="38"/>
      <c r="AAH229" s="38"/>
      <c r="AAI229" s="38"/>
      <c r="AAJ229" s="31">
        <f t="shared" si="21"/>
        <v>0</v>
      </c>
      <c r="AAK229" s="5"/>
    </row>
    <row r="230" spans="1:713" s="36" customFormat="1" x14ac:dyDescent="0.25">
      <c r="A230" s="43" t="s">
        <v>134</v>
      </c>
      <c r="B230" s="77">
        <f t="shared" si="20"/>
        <v>0</v>
      </c>
      <c r="C230" s="69">
        <v>1</v>
      </c>
      <c r="D230" s="71">
        <v>43297</v>
      </c>
      <c r="E230" s="79">
        <v>91.46</v>
      </c>
      <c r="F230" s="79">
        <f t="shared" si="23"/>
        <v>0</v>
      </c>
      <c r="G230" s="77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  <c r="BQ230" s="38"/>
      <c r="BR230" s="38"/>
      <c r="BS230" s="38"/>
      <c r="BT230" s="38"/>
      <c r="BU230" s="38"/>
      <c r="BV230" s="38"/>
      <c r="BW230" s="38"/>
      <c r="BX230" s="38"/>
      <c r="BY230" s="38"/>
      <c r="BZ230" s="38"/>
      <c r="CA230" s="38"/>
      <c r="CB230" s="38"/>
      <c r="CC230" s="38"/>
      <c r="CD230" s="38"/>
      <c r="CE230" s="38"/>
      <c r="CF230" s="38"/>
      <c r="CG230" s="38"/>
      <c r="CH230" s="38"/>
      <c r="CI230" s="38"/>
      <c r="CJ230" s="38"/>
      <c r="CK230" s="38"/>
      <c r="CL230" s="38"/>
      <c r="CM230" s="38"/>
      <c r="CN230" s="38"/>
      <c r="CO230" s="38"/>
      <c r="CP230" s="38"/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38"/>
      <c r="DC230" s="38"/>
      <c r="DD230" s="38"/>
      <c r="DE230" s="38"/>
      <c r="DF230" s="38"/>
      <c r="DG230" s="38"/>
      <c r="DH230" s="38"/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  <c r="EI230" s="38"/>
      <c r="EJ230" s="38"/>
      <c r="EK230" s="38"/>
      <c r="EL230" s="38"/>
      <c r="EM230" s="38"/>
      <c r="EN230" s="38"/>
      <c r="EO230" s="38"/>
      <c r="EP230" s="38"/>
      <c r="EQ230" s="38"/>
      <c r="ER230" s="38"/>
      <c r="ES230" s="38"/>
      <c r="ET230" s="38"/>
      <c r="EU230" s="38"/>
      <c r="EV230" s="38"/>
      <c r="EW230" s="38"/>
      <c r="EX230" s="38"/>
      <c r="EY230" s="38"/>
      <c r="EZ230" s="38"/>
      <c r="FA230" s="38"/>
      <c r="FB230" s="38"/>
      <c r="FC230" s="38"/>
      <c r="FD230" s="38"/>
      <c r="FE230" s="38"/>
      <c r="FF230" s="38"/>
      <c r="FG230" s="38"/>
      <c r="FH230" s="38"/>
      <c r="FI230" s="38"/>
      <c r="FJ230" s="38"/>
      <c r="FK230" s="38"/>
      <c r="FL230" s="38"/>
      <c r="FM230" s="38"/>
      <c r="FN230" s="38"/>
      <c r="FO230" s="38"/>
      <c r="FP230" s="38"/>
      <c r="FQ230" s="38"/>
      <c r="FR230" s="38"/>
      <c r="FS230" s="38"/>
      <c r="FT230" s="38"/>
      <c r="FU230" s="38"/>
      <c r="FV230" s="38"/>
      <c r="FW230" s="38"/>
      <c r="FX230" s="38"/>
      <c r="FY230" s="38"/>
      <c r="FZ230" s="38"/>
      <c r="GA230" s="38"/>
      <c r="GB230" s="38"/>
      <c r="GC230" s="38"/>
      <c r="GD230" s="38"/>
      <c r="GE230" s="38"/>
      <c r="GF230" s="38"/>
      <c r="GG230" s="38"/>
      <c r="GH230" s="38"/>
      <c r="GI230" s="38"/>
      <c r="GJ230" s="38"/>
      <c r="GK230" s="38"/>
      <c r="GL230" s="38"/>
      <c r="GM230" s="38"/>
      <c r="GN230" s="38"/>
      <c r="GO230" s="38"/>
      <c r="GP230" s="38"/>
      <c r="GQ230" s="38"/>
      <c r="GR230" s="38"/>
      <c r="GS230" s="38"/>
      <c r="GT230" s="38"/>
      <c r="GU230" s="38"/>
      <c r="GV230" s="38"/>
      <c r="GW230" s="38"/>
      <c r="GX230" s="38"/>
      <c r="GY230" s="38"/>
      <c r="GZ230" s="38"/>
      <c r="HA230" s="38"/>
      <c r="HB230" s="38"/>
      <c r="HC230" s="38"/>
      <c r="HD230" s="38"/>
      <c r="HE230" s="38"/>
      <c r="HF230" s="38"/>
      <c r="HG230" s="38"/>
      <c r="HH230" s="38"/>
      <c r="HI230" s="38"/>
      <c r="HJ230" s="38"/>
      <c r="HK230" s="38"/>
      <c r="HL230" s="38"/>
      <c r="HM230" s="38"/>
      <c r="HN230" s="38"/>
      <c r="HO230" s="38"/>
      <c r="HP230" s="38"/>
      <c r="HQ230" s="38"/>
      <c r="HR230" s="38"/>
      <c r="HS230" s="38"/>
      <c r="HT230" s="38"/>
      <c r="HU230" s="38"/>
      <c r="HV230" s="38"/>
      <c r="HW230" s="38"/>
      <c r="HX230" s="38"/>
      <c r="HY230" s="38"/>
      <c r="HZ230" s="38"/>
      <c r="IA230" s="38"/>
      <c r="IB230" s="38"/>
      <c r="IC230" s="38"/>
      <c r="ID230" s="38"/>
      <c r="IE230" s="38"/>
      <c r="IF230" s="38"/>
      <c r="IG230" s="38"/>
      <c r="IH230" s="38"/>
      <c r="II230" s="38"/>
      <c r="IJ230" s="38"/>
      <c r="IK230" s="38"/>
      <c r="IL230" s="38"/>
      <c r="IM230" s="38"/>
      <c r="IN230" s="38"/>
      <c r="IO230" s="38"/>
      <c r="IP230" s="38"/>
      <c r="IQ230" s="38"/>
      <c r="IR230" s="38"/>
      <c r="IS230" s="38"/>
      <c r="IT230" s="38"/>
      <c r="IU230" s="38"/>
      <c r="IV230" s="38"/>
      <c r="IW230" s="38"/>
      <c r="IX230" s="38"/>
      <c r="IY230" s="38"/>
      <c r="IZ230" s="38"/>
      <c r="JA230" s="38"/>
      <c r="JB230" s="38"/>
      <c r="JC230" s="38"/>
      <c r="JD230" s="38"/>
      <c r="JE230" s="38"/>
      <c r="JF230" s="38"/>
      <c r="JG230" s="38"/>
      <c r="JH230" s="38"/>
      <c r="JI230" s="38"/>
      <c r="JJ230" s="38"/>
      <c r="JK230" s="38"/>
      <c r="JL230" s="38"/>
      <c r="JM230" s="38"/>
      <c r="JN230" s="38"/>
      <c r="JO230" s="38"/>
      <c r="JP230" s="38"/>
      <c r="JQ230" s="38"/>
      <c r="JR230" s="38"/>
      <c r="JS230" s="38"/>
      <c r="JT230" s="38"/>
      <c r="JU230" s="38"/>
      <c r="JV230" s="38"/>
      <c r="JW230" s="38"/>
      <c r="JX230" s="38"/>
      <c r="JY230" s="38"/>
      <c r="JZ230" s="38"/>
      <c r="KA230" s="38"/>
      <c r="KB230" s="38"/>
      <c r="KC230" s="38"/>
      <c r="KD230" s="38"/>
      <c r="KE230" s="38"/>
      <c r="KF230" s="38"/>
      <c r="KG230" s="38"/>
      <c r="KH230" s="38"/>
      <c r="KI230" s="38"/>
      <c r="KJ230" s="38"/>
      <c r="KK230" s="38"/>
      <c r="KL230" s="38"/>
      <c r="KM230" s="38"/>
      <c r="KN230" s="38"/>
      <c r="KO230" s="38"/>
      <c r="KP230" s="38"/>
      <c r="KQ230" s="38"/>
      <c r="KR230" s="38"/>
      <c r="KS230" s="38"/>
      <c r="KT230" s="38"/>
      <c r="KU230" s="38"/>
      <c r="KV230" s="38"/>
      <c r="KW230" s="38"/>
      <c r="KX230" s="38"/>
      <c r="KY230" s="38"/>
      <c r="KZ230" s="38"/>
      <c r="LA230" s="38"/>
      <c r="LB230" s="38"/>
      <c r="LC230" s="38"/>
      <c r="LD230" s="38"/>
      <c r="LE230" s="38"/>
      <c r="LF230" s="38"/>
      <c r="LG230" s="38"/>
      <c r="LH230" s="38"/>
      <c r="LI230" s="38"/>
      <c r="LJ230" s="38"/>
      <c r="LK230" s="38"/>
      <c r="LL230" s="38"/>
      <c r="LM230" s="38"/>
      <c r="LN230" s="38"/>
      <c r="LO230" s="38"/>
      <c r="LP230" s="38"/>
      <c r="LQ230" s="38"/>
      <c r="LR230" s="38"/>
      <c r="LS230" s="38"/>
      <c r="LT230" s="38"/>
      <c r="LU230" s="38"/>
      <c r="LV230" s="38"/>
      <c r="LW230" s="38"/>
      <c r="LX230" s="38"/>
      <c r="LY230" s="38"/>
      <c r="LZ230" s="38"/>
      <c r="MA230" s="38"/>
      <c r="MB230" s="38"/>
      <c r="MC230" s="38"/>
      <c r="MD230" s="38"/>
      <c r="ME230" s="38"/>
      <c r="MF230" s="38"/>
      <c r="MG230" s="38"/>
      <c r="MH230" s="38"/>
      <c r="MI230" s="38"/>
      <c r="MJ230" s="38"/>
      <c r="MK230" s="38"/>
      <c r="ML230" s="38"/>
      <c r="MM230" s="38"/>
      <c r="MN230" s="38"/>
      <c r="MO230" s="38"/>
      <c r="MP230" s="38"/>
      <c r="MQ230" s="38"/>
      <c r="MR230" s="38"/>
      <c r="MS230" s="38"/>
      <c r="MT230" s="38"/>
      <c r="MU230" s="38"/>
      <c r="MV230" s="38"/>
      <c r="MW230" s="38"/>
      <c r="MX230" s="38"/>
      <c r="MY230" s="38"/>
      <c r="MZ230" s="38"/>
      <c r="NA230" s="38"/>
      <c r="NB230" s="38"/>
      <c r="NC230" s="38"/>
      <c r="ND230" s="38"/>
      <c r="NE230" s="38"/>
      <c r="NF230" s="38"/>
      <c r="NG230" s="38"/>
      <c r="NH230" s="38"/>
      <c r="NI230" s="38"/>
      <c r="NJ230" s="38"/>
      <c r="NK230" s="38"/>
      <c r="NL230" s="38"/>
      <c r="NM230" s="38"/>
      <c r="NN230" s="38"/>
      <c r="NO230" s="38"/>
      <c r="NP230" s="38"/>
      <c r="NQ230" s="38"/>
      <c r="NR230" s="38"/>
      <c r="NS230" s="38"/>
      <c r="NT230" s="38"/>
      <c r="NU230" s="38"/>
      <c r="NV230" s="38"/>
      <c r="NW230" s="38"/>
      <c r="NX230" s="38">
        <v>1</v>
      </c>
      <c r="NY230" s="38"/>
      <c r="NZ230" s="38"/>
      <c r="OA230" s="38">
        <v>1</v>
      </c>
      <c r="OB230" s="38"/>
      <c r="OC230" s="38"/>
      <c r="OD230" s="38"/>
      <c r="OE230" s="38"/>
      <c r="OF230" s="38"/>
      <c r="OG230" s="38"/>
      <c r="OH230" s="38"/>
      <c r="OI230" s="38"/>
      <c r="OJ230" s="38"/>
      <c r="OK230" s="38"/>
      <c r="OL230" s="38"/>
      <c r="OM230" s="38"/>
      <c r="ON230" s="38"/>
      <c r="OO230" s="38"/>
      <c r="OP230" s="38"/>
      <c r="OQ230" s="38"/>
      <c r="OR230" s="38"/>
      <c r="OS230" s="38"/>
      <c r="OT230" s="38"/>
      <c r="OU230" s="38"/>
      <c r="OV230" s="38"/>
      <c r="OW230" s="38"/>
      <c r="OX230" s="38"/>
      <c r="OY230" s="38"/>
      <c r="OZ230" s="38"/>
      <c r="PA230" s="38"/>
      <c r="PB230" s="38"/>
      <c r="PC230" s="38"/>
      <c r="PD230" s="38"/>
      <c r="PE230" s="38"/>
      <c r="PF230" s="38"/>
      <c r="PG230" s="38"/>
      <c r="PH230" s="38"/>
      <c r="PI230" s="38"/>
      <c r="PJ230" s="38"/>
      <c r="PK230" s="38"/>
      <c r="PL230" s="38"/>
      <c r="PM230" s="38"/>
      <c r="PN230" s="38"/>
      <c r="PO230" s="38"/>
      <c r="PP230" s="38"/>
      <c r="PQ230" s="38"/>
      <c r="PR230" s="38"/>
      <c r="PS230" s="38"/>
      <c r="PT230" s="38"/>
      <c r="PU230" s="38"/>
      <c r="PV230" s="38"/>
      <c r="PW230" s="38"/>
      <c r="PX230" s="38"/>
      <c r="PY230" s="38"/>
      <c r="PZ230" s="38"/>
      <c r="QA230" s="38"/>
      <c r="QB230" s="38"/>
      <c r="QC230" s="38"/>
      <c r="QD230" s="38"/>
      <c r="QE230" s="38"/>
      <c r="QF230" s="38"/>
      <c r="QG230" s="38"/>
      <c r="QH230" s="38"/>
      <c r="QI230" s="38"/>
      <c r="QJ230" s="38"/>
      <c r="QK230" s="38"/>
      <c r="QL230" s="38"/>
      <c r="QM230" s="38"/>
      <c r="QN230" s="38"/>
      <c r="QO230" s="38"/>
      <c r="QP230" s="38"/>
      <c r="QQ230" s="38"/>
      <c r="QR230" s="38"/>
      <c r="QS230" s="38"/>
      <c r="QT230" s="38"/>
      <c r="QU230" s="38"/>
      <c r="QV230" s="38"/>
      <c r="QW230" s="38"/>
      <c r="QX230" s="38"/>
      <c r="QY230" s="38"/>
      <c r="QZ230" s="38"/>
      <c r="RA230" s="38"/>
      <c r="RB230" s="38"/>
      <c r="RC230" s="38"/>
      <c r="RD230" s="38"/>
      <c r="RE230" s="38"/>
      <c r="RF230" s="38"/>
      <c r="RG230" s="38"/>
      <c r="RH230" s="38"/>
      <c r="RI230" s="38"/>
      <c r="RJ230" s="38"/>
      <c r="RK230" s="38"/>
      <c r="RL230" s="38"/>
      <c r="RM230" s="38"/>
      <c r="RN230" s="38"/>
      <c r="RO230" s="38"/>
      <c r="RP230" s="38"/>
      <c r="RQ230" s="38"/>
      <c r="RR230" s="38"/>
      <c r="RS230" s="38"/>
      <c r="RT230" s="38"/>
      <c r="RU230" s="38"/>
      <c r="RV230" s="38"/>
      <c r="RW230" s="38"/>
      <c r="RX230" s="38"/>
      <c r="RY230" s="38"/>
      <c r="RZ230" s="38"/>
      <c r="SA230" s="38"/>
      <c r="SB230" s="38"/>
      <c r="SC230" s="38"/>
      <c r="SD230" s="38"/>
      <c r="SE230" s="38"/>
      <c r="SF230" s="38"/>
      <c r="SG230" s="38"/>
      <c r="SH230" s="38"/>
      <c r="SI230" s="38"/>
      <c r="SJ230" s="38"/>
      <c r="SK230" s="38"/>
      <c r="SL230" s="38"/>
      <c r="SM230" s="38"/>
      <c r="SN230" s="38"/>
      <c r="SO230" s="38"/>
      <c r="SP230" s="38"/>
      <c r="SQ230" s="38"/>
      <c r="SR230" s="38"/>
      <c r="SS230" s="38"/>
      <c r="ST230" s="38"/>
      <c r="SU230" s="38"/>
      <c r="SV230" s="38"/>
      <c r="SW230" s="38"/>
      <c r="SX230" s="38"/>
      <c r="SY230" s="38"/>
      <c r="SZ230" s="38"/>
      <c r="TA230" s="38"/>
      <c r="TB230" s="38"/>
      <c r="TC230" s="38"/>
      <c r="TD230" s="38"/>
      <c r="TE230" s="38"/>
      <c r="TF230" s="38"/>
      <c r="TG230" s="38"/>
      <c r="TH230" s="38"/>
      <c r="TI230" s="38"/>
      <c r="TJ230" s="38"/>
      <c r="TK230" s="38"/>
      <c r="TL230" s="38"/>
      <c r="TM230" s="38"/>
      <c r="TN230" s="38"/>
      <c r="TO230" s="38"/>
      <c r="TP230" s="38"/>
      <c r="TQ230" s="38"/>
      <c r="TR230" s="38"/>
      <c r="TS230" s="38"/>
      <c r="TT230" s="38"/>
      <c r="TU230" s="38"/>
      <c r="TV230" s="38"/>
      <c r="TW230" s="38"/>
      <c r="TX230" s="38"/>
      <c r="TY230" s="38"/>
      <c r="TZ230" s="38"/>
      <c r="UA230" s="38"/>
      <c r="UB230" s="38"/>
      <c r="UC230" s="38"/>
      <c r="UD230" s="38"/>
      <c r="UE230" s="38"/>
      <c r="UF230" s="38"/>
      <c r="UG230" s="38"/>
      <c r="UH230" s="38"/>
      <c r="UI230" s="38"/>
      <c r="UJ230" s="38"/>
      <c r="UK230" s="38"/>
      <c r="UL230" s="38"/>
      <c r="UM230" s="38"/>
      <c r="UN230" s="38"/>
      <c r="UO230" s="38"/>
      <c r="UP230" s="38"/>
      <c r="UQ230" s="38"/>
      <c r="UR230" s="38"/>
      <c r="US230" s="38"/>
      <c r="UT230" s="38"/>
      <c r="UU230" s="38"/>
      <c r="UV230" s="38"/>
      <c r="UW230" s="38"/>
      <c r="UX230" s="38"/>
      <c r="UY230" s="38"/>
      <c r="UZ230" s="38"/>
      <c r="VA230" s="38"/>
      <c r="VB230" s="38"/>
      <c r="VC230" s="38"/>
      <c r="VD230" s="38"/>
      <c r="VE230" s="38"/>
      <c r="VF230" s="38"/>
      <c r="VG230" s="38"/>
      <c r="VH230" s="38"/>
      <c r="VI230" s="38"/>
      <c r="VJ230" s="38"/>
      <c r="VK230" s="38"/>
      <c r="VL230" s="38"/>
      <c r="VM230" s="38"/>
      <c r="VN230" s="38"/>
      <c r="VO230" s="38"/>
      <c r="VP230" s="38"/>
      <c r="VQ230" s="38"/>
      <c r="VR230" s="38"/>
      <c r="VS230" s="38"/>
      <c r="VT230" s="38"/>
      <c r="VU230" s="38"/>
      <c r="VV230" s="38"/>
      <c r="VW230" s="38"/>
      <c r="VX230" s="38"/>
      <c r="VY230" s="38"/>
      <c r="VZ230" s="38"/>
      <c r="WA230" s="38"/>
      <c r="WB230" s="38"/>
      <c r="WC230" s="38"/>
      <c r="WD230" s="38"/>
      <c r="WE230" s="38"/>
      <c r="WF230" s="38"/>
      <c r="WG230" s="38"/>
      <c r="WH230" s="38"/>
      <c r="WI230" s="38"/>
      <c r="WJ230" s="38"/>
      <c r="WK230" s="38"/>
      <c r="WL230" s="38"/>
      <c r="WM230" s="38"/>
      <c r="WN230" s="38"/>
      <c r="WO230" s="38"/>
      <c r="WP230" s="38"/>
      <c r="WQ230" s="38"/>
      <c r="WR230" s="38"/>
      <c r="WS230" s="38"/>
      <c r="WT230" s="38"/>
      <c r="WU230" s="38"/>
      <c r="WV230" s="38"/>
      <c r="WW230" s="38"/>
      <c r="WX230" s="38"/>
      <c r="WY230" s="38"/>
      <c r="WZ230" s="38"/>
      <c r="XA230" s="38"/>
      <c r="XB230" s="38"/>
      <c r="XC230" s="38"/>
      <c r="XD230" s="38"/>
      <c r="XE230" s="38"/>
      <c r="XF230" s="38"/>
      <c r="XG230" s="38"/>
      <c r="XH230" s="38"/>
      <c r="XI230" s="38"/>
      <c r="XJ230" s="38"/>
      <c r="XK230" s="38"/>
      <c r="XL230" s="38"/>
      <c r="XM230" s="38"/>
      <c r="XN230" s="38"/>
      <c r="XO230" s="38"/>
      <c r="XP230" s="38"/>
      <c r="XQ230" s="38"/>
      <c r="XR230" s="38"/>
      <c r="XS230" s="38"/>
      <c r="XT230" s="38"/>
      <c r="XU230" s="38"/>
      <c r="XV230" s="38"/>
      <c r="XW230" s="38"/>
      <c r="XX230" s="38"/>
      <c r="XY230" s="38"/>
      <c r="XZ230" s="38"/>
      <c r="YA230" s="38"/>
      <c r="YB230" s="38"/>
      <c r="YC230" s="38"/>
      <c r="YD230" s="38"/>
      <c r="YE230" s="38"/>
      <c r="YF230" s="38"/>
      <c r="YG230" s="38"/>
      <c r="YH230" s="38"/>
      <c r="YI230" s="38"/>
      <c r="YJ230" s="38"/>
      <c r="YK230" s="38"/>
      <c r="YL230" s="38"/>
      <c r="YM230" s="38"/>
      <c r="YN230" s="38"/>
      <c r="YO230" s="38"/>
      <c r="YP230" s="38"/>
      <c r="YQ230" s="38"/>
      <c r="YR230" s="38"/>
      <c r="YS230" s="38"/>
      <c r="YT230" s="38"/>
      <c r="YU230" s="38"/>
      <c r="YV230" s="38"/>
      <c r="YW230" s="38"/>
      <c r="YX230" s="38"/>
      <c r="YY230" s="38"/>
      <c r="YZ230" s="38"/>
      <c r="ZA230" s="38"/>
      <c r="ZB230" s="38"/>
      <c r="ZC230" s="38"/>
      <c r="ZD230" s="38"/>
      <c r="ZE230" s="38"/>
      <c r="ZF230" s="38"/>
      <c r="ZG230" s="38"/>
      <c r="ZH230" s="38"/>
      <c r="ZI230" s="38"/>
      <c r="ZJ230" s="38"/>
      <c r="ZK230" s="38"/>
      <c r="ZL230" s="38"/>
      <c r="ZM230" s="38"/>
      <c r="ZN230" s="38"/>
      <c r="ZO230" s="38"/>
      <c r="ZP230" s="38"/>
      <c r="ZQ230" s="38"/>
      <c r="ZR230" s="38"/>
      <c r="ZS230" s="38"/>
      <c r="ZT230" s="38"/>
      <c r="ZU230" s="38"/>
      <c r="ZV230" s="38"/>
      <c r="ZW230" s="38"/>
      <c r="ZX230" s="38"/>
      <c r="ZY230" s="38"/>
      <c r="ZZ230" s="38"/>
      <c r="AAA230" s="38"/>
      <c r="AAB230" s="38"/>
      <c r="AAC230" s="38"/>
      <c r="AAD230" s="38"/>
      <c r="AAE230" s="38"/>
      <c r="AAF230" s="38"/>
      <c r="AAG230" s="38"/>
      <c r="AAH230" s="38"/>
      <c r="AAI230" s="38"/>
      <c r="AAJ230" s="31">
        <f t="shared" si="21"/>
        <v>0</v>
      </c>
      <c r="AAK230" s="5"/>
    </row>
    <row r="231" spans="1:713" s="36" customFormat="1" ht="13.5" customHeight="1" x14ac:dyDescent="0.25">
      <c r="A231" s="26" t="s">
        <v>24</v>
      </c>
      <c r="B231" s="77">
        <f t="shared" si="20"/>
        <v>0</v>
      </c>
      <c r="C231" s="69">
        <v>10</v>
      </c>
      <c r="D231" s="71">
        <v>43461</v>
      </c>
      <c r="E231" s="79">
        <v>12.86</v>
      </c>
      <c r="F231" s="79">
        <f t="shared" si="23"/>
        <v>0</v>
      </c>
      <c r="G231" s="77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  <c r="BQ231" s="38"/>
      <c r="BR231" s="38"/>
      <c r="BS231" s="38"/>
      <c r="BT231" s="38"/>
      <c r="BU231" s="38"/>
      <c r="BV231" s="38"/>
      <c r="BW231" s="38"/>
      <c r="BX231" s="38"/>
      <c r="BY231" s="38"/>
      <c r="BZ231" s="38"/>
      <c r="CA231" s="38"/>
      <c r="CB231" s="38"/>
      <c r="CC231" s="38"/>
      <c r="CD231" s="38"/>
      <c r="CE231" s="38"/>
      <c r="CF231" s="38"/>
      <c r="CG231" s="38"/>
      <c r="CH231" s="38"/>
      <c r="CI231" s="38"/>
      <c r="CJ231" s="38"/>
      <c r="CK231" s="38"/>
      <c r="CL231" s="38"/>
      <c r="CM231" s="38"/>
      <c r="CN231" s="38"/>
      <c r="CO231" s="38"/>
      <c r="CP231" s="38"/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38"/>
      <c r="DC231" s="38"/>
      <c r="DD231" s="38"/>
      <c r="DE231" s="38"/>
      <c r="DF231" s="38"/>
      <c r="DG231" s="38"/>
      <c r="DH231" s="38"/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38"/>
      <c r="EF231" s="38"/>
      <c r="EG231" s="38"/>
      <c r="EH231" s="38"/>
      <c r="EI231" s="38"/>
      <c r="EJ231" s="38"/>
      <c r="EK231" s="38"/>
      <c r="EL231" s="38"/>
      <c r="EM231" s="38"/>
      <c r="EN231" s="38"/>
      <c r="EO231" s="38"/>
      <c r="EP231" s="38"/>
      <c r="EQ231" s="38"/>
      <c r="ER231" s="38"/>
      <c r="ES231" s="38"/>
      <c r="ET231" s="38"/>
      <c r="EU231" s="38"/>
      <c r="EV231" s="38"/>
      <c r="EW231" s="38"/>
      <c r="EX231" s="38"/>
      <c r="EY231" s="38"/>
      <c r="EZ231" s="38"/>
      <c r="FA231" s="38"/>
      <c r="FB231" s="38"/>
      <c r="FC231" s="38"/>
      <c r="FD231" s="38"/>
      <c r="FE231" s="38"/>
      <c r="FF231" s="38"/>
      <c r="FG231" s="38"/>
      <c r="FH231" s="38"/>
      <c r="FI231" s="38"/>
      <c r="FJ231" s="38"/>
      <c r="FK231" s="38"/>
      <c r="FL231" s="38"/>
      <c r="FM231" s="38"/>
      <c r="FN231" s="38"/>
      <c r="FO231" s="38"/>
      <c r="FP231" s="38"/>
      <c r="FQ231" s="38"/>
      <c r="FR231" s="38"/>
      <c r="FS231" s="38"/>
      <c r="FT231" s="38"/>
      <c r="FU231" s="38"/>
      <c r="FV231" s="38"/>
      <c r="FW231" s="38"/>
      <c r="FX231" s="38"/>
      <c r="FY231" s="38"/>
      <c r="FZ231" s="38"/>
      <c r="GA231" s="38"/>
      <c r="GB231" s="38"/>
      <c r="GC231" s="38"/>
      <c r="GD231" s="38"/>
      <c r="GE231" s="38"/>
      <c r="GF231" s="38"/>
      <c r="GG231" s="38"/>
      <c r="GH231" s="38"/>
      <c r="GI231" s="38"/>
      <c r="GJ231" s="38"/>
      <c r="GK231" s="38"/>
      <c r="GL231" s="38"/>
      <c r="GM231" s="38"/>
      <c r="GN231" s="38"/>
      <c r="GO231" s="38"/>
      <c r="GP231" s="38"/>
      <c r="GQ231" s="38"/>
      <c r="GR231" s="38"/>
      <c r="GS231" s="38"/>
      <c r="GT231" s="38"/>
      <c r="GU231" s="38"/>
      <c r="GV231" s="38"/>
      <c r="GW231" s="38"/>
      <c r="GX231" s="38"/>
      <c r="GY231" s="38"/>
      <c r="GZ231" s="38"/>
      <c r="HA231" s="38"/>
      <c r="HB231" s="38"/>
      <c r="HC231" s="38"/>
      <c r="HD231" s="38"/>
      <c r="HE231" s="38"/>
      <c r="HF231" s="38"/>
      <c r="HG231" s="38"/>
      <c r="HH231" s="38"/>
      <c r="HI231" s="38"/>
      <c r="HJ231" s="38"/>
      <c r="HK231" s="38"/>
      <c r="HL231" s="38"/>
      <c r="HM231" s="38"/>
      <c r="HN231" s="38"/>
      <c r="HO231" s="38"/>
      <c r="HP231" s="38"/>
      <c r="HQ231" s="38"/>
      <c r="HR231" s="38"/>
      <c r="HS231" s="38"/>
      <c r="HT231" s="38"/>
      <c r="HU231" s="38"/>
      <c r="HV231" s="38"/>
      <c r="HW231" s="38"/>
      <c r="HX231" s="38"/>
      <c r="HY231" s="38"/>
      <c r="HZ231" s="38"/>
      <c r="IA231" s="38"/>
      <c r="IB231" s="38"/>
      <c r="IC231" s="38"/>
      <c r="ID231" s="38"/>
      <c r="IE231" s="38"/>
      <c r="IF231" s="38"/>
      <c r="IG231" s="38"/>
      <c r="IH231" s="38"/>
      <c r="II231" s="38"/>
      <c r="IJ231" s="38"/>
      <c r="IK231" s="38"/>
      <c r="IL231" s="38"/>
      <c r="IM231" s="38"/>
      <c r="IN231" s="38"/>
      <c r="IO231" s="38"/>
      <c r="IP231" s="38"/>
      <c r="IQ231" s="38"/>
      <c r="IR231" s="38"/>
      <c r="IS231" s="38"/>
      <c r="IT231" s="38"/>
      <c r="IU231" s="38"/>
      <c r="IV231" s="38"/>
      <c r="IW231" s="38"/>
      <c r="IX231" s="38"/>
      <c r="IY231" s="38"/>
      <c r="IZ231" s="38"/>
      <c r="JA231" s="38"/>
      <c r="JB231" s="38"/>
      <c r="JC231" s="38"/>
      <c r="JD231" s="38"/>
      <c r="JE231" s="38"/>
      <c r="JF231" s="38"/>
      <c r="JG231" s="38"/>
      <c r="JH231" s="38"/>
      <c r="JI231" s="38"/>
      <c r="JJ231" s="38"/>
      <c r="JK231" s="38"/>
      <c r="JL231" s="38"/>
      <c r="JM231" s="38"/>
      <c r="JN231" s="38"/>
      <c r="JO231" s="38"/>
      <c r="JP231" s="38"/>
      <c r="JQ231" s="38"/>
      <c r="JR231" s="38"/>
      <c r="JS231" s="38"/>
      <c r="JT231" s="38"/>
      <c r="JU231" s="38"/>
      <c r="JV231" s="38"/>
      <c r="JW231" s="38"/>
      <c r="JX231" s="38"/>
      <c r="JY231" s="38"/>
      <c r="JZ231" s="38"/>
      <c r="KA231" s="38"/>
      <c r="KB231" s="38"/>
      <c r="KC231" s="38"/>
      <c r="KD231" s="38"/>
      <c r="KE231" s="38"/>
      <c r="KF231" s="38"/>
      <c r="KG231" s="38"/>
      <c r="KH231" s="38"/>
      <c r="KI231" s="38"/>
      <c r="KJ231" s="38"/>
      <c r="KK231" s="38"/>
      <c r="KL231" s="38"/>
      <c r="KM231" s="38"/>
      <c r="KN231" s="38"/>
      <c r="KO231" s="38"/>
      <c r="KP231" s="38"/>
      <c r="KQ231" s="38"/>
      <c r="KR231" s="38"/>
      <c r="KS231" s="38"/>
      <c r="KT231" s="38"/>
      <c r="KU231" s="38"/>
      <c r="KV231" s="38"/>
      <c r="KW231" s="38"/>
      <c r="KX231" s="38"/>
      <c r="KY231" s="38"/>
      <c r="KZ231" s="38"/>
      <c r="LA231" s="38"/>
      <c r="LB231" s="38"/>
      <c r="LC231" s="38"/>
      <c r="LD231" s="38"/>
      <c r="LE231" s="38"/>
      <c r="LF231" s="38"/>
      <c r="LG231" s="38"/>
      <c r="LH231" s="38"/>
      <c r="LI231" s="38"/>
      <c r="LJ231" s="38"/>
      <c r="LK231" s="38"/>
      <c r="LL231" s="38"/>
      <c r="LM231" s="38"/>
      <c r="LN231" s="38"/>
      <c r="LO231" s="38"/>
      <c r="LP231" s="38"/>
      <c r="LQ231" s="38"/>
      <c r="LR231" s="38"/>
      <c r="LS231" s="38"/>
      <c r="LT231" s="38"/>
      <c r="LU231" s="38"/>
      <c r="LV231" s="38"/>
      <c r="LW231" s="38"/>
      <c r="LX231" s="38"/>
      <c r="LY231" s="38"/>
      <c r="LZ231" s="38"/>
      <c r="MA231" s="38"/>
      <c r="MB231" s="38"/>
      <c r="MC231" s="38"/>
      <c r="MD231" s="38"/>
      <c r="ME231" s="38"/>
      <c r="MF231" s="38"/>
      <c r="MG231" s="38"/>
      <c r="MH231" s="38"/>
      <c r="MI231" s="38"/>
      <c r="MJ231" s="38"/>
      <c r="MK231" s="38"/>
      <c r="ML231" s="38"/>
      <c r="MM231" s="38"/>
      <c r="MN231" s="38"/>
      <c r="MO231" s="38"/>
      <c r="MP231" s="38"/>
      <c r="MQ231" s="38"/>
      <c r="MR231" s="38"/>
      <c r="MS231" s="38"/>
      <c r="MT231" s="38"/>
      <c r="MU231" s="38"/>
      <c r="MV231" s="38"/>
      <c r="MW231" s="38"/>
      <c r="MX231" s="38"/>
      <c r="MY231" s="38"/>
      <c r="MZ231" s="38"/>
      <c r="NA231" s="38"/>
      <c r="NB231" s="38"/>
      <c r="NC231" s="38"/>
      <c r="ND231" s="38"/>
      <c r="NE231" s="38">
        <v>20</v>
      </c>
      <c r="NF231" s="38"/>
      <c r="NG231" s="38"/>
      <c r="NH231" s="38"/>
      <c r="NI231" s="38"/>
      <c r="NJ231" s="38"/>
      <c r="NK231" s="38"/>
      <c r="NL231" s="38"/>
      <c r="NM231" s="38"/>
      <c r="NN231" s="38"/>
      <c r="NO231" s="38"/>
      <c r="NP231" s="38"/>
      <c r="NQ231" s="38"/>
      <c r="NR231" s="38"/>
      <c r="NS231" s="38"/>
      <c r="NT231" s="38"/>
      <c r="NU231" s="38"/>
      <c r="NV231" s="38"/>
      <c r="NW231" s="38"/>
      <c r="NX231" s="38"/>
      <c r="NY231" s="38"/>
      <c r="NZ231" s="38"/>
      <c r="OA231" s="38"/>
      <c r="OB231" s="38"/>
      <c r="OC231" s="38"/>
      <c r="OD231" s="38"/>
      <c r="OE231" s="38"/>
      <c r="OF231" s="38"/>
      <c r="OG231" s="38"/>
      <c r="OH231" s="38"/>
      <c r="OI231" s="38"/>
      <c r="OJ231" s="38"/>
      <c r="OK231" s="38"/>
      <c r="OL231" s="38">
        <v>20</v>
      </c>
      <c r="OM231" s="38"/>
      <c r="ON231" s="38"/>
      <c r="OO231" s="38"/>
      <c r="OP231" s="38"/>
      <c r="OQ231" s="38"/>
      <c r="OR231" s="38"/>
      <c r="OS231" s="38"/>
      <c r="OT231" s="38"/>
      <c r="OU231" s="38"/>
      <c r="OV231" s="38"/>
      <c r="OW231" s="38"/>
      <c r="OX231" s="38"/>
      <c r="OY231" s="38"/>
      <c r="OZ231" s="38"/>
      <c r="PA231" s="38"/>
      <c r="PB231" s="38"/>
      <c r="PC231" s="38"/>
      <c r="PD231" s="38"/>
      <c r="PE231" s="38"/>
      <c r="PF231" s="38"/>
      <c r="PG231" s="38"/>
      <c r="PH231" s="38"/>
      <c r="PI231" s="38"/>
      <c r="PJ231" s="38"/>
      <c r="PK231" s="38"/>
      <c r="PL231" s="38"/>
      <c r="PM231" s="38">
        <v>10</v>
      </c>
      <c r="PN231" s="38"/>
      <c r="PO231" s="38"/>
      <c r="PP231" s="38"/>
      <c r="PQ231" s="38"/>
      <c r="PR231" s="38"/>
      <c r="PS231" s="38"/>
      <c r="PT231" s="38"/>
      <c r="PU231" s="38"/>
      <c r="PV231" s="38"/>
      <c r="PW231" s="38"/>
      <c r="PX231" s="38"/>
      <c r="PY231" s="38"/>
      <c r="PZ231" s="38"/>
      <c r="QA231" s="38"/>
      <c r="QB231" s="38"/>
      <c r="QC231" s="38"/>
      <c r="QD231" s="38"/>
      <c r="QE231" s="38"/>
      <c r="QF231" s="38"/>
      <c r="QG231" s="38"/>
      <c r="QH231" s="38"/>
      <c r="QI231" s="38"/>
      <c r="QJ231" s="38"/>
      <c r="QK231" s="38"/>
      <c r="QL231" s="38"/>
      <c r="QM231" s="38"/>
      <c r="QN231" s="38"/>
      <c r="QO231" s="38"/>
      <c r="QP231" s="38"/>
      <c r="QQ231" s="38"/>
      <c r="QR231" s="38"/>
      <c r="QS231" s="38"/>
      <c r="QT231" s="38"/>
      <c r="QU231" s="38"/>
      <c r="QV231" s="38"/>
      <c r="QW231" s="38"/>
      <c r="QX231" s="38"/>
      <c r="QY231" s="38"/>
      <c r="QZ231" s="38"/>
      <c r="RA231" s="38"/>
      <c r="RB231" s="38"/>
      <c r="RC231" s="38"/>
      <c r="RD231" s="38"/>
      <c r="RE231" s="38"/>
      <c r="RF231" s="38"/>
      <c r="RG231" s="38"/>
      <c r="RH231" s="38"/>
      <c r="RI231" s="38"/>
      <c r="RJ231" s="38"/>
      <c r="RK231" s="38"/>
      <c r="RL231" s="38"/>
      <c r="RM231" s="38"/>
      <c r="RN231" s="38"/>
      <c r="RO231" s="38"/>
      <c r="RP231" s="38"/>
      <c r="RQ231" s="38"/>
      <c r="RR231" s="38"/>
      <c r="RS231" s="38"/>
      <c r="RT231" s="38"/>
      <c r="RU231" s="38"/>
      <c r="RV231" s="38"/>
      <c r="RW231" s="38"/>
      <c r="RX231" s="38"/>
      <c r="RY231" s="38"/>
      <c r="RZ231" s="38"/>
      <c r="SA231" s="38"/>
      <c r="SB231" s="38"/>
      <c r="SC231" s="38"/>
      <c r="SD231" s="38"/>
      <c r="SE231" s="38"/>
      <c r="SF231" s="38"/>
      <c r="SG231" s="38"/>
      <c r="SH231" s="38"/>
      <c r="SI231" s="38"/>
      <c r="SJ231" s="38"/>
      <c r="SK231" s="38"/>
      <c r="SL231" s="38"/>
      <c r="SM231" s="38"/>
      <c r="SN231" s="38"/>
      <c r="SO231" s="38"/>
      <c r="SP231" s="38"/>
      <c r="SQ231" s="38"/>
      <c r="SR231" s="38"/>
      <c r="SS231" s="38"/>
      <c r="ST231" s="38"/>
      <c r="SU231" s="38">
        <v>10</v>
      </c>
      <c r="SV231" s="38"/>
      <c r="SW231" s="38"/>
      <c r="SX231" s="38"/>
      <c r="SY231" s="38"/>
      <c r="SZ231" s="38"/>
      <c r="TA231" s="38"/>
      <c r="TB231" s="38"/>
      <c r="TC231" s="38"/>
      <c r="TD231" s="38"/>
      <c r="TE231" s="38"/>
      <c r="TF231" s="38"/>
      <c r="TG231" s="38"/>
      <c r="TH231" s="38"/>
      <c r="TI231" s="38"/>
      <c r="TJ231" s="38"/>
      <c r="TK231" s="38"/>
      <c r="TL231" s="38"/>
      <c r="TM231" s="38"/>
      <c r="TN231" s="38"/>
      <c r="TO231" s="38"/>
      <c r="TP231" s="38"/>
      <c r="TQ231" s="38"/>
      <c r="TR231" s="38"/>
      <c r="TS231" s="38"/>
      <c r="TT231" s="38"/>
      <c r="TU231" s="38"/>
      <c r="TV231" s="38"/>
      <c r="TW231" s="38"/>
      <c r="TX231" s="38"/>
      <c r="TY231" s="38"/>
      <c r="TZ231" s="38"/>
      <c r="UA231" s="38"/>
      <c r="UB231" s="38"/>
      <c r="UC231" s="38"/>
      <c r="UD231" s="38"/>
      <c r="UE231" s="38"/>
      <c r="UF231" s="38"/>
      <c r="UG231" s="38"/>
      <c r="UH231" s="38"/>
      <c r="UI231" s="38"/>
      <c r="UJ231" s="38"/>
      <c r="UK231" s="38"/>
      <c r="UL231" s="38"/>
      <c r="UM231" s="38"/>
      <c r="UN231" s="38"/>
      <c r="UO231" s="38"/>
      <c r="UP231" s="38"/>
      <c r="UQ231" s="38"/>
      <c r="UR231" s="38"/>
      <c r="US231" s="38"/>
      <c r="UT231" s="38"/>
      <c r="UU231" s="38"/>
      <c r="UV231" s="38"/>
      <c r="UW231" s="38"/>
      <c r="UX231" s="38"/>
      <c r="UY231" s="38"/>
      <c r="UZ231" s="38"/>
      <c r="VA231" s="38"/>
      <c r="VB231" s="38"/>
      <c r="VC231" s="38"/>
      <c r="VD231" s="38"/>
      <c r="VE231" s="38"/>
      <c r="VF231" s="38"/>
      <c r="VG231" s="38"/>
      <c r="VH231" s="38"/>
      <c r="VI231" s="38"/>
      <c r="VJ231" s="38"/>
      <c r="VK231" s="38"/>
      <c r="VL231" s="38"/>
      <c r="VM231" s="38"/>
      <c r="VN231" s="38"/>
      <c r="VO231" s="38"/>
      <c r="VP231" s="38"/>
      <c r="VQ231" s="38"/>
      <c r="VR231" s="38"/>
      <c r="VS231" s="38"/>
      <c r="VT231" s="38"/>
      <c r="VU231" s="38"/>
      <c r="VV231" s="38"/>
      <c r="VW231" s="38"/>
      <c r="VX231" s="38"/>
      <c r="VY231" s="38"/>
      <c r="VZ231" s="38"/>
      <c r="WA231" s="38"/>
      <c r="WB231" s="38"/>
      <c r="WC231" s="38"/>
      <c r="WD231" s="38"/>
      <c r="WE231" s="38"/>
      <c r="WF231" s="38"/>
      <c r="WG231" s="38"/>
      <c r="WH231" s="38"/>
      <c r="WI231" s="38"/>
      <c r="WJ231" s="38"/>
      <c r="WK231" s="38"/>
      <c r="WL231" s="38"/>
      <c r="WM231" s="38"/>
      <c r="WN231" s="38"/>
      <c r="WO231" s="38"/>
      <c r="WP231" s="38"/>
      <c r="WQ231" s="38"/>
      <c r="WR231" s="38"/>
      <c r="WS231" s="38"/>
      <c r="WT231" s="38"/>
      <c r="WU231" s="38"/>
      <c r="WV231" s="38"/>
      <c r="WW231" s="38"/>
      <c r="WX231" s="38"/>
      <c r="WY231" s="38"/>
      <c r="WZ231" s="38"/>
      <c r="XA231" s="38"/>
      <c r="XB231" s="38"/>
      <c r="XC231" s="38"/>
      <c r="XD231" s="38"/>
      <c r="XE231" s="38"/>
      <c r="XF231" s="38"/>
      <c r="XG231" s="38"/>
      <c r="XH231" s="38"/>
      <c r="XI231" s="38"/>
      <c r="XJ231" s="38"/>
      <c r="XK231" s="38"/>
      <c r="XL231" s="38"/>
      <c r="XM231" s="38"/>
      <c r="XN231" s="38"/>
      <c r="XO231" s="38"/>
      <c r="XP231" s="38"/>
      <c r="XQ231" s="38"/>
      <c r="XR231" s="38"/>
      <c r="XS231" s="38"/>
      <c r="XT231" s="38"/>
      <c r="XU231" s="38"/>
      <c r="XV231" s="38"/>
      <c r="XW231" s="38"/>
      <c r="XX231" s="38"/>
      <c r="XY231" s="38"/>
      <c r="XZ231" s="38"/>
      <c r="YA231" s="38"/>
      <c r="YB231" s="38"/>
      <c r="YC231" s="38"/>
      <c r="YD231" s="38"/>
      <c r="YE231" s="38"/>
      <c r="YF231" s="38"/>
      <c r="YG231" s="38"/>
      <c r="YH231" s="38"/>
      <c r="YI231" s="38"/>
      <c r="YJ231" s="38"/>
      <c r="YK231" s="38"/>
      <c r="YL231" s="38"/>
      <c r="YM231" s="38"/>
      <c r="YN231" s="38"/>
      <c r="YO231" s="38"/>
      <c r="YP231" s="38"/>
      <c r="YQ231" s="38"/>
      <c r="YR231" s="38"/>
      <c r="YS231" s="38"/>
      <c r="YT231" s="38"/>
      <c r="YU231" s="38"/>
      <c r="YV231" s="38">
        <v>10</v>
      </c>
      <c r="YW231" s="38"/>
      <c r="YX231" s="38">
        <v>10</v>
      </c>
      <c r="YY231" s="38"/>
      <c r="YZ231" s="38"/>
      <c r="ZA231" s="38"/>
      <c r="ZB231" s="38"/>
      <c r="ZC231" s="38"/>
      <c r="ZD231" s="38"/>
      <c r="ZE231" s="38"/>
      <c r="ZF231" s="38"/>
      <c r="ZG231" s="38"/>
      <c r="ZH231" s="38"/>
      <c r="ZI231" s="38"/>
      <c r="ZJ231" s="38"/>
      <c r="ZK231" s="38"/>
      <c r="ZL231" s="38"/>
      <c r="ZM231" s="38"/>
      <c r="ZN231" s="38"/>
      <c r="ZO231" s="38"/>
      <c r="ZP231" s="38"/>
      <c r="ZQ231" s="38">
        <v>10</v>
      </c>
      <c r="ZR231" s="38"/>
      <c r="ZS231" s="38"/>
      <c r="ZT231" s="38"/>
      <c r="ZU231" s="38"/>
      <c r="ZV231" s="38"/>
      <c r="ZW231" s="38"/>
      <c r="ZX231" s="38"/>
      <c r="ZY231" s="38"/>
      <c r="ZZ231" s="38"/>
      <c r="AAA231" s="38">
        <v>10</v>
      </c>
      <c r="AAB231" s="38"/>
      <c r="AAC231" s="38"/>
      <c r="AAD231" s="38"/>
      <c r="AAE231" s="38"/>
      <c r="AAF231" s="38"/>
      <c r="AAG231" s="38"/>
      <c r="AAH231" s="38"/>
      <c r="AAI231" s="38"/>
      <c r="AAJ231" s="31">
        <f t="shared" si="21"/>
        <v>0</v>
      </c>
      <c r="AAK231" s="5"/>
    </row>
    <row r="232" spans="1:713" s="36" customFormat="1" x14ac:dyDescent="0.25">
      <c r="A232" s="62" t="s">
        <v>18</v>
      </c>
      <c r="B232" s="77">
        <f t="shared" si="20"/>
        <v>20</v>
      </c>
      <c r="C232" s="69">
        <v>10</v>
      </c>
      <c r="D232" s="71">
        <v>43451</v>
      </c>
      <c r="E232" s="79">
        <v>26.32</v>
      </c>
      <c r="F232" s="79">
        <f t="shared" si="23"/>
        <v>526.4</v>
      </c>
      <c r="G232" s="77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>
        <v>10</v>
      </c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>
        <v>10</v>
      </c>
      <c r="BQ232" s="38"/>
      <c r="BR232" s="38"/>
      <c r="BS232" s="38"/>
      <c r="BT232" s="38"/>
      <c r="BU232" s="38"/>
      <c r="BV232" s="38"/>
      <c r="BW232" s="38"/>
      <c r="BX232" s="38"/>
      <c r="BY232" s="38"/>
      <c r="BZ232" s="38"/>
      <c r="CA232" s="38"/>
      <c r="CB232" s="38"/>
      <c r="CC232" s="38"/>
      <c r="CD232" s="38"/>
      <c r="CE232" s="38"/>
      <c r="CF232" s="38"/>
      <c r="CG232" s="38"/>
      <c r="CH232" s="38"/>
      <c r="CI232" s="38"/>
      <c r="CJ232" s="38"/>
      <c r="CK232" s="38"/>
      <c r="CL232" s="38"/>
      <c r="CM232" s="38"/>
      <c r="CN232" s="38"/>
      <c r="CO232" s="38"/>
      <c r="CP232" s="38"/>
      <c r="CQ232" s="38"/>
      <c r="CR232" s="38"/>
      <c r="CS232" s="38"/>
      <c r="CT232" s="38">
        <v>4</v>
      </c>
      <c r="CU232" s="38"/>
      <c r="CV232" s="38"/>
      <c r="CW232" s="38"/>
      <c r="CX232" s="38"/>
      <c r="CY232" s="38">
        <v>4</v>
      </c>
      <c r="CZ232" s="38"/>
      <c r="DA232" s="38"/>
      <c r="DB232" s="38"/>
      <c r="DC232" s="38"/>
      <c r="DD232" s="38"/>
      <c r="DE232" s="38"/>
      <c r="DF232" s="38"/>
      <c r="DG232" s="38"/>
      <c r="DH232" s="38"/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38"/>
      <c r="EF232" s="38"/>
      <c r="EG232" s="38"/>
      <c r="EH232" s="38"/>
      <c r="EI232" s="38"/>
      <c r="EJ232" s="38"/>
      <c r="EK232" s="38"/>
      <c r="EL232" s="38"/>
      <c r="EM232" s="38"/>
      <c r="EN232" s="38"/>
      <c r="EO232" s="38"/>
      <c r="EP232" s="38"/>
      <c r="EQ232" s="38"/>
      <c r="ER232" s="38"/>
      <c r="ES232" s="38"/>
      <c r="ET232" s="38"/>
      <c r="EU232" s="38"/>
      <c r="EV232" s="38"/>
      <c r="EW232" s="38"/>
      <c r="EX232" s="38"/>
      <c r="EY232" s="38"/>
      <c r="EZ232" s="38"/>
      <c r="FA232" s="38"/>
      <c r="FB232" s="38"/>
      <c r="FC232" s="38"/>
      <c r="FD232" s="38"/>
      <c r="FE232" s="38"/>
      <c r="FF232" s="38"/>
      <c r="FG232" s="38"/>
      <c r="FH232" s="38"/>
      <c r="FI232" s="38"/>
      <c r="FJ232" s="38"/>
      <c r="FK232" s="38"/>
      <c r="FL232" s="38"/>
      <c r="FM232" s="38"/>
      <c r="FN232" s="38"/>
      <c r="FO232" s="38"/>
      <c r="FP232" s="38"/>
      <c r="FQ232" s="38"/>
      <c r="FR232" s="38"/>
      <c r="FS232" s="38"/>
      <c r="FT232" s="38"/>
      <c r="FU232" s="38"/>
      <c r="FV232" s="38"/>
      <c r="FW232" s="38"/>
      <c r="FX232" s="38"/>
      <c r="FY232" s="38"/>
      <c r="FZ232" s="38"/>
      <c r="GA232" s="38"/>
      <c r="GB232" s="38"/>
      <c r="GC232" s="38"/>
      <c r="GD232" s="38"/>
      <c r="GE232" s="38"/>
      <c r="GF232" s="38"/>
      <c r="GG232" s="38"/>
      <c r="GH232" s="38"/>
      <c r="GI232" s="38"/>
      <c r="GJ232" s="38"/>
      <c r="GK232" s="38"/>
      <c r="GL232" s="38"/>
      <c r="GM232" s="38"/>
      <c r="GN232" s="38"/>
      <c r="GO232" s="38"/>
      <c r="GP232" s="38"/>
      <c r="GQ232" s="38"/>
      <c r="GR232" s="38">
        <v>20</v>
      </c>
      <c r="GS232" s="38"/>
      <c r="GT232" s="38"/>
      <c r="GU232" s="38"/>
      <c r="GV232" s="38"/>
      <c r="GW232" s="38"/>
      <c r="GX232" s="38"/>
      <c r="GY232" s="38"/>
      <c r="GZ232" s="38"/>
      <c r="HA232" s="38"/>
      <c r="HB232" s="38"/>
      <c r="HC232" s="38"/>
      <c r="HD232" s="38"/>
      <c r="HE232" s="38"/>
      <c r="HF232" s="38"/>
      <c r="HG232" s="38"/>
      <c r="HH232" s="38"/>
      <c r="HI232" s="38"/>
      <c r="HJ232" s="38"/>
      <c r="HK232" s="38"/>
      <c r="HL232" s="38"/>
      <c r="HM232" s="38"/>
      <c r="HN232" s="38"/>
      <c r="HO232" s="38"/>
      <c r="HP232" s="38"/>
      <c r="HQ232" s="38"/>
      <c r="HR232" s="38"/>
      <c r="HS232" s="38"/>
      <c r="HT232" s="38"/>
      <c r="HU232" s="38"/>
      <c r="HV232" s="38"/>
      <c r="HW232" s="38"/>
      <c r="HX232" s="38"/>
      <c r="HY232" s="38">
        <v>100</v>
      </c>
      <c r="HZ232" s="38"/>
      <c r="IA232" s="38"/>
      <c r="IB232" s="38">
        <v>30</v>
      </c>
      <c r="IC232" s="38"/>
      <c r="ID232" s="38"/>
      <c r="IE232" s="38"/>
      <c r="IF232" s="38"/>
      <c r="IG232" s="38"/>
      <c r="IH232" s="38"/>
      <c r="II232" s="38"/>
      <c r="IJ232" s="38"/>
      <c r="IK232" s="38"/>
      <c r="IL232" s="38"/>
      <c r="IM232" s="38"/>
      <c r="IN232" s="38"/>
      <c r="IO232" s="38"/>
      <c r="IP232" s="38"/>
      <c r="IQ232" s="38"/>
      <c r="IR232" s="38"/>
      <c r="IS232" s="38"/>
      <c r="IT232" s="38"/>
      <c r="IU232" s="38"/>
      <c r="IV232" s="38"/>
      <c r="IW232" s="38"/>
      <c r="IX232" s="38"/>
      <c r="IY232" s="38"/>
      <c r="IZ232" s="38"/>
      <c r="JA232" s="38"/>
      <c r="JB232" s="38"/>
      <c r="JC232" s="38"/>
      <c r="JD232" s="38"/>
      <c r="JE232" s="38"/>
      <c r="JF232" s="38"/>
      <c r="JG232" s="38"/>
      <c r="JH232" s="38"/>
      <c r="JI232" s="38"/>
      <c r="JJ232" s="38"/>
      <c r="JK232" s="38"/>
      <c r="JL232" s="38"/>
      <c r="JM232" s="38"/>
      <c r="JN232" s="38"/>
      <c r="JO232" s="38"/>
      <c r="JP232" s="38"/>
      <c r="JQ232" s="38"/>
      <c r="JR232" s="38"/>
      <c r="JS232" s="38"/>
      <c r="JT232" s="38"/>
      <c r="JU232" s="38"/>
      <c r="JV232" s="38"/>
      <c r="JW232" s="38"/>
      <c r="JX232" s="38"/>
      <c r="JY232" s="38">
        <v>50</v>
      </c>
      <c r="JZ232" s="38"/>
      <c r="KA232" s="38"/>
      <c r="KB232" s="38"/>
      <c r="KC232" s="38"/>
      <c r="KD232" s="38"/>
      <c r="KE232" s="38"/>
      <c r="KF232" s="38"/>
      <c r="KG232" s="38"/>
      <c r="KH232" s="38"/>
      <c r="KI232" s="38"/>
      <c r="KJ232" s="38"/>
      <c r="KK232" s="38"/>
      <c r="KL232" s="38"/>
      <c r="KM232" s="38"/>
      <c r="KN232" s="38"/>
      <c r="KO232" s="38"/>
      <c r="KP232" s="38"/>
      <c r="KQ232" s="38"/>
      <c r="KR232" s="38"/>
      <c r="KS232" s="38"/>
      <c r="KT232" s="38"/>
      <c r="KU232" s="38"/>
      <c r="KV232" s="38"/>
      <c r="KW232" s="38"/>
      <c r="KX232" s="38"/>
      <c r="KY232" s="38"/>
      <c r="KZ232" s="38"/>
      <c r="LA232" s="38"/>
      <c r="LB232" s="38"/>
      <c r="LC232" s="38"/>
      <c r="LD232" s="38"/>
      <c r="LE232" s="38"/>
      <c r="LF232" s="38"/>
      <c r="LG232" s="38"/>
      <c r="LH232" s="38"/>
      <c r="LI232" s="38"/>
      <c r="LJ232" s="38"/>
      <c r="LK232" s="38"/>
      <c r="LL232" s="38"/>
      <c r="LM232" s="38"/>
      <c r="LN232" s="38"/>
      <c r="LO232" s="38"/>
      <c r="LP232" s="38"/>
      <c r="LQ232" s="38"/>
      <c r="LR232" s="38"/>
      <c r="LS232" s="38"/>
      <c r="LT232" s="38"/>
      <c r="LU232" s="38"/>
      <c r="LV232" s="38"/>
      <c r="LW232" s="38"/>
      <c r="LX232" s="38"/>
      <c r="LY232" s="38"/>
      <c r="LZ232" s="38"/>
      <c r="MA232" s="38"/>
      <c r="MB232" s="38"/>
      <c r="MC232" s="38"/>
      <c r="MD232" s="38"/>
      <c r="ME232" s="38"/>
      <c r="MF232" s="38"/>
      <c r="MG232" s="38"/>
      <c r="MH232" s="38"/>
      <c r="MI232" s="38"/>
      <c r="MJ232" s="38"/>
      <c r="MK232" s="38"/>
      <c r="ML232" s="38"/>
      <c r="MM232" s="38"/>
      <c r="MN232" s="38"/>
      <c r="MO232" s="38"/>
      <c r="MP232" s="38"/>
      <c r="MQ232" s="38"/>
      <c r="MR232" s="38"/>
      <c r="MS232" s="38"/>
      <c r="MT232" s="38"/>
      <c r="MU232" s="38"/>
      <c r="MV232" s="38"/>
      <c r="MW232" s="38"/>
      <c r="MX232" s="38"/>
      <c r="MY232" s="38"/>
      <c r="MZ232" s="38"/>
      <c r="NA232" s="38"/>
      <c r="NB232" s="38"/>
      <c r="NC232" s="38"/>
      <c r="ND232" s="38"/>
      <c r="NE232" s="38"/>
      <c r="NF232" s="38"/>
      <c r="NG232" s="38"/>
      <c r="NH232" s="38"/>
      <c r="NI232" s="38"/>
      <c r="NJ232" s="38"/>
      <c r="NK232" s="38"/>
      <c r="NL232" s="38"/>
      <c r="NM232" s="38"/>
      <c r="NN232" s="38"/>
      <c r="NO232" s="38"/>
      <c r="NP232" s="38"/>
      <c r="NQ232" s="38"/>
      <c r="NR232" s="38"/>
      <c r="NS232" s="38"/>
      <c r="NT232" s="38"/>
      <c r="NU232" s="38"/>
      <c r="NV232" s="38"/>
      <c r="NW232" s="38"/>
      <c r="NX232" s="38"/>
      <c r="NY232" s="38"/>
      <c r="NZ232" s="38"/>
      <c r="OA232" s="38"/>
      <c r="OB232" s="38"/>
      <c r="OC232" s="38"/>
      <c r="OD232" s="38"/>
      <c r="OE232" s="38"/>
      <c r="OF232" s="38"/>
      <c r="OG232" s="38"/>
      <c r="OH232" s="38"/>
      <c r="OI232" s="38"/>
      <c r="OJ232" s="38"/>
      <c r="OK232" s="38"/>
      <c r="OL232" s="38"/>
      <c r="OM232" s="38"/>
      <c r="ON232" s="38"/>
      <c r="OO232" s="38"/>
      <c r="OP232" s="38"/>
      <c r="OQ232" s="38"/>
      <c r="OR232" s="38"/>
      <c r="OS232" s="38"/>
      <c r="OT232" s="38"/>
      <c r="OU232" s="38"/>
      <c r="OV232" s="38"/>
      <c r="OW232" s="38"/>
      <c r="OX232" s="38"/>
      <c r="OY232" s="38"/>
      <c r="OZ232" s="38"/>
      <c r="PA232" s="38"/>
      <c r="PB232" s="38"/>
      <c r="PC232" s="38"/>
      <c r="PD232" s="38"/>
      <c r="PE232" s="38"/>
      <c r="PF232" s="38"/>
      <c r="PG232" s="38"/>
      <c r="PH232" s="38"/>
      <c r="PI232" s="38"/>
      <c r="PJ232" s="38"/>
      <c r="PK232" s="38"/>
      <c r="PL232" s="38"/>
      <c r="PM232" s="38"/>
      <c r="PN232" s="38"/>
      <c r="PO232" s="38"/>
      <c r="PP232" s="38"/>
      <c r="PQ232" s="38"/>
      <c r="PR232" s="38"/>
      <c r="PS232" s="38"/>
      <c r="PT232" s="38"/>
      <c r="PU232" s="38"/>
      <c r="PV232" s="38"/>
      <c r="PW232" s="38"/>
      <c r="PX232" s="38"/>
      <c r="PY232" s="38"/>
      <c r="PZ232" s="38"/>
      <c r="QA232" s="38">
        <v>20</v>
      </c>
      <c r="QB232" s="38"/>
      <c r="QC232" s="38"/>
      <c r="QD232" s="38"/>
      <c r="QE232" s="38"/>
      <c r="QF232" s="38"/>
      <c r="QG232" s="38"/>
      <c r="QH232" s="38"/>
      <c r="QI232" s="38"/>
      <c r="QJ232" s="38"/>
      <c r="QK232" s="38"/>
      <c r="QL232" s="38">
        <v>20</v>
      </c>
      <c r="QM232" s="38"/>
      <c r="QN232" s="38"/>
      <c r="QO232" s="38"/>
      <c r="QP232" s="38"/>
      <c r="QQ232" s="38"/>
      <c r="QR232" s="38"/>
      <c r="QS232" s="38"/>
      <c r="QT232" s="38"/>
      <c r="QU232" s="38"/>
      <c r="QV232" s="38"/>
      <c r="QW232" s="38"/>
      <c r="QX232" s="38"/>
      <c r="QY232" s="38"/>
      <c r="QZ232" s="38"/>
      <c r="RA232" s="38"/>
      <c r="RB232" s="38"/>
      <c r="RC232" s="38"/>
      <c r="RD232" s="38"/>
      <c r="RE232" s="38"/>
      <c r="RF232" s="38"/>
      <c r="RG232" s="38"/>
      <c r="RH232" s="38"/>
      <c r="RI232" s="38"/>
      <c r="RJ232" s="38"/>
      <c r="RK232" s="38"/>
      <c r="RL232" s="38"/>
      <c r="RM232" s="38"/>
      <c r="RN232" s="38"/>
      <c r="RO232" s="38"/>
      <c r="RP232" s="38"/>
      <c r="RQ232" s="38"/>
      <c r="RR232" s="38"/>
      <c r="RS232" s="38"/>
      <c r="RT232" s="38"/>
      <c r="RU232" s="38"/>
      <c r="RV232" s="38"/>
      <c r="RW232" s="38"/>
      <c r="RX232" s="38"/>
      <c r="RY232" s="38"/>
      <c r="RZ232" s="38"/>
      <c r="SA232" s="38"/>
      <c r="SB232" s="38"/>
      <c r="SC232" s="38"/>
      <c r="SD232" s="38"/>
      <c r="SE232" s="38"/>
      <c r="SF232" s="38"/>
      <c r="SG232" s="38"/>
      <c r="SH232" s="38"/>
      <c r="SI232" s="38"/>
      <c r="SJ232" s="38"/>
      <c r="SK232" s="38"/>
      <c r="SL232" s="38"/>
      <c r="SM232" s="38"/>
      <c r="SN232" s="38"/>
      <c r="SO232" s="38"/>
      <c r="SP232" s="38"/>
      <c r="SQ232" s="38"/>
      <c r="SR232" s="38"/>
      <c r="SS232" s="38"/>
      <c r="ST232" s="38"/>
      <c r="SU232" s="38"/>
      <c r="SV232" s="38"/>
      <c r="SW232" s="38"/>
      <c r="SX232" s="38"/>
      <c r="SY232" s="38"/>
      <c r="SZ232" s="38"/>
      <c r="TA232" s="38"/>
      <c r="TB232" s="38"/>
      <c r="TC232" s="38"/>
      <c r="TD232" s="38"/>
      <c r="TE232" s="38">
        <v>50</v>
      </c>
      <c r="TF232" s="38"/>
      <c r="TG232" s="38"/>
      <c r="TH232" s="38"/>
      <c r="TI232" s="38"/>
      <c r="TJ232" s="38">
        <v>30</v>
      </c>
      <c r="TK232" s="38"/>
      <c r="TL232" s="38"/>
      <c r="TM232" s="38"/>
      <c r="TN232" s="38"/>
      <c r="TO232" s="38"/>
      <c r="TP232" s="38"/>
      <c r="TQ232" s="38"/>
      <c r="TR232" s="38"/>
      <c r="TS232" s="38"/>
      <c r="TT232" s="38"/>
      <c r="TU232" s="38"/>
      <c r="TV232" s="38"/>
      <c r="TW232" s="38">
        <v>20</v>
      </c>
      <c r="TX232" s="38"/>
      <c r="TY232" s="38"/>
      <c r="TZ232" s="38"/>
      <c r="UA232" s="38"/>
      <c r="UB232" s="38"/>
      <c r="UC232" s="38"/>
      <c r="UD232" s="38"/>
      <c r="UE232" s="38"/>
      <c r="UF232" s="38"/>
      <c r="UG232" s="38"/>
      <c r="UH232" s="38"/>
      <c r="UI232" s="38"/>
      <c r="UJ232" s="38"/>
      <c r="UK232" s="38"/>
      <c r="UL232" s="38"/>
      <c r="UM232" s="38"/>
      <c r="UN232" s="38"/>
      <c r="UO232" s="38"/>
      <c r="UP232" s="38"/>
      <c r="UQ232" s="38"/>
      <c r="UR232" s="38"/>
      <c r="US232" s="38"/>
      <c r="UT232" s="38"/>
      <c r="UU232" s="38"/>
      <c r="UV232" s="38"/>
      <c r="UW232" s="38"/>
      <c r="UX232" s="38"/>
      <c r="UY232" s="38"/>
      <c r="UZ232" s="38"/>
      <c r="VA232" s="38"/>
      <c r="VB232" s="38"/>
      <c r="VC232" s="38"/>
      <c r="VD232" s="38"/>
      <c r="VE232" s="38"/>
      <c r="VF232" s="38"/>
      <c r="VG232" s="38"/>
      <c r="VH232" s="38"/>
      <c r="VI232" s="38"/>
      <c r="VJ232" s="38"/>
      <c r="VK232" s="38"/>
      <c r="VL232" s="38"/>
      <c r="VM232" s="38"/>
      <c r="VN232" s="38"/>
      <c r="VO232" s="38"/>
      <c r="VP232" s="38"/>
      <c r="VQ232" s="38"/>
      <c r="VR232" s="38"/>
      <c r="VS232" s="38"/>
      <c r="VT232" s="38"/>
      <c r="VU232" s="38"/>
      <c r="VV232" s="38"/>
      <c r="VW232" s="38"/>
      <c r="VX232" s="38"/>
      <c r="VY232" s="38"/>
      <c r="VZ232" s="38"/>
      <c r="WA232" s="38"/>
      <c r="WB232" s="38"/>
      <c r="WC232" s="38"/>
      <c r="WD232" s="38"/>
      <c r="WE232" s="38"/>
      <c r="WF232" s="38"/>
      <c r="WG232" s="38"/>
      <c r="WH232" s="38"/>
      <c r="WI232" s="38"/>
      <c r="WJ232" s="38"/>
      <c r="WK232" s="38"/>
      <c r="WL232" s="38"/>
      <c r="WM232" s="38"/>
      <c r="WN232" s="38"/>
      <c r="WO232" s="38"/>
      <c r="WP232" s="38"/>
      <c r="WQ232" s="38"/>
      <c r="WR232" s="38"/>
      <c r="WS232" s="38"/>
      <c r="WT232" s="38"/>
      <c r="WU232" s="38"/>
      <c r="WV232" s="38"/>
      <c r="WW232" s="38"/>
      <c r="WX232" s="38"/>
      <c r="WY232" s="38"/>
      <c r="WZ232" s="38"/>
      <c r="XA232" s="38"/>
      <c r="XB232" s="38"/>
      <c r="XC232" s="38"/>
      <c r="XD232" s="38"/>
      <c r="XE232" s="38"/>
      <c r="XF232" s="38"/>
      <c r="XG232" s="38"/>
      <c r="XH232" s="38">
        <v>20</v>
      </c>
      <c r="XI232" s="38"/>
      <c r="XJ232" s="38"/>
      <c r="XK232" s="38">
        <v>20</v>
      </c>
      <c r="XL232" s="38"/>
      <c r="XM232" s="38"/>
      <c r="XN232" s="38"/>
      <c r="XO232" s="38"/>
      <c r="XP232" s="38"/>
      <c r="XQ232" s="38"/>
      <c r="XR232" s="38"/>
      <c r="XS232" s="38"/>
      <c r="XT232" s="38"/>
      <c r="XU232" s="38"/>
      <c r="XV232" s="38"/>
      <c r="XW232" s="38"/>
      <c r="XX232" s="38"/>
      <c r="XY232" s="38"/>
      <c r="XZ232" s="38"/>
      <c r="YA232" s="38"/>
      <c r="YB232" s="38"/>
      <c r="YC232" s="38"/>
      <c r="YD232" s="38"/>
      <c r="YE232" s="38"/>
      <c r="YF232" s="38"/>
      <c r="YG232" s="38"/>
      <c r="YH232" s="38"/>
      <c r="YI232" s="38"/>
      <c r="YJ232" s="38"/>
      <c r="YK232" s="38"/>
      <c r="YL232" s="38"/>
      <c r="YM232" s="38"/>
      <c r="YN232" s="38"/>
      <c r="YO232" s="38"/>
      <c r="YP232" s="38"/>
      <c r="YQ232" s="38"/>
      <c r="YR232" s="38"/>
      <c r="YS232" s="38"/>
      <c r="YT232" s="38"/>
      <c r="YU232" s="38"/>
      <c r="YV232" s="38">
        <v>30</v>
      </c>
      <c r="YW232" s="38"/>
      <c r="YX232" s="38"/>
      <c r="YY232" s="38"/>
      <c r="YZ232" s="38"/>
      <c r="ZA232" s="38"/>
      <c r="ZB232" s="38"/>
      <c r="ZC232" s="38"/>
      <c r="ZD232" s="38"/>
      <c r="ZE232" s="38"/>
      <c r="ZF232" s="38"/>
      <c r="ZG232" s="38"/>
      <c r="ZH232" s="38"/>
      <c r="ZI232" s="38">
        <v>10</v>
      </c>
      <c r="ZJ232" s="38"/>
      <c r="ZK232" s="38"/>
      <c r="ZL232" s="38"/>
      <c r="ZM232" s="38"/>
      <c r="ZN232" s="38"/>
      <c r="ZO232" s="38"/>
      <c r="ZP232" s="38"/>
      <c r="ZQ232" s="38"/>
      <c r="ZR232" s="38"/>
      <c r="ZS232" s="38"/>
      <c r="ZT232" s="38"/>
      <c r="ZU232" s="38"/>
      <c r="ZV232" s="38"/>
      <c r="ZW232" s="38"/>
      <c r="ZX232" s="38"/>
      <c r="ZY232" s="38"/>
      <c r="ZZ232" s="38">
        <v>20</v>
      </c>
      <c r="AAA232" s="38"/>
      <c r="AAB232" s="38"/>
      <c r="AAC232" s="38"/>
      <c r="AAD232" s="38"/>
      <c r="AAE232" s="38"/>
      <c r="AAF232" s="38"/>
      <c r="AAG232" s="38"/>
      <c r="AAH232" s="38"/>
      <c r="AAI232" s="38"/>
      <c r="AAJ232" s="31">
        <f t="shared" si="21"/>
        <v>0</v>
      </c>
      <c r="AAK232" s="5"/>
    </row>
    <row r="233" spans="1:713" s="36" customFormat="1" x14ac:dyDescent="0.25">
      <c r="A233" s="62" t="s">
        <v>18</v>
      </c>
      <c r="B233" s="77">
        <f t="shared" si="20"/>
        <v>0</v>
      </c>
      <c r="C233" s="69">
        <v>1</v>
      </c>
      <c r="D233" s="71">
        <v>43171</v>
      </c>
      <c r="E233" s="79">
        <v>28.45</v>
      </c>
      <c r="F233" s="79">
        <f t="shared" si="23"/>
        <v>0</v>
      </c>
      <c r="G233" s="77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>
        <v>20</v>
      </c>
      <c r="BQ233" s="38"/>
      <c r="BR233" s="38"/>
      <c r="BS233" s="38"/>
      <c r="BT233" s="38"/>
      <c r="BU233" s="38"/>
      <c r="BV233" s="38"/>
      <c r="BW233" s="38"/>
      <c r="BX233" s="38"/>
      <c r="BY233" s="38">
        <v>20</v>
      </c>
      <c r="BZ233" s="38"/>
      <c r="CA233" s="38"/>
      <c r="CB233" s="38"/>
      <c r="CC233" s="38"/>
      <c r="CD233" s="38"/>
      <c r="CE233" s="38"/>
      <c r="CF233" s="38"/>
      <c r="CG233" s="38"/>
      <c r="CH233" s="38"/>
      <c r="CI233" s="38"/>
      <c r="CJ233" s="38"/>
      <c r="CK233" s="38"/>
      <c r="CL233" s="38"/>
      <c r="CM233" s="38"/>
      <c r="CN233" s="38"/>
      <c r="CO233" s="38"/>
      <c r="CP233" s="38"/>
      <c r="CQ233" s="38"/>
      <c r="CR233" s="38"/>
      <c r="CS233" s="38"/>
      <c r="CT233" s="38"/>
      <c r="CU233" s="38">
        <v>9</v>
      </c>
      <c r="CV233" s="38"/>
      <c r="CW233" s="38"/>
      <c r="CX233" s="38"/>
      <c r="CY233" s="38">
        <v>9</v>
      </c>
      <c r="CZ233" s="38"/>
      <c r="DA233" s="38"/>
      <c r="DB233" s="38"/>
      <c r="DC233" s="38"/>
      <c r="DD233" s="38"/>
      <c r="DE233" s="38"/>
      <c r="DF233" s="38"/>
      <c r="DG233" s="38"/>
      <c r="DH233" s="38"/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38"/>
      <c r="DY233" s="38"/>
      <c r="DZ233" s="38"/>
      <c r="EA233" s="38"/>
      <c r="EB233" s="38"/>
      <c r="EC233" s="38"/>
      <c r="ED233" s="38"/>
      <c r="EE233" s="38"/>
      <c r="EF233" s="38"/>
      <c r="EG233" s="38"/>
      <c r="EH233" s="38"/>
      <c r="EI233" s="38"/>
      <c r="EJ233" s="38"/>
      <c r="EK233" s="38"/>
      <c r="EL233" s="38"/>
      <c r="EM233" s="38"/>
      <c r="EN233" s="38"/>
      <c r="EO233" s="38"/>
      <c r="EP233" s="38"/>
      <c r="EQ233" s="38"/>
      <c r="ER233" s="38"/>
      <c r="ES233" s="38"/>
      <c r="ET233" s="38"/>
      <c r="EU233" s="38"/>
      <c r="EV233" s="38"/>
      <c r="EW233" s="38"/>
      <c r="EX233" s="38"/>
      <c r="EY233" s="38"/>
      <c r="EZ233" s="38"/>
      <c r="FA233" s="38"/>
      <c r="FB233" s="38"/>
      <c r="FC233" s="38"/>
      <c r="FD233" s="38"/>
      <c r="FE233" s="38"/>
      <c r="FF233" s="38"/>
      <c r="FG233" s="38"/>
      <c r="FH233" s="38"/>
      <c r="FI233" s="38"/>
      <c r="FJ233" s="38"/>
      <c r="FK233" s="38"/>
      <c r="FL233" s="38"/>
      <c r="FM233" s="38"/>
      <c r="FN233" s="38"/>
      <c r="FO233" s="38"/>
      <c r="FP233" s="38"/>
      <c r="FQ233" s="38"/>
      <c r="FR233" s="38"/>
      <c r="FS233" s="38"/>
      <c r="FT233" s="38"/>
      <c r="FU233" s="38"/>
      <c r="FV233" s="38"/>
      <c r="FW233" s="38"/>
      <c r="FX233" s="38"/>
      <c r="FY233" s="38"/>
      <c r="FZ233" s="38"/>
      <c r="GA233" s="38"/>
      <c r="GB233" s="38"/>
      <c r="GC233" s="38"/>
      <c r="GD233" s="38"/>
      <c r="GE233" s="38"/>
      <c r="GF233" s="38"/>
      <c r="GG233" s="38"/>
      <c r="GH233" s="38"/>
      <c r="GI233" s="38"/>
      <c r="GJ233" s="38"/>
      <c r="GK233" s="38"/>
      <c r="GL233" s="38"/>
      <c r="GM233" s="38"/>
      <c r="GN233" s="38"/>
      <c r="GO233" s="38"/>
      <c r="GP233" s="38"/>
      <c r="GQ233" s="38"/>
      <c r="GR233" s="38"/>
      <c r="GS233" s="38"/>
      <c r="GT233" s="38"/>
      <c r="GU233" s="38"/>
      <c r="GV233" s="38"/>
      <c r="GW233" s="38"/>
      <c r="GX233" s="38"/>
      <c r="GY233" s="38"/>
      <c r="GZ233" s="38"/>
      <c r="HA233" s="38"/>
      <c r="HB233" s="38"/>
      <c r="HC233" s="38"/>
      <c r="HD233" s="38"/>
      <c r="HE233" s="38"/>
      <c r="HF233" s="38"/>
      <c r="HG233" s="38"/>
      <c r="HH233" s="38"/>
      <c r="HI233" s="38"/>
      <c r="HJ233" s="38"/>
      <c r="HK233" s="38"/>
      <c r="HL233" s="38"/>
      <c r="HM233" s="38"/>
      <c r="HN233" s="38"/>
      <c r="HO233" s="38"/>
      <c r="HP233" s="38"/>
      <c r="HQ233" s="38"/>
      <c r="HR233" s="38"/>
      <c r="HS233" s="38"/>
      <c r="HT233" s="38"/>
      <c r="HU233" s="38"/>
      <c r="HV233" s="38"/>
      <c r="HW233" s="38"/>
      <c r="HX233" s="38"/>
      <c r="HY233" s="38"/>
      <c r="HZ233" s="38"/>
      <c r="IA233" s="38"/>
      <c r="IB233" s="38"/>
      <c r="IC233" s="38"/>
      <c r="ID233" s="38"/>
      <c r="IE233" s="38"/>
      <c r="IF233" s="38"/>
      <c r="IG233" s="38"/>
      <c r="IH233" s="38"/>
      <c r="II233" s="38"/>
      <c r="IJ233" s="38"/>
      <c r="IK233" s="38"/>
      <c r="IL233" s="38"/>
      <c r="IM233" s="38"/>
      <c r="IN233" s="38"/>
      <c r="IO233" s="38"/>
      <c r="IP233" s="38"/>
      <c r="IQ233" s="38"/>
      <c r="IR233" s="38"/>
      <c r="IS233" s="38"/>
      <c r="IT233" s="38"/>
      <c r="IU233" s="38"/>
      <c r="IV233" s="38"/>
      <c r="IW233" s="38"/>
      <c r="IX233" s="38"/>
      <c r="IY233" s="38"/>
      <c r="IZ233" s="38"/>
      <c r="JA233" s="38"/>
      <c r="JB233" s="38"/>
      <c r="JC233" s="38"/>
      <c r="JD233" s="38"/>
      <c r="JE233" s="38"/>
      <c r="JF233" s="38"/>
      <c r="JG233" s="38"/>
      <c r="JH233" s="38"/>
      <c r="JI233" s="38"/>
      <c r="JJ233" s="38"/>
      <c r="JK233" s="38"/>
      <c r="JL233" s="38"/>
      <c r="JM233" s="38"/>
      <c r="JN233" s="38"/>
      <c r="JO233" s="38"/>
      <c r="JP233" s="38"/>
      <c r="JQ233" s="38"/>
      <c r="JR233" s="38"/>
      <c r="JS233" s="38"/>
      <c r="JT233" s="38"/>
      <c r="JU233" s="38"/>
      <c r="JV233" s="38"/>
      <c r="JW233" s="38"/>
      <c r="JX233" s="38"/>
      <c r="JY233" s="38"/>
      <c r="JZ233" s="38"/>
      <c r="KA233" s="38"/>
      <c r="KB233" s="38"/>
      <c r="KC233" s="38"/>
      <c r="KD233" s="38"/>
      <c r="KE233" s="38"/>
      <c r="KF233" s="38"/>
      <c r="KG233" s="38"/>
      <c r="KH233" s="38"/>
      <c r="KI233" s="38"/>
      <c r="KJ233" s="38"/>
      <c r="KK233" s="38"/>
      <c r="KL233" s="38"/>
      <c r="KM233" s="38"/>
      <c r="KN233" s="38"/>
      <c r="KO233" s="38"/>
      <c r="KP233" s="38"/>
      <c r="KQ233" s="38"/>
      <c r="KR233" s="38"/>
      <c r="KS233" s="38"/>
      <c r="KT233" s="38"/>
      <c r="KU233" s="38"/>
      <c r="KV233" s="38"/>
      <c r="KW233" s="38"/>
      <c r="KX233" s="38"/>
      <c r="KY233" s="38"/>
      <c r="KZ233" s="38"/>
      <c r="LA233" s="38"/>
      <c r="LB233" s="38"/>
      <c r="LC233" s="38"/>
      <c r="LD233" s="38"/>
      <c r="LE233" s="38"/>
      <c r="LF233" s="38"/>
      <c r="LG233" s="38"/>
      <c r="LH233" s="38"/>
      <c r="LI233" s="38"/>
      <c r="LJ233" s="38"/>
      <c r="LK233" s="38"/>
      <c r="LL233" s="38"/>
      <c r="LM233" s="38"/>
      <c r="LN233" s="38"/>
      <c r="LO233" s="38"/>
      <c r="LP233" s="38"/>
      <c r="LQ233" s="38"/>
      <c r="LR233" s="38"/>
      <c r="LS233" s="38"/>
      <c r="LT233" s="38"/>
      <c r="LU233" s="38"/>
      <c r="LV233" s="38"/>
      <c r="LW233" s="38"/>
      <c r="LX233" s="38"/>
      <c r="LY233" s="38"/>
      <c r="LZ233" s="38"/>
      <c r="MA233" s="38"/>
      <c r="MB233" s="38"/>
      <c r="MC233" s="38"/>
      <c r="MD233" s="38"/>
      <c r="ME233" s="38"/>
      <c r="MF233" s="38"/>
      <c r="MG233" s="38"/>
      <c r="MH233" s="38"/>
      <c r="MI233" s="38"/>
      <c r="MJ233" s="38"/>
      <c r="MK233" s="38"/>
      <c r="ML233" s="38"/>
      <c r="MM233" s="38"/>
      <c r="MN233" s="38"/>
      <c r="MO233" s="38"/>
      <c r="MP233" s="38"/>
      <c r="MQ233" s="38"/>
      <c r="MR233" s="38"/>
      <c r="MS233" s="38"/>
      <c r="MT233" s="38"/>
      <c r="MU233" s="38"/>
      <c r="MV233" s="38"/>
      <c r="MW233" s="38"/>
      <c r="MX233" s="38"/>
      <c r="MY233" s="38"/>
      <c r="MZ233" s="38"/>
      <c r="NA233" s="38"/>
      <c r="NB233" s="38"/>
      <c r="NC233" s="38"/>
      <c r="ND233" s="38"/>
      <c r="NE233" s="38"/>
      <c r="NF233" s="38"/>
      <c r="NG233" s="38"/>
      <c r="NH233" s="38"/>
      <c r="NI233" s="38"/>
      <c r="NJ233" s="38"/>
      <c r="NK233" s="38"/>
      <c r="NL233" s="38"/>
      <c r="NM233" s="38"/>
      <c r="NN233" s="38"/>
      <c r="NO233" s="38"/>
      <c r="NP233" s="38"/>
      <c r="NQ233" s="38"/>
      <c r="NR233" s="38"/>
      <c r="NS233" s="38"/>
      <c r="NT233" s="38"/>
      <c r="NU233" s="38"/>
      <c r="NV233" s="38"/>
      <c r="NW233" s="38"/>
      <c r="NX233" s="38"/>
      <c r="NY233" s="38"/>
      <c r="NZ233" s="38"/>
      <c r="OA233" s="38"/>
      <c r="OB233" s="38"/>
      <c r="OC233" s="38"/>
      <c r="OD233" s="38"/>
      <c r="OE233" s="38"/>
      <c r="OF233" s="38"/>
      <c r="OG233" s="38"/>
      <c r="OH233" s="38"/>
      <c r="OI233" s="38"/>
      <c r="OJ233" s="38"/>
      <c r="OK233" s="38"/>
      <c r="OL233" s="38"/>
      <c r="OM233" s="38"/>
      <c r="ON233" s="38"/>
      <c r="OO233" s="38"/>
      <c r="OP233" s="38"/>
      <c r="OQ233" s="38"/>
      <c r="OR233" s="38"/>
      <c r="OS233" s="38"/>
      <c r="OT233" s="38"/>
      <c r="OU233" s="38"/>
      <c r="OV233" s="38"/>
      <c r="OW233" s="38"/>
      <c r="OX233" s="38"/>
      <c r="OY233" s="38"/>
      <c r="OZ233" s="38"/>
      <c r="PA233" s="38"/>
      <c r="PB233" s="38"/>
      <c r="PC233" s="38"/>
      <c r="PD233" s="38"/>
      <c r="PE233" s="38"/>
      <c r="PF233" s="38"/>
      <c r="PG233" s="38"/>
      <c r="PH233" s="38"/>
      <c r="PI233" s="38"/>
      <c r="PJ233" s="38"/>
      <c r="PK233" s="38"/>
      <c r="PL233" s="38"/>
      <c r="PM233" s="38"/>
      <c r="PN233" s="38"/>
      <c r="PO233" s="38"/>
      <c r="PP233" s="38"/>
      <c r="PQ233" s="38"/>
      <c r="PR233" s="38"/>
      <c r="PS233" s="38"/>
      <c r="PT233" s="38"/>
      <c r="PU233" s="38"/>
      <c r="PV233" s="38"/>
      <c r="PW233" s="38"/>
      <c r="PX233" s="38"/>
      <c r="PY233" s="38"/>
      <c r="PZ233" s="38"/>
      <c r="QA233" s="38"/>
      <c r="QB233" s="38"/>
      <c r="QC233" s="38"/>
      <c r="QD233" s="38"/>
      <c r="QE233" s="38"/>
      <c r="QF233" s="38"/>
      <c r="QG233" s="38"/>
      <c r="QH233" s="38"/>
      <c r="QI233" s="38"/>
      <c r="QJ233" s="38"/>
      <c r="QK233" s="38"/>
      <c r="QL233" s="38"/>
      <c r="QM233" s="38"/>
      <c r="QN233" s="38"/>
      <c r="QO233" s="38"/>
      <c r="QP233" s="38"/>
      <c r="QQ233" s="38"/>
      <c r="QR233" s="38"/>
      <c r="QS233" s="38"/>
      <c r="QT233" s="38"/>
      <c r="QU233" s="38"/>
      <c r="QV233" s="38"/>
      <c r="QW233" s="38"/>
      <c r="QX233" s="38"/>
      <c r="QY233" s="38"/>
      <c r="QZ233" s="38"/>
      <c r="RA233" s="38"/>
      <c r="RB233" s="38"/>
      <c r="RC233" s="38"/>
      <c r="RD233" s="38"/>
      <c r="RE233" s="38"/>
      <c r="RF233" s="38"/>
      <c r="RG233" s="38"/>
      <c r="RH233" s="38"/>
      <c r="RI233" s="38"/>
      <c r="RJ233" s="38"/>
      <c r="RK233" s="38"/>
      <c r="RL233" s="38"/>
      <c r="RM233" s="38"/>
      <c r="RN233" s="38"/>
      <c r="RO233" s="38"/>
      <c r="RP233" s="38"/>
      <c r="RQ233" s="38"/>
      <c r="RR233" s="38"/>
      <c r="RS233" s="38"/>
      <c r="RT233" s="38"/>
      <c r="RU233" s="38"/>
      <c r="RV233" s="38"/>
      <c r="RW233" s="38"/>
      <c r="RX233" s="38"/>
      <c r="RY233" s="38"/>
      <c r="RZ233" s="38"/>
      <c r="SA233" s="38"/>
      <c r="SB233" s="38"/>
      <c r="SC233" s="38"/>
      <c r="SD233" s="38"/>
      <c r="SE233" s="38"/>
      <c r="SF233" s="38"/>
      <c r="SG233" s="38"/>
      <c r="SH233" s="38"/>
      <c r="SI233" s="38"/>
      <c r="SJ233" s="38"/>
      <c r="SK233" s="38"/>
      <c r="SL233" s="38"/>
      <c r="SM233" s="38"/>
      <c r="SN233" s="38"/>
      <c r="SO233" s="38"/>
      <c r="SP233" s="38"/>
      <c r="SQ233" s="38"/>
      <c r="SR233" s="38"/>
      <c r="SS233" s="38"/>
      <c r="ST233" s="38"/>
      <c r="SU233" s="38"/>
      <c r="SV233" s="38"/>
      <c r="SW233" s="38"/>
      <c r="SX233" s="38"/>
      <c r="SY233" s="38"/>
      <c r="SZ233" s="38"/>
      <c r="TA233" s="38"/>
      <c r="TB233" s="38"/>
      <c r="TC233" s="38"/>
      <c r="TD233" s="38"/>
      <c r="TE233" s="38"/>
      <c r="TF233" s="38"/>
      <c r="TG233" s="38"/>
      <c r="TH233" s="38"/>
      <c r="TI233" s="38"/>
      <c r="TJ233" s="38"/>
      <c r="TK233" s="38"/>
      <c r="TL233" s="38"/>
      <c r="TM233" s="38"/>
      <c r="TN233" s="38"/>
      <c r="TO233" s="38"/>
      <c r="TP233" s="38"/>
      <c r="TQ233" s="38"/>
      <c r="TR233" s="38"/>
      <c r="TS233" s="38"/>
      <c r="TT233" s="38"/>
      <c r="TU233" s="38"/>
      <c r="TV233" s="38"/>
      <c r="TW233" s="38"/>
      <c r="TX233" s="38"/>
      <c r="TY233" s="38"/>
      <c r="TZ233" s="38"/>
      <c r="UA233" s="38"/>
      <c r="UB233" s="38"/>
      <c r="UC233" s="38"/>
      <c r="UD233" s="38"/>
      <c r="UE233" s="38"/>
      <c r="UF233" s="38"/>
      <c r="UG233" s="38"/>
      <c r="UH233" s="38"/>
      <c r="UI233" s="38"/>
      <c r="UJ233" s="38"/>
      <c r="UK233" s="38"/>
      <c r="UL233" s="38"/>
      <c r="UM233" s="38"/>
      <c r="UN233" s="38"/>
      <c r="UO233" s="38"/>
      <c r="UP233" s="38"/>
      <c r="UQ233" s="38"/>
      <c r="UR233" s="38"/>
      <c r="US233" s="38"/>
      <c r="UT233" s="38"/>
      <c r="UU233" s="38"/>
      <c r="UV233" s="38"/>
      <c r="UW233" s="38"/>
      <c r="UX233" s="38"/>
      <c r="UY233" s="38"/>
      <c r="UZ233" s="38"/>
      <c r="VA233" s="38"/>
      <c r="VB233" s="38"/>
      <c r="VC233" s="38"/>
      <c r="VD233" s="38"/>
      <c r="VE233" s="38"/>
      <c r="VF233" s="38"/>
      <c r="VG233" s="38"/>
      <c r="VH233" s="38"/>
      <c r="VI233" s="38"/>
      <c r="VJ233" s="38"/>
      <c r="VK233" s="38"/>
      <c r="VL233" s="38"/>
      <c r="VM233" s="38"/>
      <c r="VN233" s="38"/>
      <c r="VO233" s="38"/>
      <c r="VP233" s="38"/>
      <c r="VQ233" s="38"/>
      <c r="VR233" s="38"/>
      <c r="VS233" s="38"/>
      <c r="VT233" s="38"/>
      <c r="VU233" s="38"/>
      <c r="VV233" s="38"/>
      <c r="VW233" s="38"/>
      <c r="VX233" s="38"/>
      <c r="VY233" s="38"/>
      <c r="VZ233" s="38"/>
      <c r="WA233" s="38"/>
      <c r="WB233" s="38"/>
      <c r="WC233" s="38"/>
      <c r="WD233" s="38"/>
      <c r="WE233" s="38"/>
      <c r="WF233" s="38"/>
      <c r="WG233" s="38"/>
      <c r="WH233" s="38"/>
      <c r="WI233" s="38"/>
      <c r="WJ233" s="38"/>
      <c r="WK233" s="38"/>
      <c r="WL233" s="38"/>
      <c r="WM233" s="38"/>
      <c r="WN233" s="38"/>
      <c r="WO233" s="38"/>
      <c r="WP233" s="38"/>
      <c r="WQ233" s="38"/>
      <c r="WR233" s="38"/>
      <c r="WS233" s="38"/>
      <c r="WT233" s="38"/>
      <c r="WU233" s="38"/>
      <c r="WV233" s="38"/>
      <c r="WW233" s="38"/>
      <c r="WX233" s="38"/>
      <c r="WY233" s="38"/>
      <c r="WZ233" s="38"/>
      <c r="XA233" s="38"/>
      <c r="XB233" s="38"/>
      <c r="XC233" s="38"/>
      <c r="XD233" s="38"/>
      <c r="XE233" s="38"/>
      <c r="XF233" s="38"/>
      <c r="XG233" s="38"/>
      <c r="XH233" s="38"/>
      <c r="XI233" s="38"/>
      <c r="XJ233" s="38"/>
      <c r="XK233" s="38"/>
      <c r="XL233" s="38"/>
      <c r="XM233" s="38"/>
      <c r="XN233" s="38"/>
      <c r="XO233" s="38"/>
      <c r="XP233" s="38"/>
      <c r="XQ233" s="38"/>
      <c r="XR233" s="38"/>
      <c r="XS233" s="38"/>
      <c r="XT233" s="38"/>
      <c r="XU233" s="38"/>
      <c r="XV233" s="38"/>
      <c r="XW233" s="38"/>
      <c r="XX233" s="38"/>
      <c r="XY233" s="38"/>
      <c r="XZ233" s="38"/>
      <c r="YA233" s="38"/>
      <c r="YB233" s="38"/>
      <c r="YC233" s="38"/>
      <c r="YD233" s="38"/>
      <c r="YE233" s="38"/>
      <c r="YF233" s="38"/>
      <c r="YG233" s="38"/>
      <c r="YH233" s="38"/>
      <c r="YI233" s="38"/>
      <c r="YJ233" s="38"/>
      <c r="YK233" s="38"/>
      <c r="YL233" s="38"/>
      <c r="YM233" s="38"/>
      <c r="YN233" s="38"/>
      <c r="YO233" s="38"/>
      <c r="YP233" s="38"/>
      <c r="YQ233" s="38"/>
      <c r="YR233" s="38"/>
      <c r="YS233" s="38"/>
      <c r="YT233" s="38"/>
      <c r="YU233" s="38"/>
      <c r="YV233" s="38"/>
      <c r="YW233" s="38"/>
      <c r="YX233" s="38"/>
      <c r="YY233" s="38"/>
      <c r="YZ233" s="38"/>
      <c r="ZA233" s="38"/>
      <c r="ZB233" s="38"/>
      <c r="ZC233" s="38"/>
      <c r="ZD233" s="38"/>
      <c r="ZE233" s="38"/>
      <c r="ZF233" s="38"/>
      <c r="ZG233" s="38"/>
      <c r="ZH233" s="38"/>
      <c r="ZI233" s="38"/>
      <c r="ZJ233" s="38"/>
      <c r="ZK233" s="38"/>
      <c r="ZL233" s="38"/>
      <c r="ZM233" s="38"/>
      <c r="ZN233" s="38"/>
      <c r="ZO233" s="38"/>
      <c r="ZP233" s="38"/>
      <c r="ZQ233" s="38"/>
      <c r="ZR233" s="38"/>
      <c r="ZS233" s="38"/>
      <c r="ZT233" s="38"/>
      <c r="ZU233" s="38"/>
      <c r="ZV233" s="38"/>
      <c r="ZW233" s="38"/>
      <c r="ZX233" s="38"/>
      <c r="ZY233" s="38"/>
      <c r="ZZ233" s="38"/>
      <c r="AAA233" s="38"/>
      <c r="AAB233" s="38"/>
      <c r="AAC233" s="38"/>
      <c r="AAD233" s="38"/>
      <c r="AAE233" s="38"/>
      <c r="AAF233" s="38"/>
      <c r="AAG233" s="38"/>
      <c r="AAH233" s="38"/>
      <c r="AAI233" s="38"/>
      <c r="AAJ233" s="31">
        <f t="shared" si="21"/>
        <v>0</v>
      </c>
      <c r="AAK233" s="5"/>
    </row>
    <row r="234" spans="1:713" s="36" customFormat="1" x14ac:dyDescent="0.25">
      <c r="A234" s="62" t="s">
        <v>64</v>
      </c>
      <c r="B234" s="77">
        <f t="shared" si="20"/>
        <v>0</v>
      </c>
      <c r="C234" s="69">
        <v>10</v>
      </c>
      <c r="D234" s="72">
        <v>43461</v>
      </c>
      <c r="E234" s="79">
        <v>22.28</v>
      </c>
      <c r="F234" s="79">
        <f t="shared" si="23"/>
        <v>0</v>
      </c>
      <c r="G234" s="77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  <c r="BQ234" s="38"/>
      <c r="BR234" s="38"/>
      <c r="BS234" s="38"/>
      <c r="BT234" s="38"/>
      <c r="BU234" s="38"/>
      <c r="BV234" s="38"/>
      <c r="BW234" s="38"/>
      <c r="BX234" s="38"/>
      <c r="BY234" s="38"/>
      <c r="BZ234" s="38"/>
      <c r="CA234" s="38"/>
      <c r="CB234" s="38"/>
      <c r="CC234" s="38"/>
      <c r="CD234" s="38"/>
      <c r="CE234" s="38"/>
      <c r="CF234" s="38"/>
      <c r="CG234" s="38"/>
      <c r="CH234" s="38"/>
      <c r="CI234" s="38"/>
      <c r="CJ234" s="38"/>
      <c r="CK234" s="38">
        <v>10</v>
      </c>
      <c r="CL234" s="38"/>
      <c r="CM234" s="38"/>
      <c r="CN234" s="38"/>
      <c r="CO234" s="38"/>
      <c r="CP234" s="38"/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38"/>
      <c r="DC234" s="38"/>
      <c r="DD234" s="38"/>
      <c r="DE234" s="38"/>
      <c r="DF234" s="38"/>
      <c r="DG234" s="38"/>
      <c r="DH234" s="38"/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38"/>
      <c r="DY234" s="38"/>
      <c r="DZ234" s="38"/>
      <c r="EA234" s="38"/>
      <c r="EB234" s="38"/>
      <c r="EC234" s="38"/>
      <c r="ED234" s="38"/>
      <c r="EE234" s="38"/>
      <c r="EF234" s="38"/>
      <c r="EG234" s="38"/>
      <c r="EH234" s="38"/>
      <c r="EI234" s="38"/>
      <c r="EJ234" s="38"/>
      <c r="EK234" s="38"/>
      <c r="EL234" s="38"/>
      <c r="EM234" s="38"/>
      <c r="EN234" s="38"/>
      <c r="EO234" s="38"/>
      <c r="EP234" s="38"/>
      <c r="EQ234" s="38"/>
      <c r="ER234" s="38"/>
      <c r="ES234" s="38"/>
      <c r="ET234" s="38"/>
      <c r="EU234" s="38"/>
      <c r="EV234" s="38"/>
      <c r="EW234" s="38"/>
      <c r="EX234" s="38"/>
      <c r="EY234" s="38"/>
      <c r="EZ234" s="38"/>
      <c r="FA234" s="38"/>
      <c r="FB234" s="38"/>
      <c r="FC234" s="38"/>
      <c r="FD234" s="38"/>
      <c r="FE234" s="38"/>
      <c r="FF234" s="38"/>
      <c r="FG234" s="38"/>
      <c r="FH234" s="38">
        <v>20</v>
      </c>
      <c r="FI234" s="38"/>
      <c r="FJ234" s="38">
        <v>20</v>
      </c>
      <c r="FK234" s="38"/>
      <c r="FL234" s="38"/>
      <c r="FM234" s="38"/>
      <c r="FN234" s="38"/>
      <c r="FO234" s="38"/>
      <c r="FP234" s="38"/>
      <c r="FQ234" s="38"/>
      <c r="FR234" s="38"/>
      <c r="FS234" s="38"/>
      <c r="FT234" s="38"/>
      <c r="FU234" s="38"/>
      <c r="FV234" s="38"/>
      <c r="FW234" s="38"/>
      <c r="FX234" s="38"/>
      <c r="FY234" s="38"/>
      <c r="FZ234" s="38"/>
      <c r="GA234" s="38"/>
      <c r="GB234" s="38"/>
      <c r="GC234" s="38"/>
      <c r="GD234" s="38"/>
      <c r="GE234" s="38"/>
      <c r="GF234" s="38"/>
      <c r="GG234" s="38"/>
      <c r="GH234" s="38"/>
      <c r="GI234" s="38"/>
      <c r="GJ234" s="38"/>
      <c r="GK234" s="38"/>
      <c r="GL234" s="38"/>
      <c r="GM234" s="38"/>
      <c r="GN234" s="38"/>
      <c r="GO234" s="38"/>
      <c r="GP234" s="38"/>
      <c r="GQ234" s="38"/>
      <c r="GR234" s="38"/>
      <c r="GS234" s="38"/>
      <c r="GT234" s="38"/>
      <c r="GU234" s="38"/>
      <c r="GV234" s="38"/>
      <c r="GW234" s="38"/>
      <c r="GX234" s="38"/>
      <c r="GY234" s="38"/>
      <c r="GZ234" s="38"/>
      <c r="HA234" s="38"/>
      <c r="HB234" s="38"/>
      <c r="HC234" s="38"/>
      <c r="HD234" s="38"/>
      <c r="HE234" s="38"/>
      <c r="HF234" s="38"/>
      <c r="HG234" s="38"/>
      <c r="HH234" s="38"/>
      <c r="HI234" s="38"/>
      <c r="HJ234" s="38"/>
      <c r="HK234" s="38"/>
      <c r="HL234" s="38"/>
      <c r="HM234" s="38"/>
      <c r="HN234" s="38"/>
      <c r="HO234" s="38"/>
      <c r="HP234" s="38"/>
      <c r="HQ234" s="38"/>
      <c r="HR234" s="38"/>
      <c r="HS234" s="38"/>
      <c r="HT234" s="38"/>
      <c r="HU234" s="38"/>
      <c r="HV234" s="38"/>
      <c r="HW234" s="38"/>
      <c r="HX234" s="38"/>
      <c r="HY234" s="38">
        <v>10</v>
      </c>
      <c r="HZ234" s="38"/>
      <c r="IA234" s="38"/>
      <c r="IB234" s="38"/>
      <c r="IC234" s="38"/>
      <c r="ID234" s="38"/>
      <c r="IE234" s="38"/>
      <c r="IF234" s="38"/>
      <c r="IG234" s="38"/>
      <c r="IH234" s="38"/>
      <c r="II234" s="38"/>
      <c r="IJ234" s="38"/>
      <c r="IK234" s="38"/>
      <c r="IL234" s="38"/>
      <c r="IM234" s="38"/>
      <c r="IN234" s="38"/>
      <c r="IO234" s="38"/>
      <c r="IP234" s="38"/>
      <c r="IQ234" s="38"/>
      <c r="IR234" s="38"/>
      <c r="IS234" s="38"/>
      <c r="IT234" s="38"/>
      <c r="IU234" s="38"/>
      <c r="IV234" s="38"/>
      <c r="IW234" s="38"/>
      <c r="IX234" s="38"/>
      <c r="IY234" s="38"/>
      <c r="IZ234" s="38"/>
      <c r="JA234" s="38"/>
      <c r="JB234" s="38"/>
      <c r="JC234" s="38"/>
      <c r="JD234" s="38"/>
      <c r="JE234" s="38"/>
      <c r="JF234" s="38"/>
      <c r="JG234" s="38"/>
      <c r="JH234" s="38"/>
      <c r="JI234" s="38"/>
      <c r="JJ234" s="38"/>
      <c r="JK234" s="38"/>
      <c r="JL234" s="38"/>
      <c r="JM234" s="38"/>
      <c r="JN234" s="38"/>
      <c r="JO234" s="38"/>
      <c r="JP234" s="38"/>
      <c r="JQ234" s="38"/>
      <c r="JR234" s="38">
        <v>1</v>
      </c>
      <c r="JS234" s="38"/>
      <c r="JT234" s="38"/>
      <c r="JU234" s="38"/>
      <c r="JV234" s="38"/>
      <c r="JW234" s="38"/>
      <c r="JX234" s="38"/>
      <c r="JY234" s="38"/>
      <c r="JZ234" s="38"/>
      <c r="KA234" s="38"/>
      <c r="KB234" s="38"/>
      <c r="KC234" s="38"/>
      <c r="KD234" s="38"/>
      <c r="KE234" s="38"/>
      <c r="KF234" s="38"/>
      <c r="KG234" s="38"/>
      <c r="KH234" s="38"/>
      <c r="KI234" s="38"/>
      <c r="KJ234" s="38"/>
      <c r="KK234" s="38">
        <v>1</v>
      </c>
      <c r="KL234" s="38"/>
      <c r="KM234" s="38">
        <v>10</v>
      </c>
      <c r="KN234" s="38"/>
      <c r="KO234" s="38"/>
      <c r="KP234" s="38">
        <v>10</v>
      </c>
      <c r="KQ234" s="38"/>
      <c r="KR234" s="38"/>
      <c r="KS234" s="38"/>
      <c r="KT234" s="38"/>
      <c r="KU234" s="38"/>
      <c r="KV234" s="38"/>
      <c r="KW234" s="38"/>
      <c r="KX234" s="38"/>
      <c r="KY234" s="38"/>
      <c r="KZ234" s="38"/>
      <c r="LA234" s="38"/>
      <c r="LB234" s="38"/>
      <c r="LC234" s="38"/>
      <c r="LD234" s="38"/>
      <c r="LE234" s="38"/>
      <c r="LF234" s="38"/>
      <c r="LG234" s="38"/>
      <c r="LH234" s="38"/>
      <c r="LI234" s="38"/>
      <c r="LJ234" s="38"/>
      <c r="LK234" s="38"/>
      <c r="LL234" s="38">
        <v>10</v>
      </c>
      <c r="LM234" s="38"/>
      <c r="LN234" s="38">
        <v>10</v>
      </c>
      <c r="LO234" s="38"/>
      <c r="LP234" s="38"/>
      <c r="LQ234" s="38"/>
      <c r="LR234" s="38"/>
      <c r="LS234" s="38"/>
      <c r="LT234" s="38"/>
      <c r="LU234" s="38"/>
      <c r="LV234" s="38"/>
      <c r="LW234" s="38"/>
      <c r="LX234" s="38"/>
      <c r="LY234" s="38"/>
      <c r="LZ234" s="38"/>
      <c r="MA234" s="38"/>
      <c r="MB234" s="38"/>
      <c r="MC234" s="38"/>
      <c r="MD234" s="38"/>
      <c r="ME234" s="38"/>
      <c r="MF234" s="38"/>
      <c r="MG234" s="38"/>
      <c r="MH234" s="38"/>
      <c r="MI234" s="38"/>
      <c r="MJ234" s="38"/>
      <c r="MK234" s="38"/>
      <c r="ML234" s="38"/>
      <c r="MM234" s="38"/>
      <c r="MN234" s="38"/>
      <c r="MO234" s="38">
        <v>10</v>
      </c>
      <c r="MP234" s="38">
        <v>10</v>
      </c>
      <c r="MQ234" s="38"/>
      <c r="MR234" s="38"/>
      <c r="MS234" s="38"/>
      <c r="MT234" s="38"/>
      <c r="MU234" s="38"/>
      <c r="MV234" s="38"/>
      <c r="MW234" s="38"/>
      <c r="MX234" s="38"/>
      <c r="MY234" s="38"/>
      <c r="MZ234" s="38"/>
      <c r="NA234" s="38"/>
      <c r="NB234" s="38"/>
      <c r="NC234" s="38">
        <v>10</v>
      </c>
      <c r="ND234" s="38"/>
      <c r="NE234" s="38"/>
      <c r="NF234" s="38"/>
      <c r="NG234" s="38"/>
      <c r="NH234" s="38"/>
      <c r="NI234" s="38"/>
      <c r="NJ234" s="38"/>
      <c r="NK234" s="38"/>
      <c r="NL234" s="38"/>
      <c r="NM234" s="38"/>
      <c r="NN234" s="38"/>
      <c r="NO234" s="38"/>
      <c r="NP234" s="38"/>
      <c r="NQ234" s="38"/>
      <c r="NR234" s="38"/>
      <c r="NS234" s="38"/>
      <c r="NT234" s="38"/>
      <c r="NU234" s="38"/>
      <c r="NV234" s="38"/>
      <c r="NW234" s="38"/>
      <c r="NX234" s="38"/>
      <c r="NY234" s="38"/>
      <c r="NZ234" s="38"/>
      <c r="OA234" s="38"/>
      <c r="OB234" s="38"/>
      <c r="OC234" s="38"/>
      <c r="OD234" s="38"/>
      <c r="OE234" s="38"/>
      <c r="OF234" s="38"/>
      <c r="OG234" s="38"/>
      <c r="OH234" s="38">
        <v>10</v>
      </c>
      <c r="OI234" s="38"/>
      <c r="OJ234" s="38"/>
      <c r="OK234" s="38"/>
      <c r="OL234" s="38"/>
      <c r="OM234" s="38"/>
      <c r="ON234" s="38"/>
      <c r="OO234" s="38"/>
      <c r="OP234" s="38"/>
      <c r="OQ234" s="38"/>
      <c r="OR234" s="38"/>
      <c r="OS234" s="38"/>
      <c r="OT234" s="38"/>
      <c r="OU234" s="38"/>
      <c r="OV234" s="38"/>
      <c r="OW234" s="38"/>
      <c r="OX234" s="38"/>
      <c r="OY234" s="38"/>
      <c r="OZ234" s="38"/>
      <c r="PA234" s="38"/>
      <c r="PB234" s="38"/>
      <c r="PC234" s="38"/>
      <c r="PD234" s="38"/>
      <c r="PE234" s="38"/>
      <c r="PF234" s="38"/>
      <c r="PG234" s="38"/>
      <c r="PH234" s="38"/>
      <c r="PI234" s="38"/>
      <c r="PJ234" s="38"/>
      <c r="PK234" s="38"/>
      <c r="PL234" s="38"/>
      <c r="PM234" s="38"/>
      <c r="PN234" s="38"/>
      <c r="PO234" s="38"/>
      <c r="PP234" s="38"/>
      <c r="PQ234" s="38"/>
      <c r="PR234" s="38"/>
      <c r="PS234" s="38"/>
      <c r="PT234" s="38"/>
      <c r="PU234" s="38"/>
      <c r="PV234" s="38"/>
      <c r="PW234" s="38"/>
      <c r="PX234" s="38"/>
      <c r="PY234" s="38"/>
      <c r="PZ234" s="38"/>
      <c r="QA234" s="38"/>
      <c r="QB234" s="38"/>
      <c r="QC234" s="38"/>
      <c r="QD234" s="38"/>
      <c r="QE234" s="38"/>
      <c r="QF234" s="38"/>
      <c r="QG234" s="38"/>
      <c r="QH234" s="38"/>
      <c r="QI234" s="38"/>
      <c r="QJ234" s="38"/>
      <c r="QK234" s="38"/>
      <c r="QL234" s="38"/>
      <c r="QM234" s="38"/>
      <c r="QN234" s="38"/>
      <c r="QO234" s="38"/>
      <c r="QP234" s="38"/>
      <c r="QQ234" s="38"/>
      <c r="QR234" s="38"/>
      <c r="QS234" s="38"/>
      <c r="QT234" s="38"/>
      <c r="QU234" s="38"/>
      <c r="QV234" s="38"/>
      <c r="QW234" s="38"/>
      <c r="QX234" s="38"/>
      <c r="QY234" s="38"/>
      <c r="QZ234" s="38"/>
      <c r="RA234" s="38"/>
      <c r="RB234" s="38"/>
      <c r="RC234" s="38"/>
      <c r="RD234" s="38"/>
      <c r="RE234" s="38"/>
      <c r="RF234" s="38"/>
      <c r="RG234" s="38"/>
      <c r="RH234" s="38"/>
      <c r="RI234" s="38"/>
      <c r="RJ234" s="38"/>
      <c r="RK234" s="38"/>
      <c r="RL234" s="38"/>
      <c r="RM234" s="38"/>
      <c r="RN234" s="38"/>
      <c r="RO234" s="38"/>
      <c r="RP234" s="38"/>
      <c r="RQ234" s="38"/>
      <c r="RR234" s="38"/>
      <c r="RS234" s="38"/>
      <c r="RT234" s="38"/>
      <c r="RU234" s="38"/>
      <c r="RV234" s="38"/>
      <c r="RW234" s="38"/>
      <c r="RX234" s="38"/>
      <c r="RY234" s="38"/>
      <c r="RZ234" s="38"/>
      <c r="SA234" s="38"/>
      <c r="SB234" s="38"/>
      <c r="SC234" s="38"/>
      <c r="SD234" s="38"/>
      <c r="SE234" s="38"/>
      <c r="SF234" s="38"/>
      <c r="SG234" s="38"/>
      <c r="SH234" s="38"/>
      <c r="SI234" s="38">
        <v>20</v>
      </c>
      <c r="SJ234" s="38"/>
      <c r="SK234" s="38"/>
      <c r="SL234" s="38"/>
      <c r="SM234" s="38"/>
      <c r="SN234" s="38"/>
      <c r="SO234" s="38"/>
      <c r="SP234" s="38"/>
      <c r="SQ234" s="38"/>
      <c r="SR234" s="38"/>
      <c r="SS234" s="38"/>
      <c r="ST234" s="38"/>
      <c r="SU234" s="38">
        <v>20</v>
      </c>
      <c r="SV234" s="38"/>
      <c r="SW234" s="38"/>
      <c r="SX234" s="38"/>
      <c r="SY234" s="38"/>
      <c r="SZ234" s="38"/>
      <c r="TA234" s="38"/>
      <c r="TB234" s="38"/>
      <c r="TC234" s="38"/>
      <c r="TD234" s="38"/>
      <c r="TE234" s="38"/>
      <c r="TF234" s="38"/>
      <c r="TG234" s="38"/>
      <c r="TH234" s="38"/>
      <c r="TI234" s="38">
        <v>40</v>
      </c>
      <c r="TJ234" s="38"/>
      <c r="TK234" s="38"/>
      <c r="TL234" s="38"/>
      <c r="TM234" s="38"/>
      <c r="TN234" s="38"/>
      <c r="TO234" s="38"/>
      <c r="TP234" s="38"/>
      <c r="TQ234" s="38"/>
      <c r="TR234" s="38"/>
      <c r="TS234" s="38"/>
      <c r="TT234" s="38"/>
      <c r="TU234" s="38"/>
      <c r="TV234" s="38"/>
      <c r="TW234" s="38"/>
      <c r="TX234" s="38"/>
      <c r="TY234" s="38"/>
      <c r="TZ234" s="38"/>
      <c r="UA234" s="38"/>
      <c r="UB234" s="38"/>
      <c r="UC234" s="38"/>
      <c r="UD234" s="38">
        <v>40</v>
      </c>
      <c r="UE234" s="38"/>
      <c r="UF234" s="38"/>
      <c r="UG234" s="38"/>
      <c r="UH234" s="38"/>
      <c r="UI234" s="38"/>
      <c r="UJ234" s="38"/>
      <c r="UK234" s="38"/>
      <c r="UL234" s="38"/>
      <c r="UM234" s="38"/>
      <c r="UN234" s="38"/>
      <c r="UO234" s="38"/>
      <c r="UP234" s="38"/>
      <c r="UQ234" s="38"/>
      <c r="UR234" s="38"/>
      <c r="US234" s="38"/>
      <c r="UT234" s="38"/>
      <c r="UU234" s="38"/>
      <c r="UV234" s="38"/>
      <c r="UW234" s="38"/>
      <c r="UX234" s="38"/>
      <c r="UY234" s="38"/>
      <c r="UZ234" s="38"/>
      <c r="VA234" s="38"/>
      <c r="VB234" s="38"/>
      <c r="VC234" s="38"/>
      <c r="VD234" s="38"/>
      <c r="VE234" s="38"/>
      <c r="VF234" s="38"/>
      <c r="VG234" s="38"/>
      <c r="VH234" s="38"/>
      <c r="VI234" s="38"/>
      <c r="VJ234" s="38"/>
      <c r="VK234" s="38"/>
      <c r="VL234" s="38"/>
      <c r="VM234" s="38"/>
      <c r="VN234" s="38"/>
      <c r="VO234" s="38"/>
      <c r="VP234" s="38"/>
      <c r="VQ234" s="38"/>
      <c r="VR234" s="38"/>
      <c r="VS234" s="38"/>
      <c r="VT234" s="38"/>
      <c r="VU234" s="38"/>
      <c r="VV234" s="38"/>
      <c r="VW234" s="38"/>
      <c r="VX234" s="38"/>
      <c r="VY234" s="38"/>
      <c r="VZ234" s="38"/>
      <c r="WA234" s="38"/>
      <c r="WB234" s="38"/>
      <c r="WC234" s="38"/>
      <c r="WD234" s="38"/>
      <c r="WE234" s="38"/>
      <c r="WF234" s="38"/>
      <c r="WG234" s="38"/>
      <c r="WH234" s="38"/>
      <c r="WI234" s="38"/>
      <c r="WJ234" s="38"/>
      <c r="WK234" s="38"/>
      <c r="WL234" s="38"/>
      <c r="WM234" s="38"/>
      <c r="WN234" s="38"/>
      <c r="WO234" s="38"/>
      <c r="WP234" s="38"/>
      <c r="WQ234" s="38">
        <v>30</v>
      </c>
      <c r="WR234" s="38"/>
      <c r="WS234" s="38">
        <v>30</v>
      </c>
      <c r="WT234" s="38"/>
      <c r="WU234" s="38"/>
      <c r="WV234" s="38"/>
      <c r="WW234" s="38"/>
      <c r="WX234" s="38"/>
      <c r="WY234" s="38"/>
      <c r="WZ234" s="38"/>
      <c r="XA234" s="38"/>
      <c r="XB234" s="38"/>
      <c r="XC234" s="38"/>
      <c r="XD234" s="38"/>
      <c r="XE234" s="38"/>
      <c r="XF234" s="38"/>
      <c r="XG234" s="38"/>
      <c r="XH234" s="38">
        <v>1</v>
      </c>
      <c r="XI234" s="38"/>
      <c r="XJ234" s="38"/>
      <c r="XK234" s="38"/>
      <c r="XL234" s="38"/>
      <c r="XM234" s="38">
        <v>1</v>
      </c>
      <c r="XN234" s="38"/>
      <c r="XO234" s="38"/>
      <c r="XP234" s="38"/>
      <c r="XQ234" s="38"/>
      <c r="XR234" s="38"/>
      <c r="XS234" s="38"/>
      <c r="XT234" s="38"/>
      <c r="XU234" s="38"/>
      <c r="XV234" s="38"/>
      <c r="XW234" s="38"/>
      <c r="XX234" s="38"/>
      <c r="XY234" s="38"/>
      <c r="XZ234" s="38"/>
      <c r="YA234" s="38"/>
      <c r="YB234" s="38"/>
      <c r="YC234" s="38"/>
      <c r="YD234" s="38"/>
      <c r="YE234" s="38"/>
      <c r="YF234" s="38"/>
      <c r="YG234" s="38"/>
      <c r="YH234" s="38"/>
      <c r="YI234" s="38"/>
      <c r="YJ234" s="38"/>
      <c r="YK234" s="38"/>
      <c r="YL234" s="38"/>
      <c r="YM234" s="38"/>
      <c r="YN234" s="38"/>
      <c r="YO234" s="38"/>
      <c r="YP234" s="38"/>
      <c r="YQ234" s="38"/>
      <c r="YR234" s="38"/>
      <c r="YS234" s="38"/>
      <c r="YT234" s="38"/>
      <c r="YU234" s="38"/>
      <c r="YV234" s="38"/>
      <c r="YW234" s="38"/>
      <c r="YX234" s="38"/>
      <c r="YY234" s="38"/>
      <c r="YZ234" s="38"/>
      <c r="ZA234" s="38"/>
      <c r="ZB234" s="38"/>
      <c r="ZC234" s="38"/>
      <c r="ZD234" s="38"/>
      <c r="ZE234" s="38"/>
      <c r="ZF234" s="38"/>
      <c r="ZG234" s="38"/>
      <c r="ZH234" s="38"/>
      <c r="ZI234" s="38"/>
      <c r="ZJ234" s="38"/>
      <c r="ZK234" s="38"/>
      <c r="ZL234" s="38"/>
      <c r="ZM234" s="38"/>
      <c r="ZN234" s="38"/>
      <c r="ZO234" s="38"/>
      <c r="ZP234" s="38"/>
      <c r="ZQ234" s="38">
        <v>30</v>
      </c>
      <c r="ZR234" s="38"/>
      <c r="ZS234" s="38"/>
      <c r="ZT234" s="38"/>
      <c r="ZU234" s="38"/>
      <c r="ZV234" s="38"/>
      <c r="ZW234" s="38"/>
      <c r="ZX234" s="38"/>
      <c r="ZY234" s="38"/>
      <c r="ZZ234" s="38"/>
      <c r="AAA234" s="38">
        <v>30</v>
      </c>
      <c r="AAB234" s="38"/>
      <c r="AAC234" s="38"/>
      <c r="AAD234" s="38"/>
      <c r="AAE234" s="38"/>
      <c r="AAF234" s="38"/>
      <c r="AAG234" s="38"/>
      <c r="AAH234" s="38"/>
      <c r="AAI234" s="38"/>
      <c r="AAJ234" s="31">
        <f t="shared" si="21"/>
        <v>0</v>
      </c>
      <c r="AAK234" s="5"/>
    </row>
    <row r="235" spans="1:713" s="36" customFormat="1" x14ac:dyDescent="0.25">
      <c r="A235" s="62" t="s">
        <v>64</v>
      </c>
      <c r="B235" s="77">
        <f t="shared" si="20"/>
        <v>0</v>
      </c>
      <c r="C235" s="69">
        <v>1</v>
      </c>
      <c r="D235" s="72">
        <v>43461</v>
      </c>
      <c r="E235" s="79">
        <v>24.91</v>
      </c>
      <c r="F235" s="79">
        <f t="shared" si="23"/>
        <v>0</v>
      </c>
      <c r="G235" s="77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/>
      <c r="BU235" s="38"/>
      <c r="BV235" s="38"/>
      <c r="BW235" s="38"/>
      <c r="BX235" s="38"/>
      <c r="BY235" s="38"/>
      <c r="BZ235" s="38"/>
      <c r="CA235" s="38"/>
      <c r="CB235" s="38"/>
      <c r="CC235" s="38"/>
      <c r="CD235" s="38"/>
      <c r="CE235" s="38"/>
      <c r="CF235" s="38"/>
      <c r="CG235" s="38"/>
      <c r="CH235" s="38"/>
      <c r="CI235" s="38"/>
      <c r="CJ235" s="38"/>
      <c r="CK235" s="38"/>
      <c r="CL235" s="38"/>
      <c r="CM235" s="38"/>
      <c r="CN235" s="38"/>
      <c r="CO235" s="38"/>
      <c r="CP235" s="38"/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38"/>
      <c r="DC235" s="38"/>
      <c r="DD235" s="38"/>
      <c r="DE235" s="38"/>
      <c r="DF235" s="38"/>
      <c r="DG235" s="38"/>
      <c r="DH235" s="38"/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  <c r="EI235" s="38"/>
      <c r="EJ235" s="38"/>
      <c r="EK235" s="38"/>
      <c r="EL235" s="38"/>
      <c r="EM235" s="38"/>
      <c r="EN235" s="38"/>
      <c r="EO235" s="38"/>
      <c r="EP235" s="38"/>
      <c r="EQ235" s="38"/>
      <c r="ER235" s="38"/>
      <c r="ES235" s="38"/>
      <c r="ET235" s="38"/>
      <c r="EU235" s="38"/>
      <c r="EV235" s="38"/>
      <c r="EW235" s="38"/>
      <c r="EX235" s="38"/>
      <c r="EY235" s="38"/>
      <c r="EZ235" s="38"/>
      <c r="FA235" s="38"/>
      <c r="FB235" s="38"/>
      <c r="FC235" s="38"/>
      <c r="FD235" s="38"/>
      <c r="FE235" s="38"/>
      <c r="FF235" s="38"/>
      <c r="FG235" s="38"/>
      <c r="FH235" s="38"/>
      <c r="FI235" s="38"/>
      <c r="FJ235" s="38"/>
      <c r="FK235" s="38"/>
      <c r="FL235" s="38"/>
      <c r="FM235" s="38"/>
      <c r="FN235" s="38"/>
      <c r="FO235" s="38"/>
      <c r="FP235" s="38"/>
      <c r="FQ235" s="38"/>
      <c r="FR235" s="38"/>
      <c r="FS235" s="38"/>
      <c r="FT235" s="38"/>
      <c r="FU235" s="38"/>
      <c r="FV235" s="38"/>
      <c r="FW235" s="38"/>
      <c r="FX235" s="38"/>
      <c r="FY235" s="38"/>
      <c r="FZ235" s="38"/>
      <c r="GA235" s="38"/>
      <c r="GB235" s="38"/>
      <c r="GC235" s="38"/>
      <c r="GD235" s="38"/>
      <c r="GE235" s="38"/>
      <c r="GF235" s="38"/>
      <c r="GG235" s="38"/>
      <c r="GH235" s="38"/>
      <c r="GI235" s="38"/>
      <c r="GJ235" s="38"/>
      <c r="GK235" s="38"/>
      <c r="GL235" s="38"/>
      <c r="GM235" s="38"/>
      <c r="GN235" s="38"/>
      <c r="GO235" s="38"/>
      <c r="GP235" s="38"/>
      <c r="GQ235" s="38"/>
      <c r="GR235" s="38"/>
      <c r="GS235" s="38"/>
      <c r="GT235" s="38"/>
      <c r="GU235" s="38"/>
      <c r="GV235" s="38"/>
      <c r="GW235" s="38"/>
      <c r="GX235" s="38"/>
      <c r="GY235" s="38"/>
      <c r="GZ235" s="38"/>
      <c r="HA235" s="38"/>
      <c r="HB235" s="38"/>
      <c r="HC235" s="38"/>
      <c r="HD235" s="38"/>
      <c r="HE235" s="38"/>
      <c r="HF235" s="38"/>
      <c r="HG235" s="38"/>
      <c r="HH235" s="38"/>
      <c r="HI235" s="38"/>
      <c r="HJ235" s="38"/>
      <c r="HK235" s="38"/>
      <c r="HL235" s="38"/>
      <c r="HM235" s="38"/>
      <c r="HN235" s="38"/>
      <c r="HO235" s="38"/>
      <c r="HP235" s="38"/>
      <c r="HQ235" s="38"/>
      <c r="HR235" s="38"/>
      <c r="HS235" s="38"/>
      <c r="HT235" s="38"/>
      <c r="HU235" s="38"/>
      <c r="HV235" s="38"/>
      <c r="HW235" s="38"/>
      <c r="HX235" s="38"/>
      <c r="HY235" s="38"/>
      <c r="HZ235" s="38"/>
      <c r="IA235" s="38"/>
      <c r="IB235" s="38"/>
      <c r="IC235" s="38"/>
      <c r="ID235" s="38"/>
      <c r="IE235" s="38"/>
      <c r="IF235" s="38"/>
      <c r="IG235" s="38"/>
      <c r="IH235" s="38"/>
      <c r="II235" s="38"/>
      <c r="IJ235" s="38"/>
      <c r="IK235" s="38"/>
      <c r="IL235" s="38"/>
      <c r="IM235" s="38"/>
      <c r="IN235" s="38"/>
      <c r="IO235" s="38"/>
      <c r="IP235" s="38"/>
      <c r="IQ235" s="38"/>
      <c r="IR235" s="38"/>
      <c r="IS235" s="38"/>
      <c r="IT235" s="38"/>
      <c r="IU235" s="38"/>
      <c r="IV235" s="38"/>
      <c r="IW235" s="38"/>
      <c r="IX235" s="38"/>
      <c r="IY235" s="38"/>
      <c r="IZ235" s="38"/>
      <c r="JA235" s="38"/>
      <c r="JB235" s="38"/>
      <c r="JC235" s="38"/>
      <c r="JD235" s="38"/>
      <c r="JE235" s="38"/>
      <c r="JF235" s="38"/>
      <c r="JG235" s="38"/>
      <c r="JH235" s="38"/>
      <c r="JI235" s="38"/>
      <c r="JJ235" s="38"/>
      <c r="JK235" s="38"/>
      <c r="JL235" s="38"/>
      <c r="JM235" s="38"/>
      <c r="JN235" s="38"/>
      <c r="JO235" s="38"/>
      <c r="JP235" s="38"/>
      <c r="JQ235" s="38"/>
      <c r="JR235" s="38"/>
      <c r="JS235" s="38"/>
      <c r="JT235" s="38"/>
      <c r="JU235" s="38"/>
      <c r="JV235" s="38"/>
      <c r="JW235" s="38"/>
      <c r="JX235" s="38"/>
      <c r="JY235" s="38"/>
      <c r="JZ235" s="38"/>
      <c r="KA235" s="38"/>
      <c r="KB235" s="38"/>
      <c r="KC235" s="38"/>
      <c r="KD235" s="38"/>
      <c r="KE235" s="38"/>
      <c r="KF235" s="38"/>
      <c r="KG235" s="38"/>
      <c r="KH235" s="38"/>
      <c r="KI235" s="38"/>
      <c r="KJ235" s="38"/>
      <c r="KK235" s="38"/>
      <c r="KL235" s="38"/>
      <c r="KM235" s="38"/>
      <c r="KN235" s="38"/>
      <c r="KO235" s="38"/>
      <c r="KP235" s="38"/>
      <c r="KQ235" s="38"/>
      <c r="KR235" s="38"/>
      <c r="KS235" s="38"/>
      <c r="KT235" s="38"/>
      <c r="KU235" s="38"/>
      <c r="KV235" s="38"/>
      <c r="KW235" s="38"/>
      <c r="KX235" s="38"/>
      <c r="KY235" s="38"/>
      <c r="KZ235" s="38"/>
      <c r="LA235" s="38"/>
      <c r="LB235" s="38"/>
      <c r="LC235" s="38"/>
      <c r="LD235" s="38"/>
      <c r="LE235" s="38"/>
      <c r="LF235" s="38"/>
      <c r="LG235" s="38"/>
      <c r="LH235" s="38"/>
      <c r="LI235" s="38"/>
      <c r="LJ235" s="38"/>
      <c r="LK235" s="38"/>
      <c r="LL235" s="38"/>
      <c r="LM235" s="38"/>
      <c r="LN235" s="38"/>
      <c r="LO235" s="38"/>
      <c r="LP235" s="38"/>
      <c r="LQ235" s="38"/>
      <c r="LR235" s="38"/>
      <c r="LS235" s="38"/>
      <c r="LT235" s="38"/>
      <c r="LU235" s="38"/>
      <c r="LV235" s="38"/>
      <c r="LW235" s="38"/>
      <c r="LX235" s="38"/>
      <c r="LY235" s="38"/>
      <c r="LZ235" s="38"/>
      <c r="MA235" s="38"/>
      <c r="MB235" s="38"/>
      <c r="MC235" s="38"/>
      <c r="MD235" s="38"/>
      <c r="ME235" s="38"/>
      <c r="MF235" s="38"/>
      <c r="MG235" s="38"/>
      <c r="MH235" s="38"/>
      <c r="MI235" s="38"/>
      <c r="MJ235" s="38"/>
      <c r="MK235" s="38"/>
      <c r="ML235" s="38"/>
      <c r="MM235" s="38"/>
      <c r="MN235" s="38"/>
      <c r="MO235" s="38"/>
      <c r="MP235" s="38"/>
      <c r="MQ235" s="38"/>
      <c r="MR235" s="38"/>
      <c r="MS235" s="38"/>
      <c r="MT235" s="38"/>
      <c r="MU235" s="38"/>
      <c r="MV235" s="38"/>
      <c r="MW235" s="38"/>
      <c r="MX235" s="38"/>
      <c r="MY235" s="38"/>
      <c r="MZ235" s="38"/>
      <c r="NA235" s="38"/>
      <c r="NB235" s="38"/>
      <c r="NC235" s="38"/>
      <c r="ND235" s="38"/>
      <c r="NE235" s="38"/>
      <c r="NF235" s="38"/>
      <c r="NG235" s="38"/>
      <c r="NH235" s="38"/>
      <c r="NI235" s="38"/>
      <c r="NJ235" s="38"/>
      <c r="NK235" s="38"/>
      <c r="NL235" s="38"/>
      <c r="NM235" s="38"/>
      <c r="NN235" s="38"/>
      <c r="NO235" s="38"/>
      <c r="NP235" s="38"/>
      <c r="NQ235" s="38">
        <v>1</v>
      </c>
      <c r="NR235" s="38"/>
      <c r="NS235" s="38"/>
      <c r="NT235" s="38"/>
      <c r="NU235" s="38"/>
      <c r="NV235" s="38"/>
      <c r="NW235" s="38"/>
      <c r="NX235" s="38"/>
      <c r="NY235" s="38"/>
      <c r="NZ235" s="38">
        <v>1</v>
      </c>
      <c r="OA235" s="38"/>
      <c r="OB235" s="38"/>
      <c r="OC235" s="38"/>
      <c r="OD235" s="38"/>
      <c r="OE235" s="38"/>
      <c r="OF235" s="38"/>
      <c r="OG235" s="38"/>
      <c r="OH235" s="38"/>
      <c r="OI235" s="38"/>
      <c r="OJ235" s="38"/>
      <c r="OK235" s="38"/>
      <c r="OL235" s="38"/>
      <c r="OM235" s="38"/>
      <c r="ON235" s="38"/>
      <c r="OO235" s="38"/>
      <c r="OP235" s="38"/>
      <c r="OQ235" s="38"/>
      <c r="OR235" s="38"/>
      <c r="OS235" s="38"/>
      <c r="OT235" s="38"/>
      <c r="OU235" s="38"/>
      <c r="OV235" s="38"/>
      <c r="OW235" s="38"/>
      <c r="OX235" s="38"/>
      <c r="OY235" s="38"/>
      <c r="OZ235" s="38"/>
      <c r="PA235" s="38"/>
      <c r="PB235" s="38"/>
      <c r="PC235" s="38"/>
      <c r="PD235" s="38"/>
      <c r="PE235" s="38"/>
      <c r="PF235" s="38"/>
      <c r="PG235" s="38"/>
      <c r="PH235" s="38"/>
      <c r="PI235" s="38"/>
      <c r="PJ235" s="38"/>
      <c r="PK235" s="38"/>
      <c r="PL235" s="38"/>
      <c r="PM235" s="38"/>
      <c r="PN235" s="38"/>
      <c r="PO235" s="38"/>
      <c r="PP235" s="38"/>
      <c r="PQ235" s="38"/>
      <c r="PR235" s="38"/>
      <c r="PS235" s="38"/>
      <c r="PT235" s="38"/>
      <c r="PU235" s="38"/>
      <c r="PV235" s="38"/>
      <c r="PW235" s="38"/>
      <c r="PX235" s="38"/>
      <c r="PY235" s="38"/>
      <c r="PZ235" s="38"/>
      <c r="QA235" s="38"/>
      <c r="QB235" s="38"/>
      <c r="QC235" s="38"/>
      <c r="QD235" s="38"/>
      <c r="QE235" s="38"/>
      <c r="QF235" s="38"/>
      <c r="QG235" s="38"/>
      <c r="QH235" s="38"/>
      <c r="QI235" s="38"/>
      <c r="QJ235" s="38"/>
      <c r="QK235" s="38"/>
      <c r="QL235" s="38"/>
      <c r="QM235" s="38"/>
      <c r="QN235" s="38"/>
      <c r="QO235" s="38"/>
      <c r="QP235" s="38"/>
      <c r="QQ235" s="38"/>
      <c r="QR235" s="38"/>
      <c r="QS235" s="38"/>
      <c r="QT235" s="38"/>
      <c r="QU235" s="38"/>
      <c r="QV235" s="38"/>
      <c r="QW235" s="38"/>
      <c r="QX235" s="38"/>
      <c r="QY235" s="38"/>
      <c r="QZ235" s="38"/>
      <c r="RA235" s="38"/>
      <c r="RB235" s="38"/>
      <c r="RC235" s="38"/>
      <c r="RD235" s="38"/>
      <c r="RE235" s="38"/>
      <c r="RF235" s="38"/>
      <c r="RG235" s="38"/>
      <c r="RH235" s="38"/>
      <c r="RI235" s="38"/>
      <c r="RJ235" s="38"/>
      <c r="RK235" s="38"/>
      <c r="RL235" s="38"/>
      <c r="RM235" s="38"/>
      <c r="RN235" s="38"/>
      <c r="RO235" s="38"/>
      <c r="RP235" s="38"/>
      <c r="RQ235" s="38"/>
      <c r="RR235" s="38"/>
      <c r="RS235" s="38"/>
      <c r="RT235" s="38"/>
      <c r="RU235" s="38"/>
      <c r="RV235" s="38"/>
      <c r="RW235" s="38"/>
      <c r="RX235" s="38"/>
      <c r="RY235" s="38"/>
      <c r="RZ235" s="38"/>
      <c r="SA235" s="38"/>
      <c r="SB235" s="38"/>
      <c r="SC235" s="38"/>
      <c r="SD235" s="38"/>
      <c r="SE235" s="38"/>
      <c r="SF235" s="38"/>
      <c r="SG235" s="38"/>
      <c r="SH235" s="38"/>
      <c r="SI235" s="38"/>
      <c r="SJ235" s="38"/>
      <c r="SK235" s="38"/>
      <c r="SL235" s="38"/>
      <c r="SM235" s="38"/>
      <c r="SN235" s="38"/>
      <c r="SO235" s="38"/>
      <c r="SP235" s="38"/>
      <c r="SQ235" s="38"/>
      <c r="SR235" s="38"/>
      <c r="SS235" s="38"/>
      <c r="ST235" s="38"/>
      <c r="SU235" s="38"/>
      <c r="SV235" s="38"/>
      <c r="SW235" s="38"/>
      <c r="SX235" s="38"/>
      <c r="SY235" s="38"/>
      <c r="SZ235" s="38"/>
      <c r="TA235" s="38"/>
      <c r="TB235" s="38"/>
      <c r="TC235" s="38"/>
      <c r="TD235" s="38"/>
      <c r="TE235" s="38"/>
      <c r="TF235" s="38"/>
      <c r="TG235" s="38"/>
      <c r="TH235" s="38"/>
      <c r="TI235" s="38"/>
      <c r="TJ235" s="38"/>
      <c r="TK235" s="38"/>
      <c r="TL235" s="38"/>
      <c r="TM235" s="38"/>
      <c r="TN235" s="38"/>
      <c r="TO235" s="38"/>
      <c r="TP235" s="38"/>
      <c r="TQ235" s="38"/>
      <c r="TR235" s="38"/>
      <c r="TS235" s="38"/>
      <c r="TT235" s="38"/>
      <c r="TU235" s="38"/>
      <c r="TV235" s="38"/>
      <c r="TW235" s="38"/>
      <c r="TX235" s="38"/>
      <c r="TY235" s="38"/>
      <c r="TZ235" s="38"/>
      <c r="UA235" s="38"/>
      <c r="UB235" s="38"/>
      <c r="UC235" s="38"/>
      <c r="UD235" s="38"/>
      <c r="UE235" s="38"/>
      <c r="UF235" s="38"/>
      <c r="UG235" s="38"/>
      <c r="UH235" s="38"/>
      <c r="UI235" s="38"/>
      <c r="UJ235" s="38"/>
      <c r="UK235" s="38"/>
      <c r="UL235" s="38"/>
      <c r="UM235" s="38"/>
      <c r="UN235" s="38"/>
      <c r="UO235" s="38"/>
      <c r="UP235" s="38"/>
      <c r="UQ235" s="38"/>
      <c r="UR235" s="38"/>
      <c r="US235" s="38"/>
      <c r="UT235" s="38"/>
      <c r="UU235" s="38"/>
      <c r="UV235" s="38"/>
      <c r="UW235" s="38"/>
      <c r="UX235" s="38"/>
      <c r="UY235" s="38"/>
      <c r="UZ235" s="38"/>
      <c r="VA235" s="38"/>
      <c r="VB235" s="38"/>
      <c r="VC235" s="38"/>
      <c r="VD235" s="38"/>
      <c r="VE235" s="38"/>
      <c r="VF235" s="38"/>
      <c r="VG235" s="38"/>
      <c r="VH235" s="38"/>
      <c r="VI235" s="38"/>
      <c r="VJ235" s="38"/>
      <c r="VK235" s="38"/>
      <c r="VL235" s="38"/>
      <c r="VM235" s="38"/>
      <c r="VN235" s="38"/>
      <c r="VO235" s="38"/>
      <c r="VP235" s="38"/>
      <c r="VQ235" s="38">
        <v>2</v>
      </c>
      <c r="VR235" s="38"/>
      <c r="VS235" s="38">
        <v>2</v>
      </c>
      <c r="VT235" s="38"/>
      <c r="VU235" s="38"/>
      <c r="VV235" s="38"/>
      <c r="VW235" s="38"/>
      <c r="VX235" s="38"/>
      <c r="VY235" s="38"/>
      <c r="VZ235" s="38"/>
      <c r="WA235" s="38"/>
      <c r="WB235" s="38"/>
      <c r="WC235" s="38"/>
      <c r="WD235" s="38"/>
      <c r="WE235" s="38"/>
      <c r="WF235" s="38"/>
      <c r="WG235" s="38"/>
      <c r="WH235" s="38"/>
      <c r="WI235" s="38"/>
      <c r="WJ235" s="38"/>
      <c r="WK235" s="38"/>
      <c r="WL235" s="38"/>
      <c r="WM235" s="38"/>
      <c r="WN235" s="38"/>
      <c r="WO235" s="38"/>
      <c r="WP235" s="38"/>
      <c r="WQ235" s="38"/>
      <c r="WR235" s="38"/>
      <c r="WS235" s="38"/>
      <c r="WT235" s="38"/>
      <c r="WU235" s="38"/>
      <c r="WV235" s="38"/>
      <c r="WW235" s="38"/>
      <c r="WX235" s="38"/>
      <c r="WY235" s="38"/>
      <c r="WZ235" s="38"/>
      <c r="XA235" s="38"/>
      <c r="XB235" s="38"/>
      <c r="XC235" s="38"/>
      <c r="XD235" s="38"/>
      <c r="XE235" s="38"/>
      <c r="XF235" s="38"/>
      <c r="XG235" s="38"/>
      <c r="XH235" s="38"/>
      <c r="XI235" s="38"/>
      <c r="XJ235" s="38"/>
      <c r="XK235" s="38"/>
      <c r="XL235" s="38"/>
      <c r="XM235" s="38"/>
      <c r="XN235" s="38"/>
      <c r="XO235" s="38"/>
      <c r="XP235" s="38"/>
      <c r="XQ235" s="38"/>
      <c r="XR235" s="38"/>
      <c r="XS235" s="38"/>
      <c r="XT235" s="38"/>
      <c r="XU235" s="38"/>
      <c r="XV235" s="38"/>
      <c r="XW235" s="38"/>
      <c r="XX235" s="38"/>
      <c r="XY235" s="38"/>
      <c r="XZ235" s="38"/>
      <c r="YA235" s="38"/>
      <c r="YB235" s="38"/>
      <c r="YC235" s="38"/>
      <c r="YD235" s="38"/>
      <c r="YE235" s="38"/>
      <c r="YF235" s="38"/>
      <c r="YG235" s="38"/>
      <c r="YH235" s="38"/>
      <c r="YI235" s="38"/>
      <c r="YJ235" s="38"/>
      <c r="YK235" s="38"/>
      <c r="YL235" s="38"/>
      <c r="YM235" s="38"/>
      <c r="YN235" s="38"/>
      <c r="YO235" s="38"/>
      <c r="YP235" s="38"/>
      <c r="YQ235" s="38"/>
      <c r="YR235" s="38"/>
      <c r="YS235" s="38"/>
      <c r="YT235" s="38"/>
      <c r="YU235" s="38"/>
      <c r="YV235" s="38"/>
      <c r="YW235" s="38"/>
      <c r="YX235" s="38"/>
      <c r="YY235" s="38"/>
      <c r="YZ235" s="38"/>
      <c r="ZA235" s="38"/>
      <c r="ZB235" s="38"/>
      <c r="ZC235" s="38"/>
      <c r="ZD235" s="38"/>
      <c r="ZE235" s="38"/>
      <c r="ZF235" s="38"/>
      <c r="ZG235" s="38"/>
      <c r="ZH235" s="38"/>
      <c r="ZI235" s="38"/>
      <c r="ZJ235" s="38"/>
      <c r="ZK235" s="38"/>
      <c r="ZL235" s="38"/>
      <c r="ZM235" s="38"/>
      <c r="ZN235" s="38"/>
      <c r="ZO235" s="38"/>
      <c r="ZP235" s="38"/>
      <c r="ZQ235" s="38">
        <v>2</v>
      </c>
      <c r="ZR235" s="38"/>
      <c r="ZS235" s="38"/>
      <c r="ZT235" s="38"/>
      <c r="ZU235" s="38"/>
      <c r="ZV235" s="38"/>
      <c r="ZW235" s="38"/>
      <c r="ZX235" s="38"/>
      <c r="ZY235" s="38"/>
      <c r="ZZ235" s="38"/>
      <c r="AAA235" s="38"/>
      <c r="AAB235" s="38">
        <v>2</v>
      </c>
      <c r="AAC235" s="38"/>
      <c r="AAD235" s="38"/>
      <c r="AAE235" s="38"/>
      <c r="AAF235" s="38"/>
      <c r="AAG235" s="38"/>
      <c r="AAH235" s="38"/>
      <c r="AAI235" s="38"/>
      <c r="AAJ235" s="31">
        <f t="shared" si="21"/>
        <v>0</v>
      </c>
      <c r="AAK235" s="5"/>
    </row>
    <row r="236" spans="1:713" s="36" customFormat="1" x14ac:dyDescent="0.25">
      <c r="A236" s="62" t="s">
        <v>263</v>
      </c>
      <c r="B236" s="77">
        <f t="shared" si="20"/>
        <v>0</v>
      </c>
      <c r="C236" s="69">
        <v>10</v>
      </c>
      <c r="D236" s="72">
        <v>43374</v>
      </c>
      <c r="E236" s="79">
        <v>23.43</v>
      </c>
      <c r="F236" s="79">
        <f t="shared" si="23"/>
        <v>0</v>
      </c>
      <c r="G236" s="77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  <c r="BQ236" s="38"/>
      <c r="BR236" s="38"/>
      <c r="BS236" s="38"/>
      <c r="BT236" s="38"/>
      <c r="BU236" s="38"/>
      <c r="BV236" s="38"/>
      <c r="BW236" s="38"/>
      <c r="BX236" s="38"/>
      <c r="BY236" s="38"/>
      <c r="BZ236" s="38"/>
      <c r="CA236" s="38"/>
      <c r="CB236" s="38"/>
      <c r="CC236" s="38"/>
      <c r="CD236" s="38"/>
      <c r="CE236" s="38"/>
      <c r="CF236" s="38"/>
      <c r="CG236" s="38"/>
      <c r="CH236" s="38"/>
      <c r="CI236" s="38"/>
      <c r="CJ236" s="38"/>
      <c r="CK236" s="38"/>
      <c r="CL236" s="38"/>
      <c r="CM236" s="38"/>
      <c r="CN236" s="38"/>
      <c r="CO236" s="38"/>
      <c r="CP236" s="38"/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38"/>
      <c r="DC236" s="38"/>
      <c r="DD236" s="38"/>
      <c r="DE236" s="38"/>
      <c r="DF236" s="38"/>
      <c r="DG236" s="38"/>
      <c r="DH236" s="38"/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38"/>
      <c r="DU236" s="38"/>
      <c r="DV236" s="38"/>
      <c r="DW236" s="38"/>
      <c r="DX236" s="38"/>
      <c r="DY236" s="38"/>
      <c r="DZ236" s="38"/>
      <c r="EA236" s="38"/>
      <c r="EB236" s="38"/>
      <c r="EC236" s="38"/>
      <c r="ED236" s="38"/>
      <c r="EE236" s="38"/>
      <c r="EF236" s="38"/>
      <c r="EG236" s="38"/>
      <c r="EH236" s="38"/>
      <c r="EI236" s="38"/>
      <c r="EJ236" s="38"/>
      <c r="EK236" s="38"/>
      <c r="EL236" s="38"/>
      <c r="EM236" s="38"/>
      <c r="EN236" s="38"/>
      <c r="EO236" s="38"/>
      <c r="EP236" s="38"/>
      <c r="EQ236" s="38"/>
      <c r="ER236" s="38"/>
      <c r="ES236" s="38"/>
      <c r="ET236" s="38"/>
      <c r="EU236" s="38"/>
      <c r="EV236" s="38"/>
      <c r="EW236" s="38"/>
      <c r="EX236" s="38"/>
      <c r="EY236" s="38"/>
      <c r="EZ236" s="38"/>
      <c r="FA236" s="38"/>
      <c r="FB236" s="38"/>
      <c r="FC236" s="38"/>
      <c r="FD236" s="38"/>
      <c r="FE236" s="38"/>
      <c r="FF236" s="38"/>
      <c r="FG236" s="38"/>
      <c r="FH236" s="38"/>
      <c r="FI236" s="38"/>
      <c r="FJ236" s="38"/>
      <c r="FK236" s="38"/>
      <c r="FL236" s="38"/>
      <c r="FM236" s="38"/>
      <c r="FN236" s="38"/>
      <c r="FO236" s="38"/>
      <c r="FP236" s="38"/>
      <c r="FQ236" s="38"/>
      <c r="FR236" s="38"/>
      <c r="FS236" s="38"/>
      <c r="FT236" s="38"/>
      <c r="FU236" s="38"/>
      <c r="FV236" s="38"/>
      <c r="FW236" s="38"/>
      <c r="FX236" s="38"/>
      <c r="FY236" s="38"/>
      <c r="FZ236" s="38"/>
      <c r="GA236" s="38"/>
      <c r="GB236" s="38"/>
      <c r="GC236" s="38"/>
      <c r="GD236" s="38"/>
      <c r="GE236" s="38"/>
      <c r="GF236" s="38"/>
      <c r="GG236" s="38"/>
      <c r="GH236" s="38"/>
      <c r="GI236" s="38"/>
      <c r="GJ236" s="38"/>
      <c r="GK236" s="38"/>
      <c r="GL236" s="38"/>
      <c r="GM236" s="38"/>
      <c r="GN236" s="38"/>
      <c r="GO236" s="38"/>
      <c r="GP236" s="38"/>
      <c r="GQ236" s="38"/>
      <c r="GR236" s="38"/>
      <c r="GS236" s="38"/>
      <c r="GT236" s="38"/>
      <c r="GU236" s="38"/>
      <c r="GV236" s="38"/>
      <c r="GW236" s="38"/>
      <c r="GX236" s="38"/>
      <c r="GY236" s="38"/>
      <c r="GZ236" s="38"/>
      <c r="HA236" s="38"/>
      <c r="HB236" s="38"/>
      <c r="HC236" s="38"/>
      <c r="HD236" s="38"/>
      <c r="HE236" s="38"/>
      <c r="HF236" s="38"/>
      <c r="HG236" s="38"/>
      <c r="HH236" s="38"/>
      <c r="HI236" s="38"/>
      <c r="HJ236" s="38"/>
      <c r="HK236" s="38"/>
      <c r="HL236" s="38"/>
      <c r="HM236" s="38"/>
      <c r="HN236" s="38"/>
      <c r="HO236" s="38"/>
      <c r="HP236" s="38"/>
      <c r="HQ236" s="38"/>
      <c r="HR236" s="38"/>
      <c r="HS236" s="38"/>
      <c r="HT236" s="38"/>
      <c r="HU236" s="38"/>
      <c r="HV236" s="38"/>
      <c r="HW236" s="38"/>
      <c r="HX236" s="38"/>
      <c r="HY236" s="38"/>
      <c r="HZ236" s="38"/>
      <c r="IA236" s="38"/>
      <c r="IB236" s="38"/>
      <c r="IC236" s="38"/>
      <c r="ID236" s="38"/>
      <c r="IE236" s="38"/>
      <c r="IF236" s="38"/>
      <c r="IG236" s="38"/>
      <c r="IH236" s="38"/>
      <c r="II236" s="38"/>
      <c r="IJ236" s="38"/>
      <c r="IK236" s="38"/>
      <c r="IL236" s="38"/>
      <c r="IM236" s="38"/>
      <c r="IN236" s="38"/>
      <c r="IO236" s="38"/>
      <c r="IP236" s="38"/>
      <c r="IQ236" s="38"/>
      <c r="IR236" s="38"/>
      <c r="IS236" s="38"/>
      <c r="IT236" s="38"/>
      <c r="IU236" s="38"/>
      <c r="IV236" s="38"/>
      <c r="IW236" s="38"/>
      <c r="IX236" s="38"/>
      <c r="IY236" s="38"/>
      <c r="IZ236" s="38"/>
      <c r="JA236" s="38"/>
      <c r="JB236" s="38"/>
      <c r="JC236" s="38"/>
      <c r="JD236" s="38"/>
      <c r="JE236" s="38"/>
      <c r="JF236" s="38"/>
      <c r="JG236" s="38"/>
      <c r="JH236" s="38"/>
      <c r="JI236" s="38"/>
      <c r="JJ236" s="38"/>
      <c r="JK236" s="38"/>
      <c r="JL236" s="38"/>
      <c r="JM236" s="38"/>
      <c r="JN236" s="38"/>
      <c r="JO236" s="38"/>
      <c r="JP236" s="38"/>
      <c r="JQ236" s="38"/>
      <c r="JR236" s="38"/>
      <c r="JS236" s="38"/>
      <c r="JT236" s="38"/>
      <c r="JU236" s="38"/>
      <c r="JV236" s="38"/>
      <c r="JW236" s="38"/>
      <c r="JX236" s="38"/>
      <c r="JY236" s="38"/>
      <c r="JZ236" s="38"/>
      <c r="KA236" s="38"/>
      <c r="KB236" s="38"/>
      <c r="KC236" s="38"/>
      <c r="KD236" s="38"/>
      <c r="KE236" s="38"/>
      <c r="KF236" s="38"/>
      <c r="KG236" s="38"/>
      <c r="KH236" s="38"/>
      <c r="KI236" s="38"/>
      <c r="KJ236" s="38"/>
      <c r="KK236" s="38"/>
      <c r="KL236" s="38"/>
      <c r="KM236" s="38"/>
      <c r="KN236" s="38"/>
      <c r="KO236" s="38"/>
      <c r="KP236" s="38"/>
      <c r="KQ236" s="38"/>
      <c r="KR236" s="38"/>
      <c r="KS236" s="38"/>
      <c r="KT236" s="38"/>
      <c r="KU236" s="38"/>
      <c r="KV236" s="38"/>
      <c r="KW236" s="38"/>
      <c r="KX236" s="38"/>
      <c r="KY236" s="38"/>
      <c r="KZ236" s="38"/>
      <c r="LA236" s="38"/>
      <c r="LB236" s="38"/>
      <c r="LC236" s="38"/>
      <c r="LD236" s="38"/>
      <c r="LE236" s="38"/>
      <c r="LF236" s="38"/>
      <c r="LG236" s="38"/>
      <c r="LH236" s="38"/>
      <c r="LI236" s="38"/>
      <c r="LJ236" s="38"/>
      <c r="LK236" s="38"/>
      <c r="LL236" s="38"/>
      <c r="LM236" s="38"/>
      <c r="LN236" s="38"/>
      <c r="LO236" s="38"/>
      <c r="LP236" s="38"/>
      <c r="LQ236" s="38"/>
      <c r="LR236" s="38"/>
      <c r="LS236" s="38"/>
      <c r="LT236" s="38"/>
      <c r="LU236" s="38"/>
      <c r="LV236" s="38"/>
      <c r="LW236" s="38"/>
      <c r="LX236" s="38"/>
      <c r="LY236" s="38"/>
      <c r="LZ236" s="38"/>
      <c r="MA236" s="38"/>
      <c r="MB236" s="38"/>
      <c r="MC236" s="38"/>
      <c r="MD236" s="38"/>
      <c r="ME236" s="38"/>
      <c r="MF236" s="38"/>
      <c r="MG236" s="38"/>
      <c r="MH236" s="38"/>
      <c r="MI236" s="38"/>
      <c r="MJ236" s="38"/>
      <c r="MK236" s="38"/>
      <c r="ML236" s="38"/>
      <c r="MM236" s="38"/>
      <c r="MN236" s="38"/>
      <c r="MO236" s="38"/>
      <c r="MP236" s="38"/>
      <c r="MQ236" s="38"/>
      <c r="MR236" s="38"/>
      <c r="MS236" s="38"/>
      <c r="MT236" s="38"/>
      <c r="MU236" s="38"/>
      <c r="MV236" s="38"/>
      <c r="MW236" s="38"/>
      <c r="MX236" s="38"/>
      <c r="MY236" s="38"/>
      <c r="MZ236" s="38"/>
      <c r="NA236" s="38"/>
      <c r="NB236" s="38"/>
      <c r="NC236" s="38"/>
      <c r="ND236" s="38"/>
      <c r="NE236" s="38"/>
      <c r="NF236" s="38"/>
      <c r="NG236" s="38"/>
      <c r="NH236" s="38"/>
      <c r="NI236" s="38"/>
      <c r="NJ236" s="38"/>
      <c r="NK236" s="38"/>
      <c r="NL236" s="38"/>
      <c r="NM236" s="38"/>
      <c r="NN236" s="38"/>
      <c r="NO236" s="38"/>
      <c r="NP236" s="38"/>
      <c r="NQ236" s="38"/>
      <c r="NR236" s="38"/>
      <c r="NS236" s="38"/>
      <c r="NT236" s="38"/>
      <c r="NU236" s="38"/>
      <c r="NV236" s="38"/>
      <c r="NW236" s="38"/>
      <c r="NX236" s="38"/>
      <c r="NY236" s="38"/>
      <c r="NZ236" s="38"/>
      <c r="OA236" s="38"/>
      <c r="OB236" s="38"/>
      <c r="OC236" s="38"/>
      <c r="OD236" s="38"/>
      <c r="OE236" s="38"/>
      <c r="OF236" s="38"/>
      <c r="OG236" s="38"/>
      <c r="OH236" s="38"/>
      <c r="OI236" s="38"/>
      <c r="OJ236" s="38"/>
      <c r="OK236" s="38"/>
      <c r="OL236" s="38"/>
      <c r="OM236" s="38"/>
      <c r="ON236" s="38"/>
      <c r="OO236" s="38"/>
      <c r="OP236" s="38"/>
      <c r="OQ236" s="38"/>
      <c r="OR236" s="38"/>
      <c r="OS236" s="38"/>
      <c r="OT236" s="38"/>
      <c r="OU236" s="38"/>
      <c r="OV236" s="38"/>
      <c r="OW236" s="38"/>
      <c r="OX236" s="38"/>
      <c r="OY236" s="38"/>
      <c r="OZ236" s="38"/>
      <c r="PA236" s="38"/>
      <c r="PB236" s="38"/>
      <c r="PC236" s="38"/>
      <c r="PD236" s="38"/>
      <c r="PE236" s="38"/>
      <c r="PF236" s="38"/>
      <c r="PG236" s="38"/>
      <c r="PH236" s="38"/>
      <c r="PI236" s="38"/>
      <c r="PJ236" s="38"/>
      <c r="PK236" s="38"/>
      <c r="PL236" s="38"/>
      <c r="PM236" s="38"/>
      <c r="PN236" s="38"/>
      <c r="PO236" s="38"/>
      <c r="PP236" s="38"/>
      <c r="PQ236" s="38"/>
      <c r="PR236" s="38"/>
      <c r="PS236" s="38"/>
      <c r="PT236" s="38"/>
      <c r="PU236" s="38"/>
      <c r="PV236" s="38"/>
      <c r="PW236" s="38"/>
      <c r="PX236" s="38"/>
      <c r="PY236" s="38"/>
      <c r="PZ236" s="38"/>
      <c r="QA236" s="38"/>
      <c r="QB236" s="38"/>
      <c r="QC236" s="38"/>
      <c r="QD236" s="38"/>
      <c r="QE236" s="38"/>
      <c r="QF236" s="38"/>
      <c r="QG236" s="38"/>
      <c r="QH236" s="38"/>
      <c r="QI236" s="38">
        <v>20</v>
      </c>
      <c r="QJ236" s="38"/>
      <c r="QK236" s="38"/>
      <c r="QL236" s="38"/>
      <c r="QM236" s="38"/>
      <c r="QN236" s="38"/>
      <c r="QO236" s="38"/>
      <c r="QP236" s="38"/>
      <c r="QQ236" s="38"/>
      <c r="QR236" s="38"/>
      <c r="QS236" s="38"/>
      <c r="QT236" s="38"/>
      <c r="QU236" s="38"/>
      <c r="QV236" s="38"/>
      <c r="QW236" s="38"/>
      <c r="QX236" s="38"/>
      <c r="QY236" s="38"/>
      <c r="QZ236" s="38"/>
      <c r="RA236" s="38"/>
      <c r="RB236" s="38"/>
      <c r="RC236" s="38"/>
      <c r="RD236" s="38"/>
      <c r="RE236" s="38"/>
      <c r="RF236" s="38"/>
      <c r="RG236" s="38"/>
      <c r="RH236" s="38"/>
      <c r="RI236" s="38"/>
      <c r="RJ236" s="38"/>
      <c r="RK236" s="38"/>
      <c r="RL236" s="38"/>
      <c r="RM236" s="38"/>
      <c r="RN236" s="38"/>
      <c r="RO236" s="38">
        <v>30</v>
      </c>
      <c r="RP236" s="38"/>
      <c r="RQ236" s="38"/>
      <c r="RR236" s="38"/>
      <c r="RS236" s="38"/>
      <c r="RT236" s="38"/>
      <c r="RU236" s="38"/>
      <c r="RV236" s="38"/>
      <c r="RW236" s="38"/>
      <c r="RX236" s="38"/>
      <c r="RY236" s="38"/>
      <c r="RZ236" s="38"/>
      <c r="SA236" s="38"/>
      <c r="SB236" s="38"/>
      <c r="SC236" s="38"/>
      <c r="SD236" s="38"/>
      <c r="SE236" s="38">
        <v>10</v>
      </c>
      <c r="SF236" s="38"/>
      <c r="SG236" s="38"/>
      <c r="SH236" s="38"/>
      <c r="SI236" s="38"/>
      <c r="SJ236" s="38"/>
      <c r="SK236" s="38"/>
      <c r="SL236" s="38"/>
      <c r="SM236" s="38"/>
      <c r="SN236" s="38"/>
      <c r="SO236" s="38"/>
      <c r="SP236" s="38"/>
      <c r="SQ236" s="38"/>
      <c r="SR236" s="38"/>
      <c r="SS236" s="38"/>
      <c r="ST236" s="38"/>
      <c r="SU236" s="38"/>
      <c r="SV236" s="38"/>
      <c r="SW236" s="38"/>
      <c r="SX236" s="38"/>
      <c r="SY236" s="38"/>
      <c r="SZ236" s="38"/>
      <c r="TA236" s="38"/>
      <c r="TB236" s="38"/>
      <c r="TC236" s="38"/>
      <c r="TD236" s="38"/>
      <c r="TE236" s="38">
        <v>10</v>
      </c>
      <c r="TF236" s="38"/>
      <c r="TG236" s="38">
        <v>10</v>
      </c>
      <c r="TH236" s="38"/>
      <c r="TI236" s="38"/>
      <c r="TJ236" s="38"/>
      <c r="TK236" s="38"/>
      <c r="TL236" s="38"/>
      <c r="TM236" s="38"/>
      <c r="TN236" s="38"/>
      <c r="TO236" s="38"/>
      <c r="TP236" s="38"/>
      <c r="TQ236" s="38"/>
      <c r="TR236" s="38"/>
      <c r="TS236" s="38"/>
      <c r="TT236" s="38"/>
      <c r="TU236" s="38"/>
      <c r="TV236" s="38"/>
      <c r="TW236" s="38"/>
      <c r="TX236" s="38"/>
      <c r="TY236" s="38"/>
      <c r="TZ236" s="38"/>
      <c r="UA236" s="38"/>
      <c r="UB236" s="38"/>
      <c r="UC236" s="38"/>
      <c r="UD236" s="38"/>
      <c r="UE236" s="38"/>
      <c r="UF236" s="38"/>
      <c r="UG236" s="38"/>
      <c r="UH236" s="38"/>
      <c r="UI236" s="38"/>
      <c r="UJ236" s="38"/>
      <c r="UK236" s="38"/>
      <c r="UL236" s="38"/>
      <c r="UM236" s="38"/>
      <c r="UN236" s="38"/>
      <c r="UO236" s="38"/>
      <c r="UP236" s="38"/>
      <c r="UQ236" s="38"/>
      <c r="UR236" s="38"/>
      <c r="US236" s="38"/>
      <c r="UT236" s="38"/>
      <c r="UU236" s="38"/>
      <c r="UV236" s="38"/>
      <c r="UW236" s="38"/>
      <c r="UX236" s="38"/>
      <c r="UY236" s="38"/>
      <c r="UZ236" s="38"/>
      <c r="VA236" s="38"/>
      <c r="VB236" s="38"/>
      <c r="VC236" s="38"/>
      <c r="VD236" s="38"/>
      <c r="VE236" s="38"/>
      <c r="VF236" s="38"/>
      <c r="VG236" s="38"/>
      <c r="VH236" s="38"/>
      <c r="VI236" s="38"/>
      <c r="VJ236" s="38"/>
      <c r="VK236" s="38"/>
      <c r="VL236" s="38"/>
      <c r="VM236" s="38"/>
      <c r="VN236" s="38"/>
      <c r="VO236" s="38"/>
      <c r="VP236" s="38"/>
      <c r="VQ236" s="38"/>
      <c r="VR236" s="38"/>
      <c r="VS236" s="38"/>
      <c r="VT236" s="38"/>
      <c r="VU236" s="38"/>
      <c r="VV236" s="38"/>
      <c r="VW236" s="38"/>
      <c r="VX236" s="38"/>
      <c r="VY236" s="38"/>
      <c r="VZ236" s="38"/>
      <c r="WA236" s="38"/>
      <c r="WB236" s="38"/>
      <c r="WC236" s="38"/>
      <c r="WD236" s="38"/>
      <c r="WE236" s="38"/>
      <c r="WF236" s="38"/>
      <c r="WG236" s="38"/>
      <c r="WH236" s="38"/>
      <c r="WI236" s="38"/>
      <c r="WJ236" s="38"/>
      <c r="WK236" s="38"/>
      <c r="WL236" s="38"/>
      <c r="WM236" s="38"/>
      <c r="WN236" s="38"/>
      <c r="WO236" s="38"/>
      <c r="WP236" s="38"/>
      <c r="WQ236" s="38"/>
      <c r="WR236" s="38"/>
      <c r="WS236" s="38"/>
      <c r="WT236" s="38"/>
      <c r="WU236" s="38"/>
      <c r="WV236" s="38"/>
      <c r="WW236" s="38"/>
      <c r="WX236" s="38"/>
      <c r="WY236" s="38"/>
      <c r="WZ236" s="38"/>
      <c r="XA236" s="38"/>
      <c r="XB236" s="38"/>
      <c r="XC236" s="38"/>
      <c r="XD236" s="38"/>
      <c r="XE236" s="38"/>
      <c r="XF236" s="38"/>
      <c r="XG236" s="38"/>
      <c r="XH236" s="38"/>
      <c r="XI236" s="38"/>
      <c r="XJ236" s="38"/>
      <c r="XK236" s="38"/>
      <c r="XL236" s="38"/>
      <c r="XM236" s="38"/>
      <c r="XN236" s="38"/>
      <c r="XO236" s="38"/>
      <c r="XP236" s="38"/>
      <c r="XQ236" s="38"/>
      <c r="XR236" s="38"/>
      <c r="XS236" s="38"/>
      <c r="XT236" s="38"/>
      <c r="XU236" s="38"/>
      <c r="XV236" s="38"/>
      <c r="XW236" s="38"/>
      <c r="XX236" s="38"/>
      <c r="XY236" s="38"/>
      <c r="XZ236" s="38"/>
      <c r="YA236" s="38"/>
      <c r="YB236" s="38"/>
      <c r="YC236" s="38"/>
      <c r="YD236" s="38"/>
      <c r="YE236" s="38"/>
      <c r="YF236" s="38"/>
      <c r="YG236" s="38"/>
      <c r="YH236" s="38"/>
      <c r="YI236" s="38"/>
      <c r="YJ236" s="38"/>
      <c r="YK236" s="38"/>
      <c r="YL236" s="38"/>
      <c r="YM236" s="38"/>
      <c r="YN236" s="38"/>
      <c r="YO236" s="38"/>
      <c r="YP236" s="38"/>
      <c r="YQ236" s="38"/>
      <c r="YR236" s="38"/>
      <c r="YS236" s="38"/>
      <c r="YT236" s="38"/>
      <c r="YU236" s="38"/>
      <c r="YV236" s="38"/>
      <c r="YW236" s="38"/>
      <c r="YX236" s="38"/>
      <c r="YY236" s="38"/>
      <c r="YZ236" s="38"/>
      <c r="ZA236" s="38"/>
      <c r="ZB236" s="38"/>
      <c r="ZC236" s="38"/>
      <c r="ZD236" s="38"/>
      <c r="ZE236" s="38"/>
      <c r="ZF236" s="38"/>
      <c r="ZG236" s="38"/>
      <c r="ZH236" s="38"/>
      <c r="ZI236" s="38"/>
      <c r="ZJ236" s="38"/>
      <c r="ZK236" s="38"/>
      <c r="ZL236" s="38"/>
      <c r="ZM236" s="38"/>
      <c r="ZN236" s="38"/>
      <c r="ZO236" s="38"/>
      <c r="ZP236" s="38"/>
      <c r="ZQ236" s="38"/>
      <c r="ZR236" s="38"/>
      <c r="ZS236" s="38"/>
      <c r="ZT236" s="38"/>
      <c r="ZU236" s="38"/>
      <c r="ZV236" s="38"/>
      <c r="ZW236" s="38"/>
      <c r="ZX236" s="38"/>
      <c r="ZY236" s="38"/>
      <c r="ZZ236" s="38"/>
      <c r="AAA236" s="38"/>
      <c r="AAB236" s="38"/>
      <c r="AAC236" s="38"/>
      <c r="AAD236" s="38"/>
      <c r="AAE236" s="38"/>
      <c r="AAF236" s="38"/>
      <c r="AAG236" s="38"/>
      <c r="AAH236" s="38"/>
      <c r="AAI236" s="38"/>
      <c r="AAJ236" s="31">
        <f t="shared" si="21"/>
        <v>0</v>
      </c>
      <c r="AAK236" s="5"/>
    </row>
    <row r="237" spans="1:713" s="36" customFormat="1" x14ac:dyDescent="0.25">
      <c r="A237" s="62" t="s">
        <v>276</v>
      </c>
      <c r="B237" s="77">
        <f t="shared" si="20"/>
        <v>0</v>
      </c>
      <c r="C237" s="69">
        <v>1.1000000000000001</v>
      </c>
      <c r="D237" s="72">
        <v>43318</v>
      </c>
      <c r="E237" s="79">
        <v>22.4</v>
      </c>
      <c r="F237" s="79">
        <f t="shared" si="23"/>
        <v>0</v>
      </c>
      <c r="G237" s="77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>
        <v>1.1000000000000001</v>
      </c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>
        <v>1.1000000000000001</v>
      </c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  <c r="BQ237" s="38"/>
      <c r="BR237" s="38"/>
      <c r="BS237" s="38"/>
      <c r="BT237" s="38"/>
      <c r="BU237" s="38"/>
      <c r="BV237" s="38"/>
      <c r="BW237" s="38"/>
      <c r="BX237" s="38"/>
      <c r="BY237" s="38"/>
      <c r="BZ237" s="38"/>
      <c r="CA237" s="38"/>
      <c r="CB237" s="38"/>
      <c r="CC237" s="38"/>
      <c r="CD237" s="38"/>
      <c r="CE237" s="38"/>
      <c r="CF237" s="38"/>
      <c r="CG237" s="38"/>
      <c r="CH237" s="38"/>
      <c r="CI237" s="38"/>
      <c r="CJ237" s="38"/>
      <c r="CK237" s="38"/>
      <c r="CL237" s="38"/>
      <c r="CM237" s="38"/>
      <c r="CN237" s="38"/>
      <c r="CO237" s="38"/>
      <c r="CP237" s="38"/>
      <c r="CQ237" s="38"/>
      <c r="CR237" s="38"/>
      <c r="CS237" s="38"/>
      <c r="CT237" s="38"/>
      <c r="CU237" s="38"/>
      <c r="CV237" s="38"/>
      <c r="CW237" s="38"/>
      <c r="CX237" s="38"/>
      <c r="CY237" s="38"/>
      <c r="CZ237" s="38"/>
      <c r="DA237" s="38"/>
      <c r="DB237" s="38"/>
      <c r="DC237" s="38"/>
      <c r="DD237" s="38"/>
      <c r="DE237" s="38"/>
      <c r="DF237" s="38"/>
      <c r="DG237" s="38"/>
      <c r="DH237" s="38"/>
      <c r="DI237" s="38"/>
      <c r="DJ237" s="38"/>
      <c r="DK237" s="38"/>
      <c r="DL237" s="38"/>
      <c r="DM237" s="38"/>
      <c r="DN237" s="38"/>
      <c r="DO237" s="38"/>
      <c r="DP237" s="38"/>
      <c r="DQ237" s="38"/>
      <c r="DR237" s="38"/>
      <c r="DS237" s="38"/>
      <c r="DT237" s="38"/>
      <c r="DU237" s="38"/>
      <c r="DV237" s="38"/>
      <c r="DW237" s="38"/>
      <c r="DX237" s="38"/>
      <c r="DY237" s="38"/>
      <c r="DZ237" s="38"/>
      <c r="EA237" s="38"/>
      <c r="EB237" s="38"/>
      <c r="EC237" s="38"/>
      <c r="ED237" s="38"/>
      <c r="EE237" s="38"/>
      <c r="EF237" s="38"/>
      <c r="EG237" s="38"/>
      <c r="EH237" s="38"/>
      <c r="EI237" s="38"/>
      <c r="EJ237" s="38"/>
      <c r="EK237" s="38"/>
      <c r="EL237" s="38"/>
      <c r="EM237" s="38"/>
      <c r="EN237" s="38"/>
      <c r="EO237" s="38"/>
      <c r="EP237" s="38"/>
      <c r="EQ237" s="38"/>
      <c r="ER237" s="38"/>
      <c r="ES237" s="38"/>
      <c r="ET237" s="38"/>
      <c r="EU237" s="38"/>
      <c r="EV237" s="38"/>
      <c r="EW237" s="38"/>
      <c r="EX237" s="38"/>
      <c r="EY237" s="38"/>
      <c r="EZ237" s="38"/>
      <c r="FA237" s="38"/>
      <c r="FB237" s="38"/>
      <c r="FC237" s="38"/>
      <c r="FD237" s="38"/>
      <c r="FE237" s="38"/>
      <c r="FF237" s="38"/>
      <c r="FG237" s="38"/>
      <c r="FH237" s="38">
        <v>7.7</v>
      </c>
      <c r="FI237" s="38"/>
      <c r="FJ237" s="38"/>
      <c r="FK237" s="38"/>
      <c r="FL237" s="38"/>
      <c r="FM237" s="38"/>
      <c r="FN237" s="38"/>
      <c r="FO237" s="38"/>
      <c r="FP237" s="38"/>
      <c r="FQ237" s="38"/>
      <c r="FR237" s="38"/>
      <c r="FS237" s="38"/>
      <c r="FT237" s="38"/>
      <c r="FU237" s="38"/>
      <c r="FV237" s="38"/>
      <c r="FW237" s="38"/>
      <c r="FX237" s="38"/>
      <c r="FY237" s="38"/>
      <c r="FZ237" s="38"/>
      <c r="GA237" s="38">
        <v>2.2000000000000002</v>
      </c>
      <c r="GB237" s="38">
        <v>5.5</v>
      </c>
      <c r="GC237" s="38"/>
      <c r="GD237" s="38"/>
      <c r="GE237" s="38"/>
      <c r="GF237" s="38"/>
      <c r="GG237" s="38"/>
      <c r="GH237" s="38"/>
      <c r="GI237" s="38">
        <v>4.4000000000000004</v>
      </c>
      <c r="GJ237" s="38"/>
      <c r="GK237" s="38"/>
      <c r="GL237" s="38"/>
      <c r="GM237" s="38"/>
      <c r="GN237" s="38">
        <v>1.1000000000000001</v>
      </c>
      <c r="GO237" s="38"/>
      <c r="GP237" s="38"/>
      <c r="GQ237" s="38"/>
      <c r="GR237" s="38"/>
      <c r="GS237" s="38"/>
      <c r="GT237" s="38"/>
      <c r="GU237" s="38">
        <v>5.5</v>
      </c>
      <c r="GV237" s="38"/>
      <c r="GW237" s="38"/>
      <c r="GX237" s="38"/>
      <c r="GY237" s="38"/>
      <c r="GZ237" s="38"/>
      <c r="HA237" s="38"/>
      <c r="HB237" s="38"/>
      <c r="HC237" s="38"/>
      <c r="HD237" s="38"/>
      <c r="HE237" s="38"/>
      <c r="HF237" s="38"/>
      <c r="HG237" s="38"/>
      <c r="HH237" s="38"/>
      <c r="HI237" s="38"/>
      <c r="HJ237" s="38"/>
      <c r="HK237" s="38"/>
      <c r="HL237" s="38"/>
      <c r="HM237" s="38"/>
      <c r="HN237" s="38"/>
      <c r="HO237" s="38"/>
      <c r="HP237" s="38"/>
      <c r="HQ237" s="38"/>
      <c r="HR237" s="38"/>
      <c r="HS237" s="38"/>
      <c r="HT237" s="38"/>
      <c r="HU237" s="38"/>
      <c r="HV237" s="38"/>
      <c r="HW237" s="38"/>
      <c r="HX237" s="38"/>
      <c r="HY237" s="38"/>
      <c r="HZ237" s="38"/>
      <c r="IA237" s="38"/>
      <c r="IB237" s="38"/>
      <c r="IC237" s="38"/>
      <c r="ID237" s="38"/>
      <c r="IE237" s="38"/>
      <c r="IF237" s="38"/>
      <c r="IG237" s="38"/>
      <c r="IH237" s="38"/>
      <c r="II237" s="38"/>
      <c r="IJ237" s="38"/>
      <c r="IK237" s="38"/>
      <c r="IL237" s="38"/>
      <c r="IM237" s="38"/>
      <c r="IN237" s="38"/>
      <c r="IO237" s="38"/>
      <c r="IP237" s="38"/>
      <c r="IQ237" s="38"/>
      <c r="IR237" s="38"/>
      <c r="IS237" s="38"/>
      <c r="IT237" s="38"/>
      <c r="IU237" s="38"/>
      <c r="IV237" s="38"/>
      <c r="IW237" s="38"/>
      <c r="IX237" s="38"/>
      <c r="IY237" s="38"/>
      <c r="IZ237" s="38"/>
      <c r="JA237" s="38"/>
      <c r="JB237" s="38"/>
      <c r="JC237" s="38"/>
      <c r="JD237" s="38"/>
      <c r="JE237" s="38"/>
      <c r="JF237" s="38"/>
      <c r="JG237" s="38"/>
      <c r="JH237" s="38"/>
      <c r="JI237" s="38"/>
      <c r="JJ237" s="38"/>
      <c r="JK237" s="38"/>
      <c r="JL237" s="38"/>
      <c r="JM237" s="38"/>
      <c r="JN237" s="38"/>
      <c r="JO237" s="38"/>
      <c r="JP237" s="38"/>
      <c r="JQ237" s="38"/>
      <c r="JR237" s="38"/>
      <c r="JS237" s="38"/>
      <c r="JT237" s="38"/>
      <c r="JU237" s="38"/>
      <c r="JV237" s="38"/>
      <c r="JW237" s="38"/>
      <c r="JX237" s="38"/>
      <c r="JY237" s="38"/>
      <c r="JZ237" s="38"/>
      <c r="KA237" s="38"/>
      <c r="KB237" s="38"/>
      <c r="KC237" s="38"/>
      <c r="KD237" s="38"/>
      <c r="KE237" s="38"/>
      <c r="KF237" s="38"/>
      <c r="KG237" s="38"/>
      <c r="KH237" s="38"/>
      <c r="KI237" s="38"/>
      <c r="KJ237" s="38"/>
      <c r="KK237" s="38"/>
      <c r="KL237" s="38"/>
      <c r="KM237" s="38"/>
      <c r="KN237" s="38"/>
      <c r="KO237" s="38"/>
      <c r="KP237" s="38"/>
      <c r="KQ237" s="38"/>
      <c r="KR237" s="38"/>
      <c r="KS237" s="38"/>
      <c r="KT237" s="38"/>
      <c r="KU237" s="38"/>
      <c r="KV237" s="38"/>
      <c r="KW237" s="38"/>
      <c r="KX237" s="38"/>
      <c r="KY237" s="38"/>
      <c r="KZ237" s="38"/>
      <c r="LA237" s="38"/>
      <c r="LB237" s="38"/>
      <c r="LC237" s="38"/>
      <c r="LD237" s="38"/>
      <c r="LE237" s="38"/>
      <c r="LF237" s="38"/>
      <c r="LG237" s="38"/>
      <c r="LH237" s="38"/>
      <c r="LI237" s="38"/>
      <c r="LJ237" s="38"/>
      <c r="LK237" s="38"/>
      <c r="LL237" s="38">
        <v>5.5</v>
      </c>
      <c r="LM237" s="38"/>
      <c r="LN237" s="38"/>
      <c r="LO237" s="38"/>
      <c r="LP237" s="38"/>
      <c r="LQ237" s="38"/>
      <c r="LR237" s="38"/>
      <c r="LS237" s="38"/>
      <c r="LT237" s="38"/>
      <c r="LU237" s="38">
        <v>5.5</v>
      </c>
      <c r="LV237" s="38"/>
      <c r="LW237" s="38"/>
      <c r="LX237" s="38"/>
      <c r="LY237" s="38"/>
      <c r="LZ237" s="38"/>
      <c r="MA237" s="38"/>
      <c r="MB237" s="38"/>
      <c r="MC237" s="38"/>
      <c r="MD237" s="38"/>
      <c r="ME237" s="38"/>
      <c r="MF237" s="38"/>
      <c r="MG237" s="38"/>
      <c r="MH237" s="38">
        <v>5.5</v>
      </c>
      <c r="MI237" s="38"/>
      <c r="MJ237" s="38"/>
      <c r="MK237" s="38"/>
      <c r="ML237" s="38"/>
      <c r="MM237" s="38"/>
      <c r="MN237" s="38"/>
      <c r="MO237" s="38"/>
      <c r="MP237" s="38"/>
      <c r="MQ237" s="38"/>
      <c r="MR237" s="38"/>
      <c r="MS237" s="38"/>
      <c r="MT237" s="38"/>
      <c r="MU237" s="38"/>
      <c r="MV237" s="38"/>
      <c r="MW237" s="38"/>
      <c r="MX237" s="38"/>
      <c r="MY237" s="38"/>
      <c r="MZ237" s="38"/>
      <c r="NA237" s="38"/>
      <c r="NB237" s="38"/>
      <c r="NC237" s="38"/>
      <c r="ND237" s="38"/>
      <c r="NE237" s="38"/>
      <c r="NF237" s="38"/>
      <c r="NG237" s="38"/>
      <c r="NH237" s="38"/>
      <c r="NI237" s="38"/>
      <c r="NJ237" s="38"/>
      <c r="NK237" s="38"/>
      <c r="NL237" s="38"/>
      <c r="NM237" s="38"/>
      <c r="NN237" s="38"/>
      <c r="NO237" s="38"/>
      <c r="NP237" s="38"/>
      <c r="NQ237" s="38"/>
      <c r="NR237" s="38"/>
      <c r="NS237" s="38"/>
      <c r="NT237" s="38"/>
      <c r="NU237" s="38"/>
      <c r="NV237" s="38"/>
      <c r="NW237" s="38"/>
      <c r="NX237" s="38"/>
      <c r="NY237" s="38"/>
      <c r="NZ237" s="38"/>
      <c r="OA237" s="38">
        <v>5.5</v>
      </c>
      <c r="OB237" s="38"/>
      <c r="OC237" s="38"/>
      <c r="OD237" s="38"/>
      <c r="OE237" s="38"/>
      <c r="OF237" s="38"/>
      <c r="OG237" s="38"/>
      <c r="OH237" s="38"/>
      <c r="OI237" s="38"/>
      <c r="OJ237" s="38"/>
      <c r="OK237" s="38"/>
      <c r="OL237" s="38"/>
      <c r="OM237" s="38"/>
      <c r="ON237" s="38"/>
      <c r="OO237" s="38"/>
      <c r="OP237" s="38"/>
      <c r="OQ237" s="38"/>
      <c r="OR237" s="38"/>
      <c r="OS237" s="38"/>
      <c r="OT237" s="38"/>
      <c r="OU237" s="38"/>
      <c r="OV237" s="38"/>
      <c r="OW237" s="38"/>
      <c r="OX237" s="38"/>
      <c r="OY237" s="38"/>
      <c r="OZ237" s="38"/>
      <c r="PA237" s="38"/>
      <c r="PB237" s="38"/>
      <c r="PC237" s="38"/>
      <c r="PD237" s="38"/>
      <c r="PE237" s="38"/>
      <c r="PF237" s="38"/>
      <c r="PG237" s="38"/>
      <c r="PH237" s="38"/>
      <c r="PI237" s="38"/>
      <c r="PJ237" s="38"/>
      <c r="PK237" s="38"/>
      <c r="PL237" s="38"/>
      <c r="PM237" s="38">
        <v>3.3</v>
      </c>
      <c r="PN237" s="38"/>
      <c r="PO237" s="38"/>
      <c r="PP237" s="38"/>
      <c r="PQ237" s="38"/>
      <c r="PR237" s="38"/>
      <c r="PS237" s="38"/>
      <c r="PT237" s="38"/>
      <c r="PU237" s="38"/>
      <c r="PV237" s="38"/>
      <c r="PW237" s="38"/>
      <c r="PX237" s="38">
        <v>3.3</v>
      </c>
      <c r="PY237" s="38"/>
      <c r="PZ237" s="38"/>
      <c r="QA237" s="38"/>
      <c r="QB237" s="38"/>
      <c r="QC237" s="38"/>
      <c r="QD237" s="38"/>
      <c r="QE237" s="38"/>
      <c r="QF237" s="38"/>
      <c r="QG237" s="38"/>
      <c r="QH237" s="38"/>
      <c r="QI237" s="38"/>
      <c r="QJ237" s="38"/>
      <c r="QK237" s="38"/>
      <c r="QL237" s="38"/>
      <c r="QM237" s="38"/>
      <c r="QN237" s="38"/>
      <c r="QO237" s="38"/>
      <c r="QP237" s="38"/>
      <c r="QQ237" s="38"/>
      <c r="QR237" s="38"/>
      <c r="QS237" s="38"/>
      <c r="QT237" s="38"/>
      <c r="QU237" s="38"/>
      <c r="QV237" s="38"/>
      <c r="QW237" s="38"/>
      <c r="QX237" s="38"/>
      <c r="QY237" s="38"/>
      <c r="QZ237" s="38"/>
      <c r="RA237" s="38"/>
      <c r="RB237" s="38"/>
      <c r="RC237" s="38"/>
      <c r="RD237" s="38"/>
      <c r="RE237" s="38"/>
      <c r="RF237" s="38"/>
      <c r="RG237" s="38"/>
      <c r="RH237" s="38"/>
      <c r="RI237" s="38"/>
      <c r="RJ237" s="38"/>
      <c r="RK237" s="38"/>
      <c r="RL237" s="38"/>
      <c r="RM237" s="38"/>
      <c r="RN237" s="38"/>
      <c r="RO237" s="38"/>
      <c r="RP237" s="38"/>
      <c r="RQ237" s="38"/>
      <c r="RR237" s="38"/>
      <c r="RS237" s="38"/>
      <c r="RT237" s="38"/>
      <c r="RU237" s="38"/>
      <c r="RV237" s="38"/>
      <c r="RW237" s="38"/>
      <c r="RX237" s="38"/>
      <c r="RY237" s="38"/>
      <c r="RZ237" s="38"/>
      <c r="SA237" s="38"/>
      <c r="SB237" s="38"/>
      <c r="SC237" s="38"/>
      <c r="SD237" s="38"/>
      <c r="SE237" s="38"/>
      <c r="SF237" s="38"/>
      <c r="SG237" s="38"/>
      <c r="SH237" s="38"/>
      <c r="SI237" s="38"/>
      <c r="SJ237" s="38"/>
      <c r="SK237" s="38"/>
      <c r="SL237" s="38"/>
      <c r="SM237" s="38"/>
      <c r="SN237" s="38"/>
      <c r="SO237" s="38"/>
      <c r="SP237" s="38"/>
      <c r="SQ237" s="38"/>
      <c r="SR237" s="38"/>
      <c r="SS237" s="38"/>
      <c r="ST237" s="38"/>
      <c r="SU237" s="38"/>
      <c r="SV237" s="38"/>
      <c r="SW237" s="38"/>
      <c r="SX237" s="38"/>
      <c r="SY237" s="38"/>
      <c r="SZ237" s="38"/>
      <c r="TA237" s="38"/>
      <c r="TB237" s="38"/>
      <c r="TC237" s="38"/>
      <c r="TD237" s="38"/>
      <c r="TE237" s="38"/>
      <c r="TF237" s="38"/>
      <c r="TG237" s="38"/>
      <c r="TH237" s="38"/>
      <c r="TI237" s="38"/>
      <c r="TJ237" s="38"/>
      <c r="TK237" s="38"/>
      <c r="TL237" s="38"/>
      <c r="TM237" s="38"/>
      <c r="TN237" s="38"/>
      <c r="TO237" s="38"/>
      <c r="TP237" s="38"/>
      <c r="TQ237" s="38"/>
      <c r="TR237" s="38"/>
      <c r="TS237" s="38"/>
      <c r="TT237" s="38"/>
      <c r="TU237" s="38"/>
      <c r="TV237" s="38"/>
      <c r="TW237" s="38"/>
      <c r="TX237" s="38"/>
      <c r="TY237" s="38"/>
      <c r="TZ237" s="38"/>
      <c r="UA237" s="38"/>
      <c r="UB237" s="38"/>
      <c r="UC237" s="38"/>
      <c r="UD237" s="38"/>
      <c r="UE237" s="38"/>
      <c r="UF237" s="38"/>
      <c r="UG237" s="38"/>
      <c r="UH237" s="38"/>
      <c r="UI237" s="38"/>
      <c r="UJ237" s="38"/>
      <c r="UK237" s="38"/>
      <c r="UL237" s="38"/>
      <c r="UM237" s="38"/>
      <c r="UN237" s="38"/>
      <c r="UO237" s="38"/>
      <c r="UP237" s="38"/>
      <c r="UQ237" s="38"/>
      <c r="UR237" s="38"/>
      <c r="US237" s="38"/>
      <c r="UT237" s="38"/>
      <c r="UU237" s="38"/>
      <c r="UV237" s="38"/>
      <c r="UW237" s="38"/>
      <c r="UX237" s="38"/>
      <c r="UY237" s="38"/>
      <c r="UZ237" s="38"/>
      <c r="VA237" s="38"/>
      <c r="VB237" s="38"/>
      <c r="VC237" s="38"/>
      <c r="VD237" s="38"/>
      <c r="VE237" s="38"/>
      <c r="VF237" s="38"/>
      <c r="VG237" s="38"/>
      <c r="VH237" s="38"/>
      <c r="VI237" s="38"/>
      <c r="VJ237" s="38"/>
      <c r="VK237" s="38"/>
      <c r="VL237" s="38"/>
      <c r="VM237" s="38"/>
      <c r="VN237" s="38"/>
      <c r="VO237" s="38"/>
      <c r="VP237" s="38"/>
      <c r="VQ237" s="38"/>
      <c r="VR237" s="38"/>
      <c r="VS237" s="38"/>
      <c r="VT237" s="38"/>
      <c r="VU237" s="38"/>
      <c r="VV237" s="38"/>
      <c r="VW237" s="38"/>
      <c r="VX237" s="38"/>
      <c r="VY237" s="38"/>
      <c r="VZ237" s="38"/>
      <c r="WA237" s="38"/>
      <c r="WB237" s="38"/>
      <c r="WC237" s="38"/>
      <c r="WD237" s="38"/>
      <c r="WE237" s="38"/>
      <c r="WF237" s="38"/>
      <c r="WG237" s="38"/>
      <c r="WH237" s="38"/>
      <c r="WI237" s="38"/>
      <c r="WJ237" s="38"/>
      <c r="WK237" s="38"/>
      <c r="WL237" s="38"/>
      <c r="WM237" s="38"/>
      <c r="WN237" s="38"/>
      <c r="WO237" s="38"/>
      <c r="WP237" s="38"/>
      <c r="WQ237" s="38"/>
      <c r="WR237" s="38"/>
      <c r="WS237" s="38"/>
      <c r="WT237" s="38"/>
      <c r="WU237" s="38"/>
      <c r="WV237" s="38"/>
      <c r="WW237" s="38"/>
      <c r="WX237" s="38"/>
      <c r="WY237" s="38"/>
      <c r="WZ237" s="38"/>
      <c r="XA237" s="38"/>
      <c r="XB237" s="38"/>
      <c r="XC237" s="38"/>
      <c r="XD237" s="38"/>
      <c r="XE237" s="38"/>
      <c r="XF237" s="38"/>
      <c r="XG237" s="38"/>
      <c r="XH237" s="38"/>
      <c r="XI237" s="38"/>
      <c r="XJ237" s="38"/>
      <c r="XK237" s="38"/>
      <c r="XL237" s="38"/>
      <c r="XM237" s="38"/>
      <c r="XN237" s="38"/>
      <c r="XO237" s="38"/>
      <c r="XP237" s="38"/>
      <c r="XQ237" s="38"/>
      <c r="XR237" s="38"/>
      <c r="XS237" s="38"/>
      <c r="XT237" s="38"/>
      <c r="XU237" s="38"/>
      <c r="XV237" s="38"/>
      <c r="XW237" s="38"/>
      <c r="XX237" s="38"/>
      <c r="XY237" s="38"/>
      <c r="XZ237" s="38"/>
      <c r="YA237" s="38"/>
      <c r="YB237" s="38"/>
      <c r="YC237" s="38"/>
      <c r="YD237" s="38"/>
      <c r="YE237" s="38"/>
      <c r="YF237" s="38"/>
      <c r="YG237" s="38"/>
      <c r="YH237" s="38"/>
      <c r="YI237" s="38"/>
      <c r="YJ237" s="38"/>
      <c r="YK237" s="38"/>
      <c r="YL237" s="38"/>
      <c r="YM237" s="38"/>
      <c r="YN237" s="38"/>
      <c r="YO237" s="38"/>
      <c r="YP237" s="38"/>
      <c r="YQ237" s="38"/>
      <c r="YR237" s="38"/>
      <c r="YS237" s="38"/>
      <c r="YT237" s="38"/>
      <c r="YU237" s="38"/>
      <c r="YV237" s="38"/>
      <c r="YW237" s="38"/>
      <c r="YX237" s="38"/>
      <c r="YY237" s="38"/>
      <c r="YZ237" s="38"/>
      <c r="ZA237" s="38"/>
      <c r="ZB237" s="38"/>
      <c r="ZC237" s="38"/>
      <c r="ZD237" s="38"/>
      <c r="ZE237" s="38"/>
      <c r="ZF237" s="38"/>
      <c r="ZG237" s="38"/>
      <c r="ZH237" s="38"/>
      <c r="ZI237" s="38"/>
      <c r="ZJ237" s="38"/>
      <c r="ZK237" s="38"/>
      <c r="ZL237" s="38"/>
      <c r="ZM237" s="38"/>
      <c r="ZN237" s="38"/>
      <c r="ZO237" s="38"/>
      <c r="ZP237" s="38"/>
      <c r="ZQ237" s="38"/>
      <c r="ZR237" s="38"/>
      <c r="ZS237" s="38"/>
      <c r="ZT237" s="38"/>
      <c r="ZU237" s="38"/>
      <c r="ZV237" s="38"/>
      <c r="ZW237" s="38"/>
      <c r="ZX237" s="38"/>
      <c r="ZY237" s="38"/>
      <c r="ZZ237" s="38"/>
      <c r="AAA237" s="38"/>
      <c r="AAB237" s="38"/>
      <c r="AAC237" s="38"/>
      <c r="AAD237" s="38"/>
      <c r="AAE237" s="38"/>
      <c r="AAF237" s="38"/>
      <c r="AAG237" s="38"/>
      <c r="AAH237" s="38"/>
      <c r="AAI237" s="38"/>
      <c r="AAJ237" s="31">
        <f t="shared" si="21"/>
        <v>0</v>
      </c>
      <c r="AAK237" s="5"/>
    </row>
    <row r="238" spans="1:713" s="36" customFormat="1" x14ac:dyDescent="0.25">
      <c r="A238" s="43" t="s">
        <v>118</v>
      </c>
      <c r="B238" s="77">
        <f t="shared" si="20"/>
        <v>10</v>
      </c>
      <c r="C238" s="69">
        <v>10</v>
      </c>
      <c r="D238" s="71">
        <v>43461</v>
      </c>
      <c r="E238" s="79">
        <v>18.96</v>
      </c>
      <c r="F238" s="79">
        <f t="shared" si="23"/>
        <v>189.60000000000002</v>
      </c>
      <c r="G238" s="77">
        <v>1</v>
      </c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>
        <v>1</v>
      </c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  <c r="BQ238" s="38"/>
      <c r="BR238" s="38"/>
      <c r="BS238" s="38"/>
      <c r="BT238" s="38"/>
      <c r="BU238" s="38"/>
      <c r="BV238" s="38"/>
      <c r="BW238" s="38"/>
      <c r="BX238" s="38"/>
      <c r="BY238" s="38"/>
      <c r="BZ238" s="38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8"/>
      <c r="DA238" s="38"/>
      <c r="DB238" s="38"/>
      <c r="DC238" s="38"/>
      <c r="DD238" s="38"/>
      <c r="DE238" s="38"/>
      <c r="DF238" s="38"/>
      <c r="DG238" s="38"/>
      <c r="DH238" s="38"/>
      <c r="DI238" s="38"/>
      <c r="DJ238" s="38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8"/>
      <c r="EN238" s="38"/>
      <c r="EO238" s="38"/>
      <c r="EP238" s="38"/>
      <c r="EQ238" s="38"/>
      <c r="ER238" s="38"/>
      <c r="ES238" s="38"/>
      <c r="ET238" s="38"/>
      <c r="EU238" s="38"/>
      <c r="EV238" s="38"/>
      <c r="EW238" s="38"/>
      <c r="EX238" s="38"/>
      <c r="EY238" s="38"/>
      <c r="EZ238" s="38"/>
      <c r="FA238" s="38"/>
      <c r="FB238" s="38"/>
      <c r="FC238" s="38"/>
      <c r="FD238" s="38"/>
      <c r="FE238" s="38"/>
      <c r="FF238" s="38"/>
      <c r="FG238" s="38"/>
      <c r="FH238" s="38"/>
      <c r="FI238" s="38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>
        <v>9</v>
      </c>
      <c r="GJ238" s="38"/>
      <c r="GK238" s="38"/>
      <c r="GL238" s="38"/>
      <c r="GM238" s="38"/>
      <c r="GN238" s="38"/>
      <c r="GO238" s="38"/>
      <c r="GP238" s="38">
        <v>9</v>
      </c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  <c r="HI238" s="38"/>
      <c r="HJ238" s="38"/>
      <c r="HK238" s="38"/>
      <c r="HL238" s="38"/>
      <c r="HM238" s="38"/>
      <c r="HN238" s="38"/>
      <c r="HO238" s="38"/>
      <c r="HP238" s="38"/>
      <c r="HQ238" s="38"/>
      <c r="HR238" s="38"/>
      <c r="HS238" s="38"/>
      <c r="HT238" s="38"/>
      <c r="HU238" s="38"/>
      <c r="HV238" s="38"/>
      <c r="HW238" s="38"/>
      <c r="HX238" s="38"/>
      <c r="HY238" s="38"/>
      <c r="HZ238" s="38"/>
      <c r="IA238" s="38"/>
      <c r="IB238" s="38"/>
      <c r="IC238" s="38"/>
      <c r="ID238" s="38"/>
      <c r="IE238" s="38"/>
      <c r="IF238" s="38"/>
      <c r="IG238" s="38"/>
      <c r="IH238" s="38"/>
      <c r="II238" s="38"/>
      <c r="IJ238" s="38"/>
      <c r="IK238" s="38"/>
      <c r="IL238" s="38"/>
      <c r="IM238" s="38"/>
      <c r="IN238" s="38"/>
      <c r="IO238" s="38"/>
      <c r="IP238" s="38"/>
      <c r="IQ238" s="38"/>
      <c r="IR238" s="38"/>
      <c r="IS238" s="38"/>
      <c r="IT238" s="38"/>
      <c r="IU238" s="38"/>
      <c r="IV238" s="38"/>
      <c r="IW238" s="38"/>
      <c r="IX238" s="38"/>
      <c r="IY238" s="38"/>
      <c r="IZ238" s="38"/>
      <c r="JA238" s="38"/>
      <c r="JB238" s="38"/>
      <c r="JC238" s="38"/>
      <c r="JD238" s="38"/>
      <c r="JE238" s="38"/>
      <c r="JF238" s="38"/>
      <c r="JG238" s="38"/>
      <c r="JH238" s="38"/>
      <c r="JI238" s="38"/>
      <c r="JJ238" s="38"/>
      <c r="JK238" s="38"/>
      <c r="JL238" s="38"/>
      <c r="JM238" s="38"/>
      <c r="JN238" s="38"/>
      <c r="JO238" s="38"/>
      <c r="JP238" s="38"/>
      <c r="JQ238" s="38"/>
      <c r="JR238" s="38"/>
      <c r="JS238" s="38"/>
      <c r="JT238" s="38"/>
      <c r="JU238" s="38"/>
      <c r="JV238" s="38"/>
      <c r="JW238" s="38"/>
      <c r="JX238" s="38"/>
      <c r="JY238" s="38"/>
      <c r="JZ238" s="38"/>
      <c r="KA238" s="38"/>
      <c r="KB238" s="38"/>
      <c r="KC238" s="38"/>
      <c r="KD238" s="38"/>
      <c r="KE238" s="38"/>
      <c r="KF238" s="38"/>
      <c r="KG238" s="38"/>
      <c r="KH238" s="38"/>
      <c r="KI238" s="38"/>
      <c r="KJ238" s="38"/>
      <c r="KK238" s="38"/>
      <c r="KL238" s="38"/>
      <c r="KM238" s="38"/>
      <c r="KN238" s="38"/>
      <c r="KO238" s="38"/>
      <c r="KP238" s="38"/>
      <c r="KQ238" s="38"/>
      <c r="KR238" s="38"/>
      <c r="KS238" s="38"/>
      <c r="KT238" s="38"/>
      <c r="KU238" s="38"/>
      <c r="KV238" s="38"/>
      <c r="KW238" s="38"/>
      <c r="KX238" s="38"/>
      <c r="KY238" s="38"/>
      <c r="KZ238" s="38"/>
      <c r="LA238" s="38"/>
      <c r="LB238" s="38"/>
      <c r="LC238" s="38"/>
      <c r="LD238" s="38"/>
      <c r="LE238" s="38"/>
      <c r="LF238" s="38"/>
      <c r="LG238" s="38"/>
      <c r="LH238" s="38"/>
      <c r="LI238" s="38"/>
      <c r="LJ238" s="38"/>
      <c r="LK238" s="38"/>
      <c r="LL238" s="38"/>
      <c r="LM238" s="38"/>
      <c r="LN238" s="38"/>
      <c r="LO238" s="38"/>
      <c r="LP238" s="38"/>
      <c r="LQ238" s="38"/>
      <c r="LR238" s="38"/>
      <c r="LS238" s="38"/>
      <c r="LT238" s="38"/>
      <c r="LU238" s="38"/>
      <c r="LV238" s="38"/>
      <c r="LW238" s="38"/>
      <c r="LX238" s="38"/>
      <c r="LY238" s="38"/>
      <c r="LZ238" s="38"/>
      <c r="MA238" s="38"/>
      <c r="MB238" s="38"/>
      <c r="MC238" s="38"/>
      <c r="MD238" s="38"/>
      <c r="ME238" s="38"/>
      <c r="MF238" s="38"/>
      <c r="MG238" s="38"/>
      <c r="MH238" s="38"/>
      <c r="MI238" s="38"/>
      <c r="MJ238" s="38"/>
      <c r="MK238" s="38"/>
      <c r="ML238" s="38"/>
      <c r="MM238" s="38"/>
      <c r="MN238" s="38"/>
      <c r="MO238" s="38"/>
      <c r="MP238" s="38"/>
      <c r="MQ238" s="38"/>
      <c r="MR238" s="38"/>
      <c r="MS238" s="38"/>
      <c r="MT238" s="38"/>
      <c r="MU238" s="38"/>
      <c r="MV238" s="38"/>
      <c r="MW238" s="38"/>
      <c r="MX238" s="38"/>
      <c r="MY238" s="38"/>
      <c r="MZ238" s="38"/>
      <c r="NA238" s="38"/>
      <c r="NB238" s="38"/>
      <c r="NC238" s="38"/>
      <c r="ND238" s="38"/>
      <c r="NE238" s="38"/>
      <c r="NF238" s="38"/>
      <c r="NG238" s="38"/>
      <c r="NH238" s="38"/>
      <c r="NI238" s="38"/>
      <c r="NJ238" s="38"/>
      <c r="NK238" s="38"/>
      <c r="NL238" s="38"/>
      <c r="NM238" s="38"/>
      <c r="NN238" s="38"/>
      <c r="NO238" s="38"/>
      <c r="NP238" s="38"/>
      <c r="NQ238" s="38"/>
      <c r="NR238" s="38"/>
      <c r="NS238" s="38"/>
      <c r="NT238" s="38"/>
      <c r="NU238" s="38"/>
      <c r="NV238" s="38"/>
      <c r="NW238" s="38"/>
      <c r="NX238" s="38"/>
      <c r="NY238" s="38"/>
      <c r="NZ238" s="38"/>
      <c r="OA238" s="38"/>
      <c r="OB238" s="38"/>
      <c r="OC238" s="38"/>
      <c r="OD238" s="38"/>
      <c r="OE238" s="38"/>
      <c r="OF238" s="38"/>
      <c r="OG238" s="38"/>
      <c r="OH238" s="38"/>
      <c r="OI238" s="38"/>
      <c r="OJ238" s="38"/>
      <c r="OK238" s="38"/>
      <c r="OL238" s="38">
        <v>10</v>
      </c>
      <c r="OM238" s="38"/>
      <c r="ON238" s="38"/>
      <c r="OO238" s="38"/>
      <c r="OP238" s="38"/>
      <c r="OQ238" s="38"/>
      <c r="OR238" s="38"/>
      <c r="OS238" s="38"/>
      <c r="OT238" s="38"/>
      <c r="OU238" s="38"/>
      <c r="OV238" s="38"/>
      <c r="OW238" s="38"/>
      <c r="OX238" s="38"/>
      <c r="OY238" s="38"/>
      <c r="OZ238" s="38"/>
      <c r="PA238" s="38"/>
      <c r="PB238" s="38"/>
      <c r="PC238" s="38"/>
      <c r="PD238" s="38"/>
      <c r="PE238" s="38"/>
      <c r="PF238" s="38"/>
      <c r="PG238" s="38"/>
      <c r="PH238" s="38"/>
      <c r="PI238" s="38"/>
      <c r="PJ238" s="38"/>
      <c r="PK238" s="38"/>
      <c r="PL238" s="38"/>
      <c r="PM238" s="38"/>
      <c r="PN238" s="38"/>
      <c r="PO238" s="38"/>
      <c r="PP238" s="38"/>
      <c r="PQ238" s="38"/>
      <c r="PR238" s="38"/>
      <c r="PS238" s="38"/>
      <c r="PT238" s="38"/>
      <c r="PU238" s="38"/>
      <c r="PV238" s="38"/>
      <c r="PW238" s="38"/>
      <c r="PX238" s="38"/>
      <c r="PY238" s="38"/>
      <c r="PZ238" s="38"/>
      <c r="QA238" s="38"/>
      <c r="QB238" s="38"/>
      <c r="QC238" s="38"/>
      <c r="QD238" s="38"/>
      <c r="QE238" s="38"/>
      <c r="QF238" s="38"/>
      <c r="QG238" s="38"/>
      <c r="QH238" s="38"/>
      <c r="QI238" s="38"/>
      <c r="QJ238" s="38"/>
      <c r="QK238" s="38"/>
      <c r="QL238" s="38"/>
      <c r="QM238" s="38"/>
      <c r="QN238" s="38"/>
      <c r="QO238" s="38"/>
      <c r="QP238" s="38"/>
      <c r="QQ238" s="38"/>
      <c r="QR238" s="38"/>
      <c r="QS238" s="38"/>
      <c r="QT238" s="38"/>
      <c r="QU238" s="38"/>
      <c r="QV238" s="38"/>
      <c r="QW238" s="38"/>
      <c r="QX238" s="38"/>
      <c r="QY238" s="38"/>
      <c r="QZ238" s="38"/>
      <c r="RA238" s="38"/>
      <c r="RB238" s="38"/>
      <c r="RC238" s="38"/>
      <c r="RD238" s="38"/>
      <c r="RE238" s="38"/>
      <c r="RF238" s="38"/>
      <c r="RG238" s="38"/>
      <c r="RH238" s="38"/>
      <c r="RI238" s="38"/>
      <c r="RJ238" s="38"/>
      <c r="RK238" s="38"/>
      <c r="RL238" s="38"/>
      <c r="RM238" s="38"/>
      <c r="RN238" s="38"/>
      <c r="RO238" s="38"/>
      <c r="RP238" s="38"/>
      <c r="RQ238" s="38"/>
      <c r="RR238" s="38"/>
      <c r="RS238" s="38"/>
      <c r="RT238" s="38"/>
      <c r="RU238" s="38"/>
      <c r="RV238" s="38"/>
      <c r="RW238" s="38"/>
      <c r="RX238" s="38"/>
      <c r="RY238" s="38"/>
      <c r="RZ238" s="38"/>
      <c r="SA238" s="38"/>
      <c r="SB238" s="38"/>
      <c r="SC238" s="38"/>
      <c r="SD238" s="38"/>
      <c r="SE238" s="38">
        <v>10</v>
      </c>
      <c r="SF238" s="38"/>
      <c r="SG238" s="38"/>
      <c r="SH238" s="38"/>
      <c r="SI238" s="38"/>
      <c r="SJ238" s="38"/>
      <c r="SK238" s="38"/>
      <c r="SL238" s="38"/>
      <c r="SM238" s="38"/>
      <c r="SN238" s="38"/>
      <c r="SO238" s="38"/>
      <c r="SP238" s="38"/>
      <c r="SQ238" s="38"/>
      <c r="SR238" s="38"/>
      <c r="SS238" s="38"/>
      <c r="ST238" s="38"/>
      <c r="SU238" s="38"/>
      <c r="SV238" s="38"/>
      <c r="SW238" s="38"/>
      <c r="SX238" s="38"/>
      <c r="SY238" s="38"/>
      <c r="SZ238" s="38"/>
      <c r="TA238" s="38"/>
      <c r="TB238" s="38"/>
      <c r="TC238" s="38"/>
      <c r="TD238" s="38"/>
      <c r="TE238" s="38"/>
      <c r="TF238" s="38"/>
      <c r="TG238" s="38"/>
      <c r="TH238" s="38"/>
      <c r="TI238" s="38"/>
      <c r="TJ238" s="38"/>
      <c r="TK238" s="38"/>
      <c r="TL238" s="38"/>
      <c r="TM238" s="38"/>
      <c r="TN238" s="38"/>
      <c r="TO238" s="38"/>
      <c r="TP238" s="38"/>
      <c r="TQ238" s="38"/>
      <c r="TR238" s="38"/>
      <c r="TS238" s="38"/>
      <c r="TT238" s="38"/>
      <c r="TU238" s="38"/>
      <c r="TV238" s="38"/>
      <c r="TW238" s="38"/>
      <c r="TX238" s="38"/>
      <c r="TY238" s="38"/>
      <c r="TZ238" s="38"/>
      <c r="UA238" s="38"/>
      <c r="UB238" s="38"/>
      <c r="UC238" s="38"/>
      <c r="UD238" s="38"/>
      <c r="UE238" s="38"/>
      <c r="UF238" s="38"/>
      <c r="UG238" s="38"/>
      <c r="UH238" s="38"/>
      <c r="UI238" s="38"/>
      <c r="UJ238" s="38"/>
      <c r="UK238" s="38"/>
      <c r="UL238" s="38"/>
      <c r="UM238" s="38"/>
      <c r="UN238" s="38"/>
      <c r="UO238" s="38"/>
      <c r="UP238" s="38"/>
      <c r="UQ238" s="38"/>
      <c r="UR238" s="38"/>
      <c r="US238" s="38"/>
      <c r="UT238" s="38"/>
      <c r="UU238" s="38"/>
      <c r="UV238" s="38"/>
      <c r="UW238" s="38"/>
      <c r="UX238" s="38"/>
      <c r="UY238" s="38"/>
      <c r="UZ238" s="38"/>
      <c r="VA238" s="38"/>
      <c r="VB238" s="38"/>
      <c r="VC238" s="38"/>
      <c r="VD238" s="38"/>
      <c r="VE238" s="38"/>
      <c r="VF238" s="38"/>
      <c r="VG238" s="38"/>
      <c r="VH238" s="38"/>
      <c r="VI238" s="38"/>
      <c r="VJ238" s="38"/>
      <c r="VK238" s="38"/>
      <c r="VL238" s="38"/>
      <c r="VM238" s="38"/>
      <c r="VN238" s="38"/>
      <c r="VO238" s="38"/>
      <c r="VP238" s="38"/>
      <c r="VQ238" s="38"/>
      <c r="VR238" s="38"/>
      <c r="VS238" s="38"/>
      <c r="VT238" s="38"/>
      <c r="VU238" s="38"/>
      <c r="VV238" s="38"/>
      <c r="VW238" s="38"/>
      <c r="VX238" s="38"/>
      <c r="VY238" s="38"/>
      <c r="VZ238" s="38"/>
      <c r="WA238" s="38"/>
      <c r="WB238" s="38"/>
      <c r="WC238" s="38"/>
      <c r="WD238" s="38"/>
      <c r="WE238" s="38"/>
      <c r="WF238" s="38"/>
      <c r="WG238" s="38"/>
      <c r="WH238" s="38"/>
      <c r="WI238" s="38"/>
      <c r="WJ238" s="38"/>
      <c r="WK238" s="38"/>
      <c r="WL238" s="38"/>
      <c r="WM238" s="38"/>
      <c r="WN238" s="38"/>
      <c r="WO238" s="38"/>
      <c r="WP238" s="38"/>
      <c r="WQ238" s="38"/>
      <c r="WR238" s="38"/>
      <c r="WS238" s="38"/>
      <c r="WT238" s="38"/>
      <c r="WU238" s="38"/>
      <c r="WV238" s="38"/>
      <c r="WW238" s="38"/>
      <c r="WX238" s="38"/>
      <c r="WY238" s="38"/>
      <c r="WZ238" s="38"/>
      <c r="XA238" s="38"/>
      <c r="XB238" s="38"/>
      <c r="XC238" s="38"/>
      <c r="XD238" s="38"/>
      <c r="XE238" s="38"/>
      <c r="XF238" s="38"/>
      <c r="XG238" s="38"/>
      <c r="XH238" s="38"/>
      <c r="XI238" s="38"/>
      <c r="XJ238" s="38"/>
      <c r="XK238" s="38"/>
      <c r="XL238" s="38"/>
      <c r="XM238" s="38"/>
      <c r="XN238" s="38"/>
      <c r="XO238" s="38"/>
      <c r="XP238" s="38"/>
      <c r="XQ238" s="38"/>
      <c r="XR238" s="38"/>
      <c r="XS238" s="38"/>
      <c r="XT238" s="38"/>
      <c r="XU238" s="38"/>
      <c r="XV238" s="38"/>
      <c r="XW238" s="38"/>
      <c r="XX238" s="38"/>
      <c r="XY238" s="38"/>
      <c r="XZ238" s="38"/>
      <c r="YA238" s="38"/>
      <c r="YB238" s="38"/>
      <c r="YC238" s="38">
        <v>20</v>
      </c>
      <c r="YD238" s="38"/>
      <c r="YE238" s="38"/>
      <c r="YF238" s="38">
        <v>20</v>
      </c>
      <c r="YG238" s="38"/>
      <c r="YH238" s="38"/>
      <c r="YI238" s="38"/>
      <c r="YJ238" s="38"/>
      <c r="YK238" s="38"/>
      <c r="YL238" s="38"/>
      <c r="YM238" s="38"/>
      <c r="YN238" s="38"/>
      <c r="YO238" s="38"/>
      <c r="YP238" s="38"/>
      <c r="YQ238" s="38"/>
      <c r="YR238" s="38"/>
      <c r="YS238" s="38"/>
      <c r="YT238" s="38"/>
      <c r="YU238" s="38"/>
      <c r="YV238" s="38"/>
      <c r="YW238" s="38"/>
      <c r="YX238" s="38"/>
      <c r="YY238" s="38"/>
      <c r="YZ238" s="38"/>
      <c r="ZA238" s="38"/>
      <c r="ZB238" s="38"/>
      <c r="ZC238" s="38"/>
      <c r="ZD238" s="38"/>
      <c r="ZE238" s="38"/>
      <c r="ZF238" s="38"/>
      <c r="ZG238" s="38"/>
      <c r="ZH238" s="38"/>
      <c r="ZI238" s="38"/>
      <c r="ZJ238" s="38"/>
      <c r="ZK238" s="38"/>
      <c r="ZL238" s="38"/>
      <c r="ZM238" s="38"/>
      <c r="ZN238" s="38"/>
      <c r="ZO238" s="38"/>
      <c r="ZP238" s="38"/>
      <c r="ZQ238" s="38">
        <v>40</v>
      </c>
      <c r="ZR238" s="38"/>
      <c r="ZS238" s="38"/>
      <c r="ZT238" s="38"/>
      <c r="ZU238" s="38"/>
      <c r="ZV238" s="38"/>
      <c r="ZW238" s="38"/>
      <c r="ZX238" s="38"/>
      <c r="ZY238" s="38"/>
      <c r="ZZ238" s="38">
        <v>10</v>
      </c>
      <c r="AAA238" s="38">
        <v>30</v>
      </c>
      <c r="AAB238" s="38"/>
      <c r="AAC238" s="38"/>
      <c r="AAD238" s="38"/>
      <c r="AAE238" s="38"/>
      <c r="AAF238" s="38"/>
      <c r="AAG238" s="38"/>
      <c r="AAH238" s="38"/>
      <c r="AAI238" s="38"/>
      <c r="AAJ238" s="31">
        <f t="shared" si="21"/>
        <v>0</v>
      </c>
      <c r="AAK238" s="5"/>
    </row>
    <row r="239" spans="1:713" s="36" customFormat="1" x14ac:dyDescent="0.25">
      <c r="A239" s="43" t="s">
        <v>118</v>
      </c>
      <c r="B239" s="77">
        <f t="shared" si="20"/>
        <v>10</v>
      </c>
      <c r="C239" s="69">
        <v>10</v>
      </c>
      <c r="D239" s="71">
        <v>43451</v>
      </c>
      <c r="E239" s="79">
        <v>19.45</v>
      </c>
      <c r="F239" s="79">
        <f t="shared" si="23"/>
        <v>194.5</v>
      </c>
      <c r="G239" s="77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  <c r="BQ239" s="38"/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38"/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38"/>
      <c r="DC239" s="38"/>
      <c r="DD239" s="38"/>
      <c r="DE239" s="38"/>
      <c r="DF239" s="38"/>
      <c r="DG239" s="38"/>
      <c r="DH239" s="38"/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  <c r="EI239" s="38"/>
      <c r="EJ239" s="38"/>
      <c r="EK239" s="38"/>
      <c r="EL239" s="38"/>
      <c r="EM239" s="38"/>
      <c r="EN239" s="38"/>
      <c r="EO239" s="38"/>
      <c r="EP239" s="38"/>
      <c r="EQ239" s="38"/>
      <c r="ER239" s="38"/>
      <c r="ES239" s="38"/>
      <c r="ET239" s="38"/>
      <c r="EU239" s="38"/>
      <c r="EV239" s="38"/>
      <c r="EW239" s="38"/>
      <c r="EX239" s="38"/>
      <c r="EY239" s="38"/>
      <c r="EZ239" s="38"/>
      <c r="FA239" s="38"/>
      <c r="FB239" s="38"/>
      <c r="FC239" s="38"/>
      <c r="FD239" s="38"/>
      <c r="FE239" s="38"/>
      <c r="FF239" s="38"/>
      <c r="FG239" s="38"/>
      <c r="FH239" s="38"/>
      <c r="FI239" s="38"/>
      <c r="FJ239" s="38"/>
      <c r="FK239" s="38"/>
      <c r="FL239" s="38"/>
      <c r="FM239" s="38"/>
      <c r="FN239" s="38"/>
      <c r="FO239" s="38"/>
      <c r="FP239" s="38"/>
      <c r="FQ239" s="38"/>
      <c r="FR239" s="38"/>
      <c r="FS239" s="38"/>
      <c r="FT239" s="38"/>
      <c r="FU239" s="38"/>
      <c r="FV239" s="38"/>
      <c r="FW239" s="38"/>
      <c r="FX239" s="38"/>
      <c r="FY239" s="38"/>
      <c r="FZ239" s="38"/>
      <c r="GA239" s="38"/>
      <c r="GB239" s="38"/>
      <c r="GC239" s="38"/>
      <c r="GD239" s="38"/>
      <c r="GE239" s="38"/>
      <c r="GF239" s="38"/>
      <c r="GG239" s="38"/>
      <c r="GH239" s="38"/>
      <c r="GI239" s="38"/>
      <c r="GJ239" s="38"/>
      <c r="GK239" s="38"/>
      <c r="GL239" s="38"/>
      <c r="GM239" s="38"/>
      <c r="GN239" s="38"/>
      <c r="GO239" s="38"/>
      <c r="GP239" s="38"/>
      <c r="GQ239" s="38"/>
      <c r="GR239" s="38"/>
      <c r="GS239" s="38"/>
      <c r="GT239" s="38"/>
      <c r="GU239" s="38"/>
      <c r="GV239" s="38"/>
      <c r="GW239" s="38"/>
      <c r="GX239" s="38"/>
      <c r="GY239" s="38"/>
      <c r="GZ239" s="38"/>
      <c r="HA239" s="38"/>
      <c r="HB239" s="38"/>
      <c r="HC239" s="38"/>
      <c r="HD239" s="38"/>
      <c r="HE239" s="38"/>
      <c r="HF239" s="38"/>
      <c r="HG239" s="38"/>
      <c r="HH239" s="38"/>
      <c r="HI239" s="38"/>
      <c r="HJ239" s="38"/>
      <c r="HK239" s="38"/>
      <c r="HL239" s="38"/>
      <c r="HM239" s="38"/>
      <c r="HN239" s="38"/>
      <c r="HO239" s="38"/>
      <c r="HP239" s="38"/>
      <c r="HQ239" s="38"/>
      <c r="HR239" s="38"/>
      <c r="HS239" s="38"/>
      <c r="HT239" s="38"/>
      <c r="HU239" s="38"/>
      <c r="HV239" s="38"/>
      <c r="HW239" s="38"/>
      <c r="HX239" s="38"/>
      <c r="HY239" s="38"/>
      <c r="HZ239" s="38"/>
      <c r="IA239" s="38"/>
      <c r="IB239" s="38"/>
      <c r="IC239" s="38"/>
      <c r="ID239" s="38"/>
      <c r="IE239" s="38"/>
      <c r="IF239" s="38"/>
      <c r="IG239" s="38"/>
      <c r="IH239" s="38"/>
      <c r="II239" s="38"/>
      <c r="IJ239" s="38"/>
      <c r="IK239" s="38"/>
      <c r="IL239" s="38"/>
      <c r="IM239" s="38"/>
      <c r="IN239" s="38"/>
      <c r="IO239" s="38"/>
      <c r="IP239" s="38"/>
      <c r="IQ239" s="38"/>
      <c r="IR239" s="38"/>
      <c r="IS239" s="38"/>
      <c r="IT239" s="38"/>
      <c r="IU239" s="38"/>
      <c r="IV239" s="38"/>
      <c r="IW239" s="38"/>
      <c r="IX239" s="38"/>
      <c r="IY239" s="38">
        <v>20</v>
      </c>
      <c r="IZ239" s="38"/>
      <c r="JA239" s="38"/>
      <c r="JB239" s="38"/>
      <c r="JC239" s="38">
        <v>20</v>
      </c>
      <c r="JD239" s="38"/>
      <c r="JE239" s="38"/>
      <c r="JF239" s="38"/>
      <c r="JG239" s="38"/>
      <c r="JH239" s="38"/>
      <c r="JI239" s="38"/>
      <c r="JJ239" s="38"/>
      <c r="JK239" s="38"/>
      <c r="JL239" s="38"/>
      <c r="JM239" s="38"/>
      <c r="JN239" s="38"/>
      <c r="JO239" s="38"/>
      <c r="JP239" s="38"/>
      <c r="JQ239" s="38"/>
      <c r="JR239" s="38"/>
      <c r="JS239" s="38"/>
      <c r="JT239" s="38"/>
      <c r="JU239" s="38"/>
      <c r="JV239" s="38"/>
      <c r="JW239" s="38"/>
      <c r="JX239" s="38"/>
      <c r="JY239" s="38"/>
      <c r="JZ239" s="38"/>
      <c r="KA239" s="38"/>
      <c r="KB239" s="38"/>
      <c r="KC239" s="38"/>
      <c r="KD239" s="38"/>
      <c r="KE239" s="38"/>
      <c r="KF239" s="38"/>
      <c r="KG239" s="38"/>
      <c r="KH239" s="38"/>
      <c r="KI239" s="38"/>
      <c r="KJ239" s="38"/>
      <c r="KK239" s="38"/>
      <c r="KL239" s="38"/>
      <c r="KM239" s="38"/>
      <c r="KN239" s="38"/>
      <c r="KO239" s="38"/>
      <c r="KP239" s="38"/>
      <c r="KQ239" s="38"/>
      <c r="KR239" s="38"/>
      <c r="KS239" s="38"/>
      <c r="KT239" s="38"/>
      <c r="KU239" s="38"/>
      <c r="KV239" s="38"/>
      <c r="KW239" s="38"/>
      <c r="KX239" s="38"/>
      <c r="KY239" s="38"/>
      <c r="KZ239" s="38"/>
      <c r="LA239" s="38"/>
      <c r="LB239" s="38"/>
      <c r="LC239" s="38"/>
      <c r="LD239" s="38"/>
      <c r="LE239" s="38"/>
      <c r="LF239" s="38"/>
      <c r="LG239" s="38"/>
      <c r="LH239" s="38"/>
      <c r="LI239" s="38"/>
      <c r="LJ239" s="38"/>
      <c r="LK239" s="38"/>
      <c r="LL239" s="38">
        <v>30</v>
      </c>
      <c r="LM239" s="38"/>
      <c r="LN239" s="38">
        <v>30</v>
      </c>
      <c r="LO239" s="38"/>
      <c r="LP239" s="38"/>
      <c r="LQ239" s="38"/>
      <c r="LR239" s="38"/>
      <c r="LS239" s="38"/>
      <c r="LT239" s="38"/>
      <c r="LU239" s="38"/>
      <c r="LV239" s="38"/>
      <c r="LW239" s="38"/>
      <c r="LX239" s="38"/>
      <c r="LY239" s="38"/>
      <c r="LZ239" s="38"/>
      <c r="MA239" s="38"/>
      <c r="MB239" s="38"/>
      <c r="MC239" s="38"/>
      <c r="MD239" s="38"/>
      <c r="ME239" s="38"/>
      <c r="MF239" s="38"/>
      <c r="MG239" s="38"/>
      <c r="MH239" s="38"/>
      <c r="MI239" s="38"/>
      <c r="MJ239" s="38"/>
      <c r="MK239" s="38"/>
      <c r="ML239" s="38"/>
      <c r="MM239" s="38"/>
      <c r="MN239" s="38"/>
      <c r="MO239" s="38">
        <v>10</v>
      </c>
      <c r="MP239" s="38">
        <v>10</v>
      </c>
      <c r="MQ239" s="38"/>
      <c r="MR239" s="38"/>
      <c r="MS239" s="38"/>
      <c r="MT239" s="38"/>
      <c r="MU239" s="38"/>
      <c r="MV239" s="38"/>
      <c r="MW239" s="38"/>
      <c r="MX239" s="38"/>
      <c r="MY239" s="38"/>
      <c r="MZ239" s="38"/>
      <c r="NA239" s="38"/>
      <c r="NB239" s="38"/>
      <c r="NC239" s="38">
        <v>10</v>
      </c>
      <c r="ND239" s="38"/>
      <c r="NE239" s="38"/>
      <c r="NF239" s="38"/>
      <c r="NG239" s="38"/>
      <c r="NH239" s="38"/>
      <c r="NI239" s="38"/>
      <c r="NJ239" s="38"/>
      <c r="NK239" s="38"/>
      <c r="NL239" s="38"/>
      <c r="NM239" s="38"/>
      <c r="NN239" s="38"/>
      <c r="NO239" s="38"/>
      <c r="NP239" s="38"/>
      <c r="NQ239" s="38"/>
      <c r="NR239" s="38"/>
      <c r="NS239" s="38"/>
      <c r="NT239" s="38"/>
      <c r="NU239" s="38"/>
      <c r="NV239" s="38"/>
      <c r="NW239" s="38"/>
      <c r="NX239" s="38"/>
      <c r="NY239" s="38"/>
      <c r="NZ239" s="38"/>
      <c r="OA239" s="38"/>
      <c r="OB239" s="38"/>
      <c r="OC239" s="38"/>
      <c r="OD239" s="38"/>
      <c r="OE239" s="38"/>
      <c r="OF239" s="38"/>
      <c r="OG239" s="38"/>
      <c r="OH239" s="38">
        <v>10</v>
      </c>
      <c r="OI239" s="38"/>
      <c r="OJ239" s="38"/>
      <c r="OK239" s="38"/>
      <c r="OL239" s="38"/>
      <c r="OM239" s="38"/>
      <c r="ON239" s="38"/>
      <c r="OO239" s="38"/>
      <c r="OP239" s="38"/>
      <c r="OQ239" s="38"/>
      <c r="OR239" s="38"/>
      <c r="OS239" s="38"/>
      <c r="OT239" s="38"/>
      <c r="OU239" s="38"/>
      <c r="OV239" s="38"/>
      <c r="OW239" s="38"/>
      <c r="OX239" s="38"/>
      <c r="OY239" s="38"/>
      <c r="OZ239" s="38"/>
      <c r="PA239" s="38"/>
      <c r="PB239" s="38"/>
      <c r="PC239" s="38"/>
      <c r="PD239" s="38"/>
      <c r="PE239" s="38"/>
      <c r="PF239" s="38"/>
      <c r="PG239" s="38"/>
      <c r="PH239" s="38"/>
      <c r="PI239" s="38"/>
      <c r="PJ239" s="38"/>
      <c r="PK239" s="38"/>
      <c r="PL239" s="38"/>
      <c r="PM239" s="38"/>
      <c r="PN239" s="38"/>
      <c r="PO239" s="38"/>
      <c r="PP239" s="38"/>
      <c r="PQ239" s="38"/>
      <c r="PR239" s="38"/>
      <c r="PS239" s="38"/>
      <c r="PT239" s="38"/>
      <c r="PU239" s="38"/>
      <c r="PV239" s="38"/>
      <c r="PW239" s="38"/>
      <c r="PX239" s="38"/>
      <c r="PY239" s="38"/>
      <c r="PZ239" s="38"/>
      <c r="QA239" s="38"/>
      <c r="QB239" s="38"/>
      <c r="QC239" s="38"/>
      <c r="QD239" s="38"/>
      <c r="QE239" s="38"/>
      <c r="QF239" s="38"/>
      <c r="QG239" s="38"/>
      <c r="QH239" s="38"/>
      <c r="QI239" s="38"/>
      <c r="QJ239" s="38"/>
      <c r="QK239" s="38"/>
      <c r="QL239" s="38"/>
      <c r="QM239" s="38"/>
      <c r="QN239" s="38"/>
      <c r="QO239" s="38"/>
      <c r="QP239" s="38"/>
      <c r="QQ239" s="38"/>
      <c r="QR239" s="38"/>
      <c r="QS239" s="38"/>
      <c r="QT239" s="38"/>
      <c r="QU239" s="38"/>
      <c r="QV239" s="38"/>
      <c r="QW239" s="38"/>
      <c r="QX239" s="38"/>
      <c r="QY239" s="38"/>
      <c r="QZ239" s="38"/>
      <c r="RA239" s="38"/>
      <c r="RB239" s="38"/>
      <c r="RC239" s="38"/>
      <c r="RD239" s="38"/>
      <c r="RE239" s="38"/>
      <c r="RF239" s="38"/>
      <c r="RG239" s="38"/>
      <c r="RH239" s="38"/>
      <c r="RI239" s="38"/>
      <c r="RJ239" s="38"/>
      <c r="RK239" s="38"/>
      <c r="RL239" s="38"/>
      <c r="RM239" s="38"/>
      <c r="RN239" s="38"/>
      <c r="RO239" s="38"/>
      <c r="RP239" s="38"/>
      <c r="RQ239" s="38"/>
      <c r="RR239" s="38"/>
      <c r="RS239" s="38"/>
      <c r="RT239" s="38"/>
      <c r="RU239" s="38"/>
      <c r="RV239" s="38"/>
      <c r="RW239" s="38"/>
      <c r="RX239" s="38"/>
      <c r="RY239" s="38"/>
      <c r="RZ239" s="38"/>
      <c r="SA239" s="38"/>
      <c r="SB239" s="38"/>
      <c r="SC239" s="38"/>
      <c r="SD239" s="38"/>
      <c r="SE239" s="38"/>
      <c r="SF239" s="38"/>
      <c r="SG239" s="38"/>
      <c r="SH239" s="38"/>
      <c r="SI239" s="38"/>
      <c r="SJ239" s="38"/>
      <c r="SK239" s="38"/>
      <c r="SL239" s="38"/>
      <c r="SM239" s="38"/>
      <c r="SN239" s="38"/>
      <c r="SO239" s="38"/>
      <c r="SP239" s="38"/>
      <c r="SQ239" s="38"/>
      <c r="SR239" s="38"/>
      <c r="SS239" s="38"/>
      <c r="ST239" s="38"/>
      <c r="SU239" s="38"/>
      <c r="SV239" s="38"/>
      <c r="SW239" s="38"/>
      <c r="SX239" s="38"/>
      <c r="SY239" s="38"/>
      <c r="SZ239" s="38"/>
      <c r="TA239" s="38"/>
      <c r="TB239" s="38"/>
      <c r="TC239" s="38"/>
      <c r="TD239" s="38"/>
      <c r="TE239" s="38">
        <v>20</v>
      </c>
      <c r="TF239" s="38"/>
      <c r="TG239" s="38"/>
      <c r="TH239" s="38"/>
      <c r="TI239" s="38">
        <v>30</v>
      </c>
      <c r="TJ239" s="38"/>
      <c r="TK239" s="38"/>
      <c r="TL239" s="38"/>
      <c r="TM239" s="38"/>
      <c r="TN239" s="38"/>
      <c r="TO239" s="38"/>
      <c r="TP239" s="38"/>
      <c r="TQ239" s="38"/>
      <c r="TR239" s="38">
        <v>20</v>
      </c>
      <c r="TS239" s="38"/>
      <c r="TT239" s="38"/>
      <c r="TU239" s="38"/>
      <c r="TV239" s="38"/>
      <c r="TW239" s="38">
        <v>10</v>
      </c>
      <c r="TX239" s="38"/>
      <c r="TY239" s="38"/>
      <c r="TZ239" s="38"/>
      <c r="UA239" s="38"/>
      <c r="UB239" s="38"/>
      <c r="UC239" s="38"/>
      <c r="UD239" s="38">
        <v>40</v>
      </c>
      <c r="UE239" s="38"/>
      <c r="UF239" s="38"/>
      <c r="UG239" s="38"/>
      <c r="UH239" s="38"/>
      <c r="UI239" s="38"/>
      <c r="UJ239" s="38"/>
      <c r="UK239" s="38"/>
      <c r="UL239" s="38"/>
      <c r="UM239" s="38"/>
      <c r="UN239" s="38"/>
      <c r="UO239" s="38"/>
      <c r="UP239" s="38"/>
      <c r="UQ239" s="38"/>
      <c r="UR239" s="38"/>
      <c r="US239" s="38"/>
      <c r="UT239" s="38"/>
      <c r="UU239" s="38"/>
      <c r="UV239" s="38"/>
      <c r="UW239" s="38"/>
      <c r="UX239" s="38"/>
      <c r="UY239" s="38"/>
      <c r="UZ239" s="38"/>
      <c r="VA239" s="38"/>
      <c r="VB239" s="38"/>
      <c r="VC239" s="38"/>
      <c r="VD239" s="38"/>
      <c r="VE239" s="38"/>
      <c r="VF239" s="38">
        <v>10</v>
      </c>
      <c r="VG239" s="38"/>
      <c r="VH239" s="38"/>
      <c r="VI239" s="38"/>
      <c r="VJ239" s="38"/>
      <c r="VK239" s="38"/>
      <c r="VL239" s="38"/>
      <c r="VM239" s="38"/>
      <c r="VN239" s="38"/>
      <c r="VO239" s="38"/>
      <c r="VP239" s="38"/>
      <c r="VQ239" s="38">
        <v>10</v>
      </c>
      <c r="VR239" s="38"/>
      <c r="VS239" s="38"/>
      <c r="VT239" s="38"/>
      <c r="VU239" s="38"/>
      <c r="VV239" s="38"/>
      <c r="VW239" s="38"/>
      <c r="VX239" s="38"/>
      <c r="VY239" s="38"/>
      <c r="VZ239" s="38"/>
      <c r="WA239" s="38"/>
      <c r="WB239" s="38"/>
      <c r="WC239" s="38"/>
      <c r="WD239" s="38"/>
      <c r="WE239" s="38"/>
      <c r="WF239" s="38"/>
      <c r="WG239" s="38"/>
      <c r="WH239" s="38"/>
      <c r="WI239" s="38"/>
      <c r="WJ239" s="38"/>
      <c r="WK239" s="38"/>
      <c r="WL239" s="38"/>
      <c r="WM239" s="38"/>
      <c r="WN239" s="38"/>
      <c r="WO239" s="38"/>
      <c r="WP239" s="38"/>
      <c r="WQ239" s="38"/>
      <c r="WR239" s="38"/>
      <c r="WS239" s="38"/>
      <c r="WT239" s="38"/>
      <c r="WU239" s="38"/>
      <c r="WV239" s="38"/>
      <c r="WW239" s="38"/>
      <c r="WX239" s="38"/>
      <c r="WY239" s="38"/>
      <c r="WZ239" s="38"/>
      <c r="XA239" s="38"/>
      <c r="XB239" s="38"/>
      <c r="XC239" s="38"/>
      <c r="XD239" s="38"/>
      <c r="XE239" s="38"/>
      <c r="XF239" s="38"/>
      <c r="XG239" s="38"/>
      <c r="XH239" s="38"/>
      <c r="XI239" s="38"/>
      <c r="XJ239" s="38"/>
      <c r="XK239" s="38"/>
      <c r="XL239" s="38"/>
      <c r="XM239" s="38"/>
      <c r="XN239" s="38"/>
      <c r="XO239" s="38"/>
      <c r="XP239" s="38"/>
      <c r="XQ239" s="38"/>
      <c r="XR239" s="38"/>
      <c r="XS239" s="38"/>
      <c r="XT239" s="38"/>
      <c r="XU239" s="38"/>
      <c r="XV239" s="38"/>
      <c r="XW239" s="38"/>
      <c r="XX239" s="38"/>
      <c r="XY239" s="38"/>
      <c r="XZ239" s="38"/>
      <c r="YA239" s="38"/>
      <c r="YB239" s="38"/>
      <c r="YC239" s="38"/>
      <c r="YD239" s="38"/>
      <c r="YE239" s="38"/>
      <c r="YF239" s="38"/>
      <c r="YG239" s="38"/>
      <c r="YH239" s="38"/>
      <c r="YI239" s="38"/>
      <c r="YJ239" s="38"/>
      <c r="YK239" s="38"/>
      <c r="YL239" s="38"/>
      <c r="YM239" s="38"/>
      <c r="YN239" s="38"/>
      <c r="YO239" s="38"/>
      <c r="YP239" s="38"/>
      <c r="YQ239" s="38"/>
      <c r="YR239" s="38"/>
      <c r="YS239" s="38"/>
      <c r="YT239" s="38"/>
      <c r="YU239" s="38"/>
      <c r="YV239" s="38">
        <v>20</v>
      </c>
      <c r="YW239" s="38"/>
      <c r="YX239" s="38"/>
      <c r="YY239" s="38"/>
      <c r="YZ239" s="38"/>
      <c r="ZA239" s="38"/>
      <c r="ZB239" s="38"/>
      <c r="ZC239" s="38"/>
      <c r="ZD239" s="38"/>
      <c r="ZE239" s="38"/>
      <c r="ZF239" s="38"/>
      <c r="ZG239" s="38"/>
      <c r="ZH239" s="38"/>
      <c r="ZI239" s="38">
        <v>10</v>
      </c>
      <c r="ZJ239" s="38"/>
      <c r="ZK239" s="38"/>
      <c r="ZL239" s="38"/>
      <c r="ZM239" s="38"/>
      <c r="ZN239" s="38"/>
      <c r="ZO239" s="38"/>
      <c r="ZP239" s="38"/>
      <c r="ZQ239" s="38"/>
      <c r="ZR239" s="38"/>
      <c r="ZS239" s="38"/>
      <c r="ZT239" s="38"/>
      <c r="ZU239" s="38"/>
      <c r="ZV239" s="38"/>
      <c r="ZW239" s="38"/>
      <c r="ZX239" s="38"/>
      <c r="ZY239" s="38"/>
      <c r="ZZ239" s="38">
        <v>10</v>
      </c>
      <c r="AAA239" s="38"/>
      <c r="AAB239" s="38"/>
      <c r="AAC239" s="38"/>
      <c r="AAD239" s="38"/>
      <c r="AAE239" s="38"/>
      <c r="AAF239" s="38"/>
      <c r="AAG239" s="38"/>
      <c r="AAH239" s="38"/>
      <c r="AAI239" s="38"/>
      <c r="AAJ239" s="31">
        <f t="shared" si="21"/>
        <v>0</v>
      </c>
      <c r="AAK239" s="5"/>
    </row>
    <row r="240" spans="1:713" s="36" customFormat="1" x14ac:dyDescent="0.25">
      <c r="A240" s="43" t="s">
        <v>221</v>
      </c>
      <c r="B240" s="77">
        <f t="shared" si="20"/>
        <v>0</v>
      </c>
      <c r="C240" s="69">
        <v>1.1000000000000001</v>
      </c>
      <c r="D240" s="71">
        <v>42882</v>
      </c>
      <c r="E240" s="79">
        <v>43.97</v>
      </c>
      <c r="F240" s="79">
        <f t="shared" si="23"/>
        <v>0</v>
      </c>
      <c r="G240" s="77">
        <v>1.1000000000000001</v>
      </c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  <c r="BQ240" s="38"/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38"/>
      <c r="CQ240" s="38"/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38"/>
      <c r="DC240" s="38"/>
      <c r="DD240" s="38"/>
      <c r="DE240" s="38"/>
      <c r="DF240" s="38"/>
      <c r="DG240" s="38"/>
      <c r="DH240" s="38"/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38"/>
      <c r="EC240" s="38"/>
      <c r="ED240" s="38"/>
      <c r="EE240" s="38"/>
      <c r="EF240" s="38"/>
      <c r="EG240" s="38"/>
      <c r="EH240" s="38"/>
      <c r="EI240" s="38"/>
      <c r="EJ240" s="38"/>
      <c r="EK240" s="38"/>
      <c r="EL240" s="38"/>
      <c r="EM240" s="38"/>
      <c r="EN240" s="38"/>
      <c r="EO240" s="38"/>
      <c r="EP240" s="38"/>
      <c r="EQ240" s="38"/>
      <c r="ER240" s="38"/>
      <c r="ES240" s="38"/>
      <c r="ET240" s="38"/>
      <c r="EU240" s="38"/>
      <c r="EV240" s="38"/>
      <c r="EW240" s="38"/>
      <c r="EX240" s="38"/>
      <c r="EY240" s="38"/>
      <c r="EZ240" s="38"/>
      <c r="FA240" s="38"/>
      <c r="FB240" s="38"/>
      <c r="FC240" s="38"/>
      <c r="FD240" s="38"/>
      <c r="FE240" s="38"/>
      <c r="FF240" s="38"/>
      <c r="FG240" s="38"/>
      <c r="FH240" s="38"/>
      <c r="FI240" s="38"/>
      <c r="FJ240" s="38"/>
      <c r="FK240" s="38"/>
      <c r="FL240" s="38"/>
      <c r="FM240" s="38"/>
      <c r="FN240" s="38"/>
      <c r="FO240" s="38"/>
      <c r="FP240" s="38"/>
      <c r="FQ240" s="38"/>
      <c r="FR240" s="38"/>
      <c r="FS240" s="38"/>
      <c r="FT240" s="38"/>
      <c r="FU240" s="38"/>
      <c r="FV240" s="38"/>
      <c r="FW240" s="38"/>
      <c r="FX240" s="38"/>
      <c r="FY240" s="38"/>
      <c r="FZ240" s="38"/>
      <c r="GA240" s="38"/>
      <c r="GB240" s="38"/>
      <c r="GC240" s="38"/>
      <c r="GD240" s="38"/>
      <c r="GE240" s="38"/>
      <c r="GF240" s="38"/>
      <c r="GG240" s="38"/>
      <c r="GH240" s="38"/>
      <c r="GI240" s="38"/>
      <c r="GJ240" s="38"/>
      <c r="GK240" s="38"/>
      <c r="GL240" s="38"/>
      <c r="GM240" s="38"/>
      <c r="GN240" s="38"/>
      <c r="GO240" s="38"/>
      <c r="GP240" s="38"/>
      <c r="GQ240" s="38"/>
      <c r="GR240" s="38"/>
      <c r="GS240" s="38"/>
      <c r="GT240" s="38"/>
      <c r="GU240" s="38"/>
      <c r="GV240" s="38"/>
      <c r="GW240" s="38"/>
      <c r="GX240" s="38"/>
      <c r="GY240" s="38"/>
      <c r="GZ240" s="38"/>
      <c r="HA240" s="38"/>
      <c r="HB240" s="38"/>
      <c r="HC240" s="38"/>
      <c r="HD240" s="38"/>
      <c r="HE240" s="38"/>
      <c r="HF240" s="38"/>
      <c r="HG240" s="38"/>
      <c r="HH240" s="38"/>
      <c r="HI240" s="38"/>
      <c r="HJ240" s="38"/>
      <c r="HK240" s="38"/>
      <c r="HL240" s="38"/>
      <c r="HM240" s="38"/>
      <c r="HN240" s="38"/>
      <c r="HO240" s="38"/>
      <c r="HP240" s="38"/>
      <c r="HQ240" s="38"/>
      <c r="HR240" s="38"/>
      <c r="HS240" s="38"/>
      <c r="HT240" s="38"/>
      <c r="HU240" s="38"/>
      <c r="HV240" s="38"/>
      <c r="HW240" s="38"/>
      <c r="HX240" s="38"/>
      <c r="HY240" s="38"/>
      <c r="HZ240" s="38"/>
      <c r="IA240" s="38"/>
      <c r="IB240" s="38"/>
      <c r="IC240" s="38"/>
      <c r="ID240" s="38"/>
      <c r="IE240" s="38"/>
      <c r="IF240" s="38"/>
      <c r="IG240" s="38"/>
      <c r="IH240" s="38"/>
      <c r="II240" s="38"/>
      <c r="IJ240" s="38"/>
      <c r="IK240" s="38"/>
      <c r="IL240" s="38"/>
      <c r="IM240" s="38"/>
      <c r="IN240" s="38"/>
      <c r="IO240" s="38"/>
      <c r="IP240" s="38"/>
      <c r="IQ240" s="38"/>
      <c r="IR240" s="38"/>
      <c r="IS240" s="38"/>
      <c r="IT240" s="38"/>
      <c r="IU240" s="38"/>
      <c r="IV240" s="38"/>
      <c r="IW240" s="38"/>
      <c r="IX240" s="38"/>
      <c r="IY240" s="38"/>
      <c r="IZ240" s="38"/>
      <c r="JA240" s="38"/>
      <c r="JB240" s="38"/>
      <c r="JC240" s="38"/>
      <c r="JD240" s="38"/>
      <c r="JE240" s="38"/>
      <c r="JF240" s="38"/>
      <c r="JG240" s="38"/>
      <c r="JH240" s="38"/>
      <c r="JI240" s="38"/>
      <c r="JJ240" s="38"/>
      <c r="JK240" s="38"/>
      <c r="JL240" s="38"/>
      <c r="JM240" s="38"/>
      <c r="JN240" s="38"/>
      <c r="JO240" s="38"/>
      <c r="JP240" s="38"/>
      <c r="JQ240" s="38"/>
      <c r="JR240" s="38"/>
      <c r="JS240" s="38"/>
      <c r="JT240" s="38"/>
      <c r="JU240" s="38"/>
      <c r="JV240" s="38"/>
      <c r="JW240" s="38"/>
      <c r="JX240" s="38"/>
      <c r="JY240" s="38"/>
      <c r="JZ240" s="38"/>
      <c r="KA240" s="38"/>
      <c r="KB240" s="38"/>
      <c r="KC240" s="38"/>
      <c r="KD240" s="38"/>
      <c r="KE240" s="38"/>
      <c r="KF240" s="38"/>
      <c r="KG240" s="38"/>
      <c r="KH240" s="38"/>
      <c r="KI240" s="38"/>
      <c r="KJ240" s="38"/>
      <c r="KK240" s="38"/>
      <c r="KL240" s="38"/>
      <c r="KM240" s="38"/>
      <c r="KN240" s="38"/>
      <c r="KO240" s="38"/>
      <c r="KP240" s="38"/>
      <c r="KQ240" s="38"/>
      <c r="KR240" s="38"/>
      <c r="KS240" s="38"/>
      <c r="KT240" s="38"/>
      <c r="KU240" s="38"/>
      <c r="KV240" s="38"/>
      <c r="KW240" s="38"/>
      <c r="KX240" s="38"/>
      <c r="KY240" s="38"/>
      <c r="KZ240" s="38"/>
      <c r="LA240" s="38"/>
      <c r="LB240" s="38"/>
      <c r="LC240" s="38"/>
      <c r="LD240" s="38"/>
      <c r="LE240" s="38"/>
      <c r="LF240" s="38"/>
      <c r="LG240" s="38"/>
      <c r="LH240" s="38"/>
      <c r="LI240" s="38"/>
      <c r="LJ240" s="38"/>
      <c r="LK240" s="38"/>
      <c r="LL240" s="38"/>
      <c r="LM240" s="38"/>
      <c r="LN240" s="38"/>
      <c r="LO240" s="38"/>
      <c r="LP240" s="38"/>
      <c r="LQ240" s="38"/>
      <c r="LR240" s="38"/>
      <c r="LS240" s="38"/>
      <c r="LT240" s="38"/>
      <c r="LU240" s="38"/>
      <c r="LV240" s="38"/>
      <c r="LW240" s="38"/>
      <c r="LX240" s="38"/>
      <c r="LY240" s="38"/>
      <c r="LZ240" s="38"/>
      <c r="MA240" s="38"/>
      <c r="MB240" s="38"/>
      <c r="MC240" s="38"/>
      <c r="MD240" s="38"/>
      <c r="ME240" s="38"/>
      <c r="MF240" s="38"/>
      <c r="MG240" s="38"/>
      <c r="MH240" s="38"/>
      <c r="MI240" s="38"/>
      <c r="MJ240" s="38"/>
      <c r="MK240" s="38"/>
      <c r="ML240" s="38"/>
      <c r="MM240" s="38"/>
      <c r="MN240" s="38"/>
      <c r="MO240" s="38"/>
      <c r="MP240" s="38"/>
      <c r="MQ240" s="38"/>
      <c r="MR240" s="38"/>
      <c r="MS240" s="38"/>
      <c r="MT240" s="38"/>
      <c r="MU240" s="38"/>
      <c r="MV240" s="38"/>
      <c r="MW240" s="38"/>
      <c r="MX240" s="38"/>
      <c r="MY240" s="38"/>
      <c r="MZ240" s="38"/>
      <c r="NA240" s="38"/>
      <c r="NB240" s="38"/>
      <c r="NC240" s="38"/>
      <c r="ND240" s="38"/>
      <c r="NE240" s="38"/>
      <c r="NF240" s="38"/>
      <c r="NG240" s="38"/>
      <c r="NH240" s="38"/>
      <c r="NI240" s="38"/>
      <c r="NJ240" s="38"/>
      <c r="NK240" s="38"/>
      <c r="NL240" s="38"/>
      <c r="NM240" s="38"/>
      <c r="NN240" s="38"/>
      <c r="NO240" s="38"/>
      <c r="NP240" s="38"/>
      <c r="NQ240" s="38"/>
      <c r="NR240" s="38"/>
      <c r="NS240" s="38"/>
      <c r="NT240" s="38"/>
      <c r="NU240" s="38"/>
      <c r="NV240" s="38"/>
      <c r="NW240" s="38"/>
      <c r="NX240" s="38"/>
      <c r="NY240" s="38"/>
      <c r="NZ240" s="38"/>
      <c r="OA240" s="38"/>
      <c r="OB240" s="38"/>
      <c r="OC240" s="38"/>
      <c r="OD240" s="38"/>
      <c r="OE240" s="38"/>
      <c r="OF240" s="38"/>
      <c r="OG240" s="38"/>
      <c r="OH240" s="38"/>
      <c r="OI240" s="38"/>
      <c r="OJ240" s="38"/>
      <c r="OK240" s="38"/>
      <c r="OL240" s="38"/>
      <c r="OM240" s="38"/>
      <c r="ON240" s="38"/>
      <c r="OO240" s="38"/>
      <c r="OP240" s="38"/>
      <c r="OQ240" s="38"/>
      <c r="OR240" s="38"/>
      <c r="OS240" s="38"/>
      <c r="OT240" s="38"/>
      <c r="OU240" s="38"/>
      <c r="OV240" s="38"/>
      <c r="OW240" s="38"/>
      <c r="OX240" s="38"/>
      <c r="OY240" s="38"/>
      <c r="OZ240" s="38"/>
      <c r="PA240" s="38"/>
      <c r="PB240" s="38"/>
      <c r="PC240" s="38"/>
      <c r="PD240" s="38"/>
      <c r="PE240" s="38"/>
      <c r="PF240" s="38"/>
      <c r="PG240" s="38"/>
      <c r="PH240" s="38"/>
      <c r="PI240" s="38"/>
      <c r="PJ240" s="38"/>
      <c r="PK240" s="38"/>
      <c r="PL240" s="38"/>
      <c r="PM240" s="38"/>
      <c r="PN240" s="38"/>
      <c r="PO240" s="38"/>
      <c r="PP240" s="38"/>
      <c r="PQ240" s="38"/>
      <c r="PR240" s="38"/>
      <c r="PS240" s="38"/>
      <c r="PT240" s="38"/>
      <c r="PU240" s="38"/>
      <c r="PV240" s="38"/>
      <c r="PW240" s="38"/>
      <c r="PX240" s="38"/>
      <c r="PY240" s="38"/>
      <c r="PZ240" s="38"/>
      <c r="QA240" s="38"/>
      <c r="QB240" s="38"/>
      <c r="QC240" s="38"/>
      <c r="QD240" s="38"/>
      <c r="QE240" s="38"/>
      <c r="QF240" s="38"/>
      <c r="QG240" s="38"/>
      <c r="QH240" s="38"/>
      <c r="QI240" s="38"/>
      <c r="QJ240" s="38"/>
      <c r="QK240" s="38"/>
      <c r="QL240" s="38"/>
      <c r="QM240" s="38"/>
      <c r="QN240" s="38"/>
      <c r="QO240" s="38"/>
      <c r="QP240" s="38"/>
      <c r="QQ240" s="38"/>
      <c r="QR240" s="38"/>
      <c r="QS240" s="38"/>
      <c r="QT240" s="38"/>
      <c r="QU240" s="38"/>
      <c r="QV240" s="38"/>
      <c r="QW240" s="38"/>
      <c r="QX240" s="38"/>
      <c r="QY240" s="38"/>
      <c r="QZ240" s="38"/>
      <c r="RA240" s="38"/>
      <c r="RB240" s="38"/>
      <c r="RC240" s="38"/>
      <c r="RD240" s="38"/>
      <c r="RE240" s="38"/>
      <c r="RF240" s="38"/>
      <c r="RG240" s="38"/>
      <c r="RH240" s="38"/>
      <c r="RI240" s="38"/>
      <c r="RJ240" s="38"/>
      <c r="RK240" s="38"/>
      <c r="RL240" s="38"/>
      <c r="RM240" s="38"/>
      <c r="RN240" s="38"/>
      <c r="RO240" s="38"/>
      <c r="RP240" s="38"/>
      <c r="RQ240" s="38"/>
      <c r="RR240" s="38"/>
      <c r="RS240" s="38"/>
      <c r="RT240" s="38"/>
      <c r="RU240" s="38"/>
      <c r="RV240" s="38"/>
      <c r="RW240" s="38"/>
      <c r="RX240" s="38"/>
      <c r="RY240" s="38"/>
      <c r="RZ240" s="38"/>
      <c r="SA240" s="38"/>
      <c r="SB240" s="38"/>
      <c r="SC240" s="38"/>
      <c r="SD240" s="38"/>
      <c r="SE240" s="38"/>
      <c r="SF240" s="38"/>
      <c r="SG240" s="38"/>
      <c r="SH240" s="38"/>
      <c r="SI240" s="38"/>
      <c r="SJ240" s="38"/>
      <c r="SK240" s="38"/>
      <c r="SL240" s="38"/>
      <c r="SM240" s="38"/>
      <c r="SN240" s="38"/>
      <c r="SO240" s="38"/>
      <c r="SP240" s="38"/>
      <c r="SQ240" s="38"/>
      <c r="SR240" s="38"/>
      <c r="SS240" s="38"/>
      <c r="ST240" s="38"/>
      <c r="SU240" s="38"/>
      <c r="SV240" s="38"/>
      <c r="SW240" s="38"/>
      <c r="SX240" s="38"/>
      <c r="SY240" s="38"/>
      <c r="SZ240" s="38"/>
      <c r="TA240" s="38"/>
      <c r="TB240" s="38"/>
      <c r="TC240" s="38"/>
      <c r="TD240" s="38"/>
      <c r="TE240" s="38"/>
      <c r="TF240" s="38"/>
      <c r="TG240" s="38"/>
      <c r="TH240" s="38"/>
      <c r="TI240" s="38"/>
      <c r="TJ240" s="38"/>
      <c r="TK240" s="38"/>
      <c r="TL240" s="38"/>
      <c r="TM240" s="38"/>
      <c r="TN240" s="38"/>
      <c r="TO240" s="38"/>
      <c r="TP240" s="38"/>
      <c r="TQ240" s="38"/>
      <c r="TR240" s="38"/>
      <c r="TS240" s="38"/>
      <c r="TT240" s="38"/>
      <c r="TU240" s="38"/>
      <c r="TV240" s="38"/>
      <c r="TW240" s="38"/>
      <c r="TX240" s="38"/>
      <c r="TY240" s="38"/>
      <c r="TZ240" s="38"/>
      <c r="UA240" s="38"/>
      <c r="UB240" s="38"/>
      <c r="UC240" s="38"/>
      <c r="UD240" s="38"/>
      <c r="UE240" s="38"/>
      <c r="UF240" s="38"/>
      <c r="UG240" s="38"/>
      <c r="UH240" s="38"/>
      <c r="UI240" s="38"/>
      <c r="UJ240" s="38"/>
      <c r="UK240" s="38"/>
      <c r="UL240" s="38"/>
      <c r="UM240" s="38"/>
      <c r="UN240" s="38"/>
      <c r="UO240" s="38"/>
      <c r="UP240" s="38"/>
      <c r="UQ240" s="38"/>
      <c r="UR240" s="38"/>
      <c r="US240" s="38"/>
      <c r="UT240" s="38"/>
      <c r="UU240" s="38"/>
      <c r="UV240" s="38"/>
      <c r="UW240" s="38"/>
      <c r="UX240" s="38"/>
      <c r="UY240" s="38"/>
      <c r="UZ240" s="38"/>
      <c r="VA240" s="38"/>
      <c r="VB240" s="38"/>
      <c r="VC240" s="38"/>
      <c r="VD240" s="38"/>
      <c r="VE240" s="38"/>
      <c r="VF240" s="38"/>
      <c r="VG240" s="38"/>
      <c r="VH240" s="38"/>
      <c r="VI240" s="38"/>
      <c r="VJ240" s="38"/>
      <c r="VK240" s="38"/>
      <c r="VL240" s="38"/>
      <c r="VM240" s="38"/>
      <c r="VN240" s="38"/>
      <c r="VO240" s="38"/>
      <c r="VP240" s="38"/>
      <c r="VQ240" s="38"/>
      <c r="VR240" s="38"/>
      <c r="VS240" s="38"/>
      <c r="VT240" s="38"/>
      <c r="VU240" s="38"/>
      <c r="VV240" s="38"/>
      <c r="VW240" s="38"/>
      <c r="VX240" s="38"/>
      <c r="VY240" s="38"/>
      <c r="VZ240" s="38"/>
      <c r="WA240" s="38"/>
      <c r="WB240" s="38"/>
      <c r="WC240" s="38"/>
      <c r="WD240" s="38"/>
      <c r="WE240" s="38"/>
      <c r="WF240" s="38"/>
      <c r="WG240" s="38"/>
      <c r="WH240" s="38"/>
      <c r="WI240" s="38"/>
      <c r="WJ240" s="38"/>
      <c r="WK240" s="38"/>
      <c r="WL240" s="38"/>
      <c r="WM240" s="38"/>
      <c r="WN240" s="38"/>
      <c r="WO240" s="38"/>
      <c r="WP240" s="38"/>
      <c r="WQ240" s="38"/>
      <c r="WR240" s="38"/>
      <c r="WS240" s="38"/>
      <c r="WT240" s="38"/>
      <c r="WU240" s="38"/>
      <c r="WV240" s="38"/>
      <c r="WW240" s="38"/>
      <c r="WX240" s="38"/>
      <c r="WY240" s="38"/>
      <c r="WZ240" s="38"/>
      <c r="XA240" s="38"/>
      <c r="XB240" s="38"/>
      <c r="XC240" s="38"/>
      <c r="XD240" s="38"/>
      <c r="XE240" s="38"/>
      <c r="XF240" s="38"/>
      <c r="XG240" s="38"/>
      <c r="XH240" s="38"/>
      <c r="XI240" s="38"/>
      <c r="XJ240" s="38">
        <v>1.1000000000000001</v>
      </c>
      <c r="XK240" s="38"/>
      <c r="XL240" s="38"/>
      <c r="XM240" s="38"/>
      <c r="XN240" s="38"/>
      <c r="XO240" s="38"/>
      <c r="XP240" s="38"/>
      <c r="XQ240" s="38"/>
      <c r="XR240" s="38"/>
      <c r="XS240" s="38"/>
      <c r="XT240" s="38"/>
      <c r="XU240" s="38"/>
      <c r="XV240" s="38"/>
      <c r="XW240" s="38"/>
      <c r="XX240" s="38"/>
      <c r="XY240" s="38"/>
      <c r="XZ240" s="38"/>
      <c r="YA240" s="38"/>
      <c r="YB240" s="38"/>
      <c r="YC240" s="38"/>
      <c r="YD240" s="38"/>
      <c r="YE240" s="38"/>
      <c r="YF240" s="38"/>
      <c r="YG240" s="38"/>
      <c r="YH240" s="38"/>
      <c r="YI240" s="38"/>
      <c r="YJ240" s="38"/>
      <c r="YK240" s="38"/>
      <c r="YL240" s="38"/>
      <c r="YM240" s="38"/>
      <c r="YN240" s="38"/>
      <c r="YO240" s="38"/>
      <c r="YP240" s="38"/>
      <c r="YQ240" s="38"/>
      <c r="YR240" s="38"/>
      <c r="YS240" s="38"/>
      <c r="YT240" s="38"/>
      <c r="YU240" s="38"/>
      <c r="YV240" s="38"/>
      <c r="YW240" s="38"/>
      <c r="YX240" s="38"/>
      <c r="YY240" s="38"/>
      <c r="YZ240" s="38"/>
      <c r="ZA240" s="38"/>
      <c r="ZB240" s="38"/>
      <c r="ZC240" s="38"/>
      <c r="ZD240" s="38"/>
      <c r="ZE240" s="38"/>
      <c r="ZF240" s="38"/>
      <c r="ZG240" s="38"/>
      <c r="ZH240" s="38"/>
      <c r="ZI240" s="38"/>
      <c r="ZJ240" s="38"/>
      <c r="ZK240" s="38"/>
      <c r="ZL240" s="38"/>
      <c r="ZM240" s="38"/>
      <c r="ZN240" s="38"/>
      <c r="ZO240" s="38"/>
      <c r="ZP240" s="38"/>
      <c r="ZQ240" s="38"/>
      <c r="ZR240" s="38"/>
      <c r="ZS240" s="38"/>
      <c r="ZT240" s="38"/>
      <c r="ZU240" s="38"/>
      <c r="ZV240" s="38"/>
      <c r="ZW240" s="38"/>
      <c r="ZX240" s="38"/>
      <c r="ZY240" s="38"/>
      <c r="ZZ240" s="38"/>
      <c r="AAA240" s="38"/>
      <c r="AAB240" s="38"/>
      <c r="AAC240" s="38"/>
      <c r="AAD240" s="38"/>
      <c r="AAE240" s="38"/>
      <c r="AAF240" s="38"/>
      <c r="AAG240" s="38"/>
      <c r="AAH240" s="38"/>
      <c r="AAI240" s="38"/>
      <c r="AAJ240" s="31">
        <f t="shared" si="21"/>
        <v>0</v>
      </c>
      <c r="AAK240" s="5"/>
    </row>
    <row r="241" spans="1:736" s="36" customFormat="1" x14ac:dyDescent="0.25">
      <c r="A241" s="43" t="s">
        <v>296</v>
      </c>
      <c r="B241" s="77">
        <f t="shared" si="20"/>
        <v>0</v>
      </c>
      <c r="C241" s="69">
        <v>10</v>
      </c>
      <c r="D241" s="71">
        <v>43461</v>
      </c>
      <c r="E241" s="79">
        <v>71.69</v>
      </c>
      <c r="F241" s="79">
        <f t="shared" si="23"/>
        <v>0</v>
      </c>
      <c r="G241" s="77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  <c r="BQ241" s="38">
        <v>10</v>
      </c>
      <c r="BR241" s="38"/>
      <c r="BS241" s="38"/>
      <c r="BT241" s="38"/>
      <c r="BU241" s="38"/>
      <c r="BV241" s="38"/>
      <c r="BW241" s="38"/>
      <c r="BX241" s="38"/>
      <c r="BY241" s="38">
        <v>10</v>
      </c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>
        <v>10</v>
      </c>
      <c r="CL241" s="38"/>
      <c r="CM241" s="38"/>
      <c r="CN241" s="38"/>
      <c r="CO241" s="38"/>
      <c r="CP241" s="38"/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38"/>
      <c r="DC241" s="38"/>
      <c r="DD241" s="38"/>
      <c r="DE241" s="38"/>
      <c r="DF241" s="38"/>
      <c r="DG241" s="38"/>
      <c r="DH241" s="38"/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  <c r="EI241" s="38"/>
      <c r="EJ241" s="38"/>
      <c r="EK241" s="38"/>
      <c r="EL241" s="38"/>
      <c r="EM241" s="38"/>
      <c r="EN241" s="38"/>
      <c r="EO241" s="38"/>
      <c r="EP241" s="38"/>
      <c r="EQ241" s="38"/>
      <c r="ER241" s="38"/>
      <c r="ES241" s="38"/>
      <c r="ET241" s="38"/>
      <c r="EU241" s="38"/>
      <c r="EV241" s="38"/>
      <c r="EW241" s="38"/>
      <c r="EX241" s="38"/>
      <c r="EY241" s="38"/>
      <c r="EZ241" s="38"/>
      <c r="FA241" s="38"/>
      <c r="FB241" s="38"/>
      <c r="FC241" s="38"/>
      <c r="FD241" s="38"/>
      <c r="FE241" s="38"/>
      <c r="FF241" s="38"/>
      <c r="FG241" s="38"/>
      <c r="FH241" s="38">
        <v>30</v>
      </c>
      <c r="FI241" s="38"/>
      <c r="FJ241" s="38">
        <v>30</v>
      </c>
      <c r="FK241" s="38"/>
      <c r="FL241" s="38"/>
      <c r="FM241" s="38"/>
      <c r="FN241" s="38"/>
      <c r="FO241" s="38"/>
      <c r="FP241" s="38"/>
      <c r="FQ241" s="38"/>
      <c r="FR241" s="38"/>
      <c r="FS241" s="38"/>
      <c r="FT241" s="38"/>
      <c r="FU241" s="38"/>
      <c r="FV241" s="38"/>
      <c r="FW241" s="38"/>
      <c r="FX241" s="38"/>
      <c r="FY241" s="38"/>
      <c r="FZ241" s="38"/>
      <c r="GA241" s="38"/>
      <c r="GB241" s="38"/>
      <c r="GC241" s="38"/>
      <c r="GD241" s="38"/>
      <c r="GE241" s="38"/>
      <c r="GF241" s="38"/>
      <c r="GG241" s="38"/>
      <c r="GH241" s="38"/>
      <c r="GI241" s="38"/>
      <c r="GJ241" s="38"/>
      <c r="GK241" s="38"/>
      <c r="GL241" s="38"/>
      <c r="GM241" s="38"/>
      <c r="GN241" s="38"/>
      <c r="GO241" s="38"/>
      <c r="GP241" s="38"/>
      <c r="GQ241" s="38"/>
      <c r="GR241" s="38"/>
      <c r="GS241" s="38"/>
      <c r="GT241" s="38"/>
      <c r="GU241" s="38"/>
      <c r="GV241" s="38"/>
      <c r="GW241" s="38"/>
      <c r="GX241" s="38"/>
      <c r="GY241" s="38"/>
      <c r="GZ241" s="38"/>
      <c r="HA241" s="38"/>
      <c r="HB241" s="38"/>
      <c r="HC241" s="38"/>
      <c r="HD241" s="38"/>
      <c r="HE241" s="38"/>
      <c r="HF241" s="38"/>
      <c r="HG241" s="38"/>
      <c r="HH241" s="38"/>
      <c r="HI241" s="38"/>
      <c r="HJ241" s="38"/>
      <c r="HK241" s="38"/>
      <c r="HL241" s="38"/>
      <c r="HM241" s="38"/>
      <c r="HN241" s="38"/>
      <c r="HO241" s="38"/>
      <c r="HP241" s="38"/>
      <c r="HQ241" s="38"/>
      <c r="HR241" s="38"/>
      <c r="HS241" s="38"/>
      <c r="HT241" s="38"/>
      <c r="HU241" s="38"/>
      <c r="HV241" s="38"/>
      <c r="HW241" s="38"/>
      <c r="HX241" s="38"/>
      <c r="HY241" s="38">
        <v>10</v>
      </c>
      <c r="HZ241" s="38"/>
      <c r="IA241" s="38"/>
      <c r="IB241" s="38"/>
      <c r="IC241" s="38"/>
      <c r="ID241" s="38"/>
      <c r="IE241" s="38"/>
      <c r="IF241" s="38"/>
      <c r="IG241" s="38"/>
      <c r="IH241" s="38"/>
      <c r="II241" s="38"/>
      <c r="IJ241" s="38"/>
      <c r="IK241" s="38"/>
      <c r="IL241" s="38"/>
      <c r="IM241" s="38"/>
      <c r="IN241" s="38"/>
      <c r="IO241" s="38"/>
      <c r="IP241" s="38"/>
      <c r="IQ241" s="38"/>
      <c r="IR241" s="38"/>
      <c r="IS241" s="38"/>
      <c r="IT241" s="38"/>
      <c r="IU241" s="38"/>
      <c r="IV241" s="38"/>
      <c r="IW241" s="38"/>
      <c r="IX241" s="38"/>
      <c r="IY241" s="38"/>
      <c r="IZ241" s="38"/>
      <c r="JA241" s="38"/>
      <c r="JB241" s="38"/>
      <c r="JC241" s="38"/>
      <c r="JD241" s="38"/>
      <c r="JE241" s="38"/>
      <c r="JF241" s="38"/>
      <c r="JG241" s="38"/>
      <c r="JH241" s="38"/>
      <c r="JI241" s="38"/>
      <c r="JJ241" s="38"/>
      <c r="JK241" s="38"/>
      <c r="JL241" s="38"/>
      <c r="JM241" s="38"/>
      <c r="JN241" s="38"/>
      <c r="JO241" s="38"/>
      <c r="JP241" s="38"/>
      <c r="JQ241" s="38"/>
      <c r="JR241" s="38"/>
      <c r="JS241" s="38"/>
      <c r="JT241" s="38"/>
      <c r="JU241" s="38"/>
      <c r="JV241" s="38"/>
      <c r="JW241" s="38"/>
      <c r="JX241" s="38"/>
      <c r="JY241" s="38"/>
      <c r="JZ241" s="38"/>
      <c r="KA241" s="38"/>
      <c r="KB241" s="38"/>
      <c r="KC241" s="38"/>
      <c r="KD241" s="38"/>
      <c r="KE241" s="38"/>
      <c r="KF241" s="38"/>
      <c r="KG241" s="38"/>
      <c r="KH241" s="38"/>
      <c r="KI241" s="38"/>
      <c r="KJ241" s="38"/>
      <c r="KK241" s="38"/>
      <c r="KL241" s="38"/>
      <c r="KM241" s="38"/>
      <c r="KN241" s="38"/>
      <c r="KO241" s="38"/>
      <c r="KP241" s="38"/>
      <c r="KQ241" s="38"/>
      <c r="KR241" s="38"/>
      <c r="KS241" s="38"/>
      <c r="KT241" s="38"/>
      <c r="KU241" s="38"/>
      <c r="KV241" s="38"/>
      <c r="KW241" s="38"/>
      <c r="KX241" s="38"/>
      <c r="KY241" s="38"/>
      <c r="KZ241" s="38"/>
      <c r="LA241" s="38"/>
      <c r="LB241" s="38"/>
      <c r="LC241" s="38"/>
      <c r="LD241" s="38"/>
      <c r="LE241" s="38"/>
      <c r="LF241" s="38"/>
      <c r="LG241" s="38"/>
      <c r="LH241" s="38"/>
      <c r="LI241" s="38"/>
      <c r="LJ241" s="38"/>
      <c r="LK241" s="38"/>
      <c r="LL241" s="38"/>
      <c r="LM241" s="38"/>
      <c r="LN241" s="38"/>
      <c r="LO241" s="38"/>
      <c r="LP241" s="38"/>
      <c r="LQ241" s="38"/>
      <c r="LR241" s="38"/>
      <c r="LS241" s="38"/>
      <c r="LT241" s="38"/>
      <c r="LU241" s="38"/>
      <c r="LV241" s="38"/>
      <c r="LW241" s="38"/>
      <c r="LX241" s="38"/>
      <c r="LY241" s="38"/>
      <c r="LZ241" s="38"/>
      <c r="MA241" s="38"/>
      <c r="MB241" s="38"/>
      <c r="MC241" s="38"/>
      <c r="MD241" s="38"/>
      <c r="ME241" s="38"/>
      <c r="MF241" s="38"/>
      <c r="MG241" s="38"/>
      <c r="MH241" s="38"/>
      <c r="MI241" s="38"/>
      <c r="MJ241" s="38"/>
      <c r="MK241" s="38"/>
      <c r="ML241" s="38"/>
      <c r="MM241" s="38"/>
      <c r="MN241" s="38"/>
      <c r="MO241" s="38"/>
      <c r="MP241" s="38"/>
      <c r="MQ241" s="38"/>
      <c r="MR241" s="38"/>
      <c r="MS241" s="38"/>
      <c r="MT241" s="38"/>
      <c r="MU241" s="38"/>
      <c r="MV241" s="38"/>
      <c r="MW241" s="38"/>
      <c r="MX241" s="38"/>
      <c r="MY241" s="38"/>
      <c r="MZ241" s="38"/>
      <c r="NA241" s="38"/>
      <c r="NB241" s="38"/>
      <c r="NC241" s="38"/>
      <c r="ND241" s="38"/>
      <c r="NE241" s="38">
        <v>10</v>
      </c>
      <c r="NF241" s="38"/>
      <c r="NG241" s="38"/>
      <c r="NH241" s="38"/>
      <c r="NI241" s="38"/>
      <c r="NJ241" s="38"/>
      <c r="NK241" s="38"/>
      <c r="NL241" s="38"/>
      <c r="NM241" s="38"/>
      <c r="NN241" s="38"/>
      <c r="NO241" s="38"/>
      <c r="NP241" s="38"/>
      <c r="NQ241" s="38"/>
      <c r="NR241" s="38"/>
      <c r="NS241" s="38"/>
      <c r="NT241" s="38"/>
      <c r="NU241" s="38"/>
      <c r="NV241" s="38"/>
      <c r="NW241" s="38"/>
      <c r="NX241" s="38"/>
      <c r="NY241" s="38"/>
      <c r="NZ241" s="38"/>
      <c r="OA241" s="38"/>
      <c r="OB241" s="38"/>
      <c r="OC241" s="38"/>
      <c r="OD241" s="38"/>
      <c r="OE241" s="38"/>
      <c r="OF241" s="38"/>
      <c r="OG241" s="38"/>
      <c r="OH241" s="38"/>
      <c r="OI241" s="38"/>
      <c r="OJ241" s="38"/>
      <c r="OK241" s="38"/>
      <c r="OL241" s="38">
        <v>10</v>
      </c>
      <c r="OM241" s="38"/>
      <c r="ON241" s="38"/>
      <c r="OO241" s="38"/>
      <c r="OP241" s="38"/>
      <c r="OQ241" s="38"/>
      <c r="OR241" s="38"/>
      <c r="OS241" s="38"/>
      <c r="OT241" s="38"/>
      <c r="OU241" s="38"/>
      <c r="OV241" s="38"/>
      <c r="OW241" s="38"/>
      <c r="OX241" s="38"/>
      <c r="OY241" s="38"/>
      <c r="OZ241" s="38"/>
      <c r="PA241" s="38"/>
      <c r="PB241" s="38"/>
      <c r="PC241" s="38"/>
      <c r="PD241" s="38"/>
      <c r="PE241" s="38"/>
      <c r="PF241" s="38"/>
      <c r="PG241" s="38"/>
      <c r="PH241" s="38"/>
      <c r="PI241" s="38"/>
      <c r="PJ241" s="38"/>
      <c r="PK241" s="38"/>
      <c r="PL241" s="38"/>
      <c r="PM241" s="38"/>
      <c r="PN241" s="38"/>
      <c r="PO241" s="38"/>
      <c r="PP241" s="38"/>
      <c r="PQ241" s="38"/>
      <c r="PR241" s="38"/>
      <c r="PS241" s="38"/>
      <c r="PT241" s="38"/>
      <c r="PU241" s="38"/>
      <c r="PV241" s="38"/>
      <c r="PW241" s="38"/>
      <c r="PX241" s="38"/>
      <c r="PY241" s="38"/>
      <c r="PZ241" s="38"/>
      <c r="QA241" s="38"/>
      <c r="QB241" s="38"/>
      <c r="QC241" s="38"/>
      <c r="QD241" s="38"/>
      <c r="QE241" s="38"/>
      <c r="QF241" s="38"/>
      <c r="QG241" s="38"/>
      <c r="QH241" s="38"/>
      <c r="QI241" s="38"/>
      <c r="QJ241" s="38"/>
      <c r="QK241" s="38"/>
      <c r="QL241" s="38"/>
      <c r="QM241" s="38"/>
      <c r="QN241" s="38"/>
      <c r="QO241" s="38"/>
      <c r="QP241" s="38"/>
      <c r="QQ241" s="38"/>
      <c r="QR241" s="38"/>
      <c r="QS241" s="38"/>
      <c r="QT241" s="38"/>
      <c r="QU241" s="38"/>
      <c r="QV241" s="38"/>
      <c r="QW241" s="38"/>
      <c r="QX241" s="38"/>
      <c r="QY241" s="38"/>
      <c r="QZ241" s="38"/>
      <c r="RA241" s="38"/>
      <c r="RB241" s="38"/>
      <c r="RC241" s="38"/>
      <c r="RD241" s="38"/>
      <c r="RE241" s="38"/>
      <c r="RF241" s="38"/>
      <c r="RG241" s="38"/>
      <c r="RH241" s="38"/>
      <c r="RI241" s="38"/>
      <c r="RJ241" s="38"/>
      <c r="RK241" s="38"/>
      <c r="RL241" s="38"/>
      <c r="RM241" s="38"/>
      <c r="RN241" s="38"/>
      <c r="RO241" s="38"/>
      <c r="RP241" s="38"/>
      <c r="RQ241" s="38"/>
      <c r="RR241" s="38"/>
      <c r="RS241" s="38"/>
      <c r="RT241" s="38"/>
      <c r="RU241" s="38"/>
      <c r="RV241" s="38"/>
      <c r="RW241" s="38"/>
      <c r="RX241" s="38"/>
      <c r="RY241" s="38"/>
      <c r="RZ241" s="38"/>
      <c r="SA241" s="38"/>
      <c r="SB241" s="38"/>
      <c r="SC241" s="38"/>
      <c r="SD241" s="38"/>
      <c r="SE241" s="38"/>
      <c r="SF241" s="38"/>
      <c r="SG241" s="38"/>
      <c r="SH241" s="38"/>
      <c r="SI241" s="38">
        <v>10</v>
      </c>
      <c r="SJ241" s="38"/>
      <c r="SK241" s="38"/>
      <c r="SL241" s="38"/>
      <c r="SM241" s="38"/>
      <c r="SN241" s="38"/>
      <c r="SO241" s="38"/>
      <c r="SP241" s="38"/>
      <c r="SQ241" s="38"/>
      <c r="SR241" s="38"/>
      <c r="SS241" s="38"/>
      <c r="ST241" s="38"/>
      <c r="SU241" s="38">
        <v>10</v>
      </c>
      <c r="SV241" s="38"/>
      <c r="SW241" s="38"/>
      <c r="SX241" s="38"/>
      <c r="SY241" s="38"/>
      <c r="SZ241" s="38"/>
      <c r="TA241" s="38"/>
      <c r="TB241" s="38"/>
      <c r="TC241" s="38"/>
      <c r="TD241" s="38"/>
      <c r="TE241" s="38"/>
      <c r="TF241" s="38"/>
      <c r="TG241" s="38"/>
      <c r="TH241" s="38"/>
      <c r="TI241" s="38">
        <v>10</v>
      </c>
      <c r="TJ241" s="38"/>
      <c r="TK241" s="38"/>
      <c r="TL241" s="38"/>
      <c r="TM241" s="38"/>
      <c r="TN241" s="38"/>
      <c r="TO241" s="38"/>
      <c r="TP241" s="38"/>
      <c r="TQ241" s="38"/>
      <c r="TR241" s="38"/>
      <c r="TS241" s="38"/>
      <c r="TT241" s="38">
        <v>10</v>
      </c>
      <c r="TU241" s="38"/>
      <c r="TV241" s="38"/>
      <c r="TW241" s="38"/>
      <c r="TX241" s="38"/>
      <c r="TY241" s="38"/>
      <c r="TZ241" s="38"/>
      <c r="UA241" s="38"/>
      <c r="UB241" s="38"/>
      <c r="UC241" s="38"/>
      <c r="UD241" s="38"/>
      <c r="UE241" s="38"/>
      <c r="UF241" s="38"/>
      <c r="UG241" s="38"/>
      <c r="UH241" s="38"/>
      <c r="UI241" s="38"/>
      <c r="UJ241" s="38"/>
      <c r="UK241" s="38"/>
      <c r="UL241" s="38"/>
      <c r="UM241" s="38"/>
      <c r="UN241" s="38"/>
      <c r="UO241" s="38"/>
      <c r="UP241" s="38"/>
      <c r="UQ241" s="38"/>
      <c r="UR241" s="38"/>
      <c r="US241" s="38"/>
      <c r="UT241" s="38"/>
      <c r="UU241" s="38"/>
      <c r="UV241" s="38"/>
      <c r="UW241" s="38"/>
      <c r="UX241" s="38"/>
      <c r="UY241" s="38"/>
      <c r="UZ241" s="38"/>
      <c r="VA241" s="38"/>
      <c r="VB241" s="38"/>
      <c r="VC241" s="38"/>
      <c r="VD241" s="38"/>
      <c r="VE241" s="38"/>
      <c r="VF241" s="38"/>
      <c r="VG241" s="38"/>
      <c r="VH241" s="38"/>
      <c r="VI241" s="38"/>
      <c r="VJ241" s="38"/>
      <c r="VK241" s="38"/>
      <c r="VL241" s="38"/>
      <c r="VM241" s="38"/>
      <c r="VN241" s="38"/>
      <c r="VO241" s="38"/>
      <c r="VP241" s="38"/>
      <c r="VQ241" s="38"/>
      <c r="VR241" s="38"/>
      <c r="VS241" s="38"/>
      <c r="VT241" s="38"/>
      <c r="VU241" s="38"/>
      <c r="VV241" s="38"/>
      <c r="VW241" s="38"/>
      <c r="VX241" s="38"/>
      <c r="VY241" s="38"/>
      <c r="VZ241" s="38"/>
      <c r="WA241" s="38"/>
      <c r="WB241" s="38"/>
      <c r="WC241" s="38"/>
      <c r="WD241" s="38"/>
      <c r="WE241" s="38"/>
      <c r="WF241" s="38"/>
      <c r="WG241" s="38"/>
      <c r="WH241" s="38"/>
      <c r="WI241" s="38"/>
      <c r="WJ241" s="38"/>
      <c r="WK241" s="38"/>
      <c r="WL241" s="38"/>
      <c r="WM241" s="38"/>
      <c r="WN241" s="38"/>
      <c r="WO241" s="38"/>
      <c r="WP241" s="38"/>
      <c r="WQ241" s="38"/>
      <c r="WR241" s="38"/>
      <c r="WS241" s="38"/>
      <c r="WT241" s="38"/>
      <c r="WU241" s="38"/>
      <c r="WV241" s="38"/>
      <c r="WW241" s="38"/>
      <c r="WX241" s="38"/>
      <c r="WY241" s="38"/>
      <c r="WZ241" s="38"/>
      <c r="XA241" s="38"/>
      <c r="XB241" s="38"/>
      <c r="XC241" s="38"/>
      <c r="XD241" s="38"/>
      <c r="XE241" s="38"/>
      <c r="XF241" s="38"/>
      <c r="XG241" s="38"/>
      <c r="XH241" s="38"/>
      <c r="XI241" s="38"/>
      <c r="XJ241" s="38"/>
      <c r="XK241" s="38"/>
      <c r="XL241" s="38"/>
      <c r="XM241" s="38"/>
      <c r="XN241" s="38"/>
      <c r="XO241" s="38"/>
      <c r="XP241" s="38"/>
      <c r="XQ241" s="38"/>
      <c r="XR241" s="38"/>
      <c r="XS241" s="38"/>
      <c r="XT241" s="38"/>
      <c r="XU241" s="38"/>
      <c r="XV241" s="38"/>
      <c r="XW241" s="38"/>
      <c r="XX241" s="38"/>
      <c r="XY241" s="38"/>
      <c r="XZ241" s="38"/>
      <c r="YA241" s="38"/>
      <c r="YB241" s="38"/>
      <c r="YC241" s="38"/>
      <c r="YD241" s="38"/>
      <c r="YE241" s="38"/>
      <c r="YF241" s="38"/>
      <c r="YG241" s="38"/>
      <c r="YH241" s="38"/>
      <c r="YI241" s="38"/>
      <c r="YJ241" s="38"/>
      <c r="YK241" s="38"/>
      <c r="YL241" s="38"/>
      <c r="YM241" s="38"/>
      <c r="YN241" s="38"/>
      <c r="YO241" s="38"/>
      <c r="YP241" s="38"/>
      <c r="YQ241" s="38"/>
      <c r="YR241" s="38"/>
      <c r="YS241" s="38"/>
      <c r="YT241" s="38"/>
      <c r="YU241" s="38"/>
      <c r="YV241" s="38"/>
      <c r="YW241" s="38"/>
      <c r="YX241" s="38"/>
      <c r="YY241" s="38"/>
      <c r="YZ241" s="38"/>
      <c r="ZA241" s="38"/>
      <c r="ZB241" s="38"/>
      <c r="ZC241" s="38"/>
      <c r="ZD241" s="38"/>
      <c r="ZE241" s="38"/>
      <c r="ZF241" s="38"/>
      <c r="ZG241" s="38"/>
      <c r="ZH241" s="38"/>
      <c r="ZI241" s="38"/>
      <c r="ZJ241" s="38"/>
      <c r="ZK241" s="38"/>
      <c r="ZL241" s="38"/>
      <c r="ZM241" s="38"/>
      <c r="ZN241" s="38"/>
      <c r="ZO241" s="38"/>
      <c r="ZP241" s="38"/>
      <c r="ZQ241" s="38">
        <v>20</v>
      </c>
      <c r="ZR241" s="38"/>
      <c r="ZS241" s="38"/>
      <c r="ZT241" s="38"/>
      <c r="ZU241" s="38"/>
      <c r="ZV241" s="38"/>
      <c r="ZW241" s="38"/>
      <c r="ZX241" s="38"/>
      <c r="ZY241" s="38"/>
      <c r="ZZ241" s="38"/>
      <c r="AAA241" s="38">
        <v>20</v>
      </c>
      <c r="AAB241" s="38"/>
      <c r="AAC241" s="38"/>
      <c r="AAD241" s="38"/>
      <c r="AAE241" s="38"/>
      <c r="AAF241" s="38"/>
      <c r="AAG241" s="38"/>
      <c r="AAH241" s="38"/>
      <c r="AAI241" s="38"/>
      <c r="AAJ241" s="31">
        <f t="shared" si="21"/>
        <v>0</v>
      </c>
      <c r="AAK241" s="5"/>
    </row>
    <row r="242" spans="1:736" s="36" customFormat="1" x14ac:dyDescent="0.25">
      <c r="A242" s="26" t="s">
        <v>48</v>
      </c>
      <c r="B242" s="77">
        <f t="shared" si="20"/>
        <v>0</v>
      </c>
      <c r="C242" s="69">
        <v>8</v>
      </c>
      <c r="D242" s="71">
        <v>43325</v>
      </c>
      <c r="E242" s="79">
        <v>40.68</v>
      </c>
      <c r="F242" s="79">
        <f t="shared" si="23"/>
        <v>0</v>
      </c>
      <c r="G242" s="77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>
        <v>8</v>
      </c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>
        <v>8</v>
      </c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  <c r="BQ242" s="38"/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38"/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38"/>
      <c r="DC242" s="38"/>
      <c r="DD242" s="38"/>
      <c r="DE242" s="38"/>
      <c r="DF242" s="38"/>
      <c r="DG242" s="38"/>
      <c r="DH242" s="38"/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  <c r="EI242" s="38"/>
      <c r="EJ242" s="38"/>
      <c r="EK242" s="38"/>
      <c r="EL242" s="38"/>
      <c r="EM242" s="38"/>
      <c r="EN242" s="38"/>
      <c r="EO242" s="38"/>
      <c r="EP242" s="38"/>
      <c r="EQ242" s="38"/>
      <c r="ER242" s="38"/>
      <c r="ES242" s="38"/>
      <c r="ET242" s="38"/>
      <c r="EU242" s="38"/>
      <c r="EV242" s="38"/>
      <c r="EW242" s="38"/>
      <c r="EX242" s="38"/>
      <c r="EY242" s="38"/>
      <c r="EZ242" s="38"/>
      <c r="FA242" s="38"/>
      <c r="FB242" s="38"/>
      <c r="FC242" s="38"/>
      <c r="FD242" s="38"/>
      <c r="FE242" s="38"/>
      <c r="FF242" s="38"/>
      <c r="FG242" s="38"/>
      <c r="FH242" s="38"/>
      <c r="FI242" s="38"/>
      <c r="FJ242" s="38"/>
      <c r="FK242" s="38"/>
      <c r="FL242" s="38"/>
      <c r="FM242" s="38"/>
      <c r="FN242" s="38"/>
      <c r="FO242" s="38"/>
      <c r="FP242" s="38"/>
      <c r="FQ242" s="38"/>
      <c r="FR242" s="38"/>
      <c r="FS242" s="38"/>
      <c r="FT242" s="38"/>
      <c r="FU242" s="38"/>
      <c r="FV242" s="38"/>
      <c r="FW242" s="38"/>
      <c r="FX242" s="38"/>
      <c r="FY242" s="38"/>
      <c r="FZ242" s="38"/>
      <c r="GA242" s="38"/>
      <c r="GB242" s="38"/>
      <c r="GC242" s="38"/>
      <c r="GD242" s="38"/>
      <c r="GE242" s="38"/>
      <c r="GF242" s="38"/>
      <c r="GG242" s="38"/>
      <c r="GH242" s="38"/>
      <c r="GI242" s="38">
        <v>8</v>
      </c>
      <c r="GJ242" s="38"/>
      <c r="GK242" s="38"/>
      <c r="GL242" s="38"/>
      <c r="GM242" s="38"/>
      <c r="GN242" s="38"/>
      <c r="GO242" s="38"/>
      <c r="GP242" s="38"/>
      <c r="GQ242" s="38"/>
      <c r="GR242" s="38"/>
      <c r="GS242" s="38"/>
      <c r="GT242" s="38"/>
      <c r="GU242" s="38"/>
      <c r="GV242" s="38"/>
      <c r="GW242" s="38"/>
      <c r="GX242" s="38"/>
      <c r="GY242" s="38"/>
      <c r="GZ242" s="38"/>
      <c r="HA242" s="38"/>
      <c r="HB242" s="38"/>
      <c r="HC242" s="38"/>
      <c r="HD242" s="38"/>
      <c r="HE242" s="38"/>
      <c r="HF242" s="38"/>
      <c r="HG242" s="38"/>
      <c r="HH242" s="38"/>
      <c r="HI242" s="38"/>
      <c r="HJ242" s="38"/>
      <c r="HK242" s="38"/>
      <c r="HL242" s="38"/>
      <c r="HM242" s="38"/>
      <c r="HN242" s="38"/>
      <c r="HO242" s="38"/>
      <c r="HP242" s="38"/>
      <c r="HQ242" s="38"/>
      <c r="HR242" s="38"/>
      <c r="HS242" s="38"/>
      <c r="HT242" s="38"/>
      <c r="HU242" s="38"/>
      <c r="HV242" s="38"/>
      <c r="HW242" s="38"/>
      <c r="HX242" s="38"/>
      <c r="HY242" s="38"/>
      <c r="HZ242" s="38"/>
      <c r="IA242" s="38"/>
      <c r="IB242" s="38"/>
      <c r="IC242" s="38"/>
      <c r="ID242" s="38"/>
      <c r="IE242" s="38"/>
      <c r="IF242" s="38"/>
      <c r="IG242" s="38"/>
      <c r="IH242" s="38"/>
      <c r="II242" s="38"/>
      <c r="IJ242" s="38"/>
      <c r="IK242" s="38"/>
      <c r="IL242" s="38"/>
      <c r="IM242" s="38"/>
      <c r="IN242" s="38"/>
      <c r="IO242" s="38"/>
      <c r="IP242" s="38"/>
      <c r="IQ242" s="38"/>
      <c r="IR242" s="38"/>
      <c r="IS242" s="38"/>
      <c r="IT242" s="38"/>
      <c r="IU242" s="38"/>
      <c r="IV242" s="38"/>
      <c r="IW242" s="38"/>
      <c r="IX242" s="38"/>
      <c r="IY242" s="38"/>
      <c r="IZ242" s="38"/>
      <c r="JA242" s="38"/>
      <c r="JB242" s="38"/>
      <c r="JC242" s="38"/>
      <c r="JD242" s="38"/>
      <c r="JE242" s="38"/>
      <c r="JF242" s="38"/>
      <c r="JG242" s="38"/>
      <c r="JH242" s="38"/>
      <c r="JI242" s="38"/>
      <c r="JJ242" s="38"/>
      <c r="JK242" s="38"/>
      <c r="JL242" s="38"/>
      <c r="JM242" s="38"/>
      <c r="JN242" s="38"/>
      <c r="JO242" s="38"/>
      <c r="JP242" s="38"/>
      <c r="JQ242" s="38"/>
      <c r="JR242" s="38"/>
      <c r="JS242" s="38"/>
      <c r="JT242" s="38"/>
      <c r="JU242" s="38"/>
      <c r="JV242" s="38"/>
      <c r="JW242" s="38"/>
      <c r="JX242" s="38"/>
      <c r="JY242" s="38"/>
      <c r="JZ242" s="38"/>
      <c r="KA242" s="38"/>
      <c r="KB242" s="38"/>
      <c r="KC242" s="38"/>
      <c r="KD242" s="38"/>
      <c r="KE242" s="38"/>
      <c r="KF242" s="38"/>
      <c r="KG242" s="38"/>
      <c r="KH242" s="38"/>
      <c r="KI242" s="38"/>
      <c r="KJ242" s="38"/>
      <c r="KK242" s="38"/>
      <c r="KL242" s="38"/>
      <c r="KM242" s="38"/>
      <c r="KN242" s="38"/>
      <c r="KO242" s="38"/>
      <c r="KP242" s="38"/>
      <c r="KQ242" s="38"/>
      <c r="KR242" s="38"/>
      <c r="KS242" s="38"/>
      <c r="KT242" s="38"/>
      <c r="KU242" s="38"/>
      <c r="KV242" s="38"/>
      <c r="KW242" s="38"/>
      <c r="KX242" s="38"/>
      <c r="KY242" s="38"/>
      <c r="KZ242" s="38"/>
      <c r="LA242" s="38">
        <v>8</v>
      </c>
      <c r="LB242" s="38"/>
      <c r="LC242" s="38"/>
      <c r="LD242" s="38"/>
      <c r="LE242" s="38"/>
      <c r="LF242" s="38"/>
      <c r="LG242" s="38"/>
      <c r="LH242" s="38"/>
      <c r="LI242" s="38"/>
      <c r="LJ242" s="38"/>
      <c r="LK242" s="38"/>
      <c r="LL242" s="38"/>
      <c r="LM242" s="38"/>
      <c r="LN242" s="38"/>
      <c r="LO242" s="38"/>
      <c r="LP242" s="38"/>
      <c r="LQ242" s="38"/>
      <c r="LR242" s="38"/>
      <c r="LS242" s="38"/>
      <c r="LT242" s="38"/>
      <c r="LU242" s="38"/>
      <c r="LV242" s="38"/>
      <c r="LW242" s="38"/>
      <c r="LX242" s="38"/>
      <c r="LY242" s="38"/>
      <c r="LZ242" s="38"/>
      <c r="MA242" s="38"/>
      <c r="MB242" s="38"/>
      <c r="MC242" s="38"/>
      <c r="MD242" s="38"/>
      <c r="ME242" s="38"/>
      <c r="MF242" s="38"/>
      <c r="MG242" s="38"/>
      <c r="MH242" s="38"/>
      <c r="MI242" s="38"/>
      <c r="MJ242" s="38"/>
      <c r="MK242" s="38"/>
      <c r="ML242" s="38"/>
      <c r="MM242" s="38"/>
      <c r="MN242" s="38"/>
      <c r="MO242" s="38"/>
      <c r="MP242" s="38"/>
      <c r="MQ242" s="38"/>
      <c r="MR242" s="38"/>
      <c r="MS242" s="38"/>
      <c r="MT242" s="38"/>
      <c r="MU242" s="38"/>
      <c r="MV242" s="38"/>
      <c r="MW242" s="38"/>
      <c r="MX242" s="38"/>
      <c r="MY242" s="38"/>
      <c r="MZ242" s="38"/>
      <c r="NA242" s="38"/>
      <c r="NB242" s="38"/>
      <c r="NC242" s="38"/>
      <c r="ND242" s="38"/>
      <c r="NE242" s="38"/>
      <c r="NF242" s="38"/>
      <c r="NG242" s="38"/>
      <c r="NH242" s="38"/>
      <c r="NI242" s="38"/>
      <c r="NJ242" s="38"/>
      <c r="NK242" s="38"/>
      <c r="NL242" s="38"/>
      <c r="NM242" s="38"/>
      <c r="NN242" s="38"/>
      <c r="NO242" s="38"/>
      <c r="NP242" s="38"/>
      <c r="NQ242" s="38">
        <v>5.6</v>
      </c>
      <c r="NR242" s="38"/>
      <c r="NS242" s="38"/>
      <c r="NT242" s="38"/>
      <c r="NU242" s="38"/>
      <c r="NV242" s="38"/>
      <c r="NW242" s="38"/>
      <c r="NX242" s="38"/>
      <c r="NY242" s="38"/>
      <c r="NZ242" s="38"/>
      <c r="OA242" s="38"/>
      <c r="OB242" s="38"/>
      <c r="OC242" s="38">
        <v>5.6</v>
      </c>
      <c r="OD242" s="38"/>
      <c r="OE242" s="38"/>
      <c r="OF242" s="38"/>
      <c r="OG242" s="38"/>
      <c r="OH242" s="38"/>
      <c r="OI242" s="38"/>
      <c r="OJ242" s="38"/>
      <c r="OK242" s="38"/>
      <c r="OL242" s="38"/>
      <c r="OM242" s="38"/>
      <c r="ON242" s="38"/>
      <c r="OO242" s="38"/>
      <c r="OP242" s="38"/>
      <c r="OQ242" s="38"/>
      <c r="OR242" s="38"/>
      <c r="OS242" s="38"/>
      <c r="OT242" s="38"/>
      <c r="OU242" s="38"/>
      <c r="OV242" s="38"/>
      <c r="OW242" s="38"/>
      <c r="OX242" s="38"/>
      <c r="OY242" s="38"/>
      <c r="OZ242" s="38"/>
      <c r="PA242" s="38"/>
      <c r="PB242" s="38"/>
      <c r="PC242" s="38"/>
      <c r="PD242" s="38"/>
      <c r="PE242" s="38"/>
      <c r="PF242" s="38"/>
      <c r="PG242" s="38"/>
      <c r="PH242" s="38"/>
      <c r="PI242" s="38"/>
      <c r="PJ242" s="38"/>
      <c r="PK242" s="38"/>
      <c r="PL242" s="38"/>
      <c r="PM242" s="38"/>
      <c r="PN242" s="38"/>
      <c r="PO242" s="38"/>
      <c r="PP242" s="38"/>
      <c r="PQ242" s="38"/>
      <c r="PR242" s="38"/>
      <c r="PS242" s="38"/>
      <c r="PT242" s="38"/>
      <c r="PU242" s="38"/>
      <c r="PV242" s="38"/>
      <c r="PW242" s="38"/>
      <c r="PX242" s="38"/>
      <c r="PY242" s="38"/>
      <c r="PZ242" s="38"/>
      <c r="QA242" s="38">
        <v>8</v>
      </c>
      <c r="QB242" s="38"/>
      <c r="QC242" s="38"/>
      <c r="QD242" s="38"/>
      <c r="QE242" s="38"/>
      <c r="QF242" s="38"/>
      <c r="QG242" s="38"/>
      <c r="QH242" s="38"/>
      <c r="QI242" s="38"/>
      <c r="QJ242" s="38"/>
      <c r="QK242" s="38"/>
      <c r="QL242" s="38"/>
      <c r="QM242" s="38">
        <v>8</v>
      </c>
      <c r="QN242" s="38"/>
      <c r="QO242" s="38"/>
      <c r="QP242" s="38"/>
      <c r="QQ242" s="38"/>
      <c r="QR242" s="38"/>
      <c r="QS242" s="38"/>
      <c r="QT242" s="38"/>
      <c r="QU242" s="38"/>
      <c r="QV242" s="38"/>
      <c r="QW242" s="38"/>
      <c r="QX242" s="38"/>
      <c r="QY242" s="38"/>
      <c r="QZ242" s="38"/>
      <c r="RA242" s="38"/>
      <c r="RB242" s="38"/>
      <c r="RC242" s="38"/>
      <c r="RD242" s="38"/>
      <c r="RE242" s="38"/>
      <c r="RF242" s="38"/>
      <c r="RG242" s="38"/>
      <c r="RH242" s="38"/>
      <c r="RI242" s="38"/>
      <c r="RJ242" s="38"/>
      <c r="RK242" s="38"/>
      <c r="RL242" s="38"/>
      <c r="RM242" s="38"/>
      <c r="RN242" s="38"/>
      <c r="RO242" s="38"/>
      <c r="RP242" s="38"/>
      <c r="RQ242" s="38"/>
      <c r="RR242" s="38"/>
      <c r="RS242" s="38"/>
      <c r="RT242" s="38"/>
      <c r="RU242" s="38"/>
      <c r="RV242" s="38"/>
      <c r="RW242" s="38"/>
      <c r="RX242" s="38"/>
      <c r="RY242" s="38"/>
      <c r="RZ242" s="38"/>
      <c r="SA242" s="38"/>
      <c r="SB242" s="38"/>
      <c r="SC242" s="38"/>
      <c r="SD242" s="38"/>
      <c r="SE242" s="38"/>
      <c r="SF242" s="38"/>
      <c r="SG242" s="38"/>
      <c r="SH242" s="38"/>
      <c r="SI242" s="38"/>
      <c r="SJ242" s="38"/>
      <c r="SK242" s="38"/>
      <c r="SL242" s="38"/>
      <c r="SM242" s="38"/>
      <c r="SN242" s="38"/>
      <c r="SO242" s="38"/>
      <c r="SP242" s="38"/>
      <c r="SQ242" s="38"/>
      <c r="SR242" s="38"/>
      <c r="SS242" s="38"/>
      <c r="ST242" s="38"/>
      <c r="SU242" s="38"/>
      <c r="SV242" s="38"/>
      <c r="SW242" s="38"/>
      <c r="SX242" s="38"/>
      <c r="SY242" s="38"/>
      <c r="SZ242" s="38"/>
      <c r="TA242" s="38"/>
      <c r="TB242" s="38"/>
      <c r="TC242" s="38"/>
      <c r="TD242" s="38"/>
      <c r="TE242" s="38"/>
      <c r="TF242" s="38"/>
      <c r="TG242" s="38"/>
      <c r="TH242" s="38"/>
      <c r="TI242" s="38"/>
      <c r="TJ242" s="38"/>
      <c r="TK242" s="38"/>
      <c r="TL242" s="38"/>
      <c r="TM242" s="38"/>
      <c r="TN242" s="38"/>
      <c r="TO242" s="38"/>
      <c r="TP242" s="38"/>
      <c r="TQ242" s="38"/>
      <c r="TR242" s="38"/>
      <c r="TS242" s="38"/>
      <c r="TT242" s="38"/>
      <c r="TU242" s="38"/>
      <c r="TV242" s="38"/>
      <c r="TW242" s="38"/>
      <c r="TX242" s="38"/>
      <c r="TY242" s="38"/>
      <c r="TZ242" s="38"/>
      <c r="UA242" s="38"/>
      <c r="UB242" s="38"/>
      <c r="UC242" s="38"/>
      <c r="UD242" s="38"/>
      <c r="UE242" s="38"/>
      <c r="UF242" s="38"/>
      <c r="UG242" s="38"/>
      <c r="UH242" s="38"/>
      <c r="UI242" s="38"/>
      <c r="UJ242" s="38"/>
      <c r="UK242" s="38"/>
      <c r="UL242" s="38"/>
      <c r="UM242" s="38"/>
      <c r="UN242" s="38"/>
      <c r="UO242" s="38"/>
      <c r="UP242" s="38"/>
      <c r="UQ242" s="38"/>
      <c r="UR242" s="38"/>
      <c r="US242" s="38"/>
      <c r="UT242" s="38"/>
      <c r="UU242" s="38"/>
      <c r="UV242" s="38"/>
      <c r="UW242" s="38"/>
      <c r="UX242" s="38"/>
      <c r="UY242" s="38"/>
      <c r="UZ242" s="38"/>
      <c r="VA242" s="38"/>
      <c r="VB242" s="38"/>
      <c r="VC242" s="38"/>
      <c r="VD242" s="38"/>
      <c r="VE242" s="38"/>
      <c r="VF242" s="38"/>
      <c r="VG242" s="38"/>
      <c r="VH242" s="38"/>
      <c r="VI242" s="38"/>
      <c r="VJ242" s="38"/>
      <c r="VK242" s="38"/>
      <c r="VL242" s="38"/>
      <c r="VM242" s="38"/>
      <c r="VN242" s="38"/>
      <c r="VO242" s="38"/>
      <c r="VP242" s="38"/>
      <c r="VQ242" s="38"/>
      <c r="VR242" s="38"/>
      <c r="VS242" s="38"/>
      <c r="VT242" s="38"/>
      <c r="VU242" s="38"/>
      <c r="VV242" s="38"/>
      <c r="VW242" s="38"/>
      <c r="VX242" s="38"/>
      <c r="VY242" s="38"/>
      <c r="VZ242" s="38"/>
      <c r="WA242" s="38"/>
      <c r="WB242" s="38"/>
      <c r="WC242" s="38"/>
      <c r="WD242" s="38"/>
      <c r="WE242" s="38"/>
      <c r="WF242" s="38"/>
      <c r="WG242" s="38"/>
      <c r="WH242" s="38"/>
      <c r="WI242" s="38"/>
      <c r="WJ242" s="38"/>
      <c r="WK242" s="38"/>
      <c r="WL242" s="38"/>
      <c r="WM242" s="38"/>
      <c r="WN242" s="38"/>
      <c r="WO242" s="38"/>
      <c r="WP242" s="38"/>
      <c r="WQ242" s="38"/>
      <c r="WR242" s="38"/>
      <c r="WS242" s="38"/>
      <c r="WT242" s="38"/>
      <c r="WU242" s="38"/>
      <c r="WV242" s="38"/>
      <c r="WW242" s="38"/>
      <c r="WX242" s="38"/>
      <c r="WY242" s="38"/>
      <c r="WZ242" s="38"/>
      <c r="XA242" s="38"/>
      <c r="XB242" s="38"/>
      <c r="XC242" s="38"/>
      <c r="XD242" s="38"/>
      <c r="XE242" s="38"/>
      <c r="XF242" s="38"/>
      <c r="XG242" s="38"/>
      <c r="XH242" s="38"/>
      <c r="XI242" s="38"/>
      <c r="XJ242" s="38"/>
      <c r="XK242" s="38"/>
      <c r="XL242" s="38"/>
      <c r="XM242" s="38"/>
      <c r="XN242" s="38"/>
      <c r="XO242" s="38"/>
      <c r="XP242" s="38"/>
      <c r="XQ242" s="38"/>
      <c r="XR242" s="38"/>
      <c r="XS242" s="38"/>
      <c r="XT242" s="38"/>
      <c r="XU242" s="38"/>
      <c r="XV242" s="38"/>
      <c r="XW242" s="38"/>
      <c r="XX242" s="38"/>
      <c r="XY242" s="38"/>
      <c r="XZ242" s="38"/>
      <c r="YA242" s="38"/>
      <c r="YB242" s="38"/>
      <c r="YC242" s="38"/>
      <c r="YD242" s="38"/>
      <c r="YE242" s="38"/>
      <c r="YF242" s="38"/>
      <c r="YG242" s="38"/>
      <c r="YH242" s="38"/>
      <c r="YI242" s="38"/>
      <c r="YJ242" s="38"/>
      <c r="YK242" s="38"/>
      <c r="YL242" s="38"/>
      <c r="YM242" s="38"/>
      <c r="YN242" s="38"/>
      <c r="YO242" s="38"/>
      <c r="YP242" s="38"/>
      <c r="YQ242" s="38"/>
      <c r="YR242" s="38"/>
      <c r="YS242" s="38"/>
      <c r="YT242" s="38"/>
      <c r="YU242" s="38"/>
      <c r="YV242" s="38"/>
      <c r="YW242" s="38"/>
      <c r="YX242" s="38"/>
      <c r="YY242" s="38"/>
      <c r="YZ242" s="38"/>
      <c r="ZA242" s="38"/>
      <c r="ZB242" s="38"/>
      <c r="ZC242" s="38"/>
      <c r="ZD242" s="38"/>
      <c r="ZE242" s="38"/>
      <c r="ZF242" s="38"/>
      <c r="ZG242" s="38"/>
      <c r="ZH242" s="38"/>
      <c r="ZI242" s="38"/>
      <c r="ZJ242" s="38"/>
      <c r="ZK242" s="38"/>
      <c r="ZL242" s="38"/>
      <c r="ZM242" s="38"/>
      <c r="ZN242" s="38"/>
      <c r="ZO242" s="38"/>
      <c r="ZP242" s="38"/>
      <c r="ZQ242" s="38"/>
      <c r="ZR242" s="38"/>
      <c r="ZS242" s="38"/>
      <c r="ZT242" s="38"/>
      <c r="ZU242" s="38"/>
      <c r="ZV242" s="38"/>
      <c r="ZW242" s="38"/>
      <c r="ZX242" s="38"/>
      <c r="ZY242" s="38"/>
      <c r="ZZ242" s="38"/>
      <c r="AAA242" s="38"/>
      <c r="AAB242" s="38"/>
      <c r="AAC242" s="38"/>
      <c r="AAD242" s="38"/>
      <c r="AAE242" s="38"/>
      <c r="AAF242" s="38"/>
      <c r="AAG242" s="38"/>
      <c r="AAH242" s="38"/>
      <c r="AAI242" s="38"/>
      <c r="AAJ242" s="31">
        <f t="shared" si="21"/>
        <v>0</v>
      </c>
      <c r="AAK242" s="5"/>
    </row>
    <row r="243" spans="1:736" s="36" customFormat="1" x14ac:dyDescent="0.25">
      <c r="A243" s="43" t="s">
        <v>128</v>
      </c>
      <c r="B243" s="77">
        <f t="shared" si="20"/>
        <v>10</v>
      </c>
      <c r="C243" s="69">
        <v>10</v>
      </c>
      <c r="D243" s="71">
        <v>43461</v>
      </c>
      <c r="E243" s="79">
        <v>14.5</v>
      </c>
      <c r="F243" s="79">
        <f t="shared" si="23"/>
        <v>145</v>
      </c>
      <c r="G243" s="77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  <c r="BQ243" s="38"/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38"/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38"/>
      <c r="DC243" s="38"/>
      <c r="DD243" s="38"/>
      <c r="DE243" s="38"/>
      <c r="DF243" s="38"/>
      <c r="DG243" s="38"/>
      <c r="DH243" s="38"/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38"/>
      <c r="EE243" s="38"/>
      <c r="EF243" s="38"/>
      <c r="EG243" s="38"/>
      <c r="EH243" s="38"/>
      <c r="EI243" s="38"/>
      <c r="EJ243" s="38"/>
      <c r="EK243" s="38"/>
      <c r="EL243" s="38"/>
      <c r="EM243" s="38"/>
      <c r="EN243" s="38"/>
      <c r="EO243" s="38"/>
      <c r="EP243" s="38"/>
      <c r="EQ243" s="38"/>
      <c r="ER243" s="38"/>
      <c r="ES243" s="38"/>
      <c r="ET243" s="38"/>
      <c r="EU243" s="38"/>
      <c r="EV243" s="38"/>
      <c r="EW243" s="38"/>
      <c r="EX243" s="38"/>
      <c r="EY243" s="38"/>
      <c r="EZ243" s="38"/>
      <c r="FA243" s="38"/>
      <c r="FB243" s="38"/>
      <c r="FC243" s="38"/>
      <c r="FD243" s="38"/>
      <c r="FE243" s="38"/>
      <c r="FF243" s="38"/>
      <c r="FG243" s="38"/>
      <c r="FH243" s="38"/>
      <c r="FI243" s="38"/>
      <c r="FJ243" s="38"/>
      <c r="FK243" s="38"/>
      <c r="FL243" s="38"/>
      <c r="FM243" s="38"/>
      <c r="FN243" s="38"/>
      <c r="FO243" s="38"/>
      <c r="FP243" s="38"/>
      <c r="FQ243" s="38"/>
      <c r="FR243" s="38"/>
      <c r="FS243" s="38"/>
      <c r="FT243" s="38"/>
      <c r="FU243" s="38"/>
      <c r="FV243" s="38"/>
      <c r="FW243" s="38"/>
      <c r="FX243" s="38"/>
      <c r="FY243" s="38"/>
      <c r="FZ243" s="38"/>
      <c r="GA243" s="38"/>
      <c r="GB243" s="38"/>
      <c r="GC243" s="38"/>
      <c r="GD243" s="38"/>
      <c r="GE243" s="38"/>
      <c r="GF243" s="38"/>
      <c r="GG243" s="38"/>
      <c r="GH243" s="38"/>
      <c r="GI243" s="38"/>
      <c r="GJ243" s="38"/>
      <c r="GK243" s="38"/>
      <c r="GL243" s="38"/>
      <c r="GM243" s="38"/>
      <c r="GN243" s="38"/>
      <c r="GO243" s="38"/>
      <c r="GP243" s="38"/>
      <c r="GQ243" s="38"/>
      <c r="GR243" s="38"/>
      <c r="GS243" s="38"/>
      <c r="GT243" s="38"/>
      <c r="GU243" s="38"/>
      <c r="GV243" s="38"/>
      <c r="GW243" s="38"/>
      <c r="GX243" s="38"/>
      <c r="GY243" s="38"/>
      <c r="GZ243" s="38"/>
      <c r="HA243" s="38"/>
      <c r="HB243" s="38"/>
      <c r="HC243" s="38"/>
      <c r="HD243" s="38"/>
      <c r="HE243" s="38"/>
      <c r="HF243" s="38"/>
      <c r="HG243" s="38"/>
      <c r="HH243" s="38"/>
      <c r="HI243" s="38"/>
      <c r="HJ243" s="38"/>
      <c r="HK243" s="38"/>
      <c r="HL243" s="38"/>
      <c r="HM243" s="38"/>
      <c r="HN243" s="38"/>
      <c r="HO243" s="38"/>
      <c r="HP243" s="38"/>
      <c r="HQ243" s="38"/>
      <c r="HR243" s="38"/>
      <c r="HS243" s="38"/>
      <c r="HT243" s="38"/>
      <c r="HU243" s="38"/>
      <c r="HV243" s="38"/>
      <c r="HW243" s="38"/>
      <c r="HX243" s="38"/>
      <c r="HY243" s="38"/>
      <c r="HZ243" s="38"/>
      <c r="IA243" s="38"/>
      <c r="IB243" s="38"/>
      <c r="IC243" s="38"/>
      <c r="ID243" s="38"/>
      <c r="IE243" s="38"/>
      <c r="IF243" s="38"/>
      <c r="IG243" s="38"/>
      <c r="IH243" s="38"/>
      <c r="II243" s="38"/>
      <c r="IJ243" s="38"/>
      <c r="IK243" s="38"/>
      <c r="IL243" s="38"/>
      <c r="IM243" s="38"/>
      <c r="IN243" s="38"/>
      <c r="IO243" s="38"/>
      <c r="IP243" s="38"/>
      <c r="IQ243" s="38"/>
      <c r="IR243" s="38"/>
      <c r="IS243" s="38"/>
      <c r="IT243" s="38"/>
      <c r="IU243" s="38"/>
      <c r="IV243" s="38"/>
      <c r="IW243" s="38"/>
      <c r="IX243" s="38"/>
      <c r="IY243" s="38"/>
      <c r="IZ243" s="38"/>
      <c r="JA243" s="38"/>
      <c r="JB243" s="38"/>
      <c r="JC243" s="38"/>
      <c r="JD243" s="38"/>
      <c r="JE243" s="38"/>
      <c r="JF243" s="38"/>
      <c r="JG243" s="38"/>
      <c r="JH243" s="38"/>
      <c r="JI243" s="38"/>
      <c r="JJ243" s="38"/>
      <c r="JK243" s="38"/>
      <c r="JL243" s="38"/>
      <c r="JM243" s="38"/>
      <c r="JN243" s="38"/>
      <c r="JO243" s="38"/>
      <c r="JP243" s="38"/>
      <c r="JQ243" s="38"/>
      <c r="JR243" s="38"/>
      <c r="JS243" s="38"/>
      <c r="JT243" s="38"/>
      <c r="JU243" s="38"/>
      <c r="JV243" s="38"/>
      <c r="JW243" s="38"/>
      <c r="JX243" s="38"/>
      <c r="JY243" s="38"/>
      <c r="JZ243" s="38"/>
      <c r="KA243" s="38"/>
      <c r="KB243" s="38"/>
      <c r="KC243" s="38"/>
      <c r="KD243" s="38"/>
      <c r="KE243" s="38"/>
      <c r="KF243" s="38"/>
      <c r="KG243" s="38"/>
      <c r="KH243" s="38"/>
      <c r="KI243" s="38"/>
      <c r="KJ243" s="38"/>
      <c r="KK243" s="38"/>
      <c r="KL243" s="38"/>
      <c r="KM243" s="38"/>
      <c r="KN243" s="38"/>
      <c r="KO243" s="38"/>
      <c r="KP243" s="38"/>
      <c r="KQ243" s="38"/>
      <c r="KR243" s="38"/>
      <c r="KS243" s="38"/>
      <c r="KT243" s="38"/>
      <c r="KU243" s="38"/>
      <c r="KV243" s="38"/>
      <c r="KW243" s="38"/>
      <c r="KX243" s="38"/>
      <c r="KY243" s="38"/>
      <c r="KZ243" s="38"/>
      <c r="LA243" s="38"/>
      <c r="LB243" s="38"/>
      <c r="LC243" s="38"/>
      <c r="LD243" s="38"/>
      <c r="LE243" s="38"/>
      <c r="LF243" s="38"/>
      <c r="LG243" s="38"/>
      <c r="LH243" s="38"/>
      <c r="LI243" s="38"/>
      <c r="LJ243" s="38"/>
      <c r="LK243" s="38"/>
      <c r="LL243" s="38"/>
      <c r="LM243" s="38"/>
      <c r="LN243" s="38"/>
      <c r="LO243" s="38"/>
      <c r="LP243" s="38"/>
      <c r="LQ243" s="38"/>
      <c r="LR243" s="38"/>
      <c r="LS243" s="38"/>
      <c r="LT243" s="38"/>
      <c r="LU243" s="38"/>
      <c r="LV243" s="38"/>
      <c r="LW243" s="38"/>
      <c r="LX243" s="38"/>
      <c r="LY243" s="38"/>
      <c r="LZ243" s="38"/>
      <c r="MA243" s="38"/>
      <c r="MB243" s="38"/>
      <c r="MC243" s="38"/>
      <c r="MD243" s="38"/>
      <c r="ME243" s="38"/>
      <c r="MF243" s="38"/>
      <c r="MG243" s="38"/>
      <c r="MH243" s="38"/>
      <c r="MI243" s="38"/>
      <c r="MJ243" s="38"/>
      <c r="MK243" s="38"/>
      <c r="ML243" s="38"/>
      <c r="MM243" s="38"/>
      <c r="MN243" s="38"/>
      <c r="MO243" s="38"/>
      <c r="MP243" s="38"/>
      <c r="MQ243" s="38"/>
      <c r="MR243" s="38"/>
      <c r="MS243" s="38"/>
      <c r="MT243" s="38"/>
      <c r="MU243" s="38"/>
      <c r="MV243" s="38"/>
      <c r="MW243" s="38"/>
      <c r="MX243" s="38"/>
      <c r="MY243" s="38"/>
      <c r="MZ243" s="38"/>
      <c r="NA243" s="38"/>
      <c r="NB243" s="38"/>
      <c r="NC243" s="38"/>
      <c r="ND243" s="38"/>
      <c r="NE243" s="38"/>
      <c r="NF243" s="38"/>
      <c r="NG243" s="38"/>
      <c r="NH243" s="38"/>
      <c r="NI243" s="38"/>
      <c r="NJ243" s="38"/>
      <c r="NK243" s="38"/>
      <c r="NL243" s="38"/>
      <c r="NM243" s="38"/>
      <c r="NN243" s="38"/>
      <c r="NO243" s="38"/>
      <c r="NP243" s="38"/>
      <c r="NQ243" s="38"/>
      <c r="NR243" s="38"/>
      <c r="NS243" s="38"/>
      <c r="NT243" s="38"/>
      <c r="NU243" s="38"/>
      <c r="NV243" s="38"/>
      <c r="NW243" s="38"/>
      <c r="NX243" s="38"/>
      <c r="NY243" s="38"/>
      <c r="NZ243" s="38"/>
      <c r="OA243" s="38"/>
      <c r="OB243" s="38"/>
      <c r="OC243" s="38"/>
      <c r="OD243" s="38"/>
      <c r="OE243" s="38"/>
      <c r="OF243" s="38"/>
      <c r="OG243" s="38"/>
      <c r="OH243" s="38"/>
      <c r="OI243" s="38"/>
      <c r="OJ243" s="38"/>
      <c r="OK243" s="38"/>
      <c r="OL243" s="38"/>
      <c r="OM243" s="38"/>
      <c r="ON243" s="38"/>
      <c r="OO243" s="38"/>
      <c r="OP243" s="38"/>
      <c r="OQ243" s="38"/>
      <c r="OR243" s="38"/>
      <c r="OS243" s="38"/>
      <c r="OT243" s="38"/>
      <c r="OU243" s="38"/>
      <c r="OV243" s="38"/>
      <c r="OW243" s="38"/>
      <c r="OX243" s="38"/>
      <c r="OY243" s="38"/>
      <c r="OZ243" s="38"/>
      <c r="PA243" s="38"/>
      <c r="PB243" s="38"/>
      <c r="PC243" s="38"/>
      <c r="PD243" s="38"/>
      <c r="PE243" s="38"/>
      <c r="PF243" s="38"/>
      <c r="PG243" s="38"/>
      <c r="PH243" s="38"/>
      <c r="PI243" s="38"/>
      <c r="PJ243" s="38"/>
      <c r="PK243" s="38"/>
      <c r="PL243" s="38"/>
      <c r="PM243" s="38"/>
      <c r="PN243" s="38"/>
      <c r="PO243" s="38"/>
      <c r="PP243" s="38"/>
      <c r="PQ243" s="38"/>
      <c r="PR243" s="38"/>
      <c r="PS243" s="38"/>
      <c r="PT243" s="38"/>
      <c r="PU243" s="38"/>
      <c r="PV243" s="38"/>
      <c r="PW243" s="38"/>
      <c r="PX243" s="38"/>
      <c r="PY243" s="38"/>
      <c r="PZ243" s="38"/>
      <c r="QA243" s="38"/>
      <c r="QB243" s="38"/>
      <c r="QC243" s="38"/>
      <c r="QD243" s="38"/>
      <c r="QE243" s="38"/>
      <c r="QF243" s="38"/>
      <c r="QG243" s="38"/>
      <c r="QH243" s="38"/>
      <c r="QI243" s="38"/>
      <c r="QJ243" s="38"/>
      <c r="QK243" s="38"/>
      <c r="QL243" s="38"/>
      <c r="QM243" s="38"/>
      <c r="QN243" s="38"/>
      <c r="QO243" s="38"/>
      <c r="QP243" s="38"/>
      <c r="QQ243" s="38">
        <v>1</v>
      </c>
      <c r="QR243" s="38"/>
      <c r="QS243" s="38"/>
      <c r="QT243" s="38"/>
      <c r="QU243" s="38"/>
      <c r="QV243" s="38"/>
      <c r="QW243" s="38"/>
      <c r="QX243" s="38"/>
      <c r="QY243" s="38"/>
      <c r="QZ243" s="38"/>
      <c r="RA243" s="38"/>
      <c r="RB243" s="38"/>
      <c r="RC243" s="38"/>
      <c r="RD243" s="38"/>
      <c r="RE243" s="38"/>
      <c r="RF243" s="38"/>
      <c r="RG243" s="38"/>
      <c r="RH243" s="38"/>
      <c r="RI243" s="38"/>
      <c r="RJ243" s="38"/>
      <c r="RK243" s="38"/>
      <c r="RL243" s="38"/>
      <c r="RM243" s="38"/>
      <c r="RN243" s="38"/>
      <c r="RO243" s="38"/>
      <c r="RP243" s="38"/>
      <c r="RQ243" s="38"/>
      <c r="RR243" s="38"/>
      <c r="RS243" s="38"/>
      <c r="RT243" s="38"/>
      <c r="RU243" s="38"/>
      <c r="RV243" s="38"/>
      <c r="RW243" s="38"/>
      <c r="RX243" s="38"/>
      <c r="RY243" s="38"/>
      <c r="RZ243" s="38"/>
      <c r="SA243" s="38"/>
      <c r="SB243" s="38"/>
      <c r="SC243" s="38"/>
      <c r="SD243" s="38"/>
      <c r="SE243" s="38"/>
      <c r="SF243" s="38"/>
      <c r="SG243" s="38"/>
      <c r="SH243" s="38"/>
      <c r="SI243" s="38"/>
      <c r="SJ243" s="38"/>
      <c r="SK243" s="38"/>
      <c r="SL243" s="38"/>
      <c r="SM243" s="38"/>
      <c r="SN243" s="38"/>
      <c r="SO243" s="38"/>
      <c r="SP243" s="38"/>
      <c r="SQ243" s="38"/>
      <c r="SR243" s="38"/>
      <c r="SS243" s="38"/>
      <c r="ST243" s="38"/>
      <c r="SU243" s="38"/>
      <c r="SV243" s="38"/>
      <c r="SW243" s="38"/>
      <c r="SX243" s="38"/>
      <c r="SY243" s="38"/>
      <c r="SZ243" s="38"/>
      <c r="TA243" s="38"/>
      <c r="TB243" s="38"/>
      <c r="TC243" s="38"/>
      <c r="TD243" s="38"/>
      <c r="TE243" s="38"/>
      <c r="TF243" s="38"/>
      <c r="TG243" s="38"/>
      <c r="TH243" s="38"/>
      <c r="TI243" s="38"/>
      <c r="TJ243" s="38"/>
      <c r="TK243" s="38"/>
      <c r="TL243" s="38"/>
      <c r="TM243" s="38"/>
      <c r="TN243" s="38"/>
      <c r="TO243" s="38"/>
      <c r="TP243" s="38"/>
      <c r="TQ243" s="38"/>
      <c r="TR243" s="38"/>
      <c r="TS243" s="38"/>
      <c r="TT243" s="38"/>
      <c r="TU243" s="38"/>
      <c r="TV243" s="38"/>
      <c r="TW243" s="38"/>
      <c r="TX243" s="38"/>
      <c r="TY243" s="38"/>
      <c r="TZ243" s="38"/>
      <c r="UA243" s="38"/>
      <c r="UB243" s="38"/>
      <c r="UC243" s="38"/>
      <c r="UD243" s="38"/>
      <c r="UE243" s="38"/>
      <c r="UF243" s="38"/>
      <c r="UG243" s="38"/>
      <c r="UH243" s="38"/>
      <c r="UI243" s="38"/>
      <c r="UJ243" s="38"/>
      <c r="UK243" s="38"/>
      <c r="UL243" s="38"/>
      <c r="UM243" s="38"/>
      <c r="UN243" s="38"/>
      <c r="UO243" s="38"/>
      <c r="UP243" s="38"/>
      <c r="UQ243" s="38"/>
      <c r="UR243" s="38"/>
      <c r="US243" s="38"/>
      <c r="UT243" s="38"/>
      <c r="UU243" s="38"/>
      <c r="UV243" s="38"/>
      <c r="UW243" s="38"/>
      <c r="UX243" s="38"/>
      <c r="UY243" s="38"/>
      <c r="UZ243" s="38"/>
      <c r="VA243" s="38"/>
      <c r="VB243" s="38"/>
      <c r="VC243" s="38"/>
      <c r="VD243" s="38"/>
      <c r="VE243" s="38"/>
      <c r="VF243" s="38"/>
      <c r="VG243" s="38"/>
      <c r="VH243" s="38"/>
      <c r="VI243" s="38"/>
      <c r="VJ243" s="38"/>
      <c r="VK243" s="38"/>
      <c r="VL243" s="38"/>
      <c r="VM243" s="38"/>
      <c r="VN243" s="38"/>
      <c r="VO243" s="38"/>
      <c r="VP243" s="38"/>
      <c r="VQ243" s="38">
        <v>10</v>
      </c>
      <c r="VR243" s="38"/>
      <c r="VS243" s="38"/>
      <c r="VT243" s="38"/>
      <c r="VU243" s="38"/>
      <c r="VV243" s="38"/>
      <c r="VW243" s="38"/>
      <c r="VX243" s="38"/>
      <c r="VY243" s="38">
        <v>10</v>
      </c>
      <c r="VZ243" s="38"/>
      <c r="WA243" s="38"/>
      <c r="WB243" s="38"/>
      <c r="WC243" s="38"/>
      <c r="WD243" s="38"/>
      <c r="WE243" s="38"/>
      <c r="WF243" s="38"/>
      <c r="WG243" s="38"/>
      <c r="WH243" s="38"/>
      <c r="WI243" s="38"/>
      <c r="WJ243" s="38"/>
      <c r="WK243" s="38"/>
      <c r="WL243" s="38"/>
      <c r="WM243" s="38"/>
      <c r="WN243" s="38"/>
      <c r="WO243" s="38"/>
      <c r="WP243" s="38"/>
      <c r="WQ243" s="38">
        <v>1</v>
      </c>
      <c r="WR243" s="38"/>
      <c r="WS243" s="38"/>
      <c r="WT243" s="38"/>
      <c r="WU243" s="38"/>
      <c r="WV243" s="38"/>
      <c r="WW243" s="38"/>
      <c r="WX243" s="38"/>
      <c r="WY243" s="38"/>
      <c r="WZ243" s="38"/>
      <c r="XA243" s="38"/>
      <c r="XB243" s="38"/>
      <c r="XC243" s="38"/>
      <c r="XD243" s="38"/>
      <c r="XE243" s="38"/>
      <c r="XF243" s="38"/>
      <c r="XG243" s="38"/>
      <c r="XH243" s="38"/>
      <c r="XI243" s="38"/>
      <c r="XJ243" s="38"/>
      <c r="XK243" s="38"/>
      <c r="XL243" s="38"/>
      <c r="XM243" s="38"/>
      <c r="XN243" s="38"/>
      <c r="XO243" s="38"/>
      <c r="XP243" s="38"/>
      <c r="XQ243" s="38"/>
      <c r="XR243" s="38"/>
      <c r="XS243" s="38"/>
      <c r="XT243" s="38"/>
      <c r="XU243" s="38"/>
      <c r="XV243" s="38"/>
      <c r="XW243" s="38"/>
      <c r="XX243" s="38"/>
      <c r="XY243" s="38"/>
      <c r="XZ243" s="38"/>
      <c r="YA243" s="38"/>
      <c r="YB243" s="38"/>
      <c r="YC243" s="38"/>
      <c r="YD243" s="38"/>
      <c r="YE243" s="38"/>
      <c r="YF243" s="38"/>
      <c r="YG243" s="38"/>
      <c r="YH243" s="38"/>
      <c r="YI243" s="38"/>
      <c r="YJ243" s="38"/>
      <c r="YK243" s="38"/>
      <c r="YL243" s="38"/>
      <c r="YM243" s="38"/>
      <c r="YN243" s="38"/>
      <c r="YO243" s="38"/>
      <c r="YP243" s="38"/>
      <c r="YQ243" s="38"/>
      <c r="YR243" s="38"/>
      <c r="YS243" s="38"/>
      <c r="YT243" s="38"/>
      <c r="YU243" s="38"/>
      <c r="YV243" s="38"/>
      <c r="YW243" s="38"/>
      <c r="YX243" s="38"/>
      <c r="YY243" s="38"/>
      <c r="YZ243" s="38"/>
      <c r="ZA243" s="38"/>
      <c r="ZB243" s="38"/>
      <c r="ZC243" s="38"/>
      <c r="ZD243" s="38"/>
      <c r="ZE243" s="38"/>
      <c r="ZF243" s="38"/>
      <c r="ZG243" s="38"/>
      <c r="ZH243" s="38"/>
      <c r="ZI243" s="38"/>
      <c r="ZJ243" s="38"/>
      <c r="ZK243" s="38"/>
      <c r="ZL243" s="38"/>
      <c r="ZM243" s="38"/>
      <c r="ZN243" s="38"/>
      <c r="ZO243" s="38"/>
      <c r="ZP243" s="38"/>
      <c r="ZQ243" s="38">
        <v>10</v>
      </c>
      <c r="ZR243" s="38"/>
      <c r="ZS243" s="38"/>
      <c r="ZT243" s="38"/>
      <c r="ZU243" s="38"/>
      <c r="ZV243" s="38"/>
      <c r="ZW243" s="38">
        <v>10</v>
      </c>
      <c r="ZX243" s="38"/>
      <c r="ZY243" s="38"/>
      <c r="ZZ243" s="38"/>
      <c r="AAA243" s="38"/>
      <c r="AAB243" s="38"/>
      <c r="AAC243" s="38"/>
      <c r="AAD243" s="38"/>
      <c r="AAE243" s="38"/>
      <c r="AAF243" s="38"/>
      <c r="AAG243" s="38"/>
      <c r="AAH243" s="38"/>
      <c r="AAI243" s="38"/>
      <c r="AAJ243" s="31">
        <f t="shared" si="21"/>
        <v>0</v>
      </c>
      <c r="AAK243" s="5"/>
    </row>
    <row r="244" spans="1:736" s="36" customFormat="1" x14ac:dyDescent="0.25">
      <c r="A244" s="43" t="s">
        <v>661</v>
      </c>
      <c r="B244" s="77">
        <f t="shared" si="20"/>
        <v>3</v>
      </c>
      <c r="C244" s="69">
        <v>1</v>
      </c>
      <c r="D244" s="71">
        <v>43461</v>
      </c>
      <c r="E244" s="79">
        <v>20.72</v>
      </c>
      <c r="F244" s="79">
        <f t="shared" ref="F244" si="24">E244*B244</f>
        <v>62.16</v>
      </c>
      <c r="G244" s="77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  <c r="BQ244" s="38"/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38"/>
      <c r="CQ244" s="38"/>
      <c r="CR244" s="38"/>
      <c r="CS244" s="38"/>
      <c r="CT244" s="38"/>
      <c r="CU244" s="38"/>
      <c r="CV244" s="38"/>
      <c r="CW244" s="38"/>
      <c r="CX244" s="38"/>
      <c r="CY244" s="38"/>
      <c r="CZ244" s="38"/>
      <c r="DA244" s="38"/>
      <c r="DB244" s="38"/>
      <c r="DC244" s="38"/>
      <c r="DD244" s="38"/>
      <c r="DE244" s="38"/>
      <c r="DF244" s="38"/>
      <c r="DG244" s="38"/>
      <c r="DH244" s="38"/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38"/>
      <c r="EF244" s="38"/>
      <c r="EG244" s="38"/>
      <c r="EH244" s="38"/>
      <c r="EI244" s="38"/>
      <c r="EJ244" s="38"/>
      <c r="EK244" s="38"/>
      <c r="EL244" s="38"/>
      <c r="EM244" s="38"/>
      <c r="EN244" s="38"/>
      <c r="EO244" s="38"/>
      <c r="EP244" s="38"/>
      <c r="EQ244" s="38"/>
      <c r="ER244" s="38"/>
      <c r="ES244" s="38"/>
      <c r="ET244" s="38"/>
      <c r="EU244" s="38"/>
      <c r="EV244" s="38"/>
      <c r="EW244" s="38"/>
      <c r="EX244" s="38"/>
      <c r="EY244" s="38"/>
      <c r="EZ244" s="38"/>
      <c r="FA244" s="38"/>
      <c r="FB244" s="38"/>
      <c r="FC244" s="38"/>
      <c r="FD244" s="38"/>
      <c r="FE244" s="38"/>
      <c r="FF244" s="38"/>
      <c r="FG244" s="38"/>
      <c r="FH244" s="38"/>
      <c r="FI244" s="38"/>
      <c r="FJ244" s="38"/>
      <c r="FK244" s="38"/>
      <c r="FL244" s="38"/>
      <c r="FM244" s="38"/>
      <c r="FN244" s="38"/>
      <c r="FO244" s="38"/>
      <c r="FP244" s="38"/>
      <c r="FQ244" s="38"/>
      <c r="FR244" s="38"/>
      <c r="FS244" s="38"/>
      <c r="FT244" s="38"/>
      <c r="FU244" s="38"/>
      <c r="FV244" s="38"/>
      <c r="FW244" s="38"/>
      <c r="FX244" s="38"/>
      <c r="FY244" s="38"/>
      <c r="FZ244" s="38"/>
      <c r="GA244" s="38"/>
      <c r="GB244" s="38"/>
      <c r="GC244" s="38"/>
      <c r="GD244" s="38"/>
      <c r="GE244" s="38"/>
      <c r="GF244" s="38"/>
      <c r="GG244" s="38"/>
      <c r="GH244" s="38"/>
      <c r="GI244" s="38"/>
      <c r="GJ244" s="38"/>
      <c r="GK244" s="38"/>
      <c r="GL244" s="38"/>
      <c r="GM244" s="38"/>
      <c r="GN244" s="38"/>
      <c r="GO244" s="38"/>
      <c r="GP244" s="38"/>
      <c r="GQ244" s="38"/>
      <c r="GR244" s="38"/>
      <c r="GS244" s="38"/>
      <c r="GT244" s="38"/>
      <c r="GU244" s="38"/>
      <c r="GV244" s="38"/>
      <c r="GW244" s="38"/>
      <c r="GX244" s="38"/>
      <c r="GY244" s="38"/>
      <c r="GZ244" s="38"/>
      <c r="HA244" s="38"/>
      <c r="HB244" s="38"/>
      <c r="HC244" s="38"/>
      <c r="HD244" s="38"/>
      <c r="HE244" s="38"/>
      <c r="HF244" s="38"/>
      <c r="HG244" s="38"/>
      <c r="HH244" s="38"/>
      <c r="HI244" s="38"/>
      <c r="HJ244" s="38"/>
      <c r="HK244" s="38"/>
      <c r="HL244" s="38"/>
      <c r="HM244" s="38"/>
      <c r="HN244" s="38"/>
      <c r="HO244" s="38"/>
      <c r="HP244" s="38"/>
      <c r="HQ244" s="38"/>
      <c r="HR244" s="38"/>
      <c r="HS244" s="38"/>
      <c r="HT244" s="38"/>
      <c r="HU244" s="38"/>
      <c r="HV244" s="38"/>
      <c r="HW244" s="38"/>
      <c r="HX244" s="38"/>
      <c r="HY244" s="38"/>
      <c r="HZ244" s="38"/>
      <c r="IA244" s="38"/>
      <c r="IB244" s="38"/>
      <c r="IC244" s="38"/>
      <c r="ID244" s="38"/>
      <c r="IE244" s="38"/>
      <c r="IF244" s="38"/>
      <c r="IG244" s="38"/>
      <c r="IH244" s="38"/>
      <c r="II244" s="38"/>
      <c r="IJ244" s="38"/>
      <c r="IK244" s="38"/>
      <c r="IL244" s="38"/>
      <c r="IM244" s="38"/>
      <c r="IN244" s="38"/>
      <c r="IO244" s="38"/>
      <c r="IP244" s="38"/>
      <c r="IQ244" s="38"/>
      <c r="IR244" s="38"/>
      <c r="IS244" s="38"/>
      <c r="IT244" s="38"/>
      <c r="IU244" s="38"/>
      <c r="IV244" s="38"/>
      <c r="IW244" s="38"/>
      <c r="IX244" s="38"/>
      <c r="IY244" s="38"/>
      <c r="IZ244" s="38"/>
      <c r="JA244" s="38"/>
      <c r="JB244" s="38"/>
      <c r="JC244" s="38"/>
      <c r="JD244" s="38"/>
      <c r="JE244" s="38"/>
      <c r="JF244" s="38"/>
      <c r="JG244" s="38"/>
      <c r="JH244" s="38"/>
      <c r="JI244" s="38"/>
      <c r="JJ244" s="38"/>
      <c r="JK244" s="38"/>
      <c r="JL244" s="38"/>
      <c r="JM244" s="38"/>
      <c r="JN244" s="38"/>
      <c r="JO244" s="38"/>
      <c r="JP244" s="38"/>
      <c r="JQ244" s="38"/>
      <c r="JR244" s="38"/>
      <c r="JS244" s="38"/>
      <c r="JT244" s="38"/>
      <c r="JU244" s="38"/>
      <c r="JV244" s="38"/>
      <c r="JW244" s="38"/>
      <c r="JX244" s="38"/>
      <c r="JY244" s="38"/>
      <c r="JZ244" s="38"/>
      <c r="KA244" s="38"/>
      <c r="KB244" s="38"/>
      <c r="KC244" s="38"/>
      <c r="KD244" s="38"/>
      <c r="KE244" s="38"/>
      <c r="KF244" s="38"/>
      <c r="KG244" s="38"/>
      <c r="KH244" s="38"/>
      <c r="KI244" s="38"/>
      <c r="KJ244" s="38"/>
      <c r="KK244" s="38"/>
      <c r="KL244" s="38"/>
      <c r="KM244" s="38"/>
      <c r="KN244" s="38"/>
      <c r="KO244" s="38"/>
      <c r="KP244" s="38"/>
      <c r="KQ244" s="38"/>
      <c r="KR244" s="38"/>
      <c r="KS244" s="38"/>
      <c r="KT244" s="38"/>
      <c r="KU244" s="38"/>
      <c r="KV244" s="38"/>
      <c r="KW244" s="38"/>
      <c r="KX244" s="38"/>
      <c r="KY244" s="38"/>
      <c r="KZ244" s="38"/>
      <c r="LA244" s="38"/>
      <c r="LB244" s="38"/>
      <c r="LC244" s="38"/>
      <c r="LD244" s="38"/>
      <c r="LE244" s="38"/>
      <c r="LF244" s="38"/>
      <c r="LG244" s="38"/>
      <c r="LH244" s="38"/>
      <c r="LI244" s="38"/>
      <c r="LJ244" s="38"/>
      <c r="LK244" s="38"/>
      <c r="LL244" s="38"/>
      <c r="LM244" s="38"/>
      <c r="LN244" s="38"/>
      <c r="LO244" s="38"/>
      <c r="LP244" s="38"/>
      <c r="LQ244" s="38"/>
      <c r="LR244" s="38"/>
      <c r="LS244" s="38"/>
      <c r="LT244" s="38"/>
      <c r="LU244" s="38"/>
      <c r="LV244" s="38"/>
      <c r="LW244" s="38"/>
      <c r="LX244" s="38"/>
      <c r="LY244" s="38"/>
      <c r="LZ244" s="38"/>
      <c r="MA244" s="38"/>
      <c r="MB244" s="38"/>
      <c r="MC244" s="38"/>
      <c r="MD244" s="38"/>
      <c r="ME244" s="38"/>
      <c r="MF244" s="38"/>
      <c r="MG244" s="38"/>
      <c r="MH244" s="38"/>
      <c r="MI244" s="38"/>
      <c r="MJ244" s="38"/>
      <c r="MK244" s="38"/>
      <c r="ML244" s="38"/>
      <c r="MM244" s="38"/>
      <c r="MN244" s="38"/>
      <c r="MO244" s="38"/>
      <c r="MP244" s="38"/>
      <c r="MQ244" s="38"/>
      <c r="MR244" s="38"/>
      <c r="MS244" s="38"/>
      <c r="MT244" s="38"/>
      <c r="MU244" s="38"/>
      <c r="MV244" s="38"/>
      <c r="MW244" s="38"/>
      <c r="MX244" s="38"/>
      <c r="MY244" s="38"/>
      <c r="MZ244" s="38"/>
      <c r="NA244" s="38"/>
      <c r="NB244" s="38"/>
      <c r="NC244" s="38"/>
      <c r="ND244" s="38"/>
      <c r="NE244" s="38"/>
      <c r="NF244" s="38"/>
      <c r="NG244" s="38"/>
      <c r="NH244" s="38"/>
      <c r="NI244" s="38"/>
      <c r="NJ244" s="38"/>
      <c r="NK244" s="38"/>
      <c r="NL244" s="38"/>
      <c r="NM244" s="38"/>
      <c r="NN244" s="38"/>
      <c r="NO244" s="38"/>
      <c r="NP244" s="38"/>
      <c r="NQ244" s="38"/>
      <c r="NR244" s="38"/>
      <c r="NS244" s="38"/>
      <c r="NT244" s="38"/>
      <c r="NU244" s="38"/>
      <c r="NV244" s="38"/>
      <c r="NW244" s="38"/>
      <c r="NX244" s="38"/>
      <c r="NY244" s="38"/>
      <c r="NZ244" s="38"/>
      <c r="OA244" s="38"/>
      <c r="OB244" s="38"/>
      <c r="OC244" s="38"/>
      <c r="OD244" s="38"/>
      <c r="OE244" s="38"/>
      <c r="OF244" s="38"/>
      <c r="OG244" s="38"/>
      <c r="OH244" s="38"/>
      <c r="OI244" s="38"/>
      <c r="OJ244" s="38"/>
      <c r="OK244" s="38"/>
      <c r="OL244" s="38"/>
      <c r="OM244" s="38"/>
      <c r="ON244" s="38"/>
      <c r="OO244" s="38"/>
      <c r="OP244" s="38"/>
      <c r="OQ244" s="38"/>
      <c r="OR244" s="38"/>
      <c r="OS244" s="38"/>
      <c r="OT244" s="38"/>
      <c r="OU244" s="38"/>
      <c r="OV244" s="38"/>
      <c r="OW244" s="38"/>
      <c r="OX244" s="38"/>
      <c r="OY244" s="38"/>
      <c r="OZ244" s="38"/>
      <c r="PA244" s="38"/>
      <c r="PB244" s="38"/>
      <c r="PC244" s="38"/>
      <c r="PD244" s="38"/>
      <c r="PE244" s="38"/>
      <c r="PF244" s="38"/>
      <c r="PG244" s="38"/>
      <c r="PH244" s="38"/>
      <c r="PI244" s="38"/>
      <c r="PJ244" s="38"/>
      <c r="PK244" s="38"/>
      <c r="PL244" s="38"/>
      <c r="PM244" s="38"/>
      <c r="PN244" s="38"/>
      <c r="PO244" s="38"/>
      <c r="PP244" s="38"/>
      <c r="PQ244" s="38"/>
      <c r="PR244" s="38"/>
      <c r="PS244" s="38"/>
      <c r="PT244" s="38"/>
      <c r="PU244" s="38"/>
      <c r="PV244" s="38"/>
      <c r="PW244" s="38"/>
      <c r="PX244" s="38"/>
      <c r="PY244" s="38"/>
      <c r="PZ244" s="38"/>
      <c r="QA244" s="38"/>
      <c r="QB244" s="38"/>
      <c r="QC244" s="38"/>
      <c r="QD244" s="38"/>
      <c r="QE244" s="38"/>
      <c r="QF244" s="38"/>
      <c r="QG244" s="38"/>
      <c r="QH244" s="38"/>
      <c r="QI244" s="38"/>
      <c r="QJ244" s="38"/>
      <c r="QK244" s="38"/>
      <c r="QL244" s="38"/>
      <c r="QM244" s="38"/>
      <c r="QN244" s="38"/>
      <c r="QO244" s="38"/>
      <c r="QP244" s="38"/>
      <c r="QQ244" s="38"/>
      <c r="QR244" s="38"/>
      <c r="QS244" s="38"/>
      <c r="QT244" s="38"/>
      <c r="QU244" s="38"/>
      <c r="QV244" s="38"/>
      <c r="QW244" s="38"/>
      <c r="QX244" s="38"/>
      <c r="QY244" s="38"/>
      <c r="QZ244" s="38"/>
      <c r="RA244" s="38"/>
      <c r="RB244" s="38"/>
      <c r="RC244" s="38"/>
      <c r="RD244" s="38"/>
      <c r="RE244" s="38"/>
      <c r="RF244" s="38"/>
      <c r="RG244" s="38"/>
      <c r="RH244" s="38"/>
      <c r="RI244" s="38"/>
      <c r="RJ244" s="38"/>
      <c r="RK244" s="38"/>
      <c r="RL244" s="38"/>
      <c r="RM244" s="38"/>
      <c r="RN244" s="38"/>
      <c r="RO244" s="38"/>
      <c r="RP244" s="38"/>
      <c r="RQ244" s="38"/>
      <c r="RR244" s="38"/>
      <c r="RS244" s="38"/>
      <c r="RT244" s="38"/>
      <c r="RU244" s="38"/>
      <c r="RV244" s="38"/>
      <c r="RW244" s="38"/>
      <c r="RX244" s="38"/>
      <c r="RY244" s="38"/>
      <c r="RZ244" s="38"/>
      <c r="SA244" s="38"/>
      <c r="SB244" s="38"/>
      <c r="SC244" s="38"/>
      <c r="SD244" s="38"/>
      <c r="SE244" s="38"/>
      <c r="SF244" s="38"/>
      <c r="SG244" s="38"/>
      <c r="SH244" s="38"/>
      <c r="SI244" s="38"/>
      <c r="SJ244" s="38"/>
      <c r="SK244" s="38"/>
      <c r="SL244" s="38"/>
      <c r="SM244" s="38"/>
      <c r="SN244" s="38"/>
      <c r="SO244" s="38"/>
      <c r="SP244" s="38"/>
      <c r="SQ244" s="38"/>
      <c r="SR244" s="38"/>
      <c r="SS244" s="38"/>
      <c r="ST244" s="38"/>
      <c r="SU244" s="38"/>
      <c r="SV244" s="38"/>
      <c r="SW244" s="38"/>
      <c r="SX244" s="38"/>
      <c r="SY244" s="38"/>
      <c r="SZ244" s="38"/>
      <c r="TA244" s="38"/>
      <c r="TB244" s="38"/>
      <c r="TC244" s="38"/>
      <c r="TD244" s="38"/>
      <c r="TE244" s="38"/>
      <c r="TF244" s="38"/>
      <c r="TG244" s="38"/>
      <c r="TH244" s="38"/>
      <c r="TI244" s="38"/>
      <c r="TJ244" s="38"/>
      <c r="TK244" s="38"/>
      <c r="TL244" s="38"/>
      <c r="TM244" s="38"/>
      <c r="TN244" s="38"/>
      <c r="TO244" s="38"/>
      <c r="TP244" s="38"/>
      <c r="TQ244" s="38"/>
      <c r="TR244" s="38"/>
      <c r="TS244" s="38"/>
      <c r="TT244" s="38"/>
      <c r="TU244" s="38"/>
      <c r="TV244" s="38"/>
      <c r="TW244" s="38"/>
      <c r="TX244" s="38"/>
      <c r="TY244" s="38"/>
      <c r="TZ244" s="38"/>
      <c r="UA244" s="38"/>
      <c r="UB244" s="38"/>
      <c r="UC244" s="38"/>
      <c r="UD244" s="38"/>
      <c r="UE244" s="38"/>
      <c r="UF244" s="38"/>
      <c r="UG244" s="38"/>
      <c r="UH244" s="38"/>
      <c r="UI244" s="38"/>
      <c r="UJ244" s="38"/>
      <c r="UK244" s="38"/>
      <c r="UL244" s="38"/>
      <c r="UM244" s="38"/>
      <c r="UN244" s="38"/>
      <c r="UO244" s="38"/>
      <c r="UP244" s="38"/>
      <c r="UQ244" s="38"/>
      <c r="UR244" s="38"/>
      <c r="US244" s="38"/>
      <c r="UT244" s="38"/>
      <c r="UU244" s="38"/>
      <c r="UV244" s="38"/>
      <c r="UW244" s="38"/>
      <c r="UX244" s="38"/>
      <c r="UY244" s="38"/>
      <c r="UZ244" s="38"/>
      <c r="VA244" s="38"/>
      <c r="VB244" s="38"/>
      <c r="VC244" s="38"/>
      <c r="VD244" s="38"/>
      <c r="VE244" s="38"/>
      <c r="VF244" s="38"/>
      <c r="VG244" s="38"/>
      <c r="VH244" s="38"/>
      <c r="VI244" s="38"/>
      <c r="VJ244" s="38"/>
      <c r="VK244" s="38"/>
      <c r="VL244" s="38"/>
      <c r="VM244" s="38"/>
      <c r="VN244" s="38"/>
      <c r="VO244" s="38"/>
      <c r="VP244" s="38"/>
      <c r="VQ244" s="38">
        <v>4</v>
      </c>
      <c r="VR244" s="38"/>
      <c r="VS244" s="38"/>
      <c r="VT244" s="38"/>
      <c r="VU244" s="38"/>
      <c r="VV244" s="38"/>
      <c r="VW244" s="38"/>
      <c r="VX244" s="38"/>
      <c r="VY244" s="38">
        <v>4</v>
      </c>
      <c r="VZ244" s="38"/>
      <c r="WA244" s="38"/>
      <c r="WB244" s="38"/>
      <c r="WC244" s="38"/>
      <c r="WD244" s="38"/>
      <c r="WE244" s="38"/>
      <c r="WF244" s="38"/>
      <c r="WG244" s="38"/>
      <c r="WH244" s="38"/>
      <c r="WI244" s="38"/>
      <c r="WJ244" s="38"/>
      <c r="WK244" s="38"/>
      <c r="WL244" s="38"/>
      <c r="WM244" s="38"/>
      <c r="WN244" s="38"/>
      <c r="WO244" s="38"/>
      <c r="WP244" s="38"/>
      <c r="WQ244" s="38"/>
      <c r="WR244" s="38"/>
      <c r="WS244" s="38"/>
      <c r="WT244" s="38"/>
      <c r="WU244" s="38"/>
      <c r="WV244" s="38"/>
      <c r="WW244" s="38"/>
      <c r="WX244" s="38"/>
      <c r="WY244" s="38"/>
      <c r="WZ244" s="38"/>
      <c r="XA244" s="38"/>
      <c r="XB244" s="38"/>
      <c r="XC244" s="38"/>
      <c r="XD244" s="38"/>
      <c r="XE244" s="38"/>
      <c r="XF244" s="38"/>
      <c r="XG244" s="38"/>
      <c r="XH244" s="38"/>
      <c r="XI244" s="38"/>
      <c r="XJ244" s="38"/>
      <c r="XK244" s="38"/>
      <c r="XL244" s="38"/>
      <c r="XM244" s="38"/>
      <c r="XN244" s="38"/>
      <c r="XO244" s="38"/>
      <c r="XP244" s="38"/>
      <c r="XQ244" s="38"/>
      <c r="XR244" s="38"/>
      <c r="XS244" s="38"/>
      <c r="XT244" s="38"/>
      <c r="XU244" s="38"/>
      <c r="XV244" s="38"/>
      <c r="XW244" s="38"/>
      <c r="XX244" s="38"/>
      <c r="XY244" s="38"/>
      <c r="XZ244" s="38"/>
      <c r="YA244" s="38"/>
      <c r="YB244" s="38"/>
      <c r="YC244" s="38"/>
      <c r="YD244" s="38"/>
      <c r="YE244" s="38"/>
      <c r="YF244" s="38"/>
      <c r="YG244" s="38"/>
      <c r="YH244" s="38"/>
      <c r="YI244" s="38"/>
      <c r="YJ244" s="38"/>
      <c r="YK244" s="38"/>
      <c r="YL244" s="38"/>
      <c r="YM244" s="38"/>
      <c r="YN244" s="38"/>
      <c r="YO244" s="38"/>
      <c r="YP244" s="38"/>
      <c r="YQ244" s="38"/>
      <c r="YR244" s="38"/>
      <c r="YS244" s="38"/>
      <c r="YT244" s="38"/>
      <c r="YU244" s="38"/>
      <c r="YV244" s="38"/>
      <c r="YW244" s="38"/>
      <c r="YX244" s="38"/>
      <c r="YY244" s="38"/>
      <c r="YZ244" s="38"/>
      <c r="ZA244" s="38"/>
      <c r="ZB244" s="38"/>
      <c r="ZC244" s="38"/>
      <c r="ZD244" s="38"/>
      <c r="ZE244" s="38"/>
      <c r="ZF244" s="38"/>
      <c r="ZG244" s="38"/>
      <c r="ZH244" s="38"/>
      <c r="ZI244" s="38"/>
      <c r="ZJ244" s="38"/>
      <c r="ZK244" s="38"/>
      <c r="ZL244" s="38"/>
      <c r="ZM244" s="38"/>
      <c r="ZN244" s="38"/>
      <c r="ZO244" s="38"/>
      <c r="ZP244" s="38"/>
      <c r="ZQ244" s="38">
        <v>3</v>
      </c>
      <c r="ZR244" s="38"/>
      <c r="ZS244" s="38"/>
      <c r="ZT244" s="38"/>
      <c r="ZU244" s="38"/>
      <c r="ZV244" s="38"/>
      <c r="ZW244" s="38">
        <v>3</v>
      </c>
      <c r="ZX244" s="38"/>
      <c r="ZY244" s="38"/>
      <c r="ZZ244" s="38"/>
      <c r="AAA244" s="38"/>
      <c r="AAB244" s="38"/>
      <c r="AAC244" s="38"/>
      <c r="AAD244" s="38"/>
      <c r="AAE244" s="38"/>
      <c r="AAF244" s="38"/>
      <c r="AAG244" s="38"/>
      <c r="AAH244" s="38"/>
      <c r="AAI244" s="38"/>
      <c r="AAJ244" s="31">
        <f t="shared" si="21"/>
        <v>0</v>
      </c>
      <c r="AAK244" s="5"/>
    </row>
    <row r="245" spans="1:736" s="36" customFormat="1" x14ac:dyDescent="0.25">
      <c r="A245" s="43" t="s">
        <v>204</v>
      </c>
      <c r="B245" s="77">
        <f t="shared" si="20"/>
        <v>0</v>
      </c>
      <c r="C245" s="69">
        <v>1</v>
      </c>
      <c r="D245" s="71">
        <v>42814</v>
      </c>
      <c r="E245" s="79">
        <v>21.28</v>
      </c>
      <c r="F245" s="79">
        <f t="shared" si="23"/>
        <v>0</v>
      </c>
      <c r="G245" s="77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  <c r="BQ245" s="38"/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38"/>
      <c r="CQ245" s="38"/>
      <c r="CR245" s="38"/>
      <c r="CS245" s="38"/>
      <c r="CT245" s="38"/>
      <c r="CU245" s="38"/>
      <c r="CV245" s="38"/>
      <c r="CW245" s="38"/>
      <c r="CX245" s="38"/>
      <c r="CY245" s="38"/>
      <c r="CZ245" s="38"/>
      <c r="DA245" s="38"/>
      <c r="DB245" s="38"/>
      <c r="DC245" s="38"/>
      <c r="DD245" s="38"/>
      <c r="DE245" s="38"/>
      <c r="DF245" s="38"/>
      <c r="DG245" s="38"/>
      <c r="DH245" s="38"/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38"/>
      <c r="EF245" s="38"/>
      <c r="EG245" s="38"/>
      <c r="EH245" s="38"/>
      <c r="EI245" s="38"/>
      <c r="EJ245" s="38"/>
      <c r="EK245" s="38"/>
      <c r="EL245" s="38"/>
      <c r="EM245" s="38"/>
      <c r="EN245" s="38"/>
      <c r="EO245" s="38"/>
      <c r="EP245" s="38"/>
      <c r="EQ245" s="38"/>
      <c r="ER245" s="38"/>
      <c r="ES245" s="38"/>
      <c r="ET245" s="38"/>
      <c r="EU245" s="38"/>
      <c r="EV245" s="38"/>
      <c r="EW245" s="38"/>
      <c r="EX245" s="38"/>
      <c r="EY245" s="38"/>
      <c r="EZ245" s="38"/>
      <c r="FA245" s="38"/>
      <c r="FB245" s="38"/>
      <c r="FC245" s="38"/>
      <c r="FD245" s="38"/>
      <c r="FE245" s="38"/>
      <c r="FF245" s="38"/>
      <c r="FG245" s="38"/>
      <c r="FH245" s="38"/>
      <c r="FI245" s="38"/>
      <c r="FJ245" s="38"/>
      <c r="FK245" s="38"/>
      <c r="FL245" s="38"/>
      <c r="FM245" s="38"/>
      <c r="FN245" s="38"/>
      <c r="FO245" s="38"/>
      <c r="FP245" s="38"/>
      <c r="FQ245" s="38"/>
      <c r="FR245" s="38"/>
      <c r="FS245" s="38"/>
      <c r="FT245" s="38"/>
      <c r="FU245" s="38"/>
      <c r="FV245" s="38"/>
      <c r="FW245" s="38"/>
      <c r="FX245" s="38"/>
      <c r="FY245" s="38"/>
      <c r="FZ245" s="38"/>
      <c r="GA245" s="38"/>
      <c r="GB245" s="38"/>
      <c r="GC245" s="38"/>
      <c r="GD245" s="38"/>
      <c r="GE245" s="38"/>
      <c r="GF245" s="38"/>
      <c r="GG245" s="38"/>
      <c r="GH245" s="38"/>
      <c r="GI245" s="38"/>
      <c r="GJ245" s="38"/>
      <c r="GK245" s="38"/>
      <c r="GL245" s="38"/>
      <c r="GM245" s="38"/>
      <c r="GN245" s="38"/>
      <c r="GO245" s="38"/>
      <c r="GP245" s="38"/>
      <c r="GQ245" s="38"/>
      <c r="GR245" s="38"/>
      <c r="GS245" s="38"/>
      <c r="GT245" s="38"/>
      <c r="GU245" s="38"/>
      <c r="GV245" s="38"/>
      <c r="GW245" s="38"/>
      <c r="GX245" s="38"/>
      <c r="GY245" s="38"/>
      <c r="GZ245" s="38"/>
      <c r="HA245" s="38"/>
      <c r="HB245" s="38"/>
      <c r="HC245" s="38"/>
      <c r="HD245" s="38"/>
      <c r="HE245" s="38"/>
      <c r="HF245" s="38"/>
      <c r="HG245" s="38"/>
      <c r="HH245" s="38"/>
      <c r="HI245" s="38"/>
      <c r="HJ245" s="38"/>
      <c r="HK245" s="38"/>
      <c r="HL245" s="38"/>
      <c r="HM245" s="38"/>
      <c r="HN245" s="38"/>
      <c r="HO245" s="38"/>
      <c r="HP245" s="38"/>
      <c r="HQ245" s="38"/>
      <c r="HR245" s="38"/>
      <c r="HS245" s="38"/>
      <c r="HT245" s="38"/>
      <c r="HU245" s="38"/>
      <c r="HV245" s="38"/>
      <c r="HW245" s="38"/>
      <c r="HX245" s="38"/>
      <c r="HY245" s="38"/>
      <c r="HZ245" s="38"/>
      <c r="IA245" s="38"/>
      <c r="IB245" s="38"/>
      <c r="IC245" s="38"/>
      <c r="ID245" s="38"/>
      <c r="IE245" s="38"/>
      <c r="IF245" s="38"/>
      <c r="IG245" s="38"/>
      <c r="IH245" s="38"/>
      <c r="II245" s="38"/>
      <c r="IJ245" s="38"/>
      <c r="IK245" s="38"/>
      <c r="IL245" s="38"/>
      <c r="IM245" s="38"/>
      <c r="IN245" s="38"/>
      <c r="IO245" s="38"/>
      <c r="IP245" s="38"/>
      <c r="IQ245" s="38"/>
      <c r="IR245" s="38"/>
      <c r="IS245" s="38"/>
      <c r="IT245" s="38"/>
      <c r="IU245" s="38"/>
      <c r="IV245" s="38"/>
      <c r="IW245" s="38"/>
      <c r="IX245" s="38"/>
      <c r="IY245" s="38"/>
      <c r="IZ245" s="38"/>
      <c r="JA245" s="38"/>
      <c r="JB245" s="38"/>
      <c r="JC245" s="38"/>
      <c r="JD245" s="38"/>
      <c r="JE245" s="38"/>
      <c r="JF245" s="38"/>
      <c r="JG245" s="38"/>
      <c r="JH245" s="38"/>
      <c r="JI245" s="38"/>
      <c r="JJ245" s="38"/>
      <c r="JK245" s="38"/>
      <c r="JL245" s="38"/>
      <c r="JM245" s="38"/>
      <c r="JN245" s="38"/>
      <c r="JO245" s="38"/>
      <c r="JP245" s="38"/>
      <c r="JQ245" s="38"/>
      <c r="JR245" s="38"/>
      <c r="JS245" s="38"/>
      <c r="JT245" s="38"/>
      <c r="JU245" s="38"/>
      <c r="JV245" s="38"/>
      <c r="JW245" s="38"/>
      <c r="JX245" s="38"/>
      <c r="JY245" s="38"/>
      <c r="JZ245" s="38"/>
      <c r="KA245" s="38"/>
      <c r="KB245" s="38"/>
      <c r="KC245" s="38"/>
      <c r="KD245" s="38"/>
      <c r="KE245" s="38"/>
      <c r="KF245" s="38"/>
      <c r="KG245" s="38"/>
      <c r="KH245" s="38"/>
      <c r="KI245" s="38"/>
      <c r="KJ245" s="38"/>
      <c r="KK245" s="38"/>
      <c r="KL245" s="38"/>
      <c r="KM245" s="38"/>
      <c r="KN245" s="38"/>
      <c r="KO245" s="38"/>
      <c r="KP245" s="38"/>
      <c r="KQ245" s="38"/>
      <c r="KR245" s="38"/>
      <c r="KS245" s="38"/>
      <c r="KT245" s="38"/>
      <c r="KU245" s="38"/>
      <c r="KV245" s="38"/>
      <c r="KW245" s="38"/>
      <c r="KX245" s="38"/>
      <c r="KY245" s="38"/>
      <c r="KZ245" s="38"/>
      <c r="LA245" s="38"/>
      <c r="LB245" s="38"/>
      <c r="LC245" s="38"/>
      <c r="LD245" s="38"/>
      <c r="LE245" s="38"/>
      <c r="LF245" s="38"/>
      <c r="LG245" s="38"/>
      <c r="LH245" s="38"/>
      <c r="LI245" s="38"/>
      <c r="LJ245" s="38"/>
      <c r="LK245" s="38"/>
      <c r="LL245" s="38"/>
      <c r="LM245" s="38"/>
      <c r="LN245" s="38"/>
      <c r="LO245" s="38"/>
      <c r="LP245" s="38"/>
      <c r="LQ245" s="38"/>
      <c r="LR245" s="38"/>
      <c r="LS245" s="38"/>
      <c r="LT245" s="38"/>
      <c r="LU245" s="38"/>
      <c r="LV245" s="38"/>
      <c r="LW245" s="38"/>
      <c r="LX245" s="38"/>
      <c r="LY245" s="38"/>
      <c r="LZ245" s="38"/>
      <c r="MA245" s="38"/>
      <c r="MB245" s="38"/>
      <c r="MC245" s="38"/>
      <c r="MD245" s="38"/>
      <c r="ME245" s="38"/>
      <c r="MF245" s="38"/>
      <c r="MG245" s="38"/>
      <c r="MH245" s="38"/>
      <c r="MI245" s="38"/>
      <c r="MJ245" s="38"/>
      <c r="MK245" s="38"/>
      <c r="ML245" s="38"/>
      <c r="MM245" s="38"/>
      <c r="MN245" s="38"/>
      <c r="MO245" s="38"/>
      <c r="MP245" s="38"/>
      <c r="MQ245" s="38"/>
      <c r="MR245" s="38"/>
      <c r="MS245" s="38"/>
      <c r="MT245" s="38"/>
      <c r="MU245" s="38"/>
      <c r="MV245" s="38"/>
      <c r="MW245" s="38"/>
      <c r="MX245" s="38"/>
      <c r="MY245" s="38"/>
      <c r="MZ245" s="38"/>
      <c r="NA245" s="38"/>
      <c r="NB245" s="38"/>
      <c r="NC245" s="38"/>
      <c r="ND245" s="38"/>
      <c r="NE245" s="38"/>
      <c r="NF245" s="38"/>
      <c r="NG245" s="38"/>
      <c r="NH245" s="38"/>
      <c r="NI245" s="38"/>
      <c r="NJ245" s="38"/>
      <c r="NK245" s="38"/>
      <c r="NL245" s="38"/>
      <c r="NM245" s="38"/>
      <c r="NN245" s="38"/>
      <c r="NO245" s="38"/>
      <c r="NP245" s="38"/>
      <c r="NQ245" s="38"/>
      <c r="NR245" s="38"/>
      <c r="NS245" s="38"/>
      <c r="NT245" s="38"/>
      <c r="NU245" s="38"/>
      <c r="NV245" s="38"/>
      <c r="NW245" s="38"/>
      <c r="NX245" s="38"/>
      <c r="NY245" s="38"/>
      <c r="NZ245" s="38"/>
      <c r="OA245" s="38"/>
      <c r="OB245" s="38"/>
      <c r="OC245" s="38"/>
      <c r="OD245" s="38"/>
      <c r="OE245" s="38"/>
      <c r="OF245" s="38"/>
      <c r="OG245" s="38"/>
      <c r="OH245" s="38"/>
      <c r="OI245" s="38"/>
      <c r="OJ245" s="38"/>
      <c r="OK245" s="38"/>
      <c r="OL245" s="38"/>
      <c r="OM245" s="38"/>
      <c r="ON245" s="38"/>
      <c r="OO245" s="38"/>
      <c r="OP245" s="38"/>
      <c r="OQ245" s="38"/>
      <c r="OR245" s="38"/>
      <c r="OS245" s="38"/>
      <c r="OT245" s="38"/>
      <c r="OU245" s="38"/>
      <c r="OV245" s="38"/>
      <c r="OW245" s="38"/>
      <c r="OX245" s="38"/>
      <c r="OY245" s="38"/>
      <c r="OZ245" s="38"/>
      <c r="PA245" s="38"/>
      <c r="PB245" s="38"/>
      <c r="PC245" s="38"/>
      <c r="PD245" s="38"/>
      <c r="PE245" s="38"/>
      <c r="PF245" s="38"/>
      <c r="PG245" s="38"/>
      <c r="PH245" s="38"/>
      <c r="PI245" s="38"/>
      <c r="PJ245" s="38"/>
      <c r="PK245" s="38"/>
      <c r="PL245" s="38"/>
      <c r="PM245" s="38"/>
      <c r="PN245" s="38"/>
      <c r="PO245" s="38"/>
      <c r="PP245" s="38"/>
      <c r="PQ245" s="38"/>
      <c r="PR245" s="38"/>
      <c r="PS245" s="38"/>
      <c r="PT245" s="38"/>
      <c r="PU245" s="38"/>
      <c r="PV245" s="38"/>
      <c r="PW245" s="38"/>
      <c r="PX245" s="38"/>
      <c r="PY245" s="38"/>
      <c r="PZ245" s="38"/>
      <c r="QA245" s="38"/>
      <c r="QB245" s="38"/>
      <c r="QC245" s="38"/>
      <c r="QD245" s="38"/>
      <c r="QE245" s="38"/>
      <c r="QF245" s="38"/>
      <c r="QG245" s="38"/>
      <c r="QH245" s="38"/>
      <c r="QI245" s="38"/>
      <c r="QJ245" s="38"/>
      <c r="QK245" s="38"/>
      <c r="QL245" s="38"/>
      <c r="QM245" s="38"/>
      <c r="QN245" s="38"/>
      <c r="QO245" s="38"/>
      <c r="QP245" s="38"/>
      <c r="QQ245" s="38"/>
      <c r="QR245" s="38"/>
      <c r="QS245" s="38"/>
      <c r="QT245" s="38"/>
      <c r="QU245" s="38"/>
      <c r="QV245" s="38"/>
      <c r="QW245" s="38"/>
      <c r="QX245" s="38"/>
      <c r="QY245" s="38"/>
      <c r="QZ245" s="38"/>
      <c r="RA245" s="38"/>
      <c r="RB245" s="38"/>
      <c r="RC245" s="38"/>
      <c r="RD245" s="38"/>
      <c r="RE245" s="38"/>
      <c r="RF245" s="38"/>
      <c r="RG245" s="38"/>
      <c r="RH245" s="38"/>
      <c r="RI245" s="38"/>
      <c r="RJ245" s="38"/>
      <c r="RK245" s="38"/>
      <c r="RL245" s="38"/>
      <c r="RM245" s="38"/>
      <c r="RN245" s="38"/>
      <c r="RO245" s="38"/>
      <c r="RP245" s="38"/>
      <c r="RQ245" s="38"/>
      <c r="RR245" s="38"/>
      <c r="RS245" s="38"/>
      <c r="RT245" s="38"/>
      <c r="RU245" s="38"/>
      <c r="RV245" s="38"/>
      <c r="RW245" s="38"/>
      <c r="RX245" s="38"/>
      <c r="RY245" s="38"/>
      <c r="RZ245" s="38"/>
      <c r="SA245" s="38"/>
      <c r="SB245" s="38"/>
      <c r="SC245" s="38"/>
      <c r="SD245" s="38"/>
      <c r="SE245" s="38"/>
      <c r="SF245" s="38"/>
      <c r="SG245" s="38"/>
      <c r="SH245" s="38"/>
      <c r="SI245" s="38"/>
      <c r="SJ245" s="38"/>
      <c r="SK245" s="38"/>
      <c r="SL245" s="38"/>
      <c r="SM245" s="38"/>
      <c r="SN245" s="38"/>
      <c r="SO245" s="38"/>
      <c r="SP245" s="38"/>
      <c r="SQ245" s="38"/>
      <c r="SR245" s="38"/>
      <c r="SS245" s="38"/>
      <c r="ST245" s="38"/>
      <c r="SU245" s="38"/>
      <c r="SV245" s="38"/>
      <c r="SW245" s="38"/>
      <c r="SX245" s="38"/>
      <c r="SY245" s="38"/>
      <c r="SZ245" s="38"/>
      <c r="TA245" s="38"/>
      <c r="TB245" s="38"/>
      <c r="TC245" s="38"/>
      <c r="TD245" s="38"/>
      <c r="TE245" s="38"/>
      <c r="TF245" s="38"/>
      <c r="TG245" s="38"/>
      <c r="TH245" s="38"/>
      <c r="TI245" s="38"/>
      <c r="TJ245" s="38"/>
      <c r="TK245" s="38"/>
      <c r="TL245" s="38"/>
      <c r="TM245" s="38"/>
      <c r="TN245" s="38"/>
      <c r="TO245" s="38"/>
      <c r="TP245" s="38"/>
      <c r="TQ245" s="38"/>
      <c r="TR245" s="38"/>
      <c r="TS245" s="38"/>
      <c r="TT245" s="38"/>
      <c r="TU245" s="38"/>
      <c r="TV245" s="38"/>
      <c r="TW245" s="38"/>
      <c r="TX245" s="38"/>
      <c r="TY245" s="38"/>
      <c r="TZ245" s="38"/>
      <c r="UA245" s="38"/>
      <c r="UB245" s="38"/>
      <c r="UC245" s="38"/>
      <c r="UD245" s="38"/>
      <c r="UE245" s="38"/>
      <c r="UF245" s="38"/>
      <c r="UG245" s="38"/>
      <c r="UH245" s="38"/>
      <c r="UI245" s="38"/>
      <c r="UJ245" s="38"/>
      <c r="UK245" s="38"/>
      <c r="UL245" s="38"/>
      <c r="UM245" s="38"/>
      <c r="UN245" s="38"/>
      <c r="UO245" s="38"/>
      <c r="UP245" s="38"/>
      <c r="UQ245" s="38"/>
      <c r="UR245" s="38"/>
      <c r="US245" s="38"/>
      <c r="UT245" s="38"/>
      <c r="UU245" s="38"/>
      <c r="UV245" s="38"/>
      <c r="UW245" s="38"/>
      <c r="UX245" s="38"/>
      <c r="UY245" s="38"/>
      <c r="UZ245" s="38"/>
      <c r="VA245" s="38"/>
      <c r="VB245" s="38"/>
      <c r="VC245" s="38"/>
      <c r="VD245" s="38"/>
      <c r="VE245" s="38"/>
      <c r="VF245" s="38"/>
      <c r="VG245" s="38"/>
      <c r="VH245" s="38"/>
      <c r="VI245" s="38"/>
      <c r="VJ245" s="38"/>
      <c r="VK245" s="38"/>
      <c r="VL245" s="38"/>
      <c r="VM245" s="38"/>
      <c r="VN245" s="38"/>
      <c r="VO245" s="38"/>
      <c r="VP245" s="38"/>
      <c r="VQ245" s="38"/>
      <c r="VR245" s="38"/>
      <c r="VS245" s="38"/>
      <c r="VT245" s="38"/>
      <c r="VU245" s="38"/>
      <c r="VV245" s="38"/>
      <c r="VW245" s="38"/>
      <c r="VX245" s="38"/>
      <c r="VY245" s="38"/>
      <c r="VZ245" s="38"/>
      <c r="WA245" s="38"/>
      <c r="WB245" s="38"/>
      <c r="WC245" s="38"/>
      <c r="WD245" s="38"/>
      <c r="WE245" s="38"/>
      <c r="WF245" s="38"/>
      <c r="WG245" s="38"/>
      <c r="WH245" s="38"/>
      <c r="WI245" s="38"/>
      <c r="WJ245" s="38"/>
      <c r="WK245" s="38"/>
      <c r="WL245" s="38"/>
      <c r="WM245" s="38"/>
      <c r="WN245" s="38"/>
      <c r="WO245" s="38"/>
      <c r="WP245" s="38"/>
      <c r="WQ245" s="38"/>
      <c r="WR245" s="38"/>
      <c r="WS245" s="38"/>
      <c r="WT245" s="38"/>
      <c r="WU245" s="38"/>
      <c r="WV245" s="38"/>
      <c r="WW245" s="38"/>
      <c r="WX245" s="38"/>
      <c r="WY245" s="38"/>
      <c r="WZ245" s="38"/>
      <c r="XA245" s="38"/>
      <c r="XB245" s="38"/>
      <c r="XC245" s="38"/>
      <c r="XD245" s="38"/>
      <c r="XE245" s="38"/>
      <c r="XF245" s="38"/>
      <c r="XG245" s="38"/>
      <c r="XH245" s="38"/>
      <c r="XI245" s="38"/>
      <c r="XJ245" s="38"/>
      <c r="XK245" s="38"/>
      <c r="XL245" s="38"/>
      <c r="XM245" s="38"/>
      <c r="XN245" s="38"/>
      <c r="XO245" s="38"/>
      <c r="XP245" s="38"/>
      <c r="XQ245" s="38"/>
      <c r="XR245" s="38"/>
      <c r="XS245" s="38"/>
      <c r="XT245" s="38"/>
      <c r="XU245" s="38"/>
      <c r="XV245" s="38"/>
      <c r="XW245" s="38"/>
      <c r="XX245" s="38"/>
      <c r="XY245" s="38"/>
      <c r="XZ245" s="38"/>
      <c r="YA245" s="38"/>
      <c r="YB245" s="38"/>
      <c r="YC245" s="38"/>
      <c r="YD245" s="38"/>
      <c r="YE245" s="38"/>
      <c r="YF245" s="38"/>
      <c r="YG245" s="38"/>
      <c r="YH245" s="38"/>
      <c r="YI245" s="38"/>
      <c r="YJ245" s="38"/>
      <c r="YK245" s="38"/>
      <c r="YL245" s="38"/>
      <c r="YM245" s="38"/>
      <c r="YN245" s="38"/>
      <c r="YO245" s="38"/>
      <c r="YP245" s="38"/>
      <c r="YQ245" s="38"/>
      <c r="YR245" s="38"/>
      <c r="YS245" s="38"/>
      <c r="YT245" s="38"/>
      <c r="YU245" s="38"/>
      <c r="YV245" s="38"/>
      <c r="YW245" s="38"/>
      <c r="YX245" s="38"/>
      <c r="YY245" s="38"/>
      <c r="YZ245" s="38"/>
      <c r="ZA245" s="38"/>
      <c r="ZB245" s="38"/>
      <c r="ZC245" s="38"/>
      <c r="ZD245" s="38"/>
      <c r="ZE245" s="38"/>
      <c r="ZF245" s="38"/>
      <c r="ZG245" s="38"/>
      <c r="ZH245" s="38"/>
      <c r="ZI245" s="38"/>
      <c r="ZJ245" s="38"/>
      <c r="ZK245" s="38"/>
      <c r="ZL245" s="38"/>
      <c r="ZM245" s="38"/>
      <c r="ZN245" s="38"/>
      <c r="ZO245" s="38"/>
      <c r="ZP245" s="38"/>
      <c r="ZQ245" s="38"/>
      <c r="ZR245" s="38"/>
      <c r="ZS245" s="38"/>
      <c r="ZT245" s="38"/>
      <c r="ZU245" s="38"/>
      <c r="ZV245" s="38"/>
      <c r="ZW245" s="38"/>
      <c r="ZX245" s="38"/>
      <c r="ZY245" s="38"/>
      <c r="ZZ245" s="38"/>
      <c r="AAA245" s="38"/>
      <c r="AAB245" s="38"/>
      <c r="AAC245" s="38"/>
      <c r="AAD245" s="38"/>
      <c r="AAE245" s="38"/>
      <c r="AAF245" s="38"/>
      <c r="AAG245" s="38"/>
      <c r="AAH245" s="38"/>
      <c r="AAI245" s="38"/>
      <c r="AAJ245" s="31">
        <f t="shared" si="21"/>
        <v>0</v>
      </c>
      <c r="AAK245" s="5"/>
    </row>
    <row r="246" spans="1:736" s="36" customFormat="1" x14ac:dyDescent="0.25">
      <c r="A246" s="43" t="s">
        <v>150</v>
      </c>
      <c r="B246" s="77">
        <f t="shared" si="20"/>
        <v>0</v>
      </c>
      <c r="C246" s="69">
        <v>1</v>
      </c>
      <c r="D246" s="71">
        <v>42773</v>
      </c>
      <c r="E246" s="79">
        <v>32</v>
      </c>
      <c r="F246" s="79">
        <f t="shared" si="23"/>
        <v>0</v>
      </c>
      <c r="G246" s="77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  <c r="BQ246" s="38"/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38"/>
      <c r="CQ246" s="38"/>
      <c r="CR246" s="38"/>
      <c r="CS246" s="38"/>
      <c r="CT246" s="38"/>
      <c r="CU246" s="38"/>
      <c r="CV246" s="38"/>
      <c r="CW246" s="38"/>
      <c r="CX246" s="38"/>
      <c r="CY246" s="38"/>
      <c r="CZ246" s="38"/>
      <c r="DA246" s="38"/>
      <c r="DB246" s="38"/>
      <c r="DC246" s="38"/>
      <c r="DD246" s="38"/>
      <c r="DE246" s="38"/>
      <c r="DF246" s="38"/>
      <c r="DG246" s="38"/>
      <c r="DH246" s="38"/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38"/>
      <c r="EF246" s="38"/>
      <c r="EG246" s="38"/>
      <c r="EH246" s="38"/>
      <c r="EI246" s="38"/>
      <c r="EJ246" s="38"/>
      <c r="EK246" s="38"/>
      <c r="EL246" s="38"/>
      <c r="EM246" s="38"/>
      <c r="EN246" s="38"/>
      <c r="EO246" s="38"/>
      <c r="EP246" s="38"/>
      <c r="EQ246" s="38"/>
      <c r="ER246" s="38"/>
      <c r="ES246" s="38"/>
      <c r="ET246" s="38"/>
      <c r="EU246" s="38"/>
      <c r="EV246" s="38"/>
      <c r="EW246" s="38"/>
      <c r="EX246" s="38"/>
      <c r="EY246" s="38"/>
      <c r="EZ246" s="38"/>
      <c r="FA246" s="38"/>
      <c r="FB246" s="38"/>
      <c r="FC246" s="38"/>
      <c r="FD246" s="38"/>
      <c r="FE246" s="38"/>
      <c r="FF246" s="38"/>
      <c r="FG246" s="38"/>
      <c r="FH246" s="38"/>
      <c r="FI246" s="38"/>
      <c r="FJ246" s="38"/>
      <c r="FK246" s="38"/>
      <c r="FL246" s="38"/>
      <c r="FM246" s="38"/>
      <c r="FN246" s="38"/>
      <c r="FO246" s="38"/>
      <c r="FP246" s="38"/>
      <c r="FQ246" s="38"/>
      <c r="FR246" s="38"/>
      <c r="FS246" s="38"/>
      <c r="FT246" s="38"/>
      <c r="FU246" s="38"/>
      <c r="FV246" s="38"/>
      <c r="FW246" s="38"/>
      <c r="FX246" s="38"/>
      <c r="FY246" s="38"/>
      <c r="FZ246" s="38"/>
      <c r="GA246" s="38"/>
      <c r="GB246" s="38"/>
      <c r="GC246" s="38"/>
      <c r="GD246" s="38"/>
      <c r="GE246" s="38"/>
      <c r="GF246" s="38"/>
      <c r="GG246" s="38"/>
      <c r="GH246" s="38"/>
      <c r="GI246" s="38"/>
      <c r="GJ246" s="38"/>
      <c r="GK246" s="38"/>
      <c r="GL246" s="38"/>
      <c r="GM246" s="38"/>
      <c r="GN246" s="38"/>
      <c r="GO246" s="38"/>
      <c r="GP246" s="38"/>
      <c r="GQ246" s="38"/>
      <c r="GR246" s="38"/>
      <c r="GS246" s="38"/>
      <c r="GT246" s="38"/>
      <c r="GU246" s="38"/>
      <c r="GV246" s="38"/>
      <c r="GW246" s="38"/>
      <c r="GX246" s="38"/>
      <c r="GY246" s="38"/>
      <c r="GZ246" s="38"/>
      <c r="HA246" s="38"/>
      <c r="HB246" s="38"/>
      <c r="HC246" s="38"/>
      <c r="HD246" s="38"/>
      <c r="HE246" s="38"/>
      <c r="HF246" s="38"/>
      <c r="HG246" s="38"/>
      <c r="HH246" s="38"/>
      <c r="HI246" s="38"/>
      <c r="HJ246" s="38"/>
      <c r="HK246" s="38"/>
      <c r="HL246" s="38"/>
      <c r="HM246" s="38"/>
      <c r="HN246" s="38"/>
      <c r="HO246" s="38"/>
      <c r="HP246" s="38"/>
      <c r="HQ246" s="38"/>
      <c r="HR246" s="38"/>
      <c r="HS246" s="38"/>
      <c r="HT246" s="38"/>
      <c r="HU246" s="38"/>
      <c r="HV246" s="38"/>
      <c r="HW246" s="38"/>
      <c r="HX246" s="38"/>
      <c r="HY246" s="38"/>
      <c r="HZ246" s="38"/>
      <c r="IA246" s="38"/>
      <c r="IB246" s="38"/>
      <c r="IC246" s="38"/>
      <c r="ID246" s="38"/>
      <c r="IE246" s="38"/>
      <c r="IF246" s="38"/>
      <c r="IG246" s="38"/>
      <c r="IH246" s="38"/>
      <c r="II246" s="38"/>
      <c r="IJ246" s="38"/>
      <c r="IK246" s="38"/>
      <c r="IL246" s="38"/>
      <c r="IM246" s="38"/>
      <c r="IN246" s="38"/>
      <c r="IO246" s="38"/>
      <c r="IP246" s="38"/>
      <c r="IQ246" s="38"/>
      <c r="IR246" s="38"/>
      <c r="IS246" s="38"/>
      <c r="IT246" s="38"/>
      <c r="IU246" s="38"/>
      <c r="IV246" s="38"/>
      <c r="IW246" s="38"/>
      <c r="IX246" s="38"/>
      <c r="IY246" s="38"/>
      <c r="IZ246" s="38"/>
      <c r="JA246" s="38"/>
      <c r="JB246" s="38"/>
      <c r="JC246" s="38"/>
      <c r="JD246" s="38"/>
      <c r="JE246" s="38"/>
      <c r="JF246" s="38"/>
      <c r="JG246" s="38"/>
      <c r="JH246" s="38"/>
      <c r="JI246" s="38"/>
      <c r="JJ246" s="38"/>
      <c r="JK246" s="38"/>
      <c r="JL246" s="38"/>
      <c r="JM246" s="38"/>
      <c r="JN246" s="38"/>
      <c r="JO246" s="38"/>
      <c r="JP246" s="38"/>
      <c r="JQ246" s="38"/>
      <c r="JR246" s="38"/>
      <c r="JS246" s="38"/>
      <c r="JT246" s="38"/>
      <c r="JU246" s="38"/>
      <c r="JV246" s="38"/>
      <c r="JW246" s="38"/>
      <c r="JX246" s="38"/>
      <c r="JY246" s="38"/>
      <c r="JZ246" s="38"/>
      <c r="KA246" s="38"/>
      <c r="KB246" s="38"/>
      <c r="KC246" s="38"/>
      <c r="KD246" s="38"/>
      <c r="KE246" s="38"/>
      <c r="KF246" s="38"/>
      <c r="KG246" s="38"/>
      <c r="KH246" s="38"/>
      <c r="KI246" s="38"/>
      <c r="KJ246" s="38"/>
      <c r="KK246" s="38"/>
      <c r="KL246" s="38"/>
      <c r="KM246" s="38"/>
      <c r="KN246" s="38"/>
      <c r="KO246" s="38"/>
      <c r="KP246" s="38"/>
      <c r="KQ246" s="38"/>
      <c r="KR246" s="38"/>
      <c r="KS246" s="38"/>
      <c r="KT246" s="38"/>
      <c r="KU246" s="38"/>
      <c r="KV246" s="38"/>
      <c r="KW246" s="38"/>
      <c r="KX246" s="38"/>
      <c r="KY246" s="38"/>
      <c r="KZ246" s="38"/>
      <c r="LA246" s="38"/>
      <c r="LB246" s="38"/>
      <c r="LC246" s="38"/>
      <c r="LD246" s="38"/>
      <c r="LE246" s="38"/>
      <c r="LF246" s="38"/>
      <c r="LG246" s="38"/>
      <c r="LH246" s="38"/>
      <c r="LI246" s="38"/>
      <c r="LJ246" s="38"/>
      <c r="LK246" s="38"/>
      <c r="LL246" s="38"/>
      <c r="LM246" s="38"/>
      <c r="LN246" s="38"/>
      <c r="LO246" s="38"/>
      <c r="LP246" s="38"/>
      <c r="LQ246" s="38"/>
      <c r="LR246" s="38"/>
      <c r="LS246" s="38"/>
      <c r="LT246" s="38"/>
      <c r="LU246" s="38"/>
      <c r="LV246" s="38"/>
      <c r="LW246" s="38"/>
      <c r="LX246" s="38"/>
      <c r="LY246" s="38"/>
      <c r="LZ246" s="38"/>
      <c r="MA246" s="38"/>
      <c r="MB246" s="38"/>
      <c r="MC246" s="38"/>
      <c r="MD246" s="38"/>
      <c r="ME246" s="38"/>
      <c r="MF246" s="38"/>
      <c r="MG246" s="38"/>
      <c r="MH246" s="38"/>
      <c r="MI246" s="38"/>
      <c r="MJ246" s="38"/>
      <c r="MK246" s="38"/>
      <c r="ML246" s="38"/>
      <c r="MM246" s="38"/>
      <c r="MN246" s="38"/>
      <c r="MO246" s="38"/>
      <c r="MP246" s="38"/>
      <c r="MQ246" s="38"/>
      <c r="MR246" s="38"/>
      <c r="MS246" s="38"/>
      <c r="MT246" s="38"/>
      <c r="MU246" s="38"/>
      <c r="MV246" s="38"/>
      <c r="MW246" s="38"/>
      <c r="MX246" s="38"/>
      <c r="MY246" s="38"/>
      <c r="MZ246" s="38"/>
      <c r="NA246" s="38"/>
      <c r="NB246" s="38"/>
      <c r="NC246" s="38"/>
      <c r="ND246" s="38"/>
      <c r="NE246" s="38"/>
      <c r="NF246" s="38"/>
      <c r="NG246" s="38"/>
      <c r="NH246" s="38"/>
      <c r="NI246" s="38"/>
      <c r="NJ246" s="38"/>
      <c r="NK246" s="38"/>
      <c r="NL246" s="38"/>
      <c r="NM246" s="38"/>
      <c r="NN246" s="38"/>
      <c r="NO246" s="38"/>
      <c r="NP246" s="38"/>
      <c r="NQ246" s="38"/>
      <c r="NR246" s="38"/>
      <c r="NS246" s="38"/>
      <c r="NT246" s="38"/>
      <c r="NU246" s="38"/>
      <c r="NV246" s="38"/>
      <c r="NW246" s="38"/>
      <c r="NX246" s="38"/>
      <c r="NY246" s="38"/>
      <c r="NZ246" s="38"/>
      <c r="OA246" s="38"/>
      <c r="OB246" s="38"/>
      <c r="OC246" s="38"/>
      <c r="OD246" s="38"/>
      <c r="OE246" s="38"/>
      <c r="OF246" s="38"/>
      <c r="OG246" s="38"/>
      <c r="OH246" s="38"/>
      <c r="OI246" s="38"/>
      <c r="OJ246" s="38"/>
      <c r="OK246" s="38"/>
      <c r="OL246" s="38"/>
      <c r="OM246" s="38"/>
      <c r="ON246" s="38"/>
      <c r="OO246" s="38"/>
      <c r="OP246" s="38"/>
      <c r="OQ246" s="38"/>
      <c r="OR246" s="38"/>
      <c r="OS246" s="38"/>
      <c r="OT246" s="38"/>
      <c r="OU246" s="38"/>
      <c r="OV246" s="38"/>
      <c r="OW246" s="38"/>
      <c r="OX246" s="38"/>
      <c r="OY246" s="38"/>
      <c r="OZ246" s="38"/>
      <c r="PA246" s="38"/>
      <c r="PB246" s="38"/>
      <c r="PC246" s="38"/>
      <c r="PD246" s="38"/>
      <c r="PE246" s="38"/>
      <c r="PF246" s="38"/>
      <c r="PG246" s="38"/>
      <c r="PH246" s="38"/>
      <c r="PI246" s="38"/>
      <c r="PJ246" s="38"/>
      <c r="PK246" s="38"/>
      <c r="PL246" s="38"/>
      <c r="PM246" s="38"/>
      <c r="PN246" s="38"/>
      <c r="PO246" s="38"/>
      <c r="PP246" s="38"/>
      <c r="PQ246" s="38"/>
      <c r="PR246" s="38"/>
      <c r="PS246" s="38"/>
      <c r="PT246" s="38"/>
      <c r="PU246" s="38"/>
      <c r="PV246" s="38"/>
      <c r="PW246" s="38"/>
      <c r="PX246" s="38"/>
      <c r="PY246" s="38"/>
      <c r="PZ246" s="38"/>
      <c r="QA246" s="38"/>
      <c r="QB246" s="38"/>
      <c r="QC246" s="38"/>
      <c r="QD246" s="38"/>
      <c r="QE246" s="38"/>
      <c r="QF246" s="38"/>
      <c r="QG246" s="38"/>
      <c r="QH246" s="38"/>
      <c r="QI246" s="38"/>
      <c r="QJ246" s="38"/>
      <c r="QK246" s="38"/>
      <c r="QL246" s="38"/>
      <c r="QM246" s="38"/>
      <c r="QN246" s="38"/>
      <c r="QO246" s="38"/>
      <c r="QP246" s="38"/>
      <c r="QQ246" s="38"/>
      <c r="QR246" s="38"/>
      <c r="QS246" s="38"/>
      <c r="QT246" s="38"/>
      <c r="QU246" s="38"/>
      <c r="QV246" s="38"/>
      <c r="QW246" s="38"/>
      <c r="QX246" s="38"/>
      <c r="QY246" s="38"/>
      <c r="QZ246" s="38"/>
      <c r="RA246" s="38"/>
      <c r="RB246" s="38"/>
      <c r="RC246" s="38"/>
      <c r="RD246" s="38"/>
      <c r="RE246" s="38"/>
      <c r="RF246" s="38"/>
      <c r="RG246" s="38"/>
      <c r="RH246" s="38"/>
      <c r="RI246" s="38"/>
      <c r="RJ246" s="38"/>
      <c r="RK246" s="38"/>
      <c r="RL246" s="38"/>
      <c r="RM246" s="38"/>
      <c r="RN246" s="38"/>
      <c r="RO246" s="38"/>
      <c r="RP246" s="38"/>
      <c r="RQ246" s="38"/>
      <c r="RR246" s="38"/>
      <c r="RS246" s="38"/>
      <c r="RT246" s="38"/>
      <c r="RU246" s="38"/>
      <c r="RV246" s="38"/>
      <c r="RW246" s="38"/>
      <c r="RX246" s="38"/>
      <c r="RY246" s="38"/>
      <c r="RZ246" s="38"/>
      <c r="SA246" s="38"/>
      <c r="SB246" s="38"/>
      <c r="SC246" s="38"/>
      <c r="SD246" s="38"/>
      <c r="SE246" s="38"/>
      <c r="SF246" s="38"/>
      <c r="SG246" s="38"/>
      <c r="SH246" s="38"/>
      <c r="SI246" s="38"/>
      <c r="SJ246" s="38"/>
      <c r="SK246" s="38"/>
      <c r="SL246" s="38"/>
      <c r="SM246" s="38"/>
      <c r="SN246" s="38"/>
      <c r="SO246" s="38"/>
      <c r="SP246" s="38"/>
      <c r="SQ246" s="38"/>
      <c r="SR246" s="38"/>
      <c r="SS246" s="38"/>
      <c r="ST246" s="38"/>
      <c r="SU246" s="38"/>
      <c r="SV246" s="38"/>
      <c r="SW246" s="38"/>
      <c r="SX246" s="38"/>
      <c r="SY246" s="38"/>
      <c r="SZ246" s="38"/>
      <c r="TA246" s="38"/>
      <c r="TB246" s="38"/>
      <c r="TC246" s="38"/>
      <c r="TD246" s="38"/>
      <c r="TE246" s="38"/>
      <c r="TF246" s="38"/>
      <c r="TG246" s="38"/>
      <c r="TH246" s="38"/>
      <c r="TI246" s="38"/>
      <c r="TJ246" s="38"/>
      <c r="TK246" s="38"/>
      <c r="TL246" s="38"/>
      <c r="TM246" s="38"/>
      <c r="TN246" s="38"/>
      <c r="TO246" s="38"/>
      <c r="TP246" s="38"/>
      <c r="TQ246" s="38"/>
      <c r="TR246" s="38"/>
      <c r="TS246" s="38"/>
      <c r="TT246" s="38"/>
      <c r="TU246" s="38"/>
      <c r="TV246" s="38"/>
      <c r="TW246" s="38"/>
      <c r="TX246" s="38"/>
      <c r="TY246" s="38"/>
      <c r="TZ246" s="38"/>
      <c r="UA246" s="38"/>
      <c r="UB246" s="38"/>
      <c r="UC246" s="38"/>
      <c r="UD246" s="38"/>
      <c r="UE246" s="38"/>
      <c r="UF246" s="38"/>
      <c r="UG246" s="38"/>
      <c r="UH246" s="38"/>
      <c r="UI246" s="38"/>
      <c r="UJ246" s="38"/>
      <c r="UK246" s="38"/>
      <c r="UL246" s="38"/>
      <c r="UM246" s="38"/>
      <c r="UN246" s="38"/>
      <c r="UO246" s="38"/>
      <c r="UP246" s="38"/>
      <c r="UQ246" s="38"/>
      <c r="UR246" s="38"/>
      <c r="US246" s="38"/>
      <c r="UT246" s="38"/>
      <c r="UU246" s="38"/>
      <c r="UV246" s="38"/>
      <c r="UW246" s="38"/>
      <c r="UX246" s="38"/>
      <c r="UY246" s="38"/>
      <c r="UZ246" s="38"/>
      <c r="VA246" s="38"/>
      <c r="VB246" s="38"/>
      <c r="VC246" s="38"/>
      <c r="VD246" s="38"/>
      <c r="VE246" s="38"/>
      <c r="VF246" s="38"/>
      <c r="VG246" s="38"/>
      <c r="VH246" s="38"/>
      <c r="VI246" s="38"/>
      <c r="VJ246" s="38"/>
      <c r="VK246" s="38"/>
      <c r="VL246" s="38"/>
      <c r="VM246" s="38"/>
      <c r="VN246" s="38"/>
      <c r="VO246" s="38"/>
      <c r="VP246" s="38"/>
      <c r="VQ246" s="38"/>
      <c r="VR246" s="38"/>
      <c r="VS246" s="38"/>
      <c r="VT246" s="38"/>
      <c r="VU246" s="38"/>
      <c r="VV246" s="38"/>
      <c r="VW246" s="38"/>
      <c r="VX246" s="38"/>
      <c r="VY246" s="38"/>
      <c r="VZ246" s="38"/>
      <c r="WA246" s="38"/>
      <c r="WB246" s="38"/>
      <c r="WC246" s="38"/>
      <c r="WD246" s="38"/>
      <c r="WE246" s="38"/>
      <c r="WF246" s="38"/>
      <c r="WG246" s="38"/>
      <c r="WH246" s="38"/>
      <c r="WI246" s="38"/>
      <c r="WJ246" s="38"/>
      <c r="WK246" s="38"/>
      <c r="WL246" s="38"/>
      <c r="WM246" s="38"/>
      <c r="WN246" s="38"/>
      <c r="WO246" s="38"/>
      <c r="WP246" s="38"/>
      <c r="WQ246" s="38"/>
      <c r="WR246" s="38"/>
      <c r="WS246" s="38"/>
      <c r="WT246" s="38"/>
      <c r="WU246" s="38"/>
      <c r="WV246" s="38"/>
      <c r="WW246" s="38"/>
      <c r="WX246" s="38"/>
      <c r="WY246" s="38"/>
      <c r="WZ246" s="38"/>
      <c r="XA246" s="38"/>
      <c r="XB246" s="38"/>
      <c r="XC246" s="38"/>
      <c r="XD246" s="38"/>
      <c r="XE246" s="38"/>
      <c r="XF246" s="38"/>
      <c r="XG246" s="38"/>
      <c r="XH246" s="38"/>
      <c r="XI246" s="38"/>
      <c r="XJ246" s="38"/>
      <c r="XK246" s="38"/>
      <c r="XL246" s="38"/>
      <c r="XM246" s="38"/>
      <c r="XN246" s="38"/>
      <c r="XO246" s="38"/>
      <c r="XP246" s="38"/>
      <c r="XQ246" s="38"/>
      <c r="XR246" s="38"/>
      <c r="XS246" s="38"/>
      <c r="XT246" s="38"/>
      <c r="XU246" s="38"/>
      <c r="XV246" s="38"/>
      <c r="XW246" s="38"/>
      <c r="XX246" s="38"/>
      <c r="XY246" s="38"/>
      <c r="XZ246" s="38"/>
      <c r="YA246" s="38"/>
      <c r="YB246" s="38"/>
      <c r="YC246" s="38"/>
      <c r="YD246" s="38"/>
      <c r="YE246" s="38"/>
      <c r="YF246" s="38"/>
      <c r="YG246" s="38"/>
      <c r="YH246" s="38"/>
      <c r="YI246" s="38"/>
      <c r="YJ246" s="38"/>
      <c r="YK246" s="38"/>
      <c r="YL246" s="38"/>
      <c r="YM246" s="38"/>
      <c r="YN246" s="38"/>
      <c r="YO246" s="38"/>
      <c r="YP246" s="38"/>
      <c r="YQ246" s="38"/>
      <c r="YR246" s="38"/>
      <c r="YS246" s="38"/>
      <c r="YT246" s="38"/>
      <c r="YU246" s="38"/>
      <c r="YV246" s="38"/>
      <c r="YW246" s="38"/>
      <c r="YX246" s="38"/>
      <c r="YY246" s="38"/>
      <c r="YZ246" s="38"/>
      <c r="ZA246" s="38"/>
      <c r="ZB246" s="38"/>
      <c r="ZC246" s="38"/>
      <c r="ZD246" s="38"/>
      <c r="ZE246" s="38"/>
      <c r="ZF246" s="38"/>
      <c r="ZG246" s="38"/>
      <c r="ZH246" s="38"/>
      <c r="ZI246" s="38"/>
      <c r="ZJ246" s="38"/>
      <c r="ZK246" s="38"/>
      <c r="ZL246" s="38"/>
      <c r="ZM246" s="38"/>
      <c r="ZN246" s="38"/>
      <c r="ZO246" s="38"/>
      <c r="ZP246" s="38"/>
      <c r="ZQ246" s="38"/>
      <c r="ZR246" s="38"/>
      <c r="ZS246" s="38"/>
      <c r="ZT246" s="38"/>
      <c r="ZU246" s="38"/>
      <c r="ZV246" s="38"/>
      <c r="ZW246" s="38"/>
      <c r="ZX246" s="38"/>
      <c r="ZY246" s="38"/>
      <c r="ZZ246" s="38"/>
      <c r="AAA246" s="38"/>
      <c r="AAB246" s="38"/>
      <c r="AAC246" s="38"/>
      <c r="AAD246" s="38"/>
      <c r="AAE246" s="38"/>
      <c r="AAF246" s="38"/>
      <c r="AAG246" s="38"/>
      <c r="AAH246" s="38"/>
      <c r="AAI246" s="38"/>
      <c r="AAJ246" s="31">
        <f t="shared" si="21"/>
        <v>0</v>
      </c>
      <c r="AAK246" s="5"/>
    </row>
    <row r="247" spans="1:736" s="36" customFormat="1" ht="12" customHeight="1" x14ac:dyDescent="0.25">
      <c r="A247" s="43" t="s">
        <v>152</v>
      </c>
      <c r="B247" s="77">
        <f t="shared" si="20"/>
        <v>0</v>
      </c>
      <c r="C247" s="69">
        <v>1</v>
      </c>
      <c r="D247" s="71">
        <v>43095</v>
      </c>
      <c r="E247" s="79">
        <v>24.97</v>
      </c>
      <c r="F247" s="79">
        <f t="shared" si="23"/>
        <v>0</v>
      </c>
      <c r="G247" s="77">
        <v>3</v>
      </c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>
        <v>1</v>
      </c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  <c r="BQ247" s="38"/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38"/>
      <c r="CQ247" s="38"/>
      <c r="CR247" s="38"/>
      <c r="CS247" s="38"/>
      <c r="CT247" s="38"/>
      <c r="CU247" s="38"/>
      <c r="CV247" s="38"/>
      <c r="CW247" s="38"/>
      <c r="CX247" s="38"/>
      <c r="CY247" s="38"/>
      <c r="CZ247" s="38"/>
      <c r="DA247" s="38"/>
      <c r="DB247" s="38"/>
      <c r="DC247" s="38"/>
      <c r="DD247" s="38"/>
      <c r="DE247" s="38"/>
      <c r="DF247" s="38"/>
      <c r="DG247" s="38"/>
      <c r="DH247" s="38"/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38"/>
      <c r="EH247" s="38"/>
      <c r="EI247" s="38"/>
      <c r="EJ247" s="38"/>
      <c r="EK247" s="38"/>
      <c r="EL247" s="38"/>
      <c r="EM247" s="38"/>
      <c r="EN247" s="38"/>
      <c r="EO247" s="38"/>
      <c r="EP247" s="38"/>
      <c r="EQ247" s="38"/>
      <c r="ER247" s="38"/>
      <c r="ES247" s="38"/>
      <c r="ET247" s="38"/>
      <c r="EU247" s="38"/>
      <c r="EV247" s="38"/>
      <c r="EW247" s="38"/>
      <c r="EX247" s="38"/>
      <c r="EY247" s="38"/>
      <c r="EZ247" s="38"/>
      <c r="FA247" s="38"/>
      <c r="FB247" s="38"/>
      <c r="FC247" s="38"/>
      <c r="FD247" s="38"/>
      <c r="FE247" s="38"/>
      <c r="FF247" s="38"/>
      <c r="FG247" s="38"/>
      <c r="FH247" s="38"/>
      <c r="FI247" s="38"/>
      <c r="FJ247" s="38"/>
      <c r="FK247" s="38"/>
      <c r="FL247" s="38"/>
      <c r="FM247" s="38"/>
      <c r="FN247" s="38"/>
      <c r="FO247" s="38"/>
      <c r="FP247" s="38"/>
      <c r="FQ247" s="38"/>
      <c r="FR247" s="38"/>
      <c r="FS247" s="38"/>
      <c r="FT247" s="38"/>
      <c r="FU247" s="38"/>
      <c r="FV247" s="38"/>
      <c r="FW247" s="38"/>
      <c r="FX247" s="38"/>
      <c r="FY247" s="38"/>
      <c r="FZ247" s="38"/>
      <c r="GA247" s="38"/>
      <c r="GB247" s="38"/>
      <c r="GC247" s="38"/>
      <c r="GD247" s="38"/>
      <c r="GE247" s="38"/>
      <c r="GF247" s="38"/>
      <c r="GG247" s="38"/>
      <c r="GH247" s="38"/>
      <c r="GI247" s="38"/>
      <c r="GJ247" s="38"/>
      <c r="GK247" s="38"/>
      <c r="GL247" s="38"/>
      <c r="GM247" s="38"/>
      <c r="GN247" s="38"/>
      <c r="GO247" s="38"/>
      <c r="GP247" s="38"/>
      <c r="GQ247" s="38"/>
      <c r="GR247" s="38"/>
      <c r="GS247" s="38"/>
      <c r="GT247" s="38"/>
      <c r="GU247" s="38"/>
      <c r="GV247" s="38"/>
      <c r="GW247" s="38"/>
      <c r="GX247" s="38"/>
      <c r="GY247" s="38"/>
      <c r="GZ247" s="38"/>
      <c r="HA247" s="38"/>
      <c r="HB247" s="38"/>
      <c r="HC247" s="38"/>
      <c r="HD247" s="38"/>
      <c r="HE247" s="38"/>
      <c r="HF247" s="38"/>
      <c r="HG247" s="38"/>
      <c r="HH247" s="38"/>
      <c r="HI247" s="38"/>
      <c r="HJ247" s="38"/>
      <c r="HK247" s="38"/>
      <c r="HL247" s="38"/>
      <c r="HM247" s="38"/>
      <c r="HN247" s="38"/>
      <c r="HO247" s="38"/>
      <c r="HP247" s="38"/>
      <c r="HQ247" s="38"/>
      <c r="HR247" s="38"/>
      <c r="HS247" s="38"/>
      <c r="HT247" s="38"/>
      <c r="HU247" s="38"/>
      <c r="HV247" s="38"/>
      <c r="HW247" s="38"/>
      <c r="HX247" s="38"/>
      <c r="HY247" s="38"/>
      <c r="HZ247" s="38"/>
      <c r="IA247" s="38"/>
      <c r="IB247" s="38"/>
      <c r="IC247" s="38"/>
      <c r="ID247" s="38"/>
      <c r="IE247" s="38"/>
      <c r="IF247" s="38"/>
      <c r="IG247" s="38"/>
      <c r="IH247" s="38"/>
      <c r="II247" s="38"/>
      <c r="IJ247" s="38"/>
      <c r="IK247" s="38"/>
      <c r="IL247" s="38"/>
      <c r="IM247" s="38"/>
      <c r="IN247" s="38"/>
      <c r="IO247" s="38"/>
      <c r="IP247" s="38"/>
      <c r="IQ247" s="38"/>
      <c r="IR247" s="38"/>
      <c r="IS247" s="38"/>
      <c r="IT247" s="38"/>
      <c r="IU247" s="38"/>
      <c r="IV247" s="38"/>
      <c r="IW247" s="38"/>
      <c r="IX247" s="38"/>
      <c r="IY247" s="38"/>
      <c r="IZ247" s="38"/>
      <c r="JA247" s="38"/>
      <c r="JB247" s="38"/>
      <c r="JC247" s="38"/>
      <c r="JD247" s="38"/>
      <c r="JE247" s="38"/>
      <c r="JF247" s="38"/>
      <c r="JG247" s="38"/>
      <c r="JH247" s="38"/>
      <c r="JI247" s="38"/>
      <c r="JJ247" s="38"/>
      <c r="JK247" s="38"/>
      <c r="JL247" s="38"/>
      <c r="JM247" s="38"/>
      <c r="JN247" s="38"/>
      <c r="JO247" s="38"/>
      <c r="JP247" s="38"/>
      <c r="JQ247" s="38"/>
      <c r="JR247" s="38"/>
      <c r="JS247" s="38"/>
      <c r="JT247" s="38"/>
      <c r="JU247" s="38"/>
      <c r="JV247" s="38"/>
      <c r="JW247" s="38"/>
      <c r="JX247" s="38"/>
      <c r="JY247" s="38"/>
      <c r="JZ247" s="38"/>
      <c r="KA247" s="38"/>
      <c r="KB247" s="38">
        <v>1</v>
      </c>
      <c r="KC247" s="38"/>
      <c r="KD247" s="38"/>
      <c r="KE247" s="38"/>
      <c r="KF247" s="38"/>
      <c r="KG247" s="38"/>
      <c r="KH247" s="38"/>
      <c r="KI247" s="38"/>
      <c r="KJ247" s="38"/>
      <c r="KK247" s="38"/>
      <c r="KL247" s="38"/>
      <c r="KM247" s="38"/>
      <c r="KN247" s="38"/>
      <c r="KO247" s="38"/>
      <c r="KP247" s="38"/>
      <c r="KQ247" s="38"/>
      <c r="KR247" s="38"/>
      <c r="KS247" s="38"/>
      <c r="KT247" s="38"/>
      <c r="KU247" s="38"/>
      <c r="KV247" s="38"/>
      <c r="KW247" s="38"/>
      <c r="KX247" s="38"/>
      <c r="KY247" s="38"/>
      <c r="KZ247" s="38"/>
      <c r="LA247" s="38"/>
      <c r="LB247" s="38"/>
      <c r="LC247" s="38"/>
      <c r="LD247" s="38"/>
      <c r="LE247" s="38"/>
      <c r="LF247" s="38"/>
      <c r="LG247" s="38"/>
      <c r="LH247" s="38"/>
      <c r="LI247" s="38"/>
      <c r="LJ247" s="38"/>
      <c r="LK247" s="38"/>
      <c r="LL247" s="38"/>
      <c r="LM247" s="38"/>
      <c r="LN247" s="38"/>
      <c r="LO247" s="38"/>
      <c r="LP247" s="38"/>
      <c r="LQ247" s="38"/>
      <c r="LR247" s="38"/>
      <c r="LS247" s="38"/>
      <c r="LT247" s="38"/>
      <c r="LU247" s="38"/>
      <c r="LV247" s="38"/>
      <c r="LW247" s="38"/>
      <c r="LX247" s="38"/>
      <c r="LY247" s="38"/>
      <c r="LZ247" s="38"/>
      <c r="MA247" s="38"/>
      <c r="MB247" s="38"/>
      <c r="MC247" s="38"/>
      <c r="MD247" s="38"/>
      <c r="ME247" s="38"/>
      <c r="MF247" s="38"/>
      <c r="MG247" s="38"/>
      <c r="MH247" s="38"/>
      <c r="MI247" s="38"/>
      <c r="MJ247" s="38"/>
      <c r="MK247" s="38"/>
      <c r="ML247" s="38"/>
      <c r="MM247" s="38"/>
      <c r="MN247" s="38"/>
      <c r="MO247" s="38"/>
      <c r="MP247" s="38"/>
      <c r="MQ247" s="38"/>
      <c r="MR247" s="38"/>
      <c r="MS247" s="38"/>
      <c r="MT247" s="38"/>
      <c r="MU247" s="38"/>
      <c r="MV247" s="38"/>
      <c r="MW247" s="38"/>
      <c r="MX247" s="38"/>
      <c r="MY247" s="38"/>
      <c r="MZ247" s="38"/>
      <c r="NA247" s="38"/>
      <c r="NB247" s="38"/>
      <c r="NC247" s="38"/>
      <c r="ND247" s="38"/>
      <c r="NE247" s="38"/>
      <c r="NF247" s="38"/>
      <c r="NG247" s="38"/>
      <c r="NH247" s="38"/>
      <c r="NI247" s="38"/>
      <c r="NJ247" s="38"/>
      <c r="NK247" s="38"/>
      <c r="NL247" s="38"/>
      <c r="NM247" s="38"/>
      <c r="NN247" s="38"/>
      <c r="NO247" s="38"/>
      <c r="NP247" s="38"/>
      <c r="NQ247" s="38"/>
      <c r="NR247" s="38"/>
      <c r="NS247" s="38"/>
      <c r="NT247" s="38"/>
      <c r="NU247" s="38"/>
      <c r="NV247" s="38"/>
      <c r="NW247" s="38"/>
      <c r="NX247" s="38"/>
      <c r="NY247" s="38"/>
      <c r="NZ247" s="38"/>
      <c r="OA247" s="38"/>
      <c r="OB247" s="38"/>
      <c r="OC247" s="38"/>
      <c r="OD247" s="38"/>
      <c r="OE247" s="38"/>
      <c r="OF247" s="38"/>
      <c r="OG247" s="38"/>
      <c r="OH247" s="38"/>
      <c r="OI247" s="38"/>
      <c r="OJ247" s="38"/>
      <c r="OK247" s="38"/>
      <c r="OL247" s="38"/>
      <c r="OM247" s="38"/>
      <c r="ON247" s="38"/>
      <c r="OO247" s="38"/>
      <c r="OP247" s="38"/>
      <c r="OQ247" s="38"/>
      <c r="OR247" s="38"/>
      <c r="OS247" s="38"/>
      <c r="OT247" s="38"/>
      <c r="OU247" s="38"/>
      <c r="OV247" s="38"/>
      <c r="OW247" s="38"/>
      <c r="OX247" s="38"/>
      <c r="OY247" s="38"/>
      <c r="OZ247" s="38"/>
      <c r="PA247" s="38"/>
      <c r="PB247" s="38"/>
      <c r="PC247" s="38"/>
      <c r="PD247" s="38">
        <v>1</v>
      </c>
      <c r="PE247" s="38"/>
      <c r="PF247" s="38"/>
      <c r="PG247" s="38"/>
      <c r="PH247" s="38"/>
      <c r="PI247" s="38"/>
      <c r="PJ247" s="38"/>
      <c r="PK247" s="38"/>
      <c r="PL247" s="38"/>
      <c r="PM247" s="38"/>
      <c r="PN247" s="38"/>
      <c r="PO247" s="38"/>
      <c r="PP247" s="38"/>
      <c r="PQ247" s="38"/>
      <c r="PR247" s="38"/>
      <c r="PS247" s="38"/>
      <c r="PT247" s="38"/>
      <c r="PU247" s="38"/>
      <c r="PV247" s="38"/>
      <c r="PW247" s="38"/>
      <c r="PX247" s="38"/>
      <c r="PY247" s="38"/>
      <c r="PZ247" s="38"/>
      <c r="QA247" s="38"/>
      <c r="QB247" s="38"/>
      <c r="QC247" s="38"/>
      <c r="QD247" s="38"/>
      <c r="QE247" s="38"/>
      <c r="QF247" s="38"/>
      <c r="QG247" s="38"/>
      <c r="QH247" s="38"/>
      <c r="QI247" s="38"/>
      <c r="QJ247" s="38"/>
      <c r="QK247" s="38"/>
      <c r="QL247" s="38"/>
      <c r="QM247" s="38"/>
      <c r="QN247" s="38"/>
      <c r="QO247" s="38"/>
      <c r="QP247" s="38"/>
      <c r="QQ247" s="38"/>
      <c r="QR247" s="38"/>
      <c r="QS247" s="38"/>
      <c r="QT247" s="38"/>
      <c r="QU247" s="38"/>
      <c r="QV247" s="38"/>
      <c r="QW247" s="38"/>
      <c r="QX247" s="38"/>
      <c r="QY247" s="38"/>
      <c r="QZ247" s="38"/>
      <c r="RA247" s="38"/>
      <c r="RB247" s="38"/>
      <c r="RC247" s="38"/>
      <c r="RD247" s="38"/>
      <c r="RE247" s="38"/>
      <c r="RF247" s="38"/>
      <c r="RG247" s="38"/>
      <c r="RH247" s="38"/>
      <c r="RI247" s="38"/>
      <c r="RJ247" s="38"/>
      <c r="RK247" s="38"/>
      <c r="RL247" s="38"/>
      <c r="RM247" s="38"/>
      <c r="RN247" s="38"/>
      <c r="RO247" s="38"/>
      <c r="RP247" s="38"/>
      <c r="RQ247" s="38"/>
      <c r="RR247" s="38"/>
      <c r="RS247" s="38"/>
      <c r="RT247" s="38"/>
      <c r="RU247" s="38"/>
      <c r="RV247" s="38"/>
      <c r="RW247" s="38"/>
      <c r="RX247" s="38"/>
      <c r="RY247" s="38"/>
      <c r="RZ247" s="38"/>
      <c r="SA247" s="38"/>
      <c r="SB247" s="38"/>
      <c r="SC247" s="38"/>
      <c r="SD247" s="38"/>
      <c r="SE247" s="38"/>
      <c r="SF247" s="38"/>
      <c r="SG247" s="38"/>
      <c r="SH247" s="38"/>
      <c r="SI247" s="38"/>
      <c r="SJ247" s="38"/>
      <c r="SK247" s="38"/>
      <c r="SL247" s="38"/>
      <c r="SM247" s="38"/>
      <c r="SN247" s="38"/>
      <c r="SO247" s="38"/>
      <c r="SP247" s="38"/>
      <c r="SQ247" s="38"/>
      <c r="SR247" s="38"/>
      <c r="SS247" s="38"/>
      <c r="ST247" s="38"/>
      <c r="SU247" s="38"/>
      <c r="SV247" s="38"/>
      <c r="SW247" s="38"/>
      <c r="SX247" s="38"/>
      <c r="SY247" s="38"/>
      <c r="SZ247" s="38"/>
      <c r="TA247" s="38"/>
      <c r="TB247" s="38"/>
      <c r="TC247" s="38"/>
      <c r="TD247" s="38"/>
      <c r="TE247" s="38"/>
      <c r="TF247" s="38"/>
      <c r="TG247" s="38"/>
      <c r="TH247" s="38"/>
      <c r="TI247" s="38"/>
      <c r="TJ247" s="38"/>
      <c r="TK247" s="38"/>
      <c r="TL247" s="38"/>
      <c r="TM247" s="38"/>
      <c r="TN247" s="38"/>
      <c r="TO247" s="38"/>
      <c r="TP247" s="38"/>
      <c r="TQ247" s="38"/>
      <c r="TR247" s="38"/>
      <c r="TS247" s="38"/>
      <c r="TT247" s="38"/>
      <c r="TU247" s="38"/>
      <c r="TV247" s="38"/>
      <c r="TW247" s="38"/>
      <c r="TX247" s="38"/>
      <c r="TY247" s="38"/>
      <c r="TZ247" s="38"/>
      <c r="UA247" s="38"/>
      <c r="UB247" s="38"/>
      <c r="UC247" s="38"/>
      <c r="UD247" s="38"/>
      <c r="UE247" s="38"/>
      <c r="UF247" s="38"/>
      <c r="UG247" s="38"/>
      <c r="UH247" s="38"/>
      <c r="UI247" s="38"/>
      <c r="UJ247" s="38"/>
      <c r="UK247" s="38"/>
      <c r="UL247" s="38"/>
      <c r="UM247" s="38"/>
      <c r="UN247" s="38"/>
      <c r="UO247" s="38"/>
      <c r="UP247" s="38"/>
      <c r="UQ247" s="38"/>
      <c r="UR247" s="38"/>
      <c r="US247" s="38"/>
      <c r="UT247" s="38"/>
      <c r="UU247" s="38"/>
      <c r="UV247" s="38"/>
      <c r="UW247" s="38"/>
      <c r="UX247" s="38"/>
      <c r="UY247" s="38"/>
      <c r="UZ247" s="38"/>
      <c r="VA247" s="38"/>
      <c r="VB247" s="38"/>
      <c r="VC247" s="38"/>
      <c r="VD247" s="38"/>
      <c r="VE247" s="38"/>
      <c r="VF247" s="38"/>
      <c r="VG247" s="38"/>
      <c r="VH247" s="38"/>
      <c r="VI247" s="38"/>
      <c r="VJ247" s="38"/>
      <c r="VK247" s="38"/>
      <c r="VL247" s="38"/>
      <c r="VM247" s="38"/>
      <c r="VN247" s="38"/>
      <c r="VO247" s="38"/>
      <c r="VP247" s="38"/>
      <c r="VQ247" s="38"/>
      <c r="VR247" s="38"/>
      <c r="VS247" s="38"/>
      <c r="VT247" s="38"/>
      <c r="VU247" s="38"/>
      <c r="VV247" s="38"/>
      <c r="VW247" s="38"/>
      <c r="VX247" s="38"/>
      <c r="VY247" s="38"/>
      <c r="VZ247" s="38"/>
      <c r="WA247" s="38"/>
      <c r="WB247" s="38"/>
      <c r="WC247" s="38"/>
      <c r="WD247" s="38"/>
      <c r="WE247" s="38"/>
      <c r="WF247" s="38"/>
      <c r="WG247" s="38"/>
      <c r="WH247" s="38"/>
      <c r="WI247" s="38"/>
      <c r="WJ247" s="38"/>
      <c r="WK247" s="38"/>
      <c r="WL247" s="38"/>
      <c r="WM247" s="38"/>
      <c r="WN247" s="38"/>
      <c r="WO247" s="38"/>
      <c r="WP247" s="38"/>
      <c r="WQ247" s="38"/>
      <c r="WR247" s="38"/>
      <c r="WS247" s="38"/>
      <c r="WT247" s="38"/>
      <c r="WU247" s="38"/>
      <c r="WV247" s="38"/>
      <c r="WW247" s="38"/>
      <c r="WX247" s="38"/>
      <c r="WY247" s="38"/>
      <c r="WZ247" s="38"/>
      <c r="XA247" s="38"/>
      <c r="XB247" s="38"/>
      <c r="XC247" s="38"/>
      <c r="XD247" s="38"/>
      <c r="XE247" s="38"/>
      <c r="XF247" s="38"/>
      <c r="XG247" s="38"/>
      <c r="XH247" s="38"/>
      <c r="XI247" s="38"/>
      <c r="XJ247" s="38"/>
      <c r="XK247" s="38"/>
      <c r="XL247" s="38"/>
      <c r="XM247" s="38"/>
      <c r="XN247" s="38"/>
      <c r="XO247" s="38"/>
      <c r="XP247" s="38"/>
      <c r="XQ247" s="38"/>
      <c r="XR247" s="38"/>
      <c r="XS247" s="38"/>
      <c r="XT247" s="38"/>
      <c r="XU247" s="38"/>
      <c r="XV247" s="38"/>
      <c r="XW247" s="38"/>
      <c r="XX247" s="38"/>
      <c r="XY247" s="38"/>
      <c r="XZ247" s="38"/>
      <c r="YA247" s="38"/>
      <c r="YB247" s="38"/>
      <c r="YC247" s="38"/>
      <c r="YD247" s="38"/>
      <c r="YE247" s="38"/>
      <c r="YF247" s="38"/>
      <c r="YG247" s="38"/>
      <c r="YH247" s="38"/>
      <c r="YI247" s="38"/>
      <c r="YJ247" s="38"/>
      <c r="YK247" s="38"/>
      <c r="YL247" s="38"/>
      <c r="YM247" s="38"/>
      <c r="YN247" s="38"/>
      <c r="YO247" s="38"/>
      <c r="YP247" s="38"/>
      <c r="YQ247" s="38"/>
      <c r="YR247" s="38"/>
      <c r="YS247" s="38"/>
      <c r="YT247" s="38"/>
      <c r="YU247" s="38"/>
      <c r="YV247" s="38"/>
      <c r="YW247" s="38"/>
      <c r="YX247" s="38"/>
      <c r="YY247" s="38"/>
      <c r="YZ247" s="38"/>
      <c r="ZA247" s="38"/>
      <c r="ZB247" s="38"/>
      <c r="ZC247" s="38"/>
      <c r="ZD247" s="38"/>
      <c r="ZE247" s="38"/>
      <c r="ZF247" s="38"/>
      <c r="ZG247" s="38"/>
      <c r="ZH247" s="38"/>
      <c r="ZI247" s="38"/>
      <c r="ZJ247" s="38"/>
      <c r="ZK247" s="38"/>
      <c r="ZL247" s="38"/>
      <c r="ZM247" s="38"/>
      <c r="ZN247" s="38"/>
      <c r="ZO247" s="38"/>
      <c r="ZP247" s="38"/>
      <c r="ZQ247" s="38"/>
      <c r="ZR247" s="38"/>
      <c r="ZS247" s="38"/>
      <c r="ZT247" s="38"/>
      <c r="ZU247" s="38"/>
      <c r="ZV247" s="38"/>
      <c r="ZW247" s="38"/>
      <c r="ZX247" s="38"/>
      <c r="ZY247" s="38"/>
      <c r="ZZ247" s="38"/>
      <c r="AAA247" s="38"/>
      <c r="AAB247" s="38"/>
      <c r="AAC247" s="38"/>
      <c r="AAD247" s="38"/>
      <c r="AAE247" s="38"/>
      <c r="AAF247" s="38"/>
      <c r="AAG247" s="38"/>
      <c r="AAH247" s="38"/>
      <c r="AAI247" s="38"/>
      <c r="AAJ247" s="31">
        <f t="shared" si="21"/>
        <v>0</v>
      </c>
      <c r="AAK247" s="5"/>
    </row>
    <row r="248" spans="1:736" s="36" customFormat="1" ht="12" customHeight="1" x14ac:dyDescent="0.25">
      <c r="A248" s="62" t="s">
        <v>244</v>
      </c>
      <c r="B248" s="77">
        <f t="shared" si="20"/>
        <v>0</v>
      </c>
      <c r="C248" s="69">
        <v>10</v>
      </c>
      <c r="D248" s="71">
        <v>43210</v>
      </c>
      <c r="E248" s="79">
        <v>20.16</v>
      </c>
      <c r="F248" s="79">
        <f t="shared" si="23"/>
        <v>0</v>
      </c>
      <c r="G248" s="77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  <c r="BQ248" s="38"/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38"/>
      <c r="CQ248" s="38"/>
      <c r="CR248" s="38"/>
      <c r="CS248" s="38"/>
      <c r="CT248" s="38"/>
      <c r="CU248" s="38"/>
      <c r="CV248" s="38"/>
      <c r="CW248" s="38"/>
      <c r="CX248" s="38"/>
      <c r="CY248" s="38"/>
      <c r="CZ248" s="38"/>
      <c r="DA248" s="38"/>
      <c r="DB248" s="38"/>
      <c r="DC248" s="38"/>
      <c r="DD248" s="38"/>
      <c r="DE248" s="38"/>
      <c r="DF248" s="38"/>
      <c r="DG248" s="38"/>
      <c r="DH248" s="38"/>
      <c r="DI248" s="38"/>
      <c r="DJ248" s="38"/>
      <c r="DK248" s="38"/>
      <c r="DL248" s="38"/>
      <c r="DM248" s="38"/>
      <c r="DN248" s="38"/>
      <c r="DO248" s="38"/>
      <c r="DP248" s="38"/>
      <c r="DQ248" s="38"/>
      <c r="DR248" s="38"/>
      <c r="DS248" s="38"/>
      <c r="DT248" s="38"/>
      <c r="DU248" s="38">
        <v>10</v>
      </c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38"/>
      <c r="EH248" s="38"/>
      <c r="EI248" s="38"/>
      <c r="EJ248" s="38"/>
      <c r="EK248" s="38"/>
      <c r="EL248" s="38"/>
      <c r="EM248" s="38"/>
      <c r="EN248" s="38"/>
      <c r="EO248" s="38"/>
      <c r="EP248" s="38"/>
      <c r="EQ248" s="38"/>
      <c r="ER248" s="38">
        <v>10</v>
      </c>
      <c r="ES248" s="38"/>
      <c r="ET248" s="38"/>
      <c r="EU248" s="38"/>
      <c r="EV248" s="38"/>
      <c r="EW248" s="38"/>
      <c r="EX248" s="38"/>
      <c r="EY248" s="38"/>
      <c r="EZ248" s="38"/>
      <c r="FA248" s="38"/>
      <c r="FB248" s="38"/>
      <c r="FC248" s="38"/>
      <c r="FD248" s="38"/>
      <c r="FE248" s="38"/>
      <c r="FF248" s="38"/>
      <c r="FG248" s="38"/>
      <c r="FH248" s="38"/>
      <c r="FI248" s="38"/>
      <c r="FJ248" s="38"/>
      <c r="FK248" s="38"/>
      <c r="FL248" s="38"/>
      <c r="FM248" s="38"/>
      <c r="FN248" s="38"/>
      <c r="FO248" s="38"/>
      <c r="FP248" s="38"/>
      <c r="FQ248" s="38"/>
      <c r="FR248" s="38"/>
      <c r="FS248" s="38"/>
      <c r="FT248" s="38"/>
      <c r="FU248" s="38"/>
      <c r="FV248" s="38"/>
      <c r="FW248" s="38"/>
      <c r="FX248" s="38"/>
      <c r="FY248" s="38"/>
      <c r="FZ248" s="38"/>
      <c r="GA248" s="38"/>
      <c r="GB248" s="38"/>
      <c r="GC248" s="38"/>
      <c r="GD248" s="38"/>
      <c r="GE248" s="38"/>
      <c r="GF248" s="38"/>
      <c r="GG248" s="38"/>
      <c r="GH248" s="38"/>
      <c r="GI248" s="38">
        <v>10</v>
      </c>
      <c r="GJ248" s="38"/>
      <c r="GK248" s="38"/>
      <c r="GL248" s="38"/>
      <c r="GM248" s="38"/>
      <c r="GN248" s="38"/>
      <c r="GO248" s="38"/>
      <c r="GP248" s="38"/>
      <c r="GQ248" s="38"/>
      <c r="GR248" s="38"/>
      <c r="GS248" s="38"/>
      <c r="GT248" s="38"/>
      <c r="GU248" s="38"/>
      <c r="GV248" s="38"/>
      <c r="GW248" s="38"/>
      <c r="GX248" s="38"/>
      <c r="GY248" s="38"/>
      <c r="GZ248" s="38"/>
      <c r="HA248" s="38"/>
      <c r="HB248" s="38"/>
      <c r="HC248" s="38"/>
      <c r="HD248" s="38"/>
      <c r="HE248" s="38"/>
      <c r="HF248" s="38"/>
      <c r="HG248" s="38"/>
      <c r="HH248" s="38"/>
      <c r="HI248" s="38"/>
      <c r="HJ248" s="38"/>
      <c r="HK248" s="38"/>
      <c r="HL248" s="38"/>
      <c r="HM248" s="38"/>
      <c r="HN248" s="38"/>
      <c r="HO248" s="38"/>
      <c r="HP248" s="38"/>
      <c r="HQ248" s="38"/>
      <c r="HR248" s="38"/>
      <c r="HS248" s="38"/>
      <c r="HT248" s="38"/>
      <c r="HU248" s="38"/>
      <c r="HV248" s="38"/>
      <c r="HW248" s="38"/>
      <c r="HX248" s="38"/>
      <c r="HY248" s="38"/>
      <c r="HZ248" s="38"/>
      <c r="IA248" s="38"/>
      <c r="IB248" s="38"/>
      <c r="IC248" s="38"/>
      <c r="ID248" s="38"/>
      <c r="IE248" s="38"/>
      <c r="IF248" s="38"/>
      <c r="IG248" s="38"/>
      <c r="IH248" s="38"/>
      <c r="II248" s="38"/>
      <c r="IJ248" s="38"/>
      <c r="IK248" s="38"/>
      <c r="IL248" s="38"/>
      <c r="IM248" s="38"/>
      <c r="IN248" s="38"/>
      <c r="IO248" s="38"/>
      <c r="IP248" s="38"/>
      <c r="IQ248" s="38"/>
      <c r="IR248" s="38"/>
      <c r="IS248" s="38"/>
      <c r="IT248" s="38"/>
      <c r="IU248" s="38"/>
      <c r="IV248" s="38"/>
      <c r="IW248" s="38"/>
      <c r="IX248" s="38"/>
      <c r="IY248" s="38"/>
      <c r="IZ248" s="38"/>
      <c r="JA248" s="38"/>
      <c r="JB248" s="38"/>
      <c r="JC248" s="38"/>
      <c r="JD248" s="38"/>
      <c r="JE248" s="38"/>
      <c r="JF248" s="38"/>
      <c r="JG248" s="38"/>
      <c r="JH248" s="38"/>
      <c r="JI248" s="38"/>
      <c r="JJ248" s="38"/>
      <c r="JK248" s="38"/>
      <c r="JL248" s="38"/>
      <c r="JM248" s="38"/>
      <c r="JN248" s="38"/>
      <c r="JO248" s="38"/>
      <c r="JP248" s="38"/>
      <c r="JQ248" s="38"/>
      <c r="JR248" s="38"/>
      <c r="JS248" s="38"/>
      <c r="JT248" s="38"/>
      <c r="JU248" s="38"/>
      <c r="JV248" s="38"/>
      <c r="JW248" s="38"/>
      <c r="JX248" s="38"/>
      <c r="JY248" s="38"/>
      <c r="JZ248" s="38"/>
      <c r="KA248" s="38"/>
      <c r="KB248" s="38"/>
      <c r="KC248" s="38"/>
      <c r="KD248" s="38"/>
      <c r="KE248" s="38"/>
      <c r="KF248" s="38"/>
      <c r="KG248" s="38"/>
      <c r="KH248" s="38"/>
      <c r="KI248" s="38"/>
      <c r="KJ248" s="38"/>
      <c r="KK248" s="38"/>
      <c r="KL248" s="38"/>
      <c r="KM248" s="38"/>
      <c r="KN248" s="38"/>
      <c r="KO248" s="38"/>
      <c r="KP248" s="38"/>
      <c r="KQ248" s="38"/>
      <c r="KR248" s="38"/>
      <c r="KS248" s="38"/>
      <c r="KT248" s="38"/>
      <c r="KU248" s="38"/>
      <c r="KV248" s="38"/>
      <c r="KW248" s="38"/>
      <c r="KX248" s="38"/>
      <c r="KY248" s="38"/>
      <c r="KZ248" s="38"/>
      <c r="LA248" s="38"/>
      <c r="LB248" s="38"/>
      <c r="LC248" s="38"/>
      <c r="LD248" s="38"/>
      <c r="LE248" s="38"/>
      <c r="LF248" s="38"/>
      <c r="LG248" s="38"/>
      <c r="LH248" s="38"/>
      <c r="LI248" s="38"/>
      <c r="LJ248" s="38"/>
      <c r="LK248" s="38"/>
      <c r="LL248" s="38"/>
      <c r="LM248" s="38"/>
      <c r="LN248" s="38"/>
      <c r="LO248" s="38"/>
      <c r="LP248" s="38"/>
      <c r="LQ248" s="38"/>
      <c r="LR248" s="38"/>
      <c r="LS248" s="38"/>
      <c r="LT248" s="38"/>
      <c r="LU248" s="38"/>
      <c r="LV248" s="38"/>
      <c r="LW248" s="38"/>
      <c r="LX248" s="38"/>
      <c r="LY248" s="38"/>
      <c r="LZ248" s="38"/>
      <c r="MA248" s="38"/>
      <c r="MB248" s="38"/>
      <c r="MC248" s="38"/>
      <c r="MD248" s="38"/>
      <c r="ME248" s="38"/>
      <c r="MF248" s="38"/>
      <c r="MG248" s="38"/>
      <c r="MH248" s="38"/>
      <c r="MI248" s="38"/>
      <c r="MJ248" s="38"/>
      <c r="MK248" s="38"/>
      <c r="ML248" s="38"/>
      <c r="MM248" s="38"/>
      <c r="MN248" s="38"/>
      <c r="MO248" s="38"/>
      <c r="MP248" s="38">
        <v>10</v>
      </c>
      <c r="MQ248" s="38"/>
      <c r="MR248" s="38"/>
      <c r="MS248" s="38"/>
      <c r="MT248" s="38"/>
      <c r="MU248" s="38"/>
      <c r="MV248" s="38"/>
      <c r="MW248" s="38"/>
      <c r="MX248" s="38"/>
      <c r="MY248" s="38"/>
      <c r="MZ248" s="38"/>
      <c r="NA248" s="38"/>
      <c r="NB248" s="38"/>
      <c r="NC248" s="38"/>
      <c r="ND248" s="38"/>
      <c r="NE248" s="38"/>
      <c r="NF248" s="38"/>
      <c r="NG248" s="38"/>
      <c r="NH248" s="38"/>
      <c r="NI248" s="38"/>
      <c r="NJ248" s="38"/>
      <c r="NK248" s="38"/>
      <c r="NL248" s="38"/>
      <c r="NM248" s="38"/>
      <c r="NN248" s="38"/>
      <c r="NO248" s="38"/>
      <c r="NP248" s="38"/>
      <c r="NQ248" s="38"/>
      <c r="NR248" s="38"/>
      <c r="NS248" s="38"/>
      <c r="NT248" s="38"/>
      <c r="NU248" s="38"/>
      <c r="NV248" s="38"/>
      <c r="NW248" s="38"/>
      <c r="NX248" s="38"/>
      <c r="NY248" s="38"/>
      <c r="NZ248" s="38"/>
      <c r="OA248" s="38"/>
      <c r="OB248" s="38"/>
      <c r="OC248" s="38"/>
      <c r="OD248" s="38"/>
      <c r="OE248" s="38"/>
      <c r="OF248" s="38"/>
      <c r="OG248" s="38"/>
      <c r="OH248" s="38"/>
      <c r="OI248" s="38"/>
      <c r="OJ248" s="38"/>
      <c r="OK248" s="38"/>
      <c r="OL248" s="38"/>
      <c r="OM248" s="38"/>
      <c r="ON248" s="38"/>
      <c r="OO248" s="38"/>
      <c r="OP248" s="38"/>
      <c r="OQ248" s="38"/>
      <c r="OR248" s="38"/>
      <c r="OS248" s="38"/>
      <c r="OT248" s="38"/>
      <c r="OU248" s="38"/>
      <c r="OV248" s="38"/>
      <c r="OW248" s="38"/>
      <c r="OX248" s="38"/>
      <c r="OY248" s="38"/>
      <c r="OZ248" s="38"/>
      <c r="PA248" s="38"/>
      <c r="PB248" s="38"/>
      <c r="PC248" s="38"/>
      <c r="PD248" s="38"/>
      <c r="PE248" s="38"/>
      <c r="PF248" s="38"/>
      <c r="PG248" s="38"/>
      <c r="PH248" s="38"/>
      <c r="PI248" s="38"/>
      <c r="PJ248" s="38"/>
      <c r="PK248" s="38"/>
      <c r="PL248" s="38"/>
      <c r="PM248" s="38"/>
      <c r="PN248" s="38"/>
      <c r="PO248" s="38"/>
      <c r="PP248" s="38"/>
      <c r="PQ248" s="38"/>
      <c r="PR248" s="38"/>
      <c r="PS248" s="38"/>
      <c r="PT248" s="38"/>
      <c r="PU248" s="38"/>
      <c r="PV248" s="38"/>
      <c r="PW248" s="38"/>
      <c r="PX248" s="38"/>
      <c r="PY248" s="38"/>
      <c r="PZ248" s="38"/>
      <c r="QA248" s="38"/>
      <c r="QB248" s="38"/>
      <c r="QC248" s="38"/>
      <c r="QD248" s="38"/>
      <c r="QE248" s="38"/>
      <c r="QF248" s="38"/>
      <c r="QG248" s="38"/>
      <c r="QH248" s="38"/>
      <c r="QI248" s="38"/>
      <c r="QJ248" s="38"/>
      <c r="QK248" s="38"/>
      <c r="QL248" s="38"/>
      <c r="QM248" s="38"/>
      <c r="QN248" s="38"/>
      <c r="QO248" s="38"/>
      <c r="QP248" s="38"/>
      <c r="QQ248" s="38"/>
      <c r="QR248" s="38"/>
      <c r="QS248" s="38"/>
      <c r="QT248" s="38"/>
      <c r="QU248" s="38"/>
      <c r="QV248" s="38"/>
      <c r="QW248" s="38"/>
      <c r="QX248" s="38"/>
      <c r="QY248" s="38"/>
      <c r="QZ248" s="38"/>
      <c r="RA248" s="38"/>
      <c r="RB248" s="38"/>
      <c r="RC248" s="38"/>
      <c r="RD248" s="38"/>
      <c r="RE248" s="38"/>
      <c r="RF248" s="38"/>
      <c r="RG248" s="38"/>
      <c r="RH248" s="38"/>
      <c r="RI248" s="38"/>
      <c r="RJ248" s="38"/>
      <c r="RK248" s="38"/>
      <c r="RL248" s="38"/>
      <c r="RM248" s="38"/>
      <c r="RN248" s="38"/>
      <c r="RO248" s="38"/>
      <c r="RP248" s="38"/>
      <c r="RQ248" s="38"/>
      <c r="RR248" s="38"/>
      <c r="RS248" s="38"/>
      <c r="RT248" s="38"/>
      <c r="RU248" s="38"/>
      <c r="RV248" s="38"/>
      <c r="RW248" s="38"/>
      <c r="RX248" s="38"/>
      <c r="RY248" s="38"/>
      <c r="RZ248" s="38"/>
      <c r="SA248" s="38"/>
      <c r="SB248" s="38"/>
      <c r="SC248" s="38"/>
      <c r="SD248" s="38"/>
      <c r="SE248" s="38"/>
      <c r="SF248" s="38"/>
      <c r="SG248" s="38"/>
      <c r="SH248" s="38"/>
      <c r="SI248" s="38"/>
      <c r="SJ248" s="38"/>
      <c r="SK248" s="38"/>
      <c r="SL248" s="38"/>
      <c r="SM248" s="38"/>
      <c r="SN248" s="38"/>
      <c r="SO248" s="38"/>
      <c r="SP248" s="38"/>
      <c r="SQ248" s="38"/>
      <c r="SR248" s="38"/>
      <c r="SS248" s="38"/>
      <c r="ST248" s="38"/>
      <c r="SU248" s="38"/>
      <c r="SV248" s="38"/>
      <c r="SW248" s="38"/>
      <c r="SX248" s="38"/>
      <c r="SY248" s="38"/>
      <c r="SZ248" s="38"/>
      <c r="TA248" s="38"/>
      <c r="TB248" s="38"/>
      <c r="TC248" s="38"/>
      <c r="TD248" s="38"/>
      <c r="TE248" s="38"/>
      <c r="TF248" s="38"/>
      <c r="TG248" s="38"/>
      <c r="TH248" s="38"/>
      <c r="TI248" s="38"/>
      <c r="TJ248" s="38"/>
      <c r="TK248" s="38"/>
      <c r="TL248" s="38"/>
      <c r="TM248" s="38"/>
      <c r="TN248" s="38"/>
      <c r="TO248" s="38"/>
      <c r="TP248" s="38"/>
      <c r="TQ248" s="38"/>
      <c r="TR248" s="38"/>
      <c r="TS248" s="38"/>
      <c r="TT248" s="38"/>
      <c r="TU248" s="38"/>
      <c r="TV248" s="38"/>
      <c r="TW248" s="38"/>
      <c r="TX248" s="38"/>
      <c r="TY248" s="38"/>
      <c r="TZ248" s="38"/>
      <c r="UA248" s="38"/>
      <c r="UB248" s="38"/>
      <c r="UC248" s="38"/>
      <c r="UD248" s="38"/>
      <c r="UE248" s="38"/>
      <c r="UF248" s="38"/>
      <c r="UG248" s="38"/>
      <c r="UH248" s="38"/>
      <c r="UI248" s="38"/>
      <c r="UJ248" s="38"/>
      <c r="UK248" s="38"/>
      <c r="UL248" s="38"/>
      <c r="UM248" s="38"/>
      <c r="UN248" s="38"/>
      <c r="UO248" s="38"/>
      <c r="UP248" s="38"/>
      <c r="UQ248" s="38"/>
      <c r="UR248" s="38"/>
      <c r="US248" s="38"/>
      <c r="UT248" s="38"/>
      <c r="UU248" s="38"/>
      <c r="UV248" s="38"/>
      <c r="UW248" s="38"/>
      <c r="UX248" s="38"/>
      <c r="UY248" s="38"/>
      <c r="UZ248" s="38"/>
      <c r="VA248" s="38"/>
      <c r="VB248" s="38"/>
      <c r="VC248" s="38"/>
      <c r="VD248" s="38"/>
      <c r="VE248" s="38"/>
      <c r="VF248" s="38"/>
      <c r="VG248" s="38"/>
      <c r="VH248" s="38"/>
      <c r="VI248" s="38"/>
      <c r="VJ248" s="38"/>
      <c r="VK248" s="38"/>
      <c r="VL248" s="38"/>
      <c r="VM248" s="38"/>
      <c r="VN248" s="38"/>
      <c r="VO248" s="38"/>
      <c r="VP248" s="38"/>
      <c r="VQ248" s="38"/>
      <c r="VR248" s="38"/>
      <c r="VS248" s="38"/>
      <c r="VT248" s="38"/>
      <c r="VU248" s="38"/>
      <c r="VV248" s="38"/>
      <c r="VW248" s="38"/>
      <c r="VX248" s="38"/>
      <c r="VY248" s="38"/>
      <c r="VZ248" s="38"/>
      <c r="WA248" s="38"/>
      <c r="WB248" s="38"/>
      <c r="WC248" s="38"/>
      <c r="WD248" s="38"/>
      <c r="WE248" s="38"/>
      <c r="WF248" s="38"/>
      <c r="WG248" s="38"/>
      <c r="WH248" s="38"/>
      <c r="WI248" s="38"/>
      <c r="WJ248" s="38"/>
      <c r="WK248" s="38"/>
      <c r="WL248" s="38"/>
      <c r="WM248" s="38"/>
      <c r="WN248" s="38"/>
      <c r="WO248" s="38"/>
      <c r="WP248" s="38"/>
      <c r="WQ248" s="38"/>
      <c r="WR248" s="38"/>
      <c r="WS248" s="38"/>
      <c r="WT248" s="38"/>
      <c r="WU248" s="38"/>
      <c r="WV248" s="38"/>
      <c r="WW248" s="38"/>
      <c r="WX248" s="38"/>
      <c r="WY248" s="38"/>
      <c r="WZ248" s="38"/>
      <c r="XA248" s="38"/>
      <c r="XB248" s="38"/>
      <c r="XC248" s="38"/>
      <c r="XD248" s="38"/>
      <c r="XE248" s="38"/>
      <c r="XF248" s="38"/>
      <c r="XG248" s="38"/>
      <c r="XH248" s="38"/>
      <c r="XI248" s="38"/>
      <c r="XJ248" s="38"/>
      <c r="XK248" s="38"/>
      <c r="XL248" s="38"/>
      <c r="XM248" s="38"/>
      <c r="XN248" s="38"/>
      <c r="XO248" s="38"/>
      <c r="XP248" s="38"/>
      <c r="XQ248" s="38"/>
      <c r="XR248" s="38"/>
      <c r="XS248" s="38"/>
      <c r="XT248" s="38"/>
      <c r="XU248" s="38"/>
      <c r="XV248" s="38"/>
      <c r="XW248" s="38"/>
      <c r="XX248" s="38"/>
      <c r="XY248" s="38"/>
      <c r="XZ248" s="38"/>
      <c r="YA248" s="38"/>
      <c r="YB248" s="38"/>
      <c r="YC248" s="38"/>
      <c r="YD248" s="38"/>
      <c r="YE248" s="38"/>
      <c r="YF248" s="38"/>
      <c r="YG248" s="38"/>
      <c r="YH248" s="38"/>
      <c r="YI248" s="38"/>
      <c r="YJ248" s="38"/>
      <c r="YK248" s="38"/>
      <c r="YL248" s="38"/>
      <c r="YM248" s="38"/>
      <c r="YN248" s="38"/>
      <c r="YO248" s="38"/>
      <c r="YP248" s="38"/>
      <c r="YQ248" s="38"/>
      <c r="YR248" s="38"/>
      <c r="YS248" s="38"/>
      <c r="YT248" s="38"/>
      <c r="YU248" s="38"/>
      <c r="YV248" s="38"/>
      <c r="YW248" s="38"/>
      <c r="YX248" s="38"/>
      <c r="YY248" s="38"/>
      <c r="YZ248" s="38"/>
      <c r="ZA248" s="38"/>
      <c r="ZB248" s="38"/>
      <c r="ZC248" s="38"/>
      <c r="ZD248" s="38"/>
      <c r="ZE248" s="38"/>
      <c r="ZF248" s="38"/>
      <c r="ZG248" s="38"/>
      <c r="ZH248" s="38"/>
      <c r="ZI248" s="38"/>
      <c r="ZJ248" s="38"/>
      <c r="ZK248" s="38"/>
      <c r="ZL248" s="38"/>
      <c r="ZM248" s="38"/>
      <c r="ZN248" s="38"/>
      <c r="ZO248" s="38"/>
      <c r="ZP248" s="38"/>
      <c r="ZQ248" s="38"/>
      <c r="ZR248" s="38"/>
      <c r="ZS248" s="38"/>
      <c r="ZT248" s="38"/>
      <c r="ZU248" s="38"/>
      <c r="ZV248" s="38"/>
      <c r="ZW248" s="38"/>
      <c r="ZX248" s="38"/>
      <c r="ZY248" s="38"/>
      <c r="ZZ248" s="38"/>
      <c r="AAA248" s="38"/>
      <c r="AAB248" s="38"/>
      <c r="AAC248" s="38"/>
      <c r="AAD248" s="38"/>
      <c r="AAE248" s="38"/>
      <c r="AAF248" s="38"/>
      <c r="AAG248" s="38"/>
      <c r="AAH248" s="38"/>
      <c r="AAI248" s="38"/>
      <c r="AAJ248" s="31">
        <f t="shared" si="21"/>
        <v>0</v>
      </c>
      <c r="AAK248" s="5"/>
    </row>
    <row r="249" spans="1:736" s="36" customFormat="1" x14ac:dyDescent="0.25">
      <c r="A249" s="26" t="s">
        <v>20</v>
      </c>
      <c r="B249" s="77">
        <f t="shared" si="20"/>
        <v>0</v>
      </c>
      <c r="C249" s="69">
        <v>10</v>
      </c>
      <c r="D249" s="71">
        <v>43451</v>
      </c>
      <c r="E249" s="79">
        <v>20.190000000000001</v>
      </c>
      <c r="F249" s="79">
        <f t="shared" si="23"/>
        <v>0</v>
      </c>
      <c r="G249" s="77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  <c r="BQ249" s="38"/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38"/>
      <c r="CQ249" s="38"/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38"/>
      <c r="DC249" s="38"/>
      <c r="DD249" s="38"/>
      <c r="DE249" s="38"/>
      <c r="DF249" s="38"/>
      <c r="DG249" s="38"/>
      <c r="DH249" s="38"/>
      <c r="DI249" s="38"/>
      <c r="DJ249" s="38"/>
      <c r="DK249" s="38"/>
      <c r="DL249" s="38"/>
      <c r="DM249" s="38"/>
      <c r="DN249" s="38"/>
      <c r="DO249" s="38"/>
      <c r="DP249" s="38"/>
      <c r="DQ249" s="38"/>
      <c r="DR249" s="38"/>
      <c r="DS249" s="38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38"/>
      <c r="EH249" s="38"/>
      <c r="EI249" s="38"/>
      <c r="EJ249" s="38"/>
      <c r="EK249" s="38"/>
      <c r="EL249" s="38"/>
      <c r="EM249" s="38"/>
      <c r="EN249" s="38"/>
      <c r="EO249" s="38"/>
      <c r="EP249" s="38"/>
      <c r="EQ249" s="38"/>
      <c r="ER249" s="38"/>
      <c r="ES249" s="38"/>
      <c r="ET249" s="38"/>
      <c r="EU249" s="38"/>
      <c r="EV249" s="38"/>
      <c r="EW249" s="38"/>
      <c r="EX249" s="38"/>
      <c r="EY249" s="38"/>
      <c r="EZ249" s="38"/>
      <c r="FA249" s="38"/>
      <c r="FB249" s="38"/>
      <c r="FC249" s="38"/>
      <c r="FD249" s="38"/>
      <c r="FE249" s="38"/>
      <c r="FF249" s="38"/>
      <c r="FG249" s="38"/>
      <c r="FH249" s="38">
        <v>1</v>
      </c>
      <c r="FI249" s="38"/>
      <c r="FJ249" s="38"/>
      <c r="FK249" s="38"/>
      <c r="FL249" s="38"/>
      <c r="FM249" s="38"/>
      <c r="FN249" s="38"/>
      <c r="FO249" s="38"/>
      <c r="FP249" s="38"/>
      <c r="FQ249" s="38"/>
      <c r="FR249" s="38"/>
      <c r="FS249" s="38">
        <v>1</v>
      </c>
      <c r="FT249" s="38"/>
      <c r="FU249" s="38"/>
      <c r="FV249" s="38"/>
      <c r="FW249" s="38"/>
      <c r="FX249" s="38"/>
      <c r="FY249" s="38"/>
      <c r="FZ249" s="38"/>
      <c r="GA249" s="38"/>
      <c r="GB249" s="38"/>
      <c r="GC249" s="38"/>
      <c r="GD249" s="38"/>
      <c r="GE249" s="38"/>
      <c r="GF249" s="38"/>
      <c r="GG249" s="38"/>
      <c r="GH249" s="38"/>
      <c r="GI249" s="38"/>
      <c r="GJ249" s="38"/>
      <c r="GK249" s="38"/>
      <c r="GL249" s="38"/>
      <c r="GM249" s="38"/>
      <c r="GN249" s="38"/>
      <c r="GO249" s="38"/>
      <c r="GP249" s="38"/>
      <c r="GQ249" s="38"/>
      <c r="GR249" s="38"/>
      <c r="GS249" s="38"/>
      <c r="GT249" s="38"/>
      <c r="GU249" s="38"/>
      <c r="GV249" s="38"/>
      <c r="GW249" s="38"/>
      <c r="GX249" s="38"/>
      <c r="GY249" s="38"/>
      <c r="GZ249" s="38"/>
      <c r="HA249" s="38"/>
      <c r="HB249" s="38"/>
      <c r="HC249" s="38"/>
      <c r="HD249" s="38"/>
      <c r="HE249" s="38"/>
      <c r="HF249" s="38"/>
      <c r="HG249" s="38"/>
      <c r="HH249" s="38"/>
      <c r="HI249" s="38"/>
      <c r="HJ249" s="38"/>
      <c r="HK249" s="38"/>
      <c r="HL249" s="38"/>
      <c r="HM249" s="38"/>
      <c r="HN249" s="38"/>
      <c r="HO249" s="38"/>
      <c r="HP249" s="38"/>
      <c r="HQ249" s="38"/>
      <c r="HR249" s="38"/>
      <c r="HS249" s="38"/>
      <c r="HT249" s="38"/>
      <c r="HU249" s="38"/>
      <c r="HV249" s="38"/>
      <c r="HW249" s="38"/>
      <c r="HX249" s="38"/>
      <c r="HY249" s="38">
        <v>2</v>
      </c>
      <c r="HZ249" s="38"/>
      <c r="IA249" s="38"/>
      <c r="IB249" s="38"/>
      <c r="IC249" s="38">
        <v>2</v>
      </c>
      <c r="ID249" s="38"/>
      <c r="IE249" s="38"/>
      <c r="IF249" s="38"/>
      <c r="IG249" s="38"/>
      <c r="IH249" s="38"/>
      <c r="II249" s="38"/>
      <c r="IJ249" s="38"/>
      <c r="IK249" s="38"/>
      <c r="IL249" s="38"/>
      <c r="IM249" s="38"/>
      <c r="IN249" s="38"/>
      <c r="IO249" s="38"/>
      <c r="IP249" s="38"/>
      <c r="IQ249" s="38"/>
      <c r="IR249" s="38"/>
      <c r="IS249" s="38"/>
      <c r="IT249" s="38"/>
      <c r="IU249" s="38"/>
      <c r="IV249" s="38"/>
      <c r="IW249" s="38"/>
      <c r="IX249" s="38"/>
      <c r="IY249" s="38"/>
      <c r="IZ249" s="38"/>
      <c r="JA249" s="38"/>
      <c r="JB249" s="38"/>
      <c r="JC249" s="38"/>
      <c r="JD249" s="38"/>
      <c r="JE249" s="38"/>
      <c r="JF249" s="38"/>
      <c r="JG249" s="38"/>
      <c r="JH249" s="38"/>
      <c r="JI249" s="38"/>
      <c r="JJ249" s="38"/>
      <c r="JK249" s="38"/>
      <c r="JL249" s="38"/>
      <c r="JM249" s="38"/>
      <c r="JN249" s="38"/>
      <c r="JO249" s="38"/>
      <c r="JP249" s="38"/>
      <c r="JQ249" s="38"/>
      <c r="JR249" s="38"/>
      <c r="JS249" s="38"/>
      <c r="JT249" s="38"/>
      <c r="JU249" s="38"/>
      <c r="JV249" s="38"/>
      <c r="JW249" s="38"/>
      <c r="JX249" s="38"/>
      <c r="JY249" s="38"/>
      <c r="JZ249" s="38"/>
      <c r="KA249" s="38"/>
      <c r="KB249" s="38"/>
      <c r="KC249" s="38"/>
      <c r="KD249" s="38"/>
      <c r="KE249" s="38"/>
      <c r="KF249" s="38"/>
      <c r="KG249" s="38"/>
      <c r="KH249" s="38"/>
      <c r="KI249" s="38"/>
      <c r="KJ249" s="38"/>
      <c r="KK249" s="38"/>
      <c r="KL249" s="38"/>
      <c r="KM249" s="38"/>
      <c r="KN249" s="38"/>
      <c r="KO249" s="38"/>
      <c r="KP249" s="38"/>
      <c r="KQ249" s="38"/>
      <c r="KR249" s="38"/>
      <c r="KS249" s="38"/>
      <c r="KT249" s="38"/>
      <c r="KU249" s="38"/>
      <c r="KV249" s="38"/>
      <c r="KW249" s="38"/>
      <c r="KX249" s="38"/>
      <c r="KY249" s="38"/>
      <c r="KZ249" s="38"/>
      <c r="LA249" s="38"/>
      <c r="LB249" s="38"/>
      <c r="LC249" s="38"/>
      <c r="LD249" s="38"/>
      <c r="LE249" s="38"/>
      <c r="LF249" s="38"/>
      <c r="LG249" s="38"/>
      <c r="LH249" s="38"/>
      <c r="LI249" s="38"/>
      <c r="LJ249" s="38"/>
      <c r="LK249" s="38"/>
      <c r="LL249" s="38">
        <v>10</v>
      </c>
      <c r="LM249" s="38"/>
      <c r="LN249" s="38"/>
      <c r="LO249" s="38">
        <v>10</v>
      </c>
      <c r="LP249" s="38"/>
      <c r="LQ249" s="38"/>
      <c r="LR249" s="38"/>
      <c r="LS249" s="38"/>
      <c r="LT249" s="38"/>
      <c r="LU249" s="38"/>
      <c r="LV249" s="38"/>
      <c r="LW249" s="38"/>
      <c r="LX249" s="38"/>
      <c r="LY249" s="38"/>
      <c r="LZ249" s="38"/>
      <c r="MA249" s="38"/>
      <c r="MB249" s="38"/>
      <c r="MC249" s="38"/>
      <c r="MD249" s="38"/>
      <c r="ME249" s="38"/>
      <c r="MF249" s="38"/>
      <c r="MG249" s="38"/>
      <c r="MH249" s="38"/>
      <c r="MI249" s="38"/>
      <c r="MJ249" s="38"/>
      <c r="MK249" s="38"/>
      <c r="ML249" s="38"/>
      <c r="MM249" s="38"/>
      <c r="MN249" s="38"/>
      <c r="MO249" s="38"/>
      <c r="MP249" s="38"/>
      <c r="MQ249" s="38"/>
      <c r="MR249" s="38"/>
      <c r="MS249" s="38"/>
      <c r="MT249" s="38"/>
      <c r="MU249" s="38"/>
      <c r="MV249" s="38"/>
      <c r="MW249" s="38"/>
      <c r="MX249" s="38"/>
      <c r="MY249" s="38"/>
      <c r="MZ249" s="38"/>
      <c r="NA249" s="38"/>
      <c r="NB249" s="38"/>
      <c r="NC249" s="38"/>
      <c r="ND249" s="38"/>
      <c r="NE249" s="38"/>
      <c r="NF249" s="38"/>
      <c r="NG249" s="38"/>
      <c r="NH249" s="38"/>
      <c r="NI249" s="38"/>
      <c r="NJ249" s="38"/>
      <c r="NK249" s="38"/>
      <c r="NL249" s="38"/>
      <c r="NM249" s="38"/>
      <c r="NN249" s="38"/>
      <c r="NO249" s="38"/>
      <c r="NP249" s="38"/>
      <c r="NQ249" s="38"/>
      <c r="NR249" s="38"/>
      <c r="NS249" s="38"/>
      <c r="NT249" s="38"/>
      <c r="NU249" s="38"/>
      <c r="NV249" s="38"/>
      <c r="NW249" s="38"/>
      <c r="NX249" s="38"/>
      <c r="NY249" s="38"/>
      <c r="NZ249" s="38"/>
      <c r="OA249" s="38"/>
      <c r="OB249" s="38"/>
      <c r="OC249" s="38"/>
      <c r="OD249" s="38"/>
      <c r="OE249" s="38"/>
      <c r="OF249" s="38"/>
      <c r="OG249" s="38"/>
      <c r="OH249" s="38"/>
      <c r="OI249" s="38"/>
      <c r="OJ249" s="38"/>
      <c r="OK249" s="38"/>
      <c r="OL249" s="38">
        <v>10</v>
      </c>
      <c r="OM249" s="38"/>
      <c r="ON249" s="38"/>
      <c r="OO249" s="38"/>
      <c r="OP249" s="38"/>
      <c r="OQ249" s="38"/>
      <c r="OR249" s="38"/>
      <c r="OS249" s="38">
        <v>10</v>
      </c>
      <c r="OT249" s="38"/>
      <c r="OU249" s="38"/>
      <c r="OV249" s="38"/>
      <c r="OW249" s="38"/>
      <c r="OX249" s="38"/>
      <c r="OY249" s="38"/>
      <c r="OZ249" s="38"/>
      <c r="PA249" s="38"/>
      <c r="PB249" s="38"/>
      <c r="PC249" s="38"/>
      <c r="PD249" s="38"/>
      <c r="PE249" s="38"/>
      <c r="PF249" s="38"/>
      <c r="PG249" s="38"/>
      <c r="PH249" s="38"/>
      <c r="PI249" s="38"/>
      <c r="PJ249" s="38"/>
      <c r="PK249" s="38"/>
      <c r="PL249" s="38"/>
      <c r="PM249" s="38"/>
      <c r="PN249" s="38"/>
      <c r="PO249" s="38"/>
      <c r="PP249" s="38"/>
      <c r="PQ249" s="38"/>
      <c r="PR249" s="38"/>
      <c r="PS249" s="38"/>
      <c r="PT249" s="38"/>
      <c r="PU249" s="38"/>
      <c r="PV249" s="38"/>
      <c r="PW249" s="38"/>
      <c r="PX249" s="38"/>
      <c r="PY249" s="38"/>
      <c r="PZ249" s="38"/>
      <c r="QA249" s="38"/>
      <c r="QB249" s="38"/>
      <c r="QC249" s="38"/>
      <c r="QD249" s="38"/>
      <c r="QE249" s="38"/>
      <c r="QF249" s="38"/>
      <c r="QG249" s="38"/>
      <c r="QH249" s="38"/>
      <c r="QI249" s="38"/>
      <c r="QJ249" s="38"/>
      <c r="QK249" s="38"/>
      <c r="QL249" s="38"/>
      <c r="QM249" s="38"/>
      <c r="QN249" s="38"/>
      <c r="QO249" s="38"/>
      <c r="QP249" s="38"/>
      <c r="QQ249" s="38"/>
      <c r="QR249" s="38"/>
      <c r="QS249" s="38"/>
      <c r="QT249" s="38"/>
      <c r="QU249" s="38"/>
      <c r="QV249" s="38"/>
      <c r="QW249" s="38"/>
      <c r="QX249" s="38"/>
      <c r="QY249" s="38"/>
      <c r="QZ249" s="38"/>
      <c r="RA249" s="38"/>
      <c r="RB249" s="38"/>
      <c r="RC249" s="38"/>
      <c r="RD249" s="38"/>
      <c r="RE249" s="38"/>
      <c r="RF249" s="38"/>
      <c r="RG249" s="38"/>
      <c r="RH249" s="38"/>
      <c r="RI249" s="38"/>
      <c r="RJ249" s="38"/>
      <c r="RK249" s="38"/>
      <c r="RL249" s="38"/>
      <c r="RM249" s="38"/>
      <c r="RN249" s="38"/>
      <c r="RO249" s="38"/>
      <c r="RP249" s="38"/>
      <c r="RQ249" s="38"/>
      <c r="RR249" s="38"/>
      <c r="RS249" s="38"/>
      <c r="RT249" s="38"/>
      <c r="RU249" s="38"/>
      <c r="RV249" s="38"/>
      <c r="RW249" s="38"/>
      <c r="RX249" s="38"/>
      <c r="RY249" s="38"/>
      <c r="RZ249" s="38"/>
      <c r="SA249" s="38"/>
      <c r="SB249" s="38"/>
      <c r="SC249" s="38"/>
      <c r="SD249" s="38"/>
      <c r="SE249" s="38"/>
      <c r="SF249" s="38"/>
      <c r="SG249" s="38"/>
      <c r="SH249" s="38"/>
      <c r="SI249" s="38"/>
      <c r="SJ249" s="38"/>
      <c r="SK249" s="38"/>
      <c r="SL249" s="38"/>
      <c r="SM249" s="38"/>
      <c r="SN249" s="38"/>
      <c r="SO249" s="38"/>
      <c r="SP249" s="38"/>
      <c r="SQ249" s="38"/>
      <c r="SR249" s="38"/>
      <c r="SS249" s="38"/>
      <c r="ST249" s="38"/>
      <c r="SU249" s="38"/>
      <c r="SV249" s="38"/>
      <c r="SW249" s="38"/>
      <c r="SX249" s="38"/>
      <c r="SY249" s="38"/>
      <c r="SZ249" s="38"/>
      <c r="TA249" s="38"/>
      <c r="TB249" s="38"/>
      <c r="TC249" s="38"/>
      <c r="TD249" s="38"/>
      <c r="TE249" s="38"/>
      <c r="TF249" s="38"/>
      <c r="TG249" s="38"/>
      <c r="TH249" s="38"/>
      <c r="TI249" s="38"/>
      <c r="TJ249" s="38"/>
      <c r="TK249" s="38"/>
      <c r="TL249" s="38"/>
      <c r="TM249" s="38"/>
      <c r="TN249" s="38"/>
      <c r="TO249" s="38"/>
      <c r="TP249" s="38"/>
      <c r="TQ249" s="38"/>
      <c r="TR249" s="38"/>
      <c r="TS249" s="38"/>
      <c r="TT249" s="38"/>
      <c r="TU249" s="38"/>
      <c r="TV249" s="38"/>
      <c r="TW249" s="38"/>
      <c r="TX249" s="38"/>
      <c r="TY249" s="38"/>
      <c r="TZ249" s="38"/>
      <c r="UA249" s="38"/>
      <c r="UB249" s="38"/>
      <c r="UC249" s="38"/>
      <c r="UD249" s="38"/>
      <c r="UE249" s="38"/>
      <c r="UF249" s="38"/>
      <c r="UG249" s="38"/>
      <c r="UH249" s="38"/>
      <c r="UI249" s="38"/>
      <c r="UJ249" s="38"/>
      <c r="UK249" s="38"/>
      <c r="UL249" s="38"/>
      <c r="UM249" s="38"/>
      <c r="UN249" s="38"/>
      <c r="UO249" s="38"/>
      <c r="UP249" s="38"/>
      <c r="UQ249" s="38"/>
      <c r="UR249" s="38"/>
      <c r="US249" s="38"/>
      <c r="UT249" s="38"/>
      <c r="UU249" s="38"/>
      <c r="UV249" s="38"/>
      <c r="UW249" s="38"/>
      <c r="UX249" s="38"/>
      <c r="UY249" s="38"/>
      <c r="UZ249" s="38"/>
      <c r="VA249" s="38"/>
      <c r="VB249" s="38"/>
      <c r="VC249" s="38"/>
      <c r="VD249" s="38"/>
      <c r="VE249" s="38"/>
      <c r="VF249" s="38"/>
      <c r="VG249" s="38"/>
      <c r="VH249" s="38"/>
      <c r="VI249" s="38"/>
      <c r="VJ249" s="38"/>
      <c r="VK249" s="38"/>
      <c r="VL249" s="38"/>
      <c r="VM249" s="38"/>
      <c r="VN249" s="38"/>
      <c r="VO249" s="38"/>
      <c r="VP249" s="38"/>
      <c r="VQ249" s="38"/>
      <c r="VR249" s="38"/>
      <c r="VS249" s="38"/>
      <c r="VT249" s="38"/>
      <c r="VU249" s="38"/>
      <c r="VV249" s="38"/>
      <c r="VW249" s="38"/>
      <c r="VX249" s="38"/>
      <c r="VY249" s="38"/>
      <c r="VZ249" s="38"/>
      <c r="WA249" s="38"/>
      <c r="WB249" s="38"/>
      <c r="WC249" s="38"/>
      <c r="WD249" s="38"/>
      <c r="WE249" s="38"/>
      <c r="WF249" s="38"/>
      <c r="WG249" s="38"/>
      <c r="WH249" s="38"/>
      <c r="WI249" s="38"/>
      <c r="WJ249" s="38"/>
      <c r="WK249" s="38"/>
      <c r="WL249" s="38"/>
      <c r="WM249" s="38"/>
      <c r="WN249" s="38"/>
      <c r="WO249" s="38"/>
      <c r="WP249" s="38"/>
      <c r="WQ249" s="38"/>
      <c r="WR249" s="38"/>
      <c r="WS249" s="38"/>
      <c r="WT249" s="38"/>
      <c r="WU249" s="38"/>
      <c r="WV249" s="38"/>
      <c r="WW249" s="38"/>
      <c r="WX249" s="38"/>
      <c r="WY249" s="38"/>
      <c r="WZ249" s="38"/>
      <c r="XA249" s="38"/>
      <c r="XB249" s="38"/>
      <c r="XC249" s="38"/>
      <c r="XD249" s="38"/>
      <c r="XE249" s="38"/>
      <c r="XF249" s="38"/>
      <c r="XG249" s="38"/>
      <c r="XH249" s="38"/>
      <c r="XI249" s="38"/>
      <c r="XJ249" s="38"/>
      <c r="XK249" s="38"/>
      <c r="XL249" s="38"/>
      <c r="XM249" s="38"/>
      <c r="XN249" s="38"/>
      <c r="XO249" s="38"/>
      <c r="XP249" s="38"/>
      <c r="XQ249" s="38"/>
      <c r="XR249" s="38"/>
      <c r="XS249" s="38"/>
      <c r="XT249" s="38"/>
      <c r="XU249" s="38"/>
      <c r="XV249" s="38"/>
      <c r="XW249" s="38"/>
      <c r="XX249" s="38"/>
      <c r="XY249" s="38"/>
      <c r="XZ249" s="38"/>
      <c r="YA249" s="38"/>
      <c r="YB249" s="38"/>
      <c r="YC249" s="38"/>
      <c r="YD249" s="38"/>
      <c r="YE249" s="38"/>
      <c r="YF249" s="38"/>
      <c r="YG249" s="38"/>
      <c r="YH249" s="38"/>
      <c r="YI249" s="38"/>
      <c r="YJ249" s="38"/>
      <c r="YK249" s="38"/>
      <c r="YL249" s="38"/>
      <c r="YM249" s="38"/>
      <c r="YN249" s="38"/>
      <c r="YO249" s="38"/>
      <c r="YP249" s="38"/>
      <c r="YQ249" s="38"/>
      <c r="YR249" s="38"/>
      <c r="YS249" s="38"/>
      <c r="YT249" s="38"/>
      <c r="YU249" s="38"/>
      <c r="YV249" s="38">
        <v>10</v>
      </c>
      <c r="YW249" s="38"/>
      <c r="YX249" s="38"/>
      <c r="YY249" s="38"/>
      <c r="YZ249" s="38"/>
      <c r="ZA249" s="38">
        <v>10</v>
      </c>
      <c r="ZB249" s="38"/>
      <c r="ZC249" s="38"/>
      <c r="ZD249" s="38"/>
      <c r="ZE249" s="38"/>
      <c r="ZF249" s="38"/>
      <c r="ZG249" s="38"/>
      <c r="ZH249" s="38"/>
      <c r="ZI249" s="38"/>
      <c r="ZJ249" s="38"/>
      <c r="ZK249" s="38"/>
      <c r="ZL249" s="38"/>
      <c r="ZM249" s="38"/>
      <c r="ZN249" s="38"/>
      <c r="ZO249" s="38"/>
      <c r="ZP249" s="38"/>
      <c r="ZQ249" s="38"/>
      <c r="ZR249" s="38"/>
      <c r="ZS249" s="38"/>
      <c r="ZT249" s="38"/>
      <c r="ZU249" s="38"/>
      <c r="ZV249" s="38"/>
      <c r="ZW249" s="38"/>
      <c r="ZX249" s="38"/>
      <c r="ZY249" s="38"/>
      <c r="ZZ249" s="38"/>
      <c r="AAA249" s="38"/>
      <c r="AAB249" s="38"/>
      <c r="AAC249" s="38"/>
      <c r="AAD249" s="38"/>
      <c r="AAE249" s="38"/>
      <c r="AAF249" s="38"/>
      <c r="AAG249" s="38"/>
      <c r="AAH249" s="38"/>
      <c r="AAI249" s="38"/>
      <c r="AAJ249" s="31">
        <f t="shared" si="21"/>
        <v>0</v>
      </c>
      <c r="AAK249" s="5"/>
    </row>
    <row r="250" spans="1:736" s="36" customFormat="1" x14ac:dyDescent="0.25">
      <c r="A250" s="62" t="s">
        <v>228</v>
      </c>
      <c r="B250" s="77">
        <f t="shared" si="20"/>
        <v>0</v>
      </c>
      <c r="C250" s="69">
        <v>10</v>
      </c>
      <c r="D250" s="71">
        <v>43461</v>
      </c>
      <c r="E250" s="79">
        <v>14.53</v>
      </c>
      <c r="F250" s="79">
        <f t="shared" si="23"/>
        <v>0</v>
      </c>
      <c r="G250" s="77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  <c r="BQ250" s="38"/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>
        <v>10</v>
      </c>
      <c r="CL250" s="38"/>
      <c r="CM250" s="38"/>
      <c r="CN250" s="38"/>
      <c r="CO250" s="38"/>
      <c r="CP250" s="38"/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38"/>
      <c r="DC250" s="38"/>
      <c r="DD250" s="38"/>
      <c r="DE250" s="38"/>
      <c r="DF250" s="38"/>
      <c r="DG250" s="38"/>
      <c r="DH250" s="38"/>
      <c r="DI250" s="38"/>
      <c r="DJ250" s="38"/>
      <c r="DK250" s="38"/>
      <c r="DL250" s="38"/>
      <c r="DM250" s="38"/>
      <c r="DN250" s="38"/>
      <c r="DO250" s="38"/>
      <c r="DP250" s="38"/>
      <c r="DQ250" s="38"/>
      <c r="DR250" s="38"/>
      <c r="DS250" s="38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38"/>
      <c r="EH250" s="38"/>
      <c r="EI250" s="38"/>
      <c r="EJ250" s="38"/>
      <c r="EK250" s="38"/>
      <c r="EL250" s="38"/>
      <c r="EM250" s="38"/>
      <c r="EN250" s="38"/>
      <c r="EO250" s="38"/>
      <c r="EP250" s="38"/>
      <c r="EQ250" s="38"/>
      <c r="ER250" s="38"/>
      <c r="ES250" s="38"/>
      <c r="ET250" s="38"/>
      <c r="EU250" s="38"/>
      <c r="EV250" s="38"/>
      <c r="EW250" s="38"/>
      <c r="EX250" s="38"/>
      <c r="EY250" s="38"/>
      <c r="EZ250" s="38"/>
      <c r="FA250" s="38"/>
      <c r="FB250" s="38"/>
      <c r="FC250" s="38"/>
      <c r="FD250" s="38"/>
      <c r="FE250" s="38"/>
      <c r="FF250" s="38"/>
      <c r="FG250" s="38"/>
      <c r="FH250" s="38"/>
      <c r="FI250" s="38"/>
      <c r="FJ250" s="38"/>
      <c r="FK250" s="38"/>
      <c r="FL250" s="38"/>
      <c r="FM250" s="38"/>
      <c r="FN250" s="38"/>
      <c r="FO250" s="38"/>
      <c r="FP250" s="38"/>
      <c r="FQ250" s="38"/>
      <c r="FR250" s="38"/>
      <c r="FS250" s="38"/>
      <c r="FT250" s="38"/>
      <c r="FU250" s="38"/>
      <c r="FV250" s="38"/>
      <c r="FW250" s="38"/>
      <c r="FX250" s="38"/>
      <c r="FY250" s="38"/>
      <c r="FZ250" s="38"/>
      <c r="GA250" s="38"/>
      <c r="GB250" s="38"/>
      <c r="GC250" s="38"/>
      <c r="GD250" s="38"/>
      <c r="GE250" s="38"/>
      <c r="GF250" s="38"/>
      <c r="GG250" s="38"/>
      <c r="GH250" s="38"/>
      <c r="GI250" s="38"/>
      <c r="GJ250" s="38"/>
      <c r="GK250" s="38"/>
      <c r="GL250" s="38"/>
      <c r="GM250" s="38"/>
      <c r="GN250" s="38"/>
      <c r="GO250" s="38"/>
      <c r="GP250" s="38"/>
      <c r="GQ250" s="38"/>
      <c r="GR250" s="38"/>
      <c r="GS250" s="38"/>
      <c r="GT250" s="38"/>
      <c r="GU250" s="38"/>
      <c r="GV250" s="38"/>
      <c r="GW250" s="38"/>
      <c r="GX250" s="38"/>
      <c r="GY250" s="38"/>
      <c r="GZ250" s="38"/>
      <c r="HA250" s="38"/>
      <c r="HB250" s="38"/>
      <c r="HC250" s="38"/>
      <c r="HD250" s="38"/>
      <c r="HE250" s="38"/>
      <c r="HF250" s="38"/>
      <c r="HG250" s="38"/>
      <c r="HH250" s="38"/>
      <c r="HI250" s="38"/>
      <c r="HJ250" s="38"/>
      <c r="HK250" s="38"/>
      <c r="HL250" s="38"/>
      <c r="HM250" s="38"/>
      <c r="HN250" s="38"/>
      <c r="HO250" s="38"/>
      <c r="HP250" s="38"/>
      <c r="HQ250" s="38"/>
      <c r="HR250" s="38"/>
      <c r="HS250" s="38"/>
      <c r="HT250" s="38"/>
      <c r="HU250" s="38"/>
      <c r="HV250" s="38"/>
      <c r="HW250" s="38"/>
      <c r="HX250" s="38"/>
      <c r="HY250" s="38">
        <v>10</v>
      </c>
      <c r="HZ250" s="38"/>
      <c r="IA250" s="38"/>
      <c r="IB250" s="38"/>
      <c r="IC250" s="38"/>
      <c r="ID250" s="38"/>
      <c r="IE250" s="38"/>
      <c r="IF250" s="38"/>
      <c r="IG250" s="38"/>
      <c r="IH250" s="38"/>
      <c r="II250" s="38"/>
      <c r="IJ250" s="38"/>
      <c r="IK250" s="38"/>
      <c r="IL250" s="38"/>
      <c r="IM250" s="38"/>
      <c r="IN250" s="38"/>
      <c r="IO250" s="38"/>
      <c r="IP250" s="38"/>
      <c r="IQ250" s="38"/>
      <c r="IR250" s="38"/>
      <c r="IS250" s="38"/>
      <c r="IT250" s="38"/>
      <c r="IU250" s="38"/>
      <c r="IV250" s="38"/>
      <c r="IW250" s="38"/>
      <c r="IX250" s="38"/>
      <c r="IY250" s="38"/>
      <c r="IZ250" s="38"/>
      <c r="JA250" s="38"/>
      <c r="JB250" s="38"/>
      <c r="JC250" s="38"/>
      <c r="JD250" s="38"/>
      <c r="JE250" s="38"/>
      <c r="JF250" s="38"/>
      <c r="JG250" s="38"/>
      <c r="JH250" s="38"/>
      <c r="JI250" s="38"/>
      <c r="JJ250" s="38"/>
      <c r="JK250" s="38"/>
      <c r="JL250" s="38"/>
      <c r="JM250" s="38"/>
      <c r="JN250" s="38"/>
      <c r="JO250" s="38"/>
      <c r="JP250" s="38"/>
      <c r="JQ250" s="38"/>
      <c r="JR250" s="38"/>
      <c r="JS250" s="38"/>
      <c r="JT250" s="38"/>
      <c r="JU250" s="38"/>
      <c r="JV250" s="38"/>
      <c r="JW250" s="38"/>
      <c r="JX250" s="38"/>
      <c r="JY250" s="38"/>
      <c r="JZ250" s="38"/>
      <c r="KA250" s="38"/>
      <c r="KB250" s="38"/>
      <c r="KC250" s="38"/>
      <c r="KD250" s="38"/>
      <c r="KE250" s="38"/>
      <c r="KF250" s="38"/>
      <c r="KG250" s="38"/>
      <c r="KH250" s="38"/>
      <c r="KI250" s="38"/>
      <c r="KJ250" s="38"/>
      <c r="KK250" s="38"/>
      <c r="KL250" s="38"/>
      <c r="KM250" s="38"/>
      <c r="KN250" s="38"/>
      <c r="KO250" s="38"/>
      <c r="KP250" s="38"/>
      <c r="KQ250" s="38"/>
      <c r="KR250" s="38"/>
      <c r="KS250" s="38"/>
      <c r="KT250" s="38"/>
      <c r="KU250" s="38"/>
      <c r="KV250" s="38"/>
      <c r="KW250" s="38"/>
      <c r="KX250" s="38"/>
      <c r="KY250" s="38"/>
      <c r="KZ250" s="38"/>
      <c r="LA250" s="38"/>
      <c r="LB250" s="38"/>
      <c r="LC250" s="38"/>
      <c r="LD250" s="38"/>
      <c r="LE250" s="38"/>
      <c r="LF250" s="38"/>
      <c r="LG250" s="38"/>
      <c r="LH250" s="38"/>
      <c r="LI250" s="38"/>
      <c r="LJ250" s="38"/>
      <c r="LK250" s="38"/>
      <c r="LL250" s="38"/>
      <c r="LM250" s="38"/>
      <c r="LN250" s="38"/>
      <c r="LO250" s="38"/>
      <c r="LP250" s="38"/>
      <c r="LQ250" s="38"/>
      <c r="LR250" s="38"/>
      <c r="LS250" s="38"/>
      <c r="LT250" s="38"/>
      <c r="LU250" s="38"/>
      <c r="LV250" s="38"/>
      <c r="LW250" s="38"/>
      <c r="LX250" s="38"/>
      <c r="LY250" s="38"/>
      <c r="LZ250" s="38"/>
      <c r="MA250" s="38"/>
      <c r="MB250" s="38"/>
      <c r="MC250" s="38"/>
      <c r="MD250" s="38"/>
      <c r="ME250" s="38"/>
      <c r="MF250" s="38"/>
      <c r="MG250" s="38"/>
      <c r="MH250" s="38"/>
      <c r="MI250" s="38"/>
      <c r="MJ250" s="38"/>
      <c r="MK250" s="38"/>
      <c r="ML250" s="38"/>
      <c r="MM250" s="38"/>
      <c r="MN250" s="38"/>
      <c r="MO250" s="38">
        <v>5</v>
      </c>
      <c r="MP250" s="38">
        <v>5</v>
      </c>
      <c r="MQ250" s="38"/>
      <c r="MR250" s="38"/>
      <c r="MS250" s="38"/>
      <c r="MT250" s="38"/>
      <c r="MU250" s="38"/>
      <c r="MV250" s="38"/>
      <c r="MW250" s="38"/>
      <c r="MX250" s="38"/>
      <c r="MY250" s="38"/>
      <c r="MZ250" s="38"/>
      <c r="NA250" s="38"/>
      <c r="NB250" s="38"/>
      <c r="NC250" s="38">
        <v>4</v>
      </c>
      <c r="ND250" s="38"/>
      <c r="NE250" s="38">
        <v>4</v>
      </c>
      <c r="NF250" s="38"/>
      <c r="NG250" s="38"/>
      <c r="NH250" s="38"/>
      <c r="NI250" s="38"/>
      <c r="NJ250" s="38"/>
      <c r="NK250" s="38"/>
      <c r="NL250" s="38"/>
      <c r="NM250" s="38"/>
      <c r="NN250" s="38"/>
      <c r="NO250" s="38"/>
      <c r="NP250" s="38"/>
      <c r="NQ250" s="38"/>
      <c r="NR250" s="38"/>
      <c r="NS250" s="38"/>
      <c r="NT250" s="38"/>
      <c r="NU250" s="38"/>
      <c r="NV250" s="38"/>
      <c r="NW250" s="38"/>
      <c r="NX250" s="38"/>
      <c r="NY250" s="38"/>
      <c r="NZ250" s="38"/>
      <c r="OA250" s="38"/>
      <c r="OB250" s="38"/>
      <c r="OC250" s="38"/>
      <c r="OD250" s="38"/>
      <c r="OE250" s="38"/>
      <c r="OF250" s="38"/>
      <c r="OG250" s="38"/>
      <c r="OH250" s="38"/>
      <c r="OI250" s="38"/>
      <c r="OJ250" s="38"/>
      <c r="OK250" s="38"/>
      <c r="OL250" s="38"/>
      <c r="OM250" s="38"/>
      <c r="ON250" s="38"/>
      <c r="OO250" s="38"/>
      <c r="OP250" s="38"/>
      <c r="OQ250" s="38"/>
      <c r="OR250" s="38"/>
      <c r="OS250" s="38"/>
      <c r="OT250" s="38"/>
      <c r="OU250" s="38"/>
      <c r="OV250" s="38"/>
      <c r="OW250" s="38"/>
      <c r="OX250" s="38"/>
      <c r="OY250" s="38"/>
      <c r="OZ250" s="38"/>
      <c r="PA250" s="38"/>
      <c r="PB250" s="38"/>
      <c r="PC250" s="38"/>
      <c r="PD250" s="38"/>
      <c r="PE250" s="38"/>
      <c r="PF250" s="38"/>
      <c r="PG250" s="38"/>
      <c r="PH250" s="38"/>
      <c r="PI250" s="38"/>
      <c r="PJ250" s="38"/>
      <c r="PK250" s="38"/>
      <c r="PL250" s="38"/>
      <c r="PM250" s="38"/>
      <c r="PN250" s="38"/>
      <c r="PO250" s="38"/>
      <c r="PP250" s="38"/>
      <c r="PQ250" s="38"/>
      <c r="PR250" s="38"/>
      <c r="PS250" s="38"/>
      <c r="PT250" s="38"/>
      <c r="PU250" s="38"/>
      <c r="PV250" s="38"/>
      <c r="PW250" s="38"/>
      <c r="PX250" s="38"/>
      <c r="PY250" s="38"/>
      <c r="PZ250" s="38"/>
      <c r="QA250" s="38"/>
      <c r="QB250" s="38"/>
      <c r="QC250" s="38">
        <v>10</v>
      </c>
      <c r="QD250" s="38"/>
      <c r="QE250" s="38"/>
      <c r="QF250" s="38"/>
      <c r="QG250" s="38"/>
      <c r="QH250" s="38"/>
      <c r="QI250" s="38"/>
      <c r="QJ250" s="38"/>
      <c r="QK250" s="38"/>
      <c r="QL250" s="38"/>
      <c r="QM250" s="38"/>
      <c r="QN250" s="38"/>
      <c r="QO250" s="38"/>
      <c r="QP250" s="38"/>
      <c r="QQ250" s="38"/>
      <c r="QR250" s="38"/>
      <c r="QS250" s="38"/>
      <c r="QT250" s="38"/>
      <c r="QU250" s="38"/>
      <c r="QV250" s="38"/>
      <c r="QW250" s="38"/>
      <c r="QX250" s="38"/>
      <c r="QY250" s="38"/>
      <c r="QZ250" s="38"/>
      <c r="RA250" s="38"/>
      <c r="RB250" s="38"/>
      <c r="RC250" s="38"/>
      <c r="RD250" s="38"/>
      <c r="RE250" s="38"/>
      <c r="RF250" s="38"/>
      <c r="RG250" s="38"/>
      <c r="RH250" s="38"/>
      <c r="RI250" s="38"/>
      <c r="RJ250" s="38"/>
      <c r="RK250" s="38"/>
      <c r="RL250" s="38"/>
      <c r="RM250" s="38"/>
      <c r="RN250" s="38"/>
      <c r="RO250" s="38"/>
      <c r="RP250" s="38"/>
      <c r="RQ250" s="38"/>
      <c r="RR250" s="38"/>
      <c r="RS250" s="38"/>
      <c r="RT250" s="38"/>
      <c r="RU250" s="38"/>
      <c r="RV250" s="38"/>
      <c r="RW250" s="38"/>
      <c r="RX250" s="38"/>
      <c r="RY250" s="38"/>
      <c r="RZ250" s="38"/>
      <c r="SA250" s="38"/>
      <c r="SB250" s="38"/>
      <c r="SC250" s="38"/>
      <c r="SD250" s="38"/>
      <c r="SE250" s="38"/>
      <c r="SF250" s="38"/>
      <c r="SG250" s="38"/>
      <c r="SH250" s="38"/>
      <c r="SI250" s="38"/>
      <c r="SJ250" s="38"/>
      <c r="SK250" s="38"/>
      <c r="SL250" s="38"/>
      <c r="SM250" s="38"/>
      <c r="SN250" s="38"/>
      <c r="SO250" s="38"/>
      <c r="SP250" s="38"/>
      <c r="SQ250" s="38"/>
      <c r="SR250" s="38"/>
      <c r="SS250" s="38"/>
      <c r="ST250" s="38"/>
      <c r="SU250" s="38"/>
      <c r="SV250" s="38"/>
      <c r="SW250" s="38"/>
      <c r="SX250" s="38"/>
      <c r="SY250" s="38"/>
      <c r="SZ250" s="38"/>
      <c r="TA250" s="38"/>
      <c r="TB250" s="38"/>
      <c r="TC250" s="38"/>
      <c r="TD250" s="38"/>
      <c r="TE250" s="38"/>
      <c r="TF250" s="38"/>
      <c r="TG250" s="38"/>
      <c r="TH250" s="38"/>
      <c r="TI250" s="38"/>
      <c r="TJ250" s="38"/>
      <c r="TK250" s="38"/>
      <c r="TL250" s="38"/>
      <c r="TM250" s="38"/>
      <c r="TN250" s="38"/>
      <c r="TO250" s="38"/>
      <c r="TP250" s="38"/>
      <c r="TQ250" s="38"/>
      <c r="TR250" s="38">
        <v>10</v>
      </c>
      <c r="TS250" s="38"/>
      <c r="TT250" s="38"/>
      <c r="TU250" s="38"/>
      <c r="TV250" s="38"/>
      <c r="TW250" s="38"/>
      <c r="TX250" s="38"/>
      <c r="TY250" s="38"/>
      <c r="TZ250" s="38"/>
      <c r="UA250" s="38"/>
      <c r="UB250" s="38"/>
      <c r="UC250" s="38"/>
      <c r="UD250" s="38"/>
      <c r="UE250" s="38"/>
      <c r="UF250" s="38"/>
      <c r="UG250" s="38"/>
      <c r="UH250" s="38"/>
      <c r="UI250" s="38"/>
      <c r="UJ250" s="38"/>
      <c r="UK250" s="38"/>
      <c r="UL250" s="38"/>
      <c r="UM250" s="38"/>
      <c r="UN250" s="38"/>
      <c r="UO250" s="38"/>
      <c r="UP250" s="38"/>
      <c r="UQ250" s="38"/>
      <c r="UR250" s="38"/>
      <c r="US250" s="38"/>
      <c r="UT250" s="38"/>
      <c r="UU250" s="38"/>
      <c r="UV250" s="38"/>
      <c r="UW250" s="38"/>
      <c r="UX250" s="38"/>
      <c r="UY250" s="38"/>
      <c r="UZ250" s="38"/>
      <c r="VA250" s="38"/>
      <c r="VB250" s="38"/>
      <c r="VC250" s="38"/>
      <c r="VD250" s="38"/>
      <c r="VE250" s="38"/>
      <c r="VF250" s="38"/>
      <c r="VG250" s="38"/>
      <c r="VH250" s="38"/>
      <c r="VI250" s="38"/>
      <c r="VJ250" s="38"/>
      <c r="VK250" s="38"/>
      <c r="VL250" s="38"/>
      <c r="VM250" s="38"/>
      <c r="VN250" s="38"/>
      <c r="VO250" s="38"/>
      <c r="VP250" s="38"/>
      <c r="VQ250" s="38"/>
      <c r="VR250" s="38"/>
      <c r="VS250" s="38"/>
      <c r="VT250" s="38"/>
      <c r="VU250" s="38"/>
      <c r="VV250" s="38"/>
      <c r="VW250" s="38"/>
      <c r="VX250" s="38"/>
      <c r="VY250" s="38"/>
      <c r="VZ250" s="38"/>
      <c r="WA250" s="38"/>
      <c r="WB250" s="38"/>
      <c r="WC250" s="38"/>
      <c r="WD250" s="38"/>
      <c r="WE250" s="38"/>
      <c r="WF250" s="38"/>
      <c r="WG250" s="38"/>
      <c r="WH250" s="38"/>
      <c r="WI250" s="38"/>
      <c r="WJ250" s="38"/>
      <c r="WK250" s="38"/>
      <c r="WL250" s="38"/>
      <c r="WM250" s="38"/>
      <c r="WN250" s="38"/>
      <c r="WO250" s="38"/>
      <c r="WP250" s="38"/>
      <c r="WQ250" s="38"/>
      <c r="WR250" s="38"/>
      <c r="WS250" s="38"/>
      <c r="WT250" s="38"/>
      <c r="WU250" s="38"/>
      <c r="WV250" s="38"/>
      <c r="WW250" s="38"/>
      <c r="WX250" s="38"/>
      <c r="WY250" s="38"/>
      <c r="WZ250" s="38"/>
      <c r="XA250" s="38"/>
      <c r="XB250" s="38"/>
      <c r="XC250" s="38"/>
      <c r="XD250" s="38"/>
      <c r="XE250" s="38"/>
      <c r="XF250" s="38"/>
      <c r="XG250" s="38"/>
      <c r="XH250" s="38"/>
      <c r="XI250" s="38"/>
      <c r="XJ250" s="38"/>
      <c r="XK250" s="38"/>
      <c r="XL250" s="38"/>
      <c r="XM250" s="38"/>
      <c r="XN250" s="38"/>
      <c r="XO250" s="38"/>
      <c r="XP250" s="38"/>
      <c r="XQ250" s="38"/>
      <c r="XR250" s="38"/>
      <c r="XS250" s="38"/>
      <c r="XT250" s="38"/>
      <c r="XU250" s="38"/>
      <c r="XV250" s="38"/>
      <c r="XW250" s="38"/>
      <c r="XX250" s="38"/>
      <c r="XY250" s="38"/>
      <c r="XZ250" s="38"/>
      <c r="YA250" s="38"/>
      <c r="YB250" s="38"/>
      <c r="YC250" s="38"/>
      <c r="YD250" s="38"/>
      <c r="YE250" s="38"/>
      <c r="YF250" s="38"/>
      <c r="YG250" s="38"/>
      <c r="YH250" s="38"/>
      <c r="YI250" s="38"/>
      <c r="YJ250" s="38"/>
      <c r="YK250" s="38"/>
      <c r="YL250" s="38"/>
      <c r="YM250" s="38"/>
      <c r="YN250" s="38"/>
      <c r="YO250" s="38"/>
      <c r="YP250" s="38"/>
      <c r="YQ250" s="38"/>
      <c r="YR250" s="38"/>
      <c r="YS250" s="38"/>
      <c r="YT250" s="38"/>
      <c r="YU250" s="38"/>
      <c r="YV250" s="38">
        <v>10</v>
      </c>
      <c r="YW250" s="38"/>
      <c r="YX250" s="38">
        <v>10</v>
      </c>
      <c r="YY250" s="38"/>
      <c r="YZ250" s="38"/>
      <c r="ZA250" s="38"/>
      <c r="ZB250" s="38"/>
      <c r="ZC250" s="38"/>
      <c r="ZD250" s="38"/>
      <c r="ZE250" s="38"/>
      <c r="ZF250" s="38"/>
      <c r="ZG250" s="38"/>
      <c r="ZH250" s="38"/>
      <c r="ZI250" s="38"/>
      <c r="ZJ250" s="38"/>
      <c r="ZK250" s="38"/>
      <c r="ZL250" s="38"/>
      <c r="ZM250" s="38"/>
      <c r="ZN250" s="38"/>
      <c r="ZO250" s="38"/>
      <c r="ZP250" s="38"/>
      <c r="ZQ250" s="38">
        <v>10</v>
      </c>
      <c r="ZR250" s="38"/>
      <c r="ZS250" s="38"/>
      <c r="ZT250" s="38"/>
      <c r="ZU250" s="38"/>
      <c r="ZV250" s="38"/>
      <c r="ZW250" s="38"/>
      <c r="ZX250" s="38"/>
      <c r="ZY250" s="38"/>
      <c r="ZZ250" s="38"/>
      <c r="AAA250" s="38">
        <v>10</v>
      </c>
      <c r="AAB250" s="38"/>
      <c r="AAC250" s="38"/>
      <c r="AAD250" s="38"/>
      <c r="AAE250" s="38"/>
      <c r="AAF250" s="38"/>
      <c r="AAG250" s="38"/>
      <c r="AAH250" s="38"/>
      <c r="AAI250" s="38"/>
      <c r="AAJ250" s="31">
        <f t="shared" si="21"/>
        <v>0</v>
      </c>
      <c r="AAK250" s="5"/>
    </row>
    <row r="251" spans="1:736" s="36" customFormat="1" x14ac:dyDescent="0.25">
      <c r="A251" s="62" t="s">
        <v>149</v>
      </c>
      <c r="B251" s="77">
        <f t="shared" si="20"/>
        <v>0</v>
      </c>
      <c r="C251" s="69">
        <v>10</v>
      </c>
      <c r="D251" s="71">
        <v>43003</v>
      </c>
      <c r="E251" s="79">
        <v>19.670000000000002</v>
      </c>
      <c r="F251" s="79">
        <f t="shared" si="23"/>
        <v>0</v>
      </c>
      <c r="G251" s="77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  <c r="BQ251" s="38"/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38"/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38"/>
      <c r="DC251" s="38"/>
      <c r="DD251" s="38"/>
      <c r="DE251" s="38"/>
      <c r="DF251" s="38"/>
      <c r="DG251" s="38"/>
      <c r="DH251" s="38"/>
      <c r="DI251" s="38"/>
      <c r="DJ251" s="38"/>
      <c r="DK251" s="38"/>
      <c r="DL251" s="38"/>
      <c r="DM251" s="38"/>
      <c r="DN251" s="38"/>
      <c r="DO251" s="38"/>
      <c r="DP251" s="38"/>
      <c r="DQ251" s="38"/>
      <c r="DR251" s="38"/>
      <c r="DS251" s="38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38"/>
      <c r="EH251" s="38"/>
      <c r="EI251" s="38"/>
      <c r="EJ251" s="38"/>
      <c r="EK251" s="38"/>
      <c r="EL251" s="38"/>
      <c r="EM251" s="38"/>
      <c r="EN251" s="38"/>
      <c r="EO251" s="38"/>
      <c r="EP251" s="38"/>
      <c r="EQ251" s="38"/>
      <c r="ER251" s="38"/>
      <c r="ES251" s="38"/>
      <c r="ET251" s="38"/>
      <c r="EU251" s="38"/>
      <c r="EV251" s="38"/>
      <c r="EW251" s="38"/>
      <c r="EX251" s="38"/>
      <c r="EY251" s="38"/>
      <c r="EZ251" s="38"/>
      <c r="FA251" s="38"/>
      <c r="FB251" s="38"/>
      <c r="FC251" s="38"/>
      <c r="FD251" s="38"/>
      <c r="FE251" s="38"/>
      <c r="FF251" s="38"/>
      <c r="FG251" s="38"/>
      <c r="FH251" s="38"/>
      <c r="FI251" s="38"/>
      <c r="FJ251" s="38"/>
      <c r="FK251" s="38"/>
      <c r="FL251" s="38"/>
      <c r="FM251" s="38"/>
      <c r="FN251" s="38"/>
      <c r="FO251" s="38"/>
      <c r="FP251" s="38"/>
      <c r="FQ251" s="38"/>
      <c r="FR251" s="38"/>
      <c r="FS251" s="38"/>
      <c r="FT251" s="38"/>
      <c r="FU251" s="38"/>
      <c r="FV251" s="38"/>
      <c r="FW251" s="38"/>
      <c r="FX251" s="38"/>
      <c r="FY251" s="38"/>
      <c r="FZ251" s="38"/>
      <c r="GA251" s="38"/>
      <c r="GB251" s="38"/>
      <c r="GC251" s="38"/>
      <c r="GD251" s="38"/>
      <c r="GE251" s="38"/>
      <c r="GF251" s="38"/>
      <c r="GG251" s="38"/>
      <c r="GH251" s="38"/>
      <c r="GI251" s="38"/>
      <c r="GJ251" s="38"/>
      <c r="GK251" s="38"/>
      <c r="GL251" s="38"/>
      <c r="GM251" s="38"/>
      <c r="GN251" s="38"/>
      <c r="GO251" s="38"/>
      <c r="GP251" s="38"/>
      <c r="GQ251" s="38"/>
      <c r="GR251" s="38"/>
      <c r="GS251" s="38"/>
      <c r="GT251" s="38"/>
      <c r="GU251" s="38"/>
      <c r="GV251" s="38"/>
      <c r="GW251" s="38"/>
      <c r="GX251" s="38"/>
      <c r="GY251" s="38"/>
      <c r="GZ251" s="38"/>
      <c r="HA251" s="38"/>
      <c r="HB251" s="38"/>
      <c r="HC251" s="38"/>
      <c r="HD251" s="38"/>
      <c r="HE251" s="38"/>
      <c r="HF251" s="38"/>
      <c r="HG251" s="38"/>
      <c r="HH251" s="38"/>
      <c r="HI251" s="38"/>
      <c r="HJ251" s="38"/>
      <c r="HK251" s="38"/>
      <c r="HL251" s="38"/>
      <c r="HM251" s="38"/>
      <c r="HN251" s="38"/>
      <c r="HO251" s="38"/>
      <c r="HP251" s="38"/>
      <c r="HQ251" s="38"/>
      <c r="HR251" s="38"/>
      <c r="HS251" s="38"/>
      <c r="HT251" s="38"/>
      <c r="HU251" s="38"/>
      <c r="HV251" s="38"/>
      <c r="HW251" s="38"/>
      <c r="HX251" s="38"/>
      <c r="HY251" s="38"/>
      <c r="HZ251" s="38"/>
      <c r="IA251" s="38"/>
      <c r="IB251" s="38"/>
      <c r="IC251" s="38"/>
      <c r="ID251" s="38"/>
      <c r="IE251" s="38"/>
      <c r="IF251" s="38"/>
      <c r="IG251" s="38"/>
      <c r="IH251" s="38"/>
      <c r="II251" s="38"/>
      <c r="IJ251" s="38"/>
      <c r="IK251" s="38"/>
      <c r="IL251" s="38"/>
      <c r="IM251" s="38"/>
      <c r="IN251" s="38"/>
      <c r="IO251" s="38"/>
      <c r="IP251" s="38"/>
      <c r="IQ251" s="38"/>
      <c r="IR251" s="38"/>
      <c r="IS251" s="38"/>
      <c r="IT251" s="38"/>
      <c r="IU251" s="38"/>
      <c r="IV251" s="38"/>
      <c r="IW251" s="38"/>
      <c r="IX251" s="38"/>
      <c r="IY251" s="38"/>
      <c r="IZ251" s="38"/>
      <c r="JA251" s="38"/>
      <c r="JB251" s="38"/>
      <c r="JC251" s="38"/>
      <c r="JD251" s="38"/>
      <c r="JE251" s="38"/>
      <c r="JF251" s="38"/>
      <c r="JG251" s="38"/>
      <c r="JH251" s="38"/>
      <c r="JI251" s="38"/>
      <c r="JJ251" s="38"/>
      <c r="JK251" s="38"/>
      <c r="JL251" s="38"/>
      <c r="JM251" s="38"/>
      <c r="JN251" s="38"/>
      <c r="JO251" s="38"/>
      <c r="JP251" s="38"/>
      <c r="JQ251" s="38"/>
      <c r="JR251" s="38"/>
      <c r="JS251" s="38"/>
      <c r="JT251" s="38"/>
      <c r="JU251" s="38"/>
      <c r="JV251" s="38"/>
      <c r="JW251" s="38"/>
      <c r="JX251" s="38"/>
      <c r="JY251" s="38"/>
      <c r="JZ251" s="38"/>
      <c r="KA251" s="38"/>
      <c r="KB251" s="38"/>
      <c r="KC251" s="38"/>
      <c r="KD251" s="38"/>
      <c r="KE251" s="38"/>
      <c r="KF251" s="38"/>
      <c r="KG251" s="38"/>
      <c r="KH251" s="38"/>
      <c r="KI251" s="38"/>
      <c r="KJ251" s="38"/>
      <c r="KK251" s="38"/>
      <c r="KL251" s="38"/>
      <c r="KM251" s="38"/>
      <c r="KN251" s="38"/>
      <c r="KO251" s="38"/>
      <c r="KP251" s="38"/>
      <c r="KQ251" s="38"/>
      <c r="KR251" s="38"/>
      <c r="KS251" s="38"/>
      <c r="KT251" s="38"/>
      <c r="KU251" s="38"/>
      <c r="KV251" s="38"/>
      <c r="KW251" s="38"/>
      <c r="KX251" s="38"/>
      <c r="KY251" s="38"/>
      <c r="KZ251" s="38"/>
      <c r="LA251" s="38"/>
      <c r="LB251" s="38"/>
      <c r="LC251" s="38"/>
      <c r="LD251" s="38"/>
      <c r="LE251" s="38"/>
      <c r="LF251" s="38"/>
      <c r="LG251" s="38"/>
      <c r="LH251" s="38"/>
      <c r="LI251" s="38"/>
      <c r="LJ251" s="38"/>
      <c r="LK251" s="38"/>
      <c r="LL251" s="38"/>
      <c r="LM251" s="38"/>
      <c r="LN251" s="38"/>
      <c r="LO251" s="38"/>
      <c r="LP251" s="38"/>
      <c r="LQ251" s="38"/>
      <c r="LR251" s="38"/>
      <c r="LS251" s="38"/>
      <c r="LT251" s="38"/>
      <c r="LU251" s="38"/>
      <c r="LV251" s="38"/>
      <c r="LW251" s="38"/>
      <c r="LX251" s="38"/>
      <c r="LY251" s="38"/>
      <c r="LZ251" s="38"/>
      <c r="MA251" s="38"/>
      <c r="MB251" s="38"/>
      <c r="MC251" s="38"/>
      <c r="MD251" s="38"/>
      <c r="ME251" s="38"/>
      <c r="MF251" s="38"/>
      <c r="MG251" s="38"/>
      <c r="MH251" s="38"/>
      <c r="MI251" s="38"/>
      <c r="MJ251" s="38"/>
      <c r="MK251" s="38"/>
      <c r="ML251" s="38"/>
      <c r="MM251" s="38"/>
      <c r="MN251" s="38"/>
      <c r="MO251" s="38"/>
      <c r="MP251" s="38"/>
      <c r="MQ251" s="38"/>
      <c r="MR251" s="38"/>
      <c r="MS251" s="38"/>
      <c r="MT251" s="38"/>
      <c r="MU251" s="38"/>
      <c r="MV251" s="38"/>
      <c r="MW251" s="38"/>
      <c r="MX251" s="38"/>
      <c r="MY251" s="38"/>
      <c r="MZ251" s="38"/>
      <c r="NA251" s="38"/>
      <c r="NB251" s="38"/>
      <c r="NC251" s="38"/>
      <c r="ND251" s="38"/>
      <c r="NE251" s="38"/>
      <c r="NF251" s="38"/>
      <c r="NG251" s="38"/>
      <c r="NH251" s="38"/>
      <c r="NI251" s="38"/>
      <c r="NJ251" s="38"/>
      <c r="NK251" s="38"/>
      <c r="NL251" s="38"/>
      <c r="NM251" s="38"/>
      <c r="NN251" s="38"/>
      <c r="NO251" s="38"/>
      <c r="NP251" s="38"/>
      <c r="NQ251" s="38"/>
      <c r="NR251" s="38"/>
      <c r="NS251" s="38"/>
      <c r="NT251" s="38"/>
      <c r="NU251" s="38"/>
      <c r="NV251" s="38"/>
      <c r="NW251" s="38"/>
      <c r="NX251" s="38"/>
      <c r="NY251" s="38"/>
      <c r="NZ251" s="38"/>
      <c r="OA251" s="38"/>
      <c r="OB251" s="38"/>
      <c r="OC251" s="38"/>
      <c r="OD251" s="38"/>
      <c r="OE251" s="38"/>
      <c r="OF251" s="38"/>
      <c r="OG251" s="38"/>
      <c r="OH251" s="38"/>
      <c r="OI251" s="38"/>
      <c r="OJ251" s="38"/>
      <c r="OK251" s="38"/>
      <c r="OL251" s="38"/>
      <c r="OM251" s="38"/>
      <c r="ON251" s="38"/>
      <c r="OO251" s="38"/>
      <c r="OP251" s="38"/>
      <c r="OQ251" s="38"/>
      <c r="OR251" s="38"/>
      <c r="OS251" s="38"/>
      <c r="OT251" s="38"/>
      <c r="OU251" s="38"/>
      <c r="OV251" s="38"/>
      <c r="OW251" s="38"/>
      <c r="OX251" s="38"/>
      <c r="OY251" s="38"/>
      <c r="OZ251" s="38"/>
      <c r="PA251" s="38"/>
      <c r="PB251" s="38"/>
      <c r="PC251" s="38"/>
      <c r="PD251" s="38"/>
      <c r="PE251" s="38"/>
      <c r="PF251" s="38"/>
      <c r="PG251" s="38"/>
      <c r="PH251" s="38"/>
      <c r="PI251" s="38"/>
      <c r="PJ251" s="38"/>
      <c r="PK251" s="38"/>
      <c r="PL251" s="38"/>
      <c r="PM251" s="38"/>
      <c r="PN251" s="38"/>
      <c r="PO251" s="38"/>
      <c r="PP251" s="38"/>
      <c r="PQ251" s="38"/>
      <c r="PR251" s="38"/>
      <c r="PS251" s="38"/>
      <c r="PT251" s="38"/>
      <c r="PU251" s="38"/>
      <c r="PV251" s="38"/>
      <c r="PW251" s="38"/>
      <c r="PX251" s="38"/>
      <c r="PY251" s="38"/>
      <c r="PZ251" s="38"/>
      <c r="QA251" s="38"/>
      <c r="QB251" s="38"/>
      <c r="QC251" s="38"/>
      <c r="QD251" s="38"/>
      <c r="QE251" s="38"/>
      <c r="QF251" s="38"/>
      <c r="QG251" s="38"/>
      <c r="QH251" s="38"/>
      <c r="QI251" s="38"/>
      <c r="QJ251" s="38"/>
      <c r="QK251" s="38"/>
      <c r="QL251" s="38"/>
      <c r="QM251" s="38"/>
      <c r="QN251" s="38"/>
      <c r="QO251" s="38"/>
      <c r="QP251" s="38"/>
      <c r="QQ251" s="38"/>
      <c r="QR251" s="38"/>
      <c r="QS251" s="38"/>
      <c r="QT251" s="38"/>
      <c r="QU251" s="38"/>
      <c r="QV251" s="38"/>
      <c r="QW251" s="38"/>
      <c r="QX251" s="38"/>
      <c r="QY251" s="38"/>
      <c r="QZ251" s="38"/>
      <c r="RA251" s="38"/>
      <c r="RB251" s="38"/>
      <c r="RC251" s="38"/>
      <c r="RD251" s="38"/>
      <c r="RE251" s="38"/>
      <c r="RF251" s="38"/>
      <c r="RG251" s="38"/>
      <c r="RH251" s="38"/>
      <c r="RI251" s="38"/>
      <c r="RJ251" s="38"/>
      <c r="RK251" s="38"/>
      <c r="RL251" s="38"/>
      <c r="RM251" s="38"/>
      <c r="RN251" s="38"/>
      <c r="RO251" s="38"/>
      <c r="RP251" s="38"/>
      <c r="RQ251" s="38"/>
      <c r="RR251" s="38"/>
      <c r="RS251" s="38"/>
      <c r="RT251" s="38"/>
      <c r="RU251" s="38"/>
      <c r="RV251" s="38"/>
      <c r="RW251" s="38"/>
      <c r="RX251" s="38"/>
      <c r="RY251" s="38"/>
      <c r="RZ251" s="38"/>
      <c r="SA251" s="38"/>
      <c r="SB251" s="38"/>
      <c r="SC251" s="38"/>
      <c r="SD251" s="38"/>
      <c r="SE251" s="38"/>
      <c r="SF251" s="38"/>
      <c r="SG251" s="38"/>
      <c r="SH251" s="38"/>
      <c r="SI251" s="38"/>
      <c r="SJ251" s="38"/>
      <c r="SK251" s="38"/>
      <c r="SL251" s="38"/>
      <c r="SM251" s="38"/>
      <c r="SN251" s="38"/>
      <c r="SO251" s="38"/>
      <c r="SP251" s="38"/>
      <c r="SQ251" s="38"/>
      <c r="SR251" s="38"/>
      <c r="SS251" s="38"/>
      <c r="ST251" s="38"/>
      <c r="SU251" s="38"/>
      <c r="SV251" s="38"/>
      <c r="SW251" s="38"/>
      <c r="SX251" s="38"/>
      <c r="SY251" s="38"/>
      <c r="SZ251" s="38"/>
      <c r="TA251" s="38"/>
      <c r="TB251" s="38"/>
      <c r="TC251" s="38"/>
      <c r="TD251" s="38"/>
      <c r="TE251" s="38"/>
      <c r="TF251" s="38"/>
      <c r="TG251" s="38"/>
      <c r="TH251" s="38"/>
      <c r="TI251" s="38"/>
      <c r="TJ251" s="38"/>
      <c r="TK251" s="38"/>
      <c r="TL251" s="38"/>
      <c r="TM251" s="38"/>
      <c r="TN251" s="38"/>
      <c r="TO251" s="38"/>
      <c r="TP251" s="38"/>
      <c r="TQ251" s="38"/>
      <c r="TR251" s="38"/>
      <c r="TS251" s="38"/>
      <c r="TT251" s="38"/>
      <c r="TU251" s="38"/>
      <c r="TV251" s="38"/>
      <c r="TW251" s="38"/>
      <c r="TX251" s="38"/>
      <c r="TY251" s="38"/>
      <c r="TZ251" s="38"/>
      <c r="UA251" s="38"/>
      <c r="UB251" s="38"/>
      <c r="UC251" s="38"/>
      <c r="UD251" s="38"/>
      <c r="UE251" s="38"/>
      <c r="UF251" s="38"/>
      <c r="UG251" s="38"/>
      <c r="UH251" s="38"/>
      <c r="UI251" s="38"/>
      <c r="UJ251" s="38"/>
      <c r="UK251" s="38"/>
      <c r="UL251" s="38"/>
      <c r="UM251" s="38"/>
      <c r="UN251" s="38"/>
      <c r="UO251" s="38"/>
      <c r="UP251" s="38"/>
      <c r="UQ251" s="38"/>
      <c r="UR251" s="38"/>
      <c r="US251" s="38"/>
      <c r="UT251" s="38"/>
      <c r="UU251" s="38"/>
      <c r="UV251" s="38"/>
      <c r="UW251" s="38"/>
      <c r="UX251" s="38"/>
      <c r="UY251" s="38"/>
      <c r="UZ251" s="38"/>
      <c r="VA251" s="38"/>
      <c r="VB251" s="38"/>
      <c r="VC251" s="38"/>
      <c r="VD251" s="38"/>
      <c r="VE251" s="38"/>
      <c r="VF251" s="38"/>
      <c r="VG251" s="38"/>
      <c r="VH251" s="38"/>
      <c r="VI251" s="38"/>
      <c r="VJ251" s="38"/>
      <c r="VK251" s="38"/>
      <c r="VL251" s="38"/>
      <c r="VM251" s="38"/>
      <c r="VN251" s="38"/>
      <c r="VO251" s="38"/>
      <c r="VP251" s="38"/>
      <c r="VQ251" s="38"/>
      <c r="VR251" s="38"/>
      <c r="VS251" s="38"/>
      <c r="VT251" s="38"/>
      <c r="VU251" s="38"/>
      <c r="VV251" s="38"/>
      <c r="VW251" s="38"/>
      <c r="VX251" s="38"/>
      <c r="VY251" s="38"/>
      <c r="VZ251" s="38"/>
      <c r="WA251" s="38"/>
      <c r="WB251" s="38"/>
      <c r="WC251" s="38"/>
      <c r="WD251" s="38"/>
      <c r="WE251" s="38"/>
      <c r="WF251" s="38"/>
      <c r="WG251" s="38"/>
      <c r="WH251" s="38"/>
      <c r="WI251" s="38"/>
      <c r="WJ251" s="38"/>
      <c r="WK251" s="38"/>
      <c r="WL251" s="38"/>
      <c r="WM251" s="38"/>
      <c r="WN251" s="38"/>
      <c r="WO251" s="38"/>
      <c r="WP251" s="38"/>
      <c r="WQ251" s="38"/>
      <c r="WR251" s="38"/>
      <c r="WS251" s="38"/>
      <c r="WT251" s="38"/>
      <c r="WU251" s="38"/>
      <c r="WV251" s="38"/>
      <c r="WW251" s="38"/>
      <c r="WX251" s="38"/>
      <c r="WY251" s="38"/>
      <c r="WZ251" s="38"/>
      <c r="XA251" s="38"/>
      <c r="XB251" s="38"/>
      <c r="XC251" s="38"/>
      <c r="XD251" s="38"/>
      <c r="XE251" s="38"/>
      <c r="XF251" s="38"/>
      <c r="XG251" s="38"/>
      <c r="XH251" s="38"/>
      <c r="XI251" s="38"/>
      <c r="XJ251" s="38"/>
      <c r="XK251" s="38"/>
      <c r="XL251" s="38"/>
      <c r="XM251" s="38"/>
      <c r="XN251" s="38"/>
      <c r="XO251" s="38"/>
      <c r="XP251" s="38"/>
      <c r="XQ251" s="38"/>
      <c r="XR251" s="38"/>
      <c r="XS251" s="38"/>
      <c r="XT251" s="38"/>
      <c r="XU251" s="38"/>
      <c r="XV251" s="38"/>
      <c r="XW251" s="38"/>
      <c r="XX251" s="38"/>
      <c r="XY251" s="38"/>
      <c r="XZ251" s="38"/>
      <c r="YA251" s="38"/>
      <c r="YB251" s="38"/>
      <c r="YC251" s="38"/>
      <c r="YD251" s="38"/>
      <c r="YE251" s="38"/>
      <c r="YF251" s="38"/>
      <c r="YG251" s="38"/>
      <c r="YH251" s="38"/>
      <c r="YI251" s="38"/>
      <c r="YJ251" s="38"/>
      <c r="YK251" s="38"/>
      <c r="YL251" s="38"/>
      <c r="YM251" s="38"/>
      <c r="YN251" s="38"/>
      <c r="YO251" s="38"/>
      <c r="YP251" s="38"/>
      <c r="YQ251" s="38"/>
      <c r="YR251" s="38"/>
      <c r="YS251" s="38"/>
      <c r="YT251" s="38"/>
      <c r="YU251" s="38"/>
      <c r="YV251" s="38"/>
      <c r="YW251" s="38"/>
      <c r="YX251" s="38"/>
      <c r="YY251" s="38"/>
      <c r="YZ251" s="38"/>
      <c r="ZA251" s="38"/>
      <c r="ZB251" s="38"/>
      <c r="ZC251" s="38"/>
      <c r="ZD251" s="38"/>
      <c r="ZE251" s="38"/>
      <c r="ZF251" s="38"/>
      <c r="ZG251" s="38"/>
      <c r="ZH251" s="38"/>
      <c r="ZI251" s="38"/>
      <c r="ZJ251" s="38"/>
      <c r="ZK251" s="38"/>
      <c r="ZL251" s="38"/>
      <c r="ZM251" s="38"/>
      <c r="ZN251" s="38"/>
      <c r="ZO251" s="38"/>
      <c r="ZP251" s="38"/>
      <c r="ZQ251" s="38"/>
      <c r="ZR251" s="38"/>
      <c r="ZS251" s="38"/>
      <c r="ZT251" s="38"/>
      <c r="ZU251" s="38"/>
      <c r="ZV251" s="38"/>
      <c r="ZW251" s="38"/>
      <c r="ZX251" s="38"/>
      <c r="ZY251" s="38"/>
      <c r="ZZ251" s="38"/>
      <c r="AAA251" s="38"/>
      <c r="AAB251" s="38"/>
      <c r="AAC251" s="38"/>
      <c r="AAD251" s="38"/>
      <c r="AAE251" s="38"/>
      <c r="AAF251" s="38"/>
      <c r="AAG251" s="38"/>
      <c r="AAH251" s="38"/>
      <c r="AAI251" s="38"/>
      <c r="AAJ251" s="31">
        <f t="shared" si="21"/>
        <v>0</v>
      </c>
      <c r="AAK251" s="5"/>
    </row>
    <row r="252" spans="1:736" s="36" customFormat="1" x14ac:dyDescent="0.25">
      <c r="A252" s="62" t="s">
        <v>720</v>
      </c>
      <c r="B252" s="77">
        <f t="shared" si="20"/>
        <v>0</v>
      </c>
      <c r="C252" s="69">
        <v>1</v>
      </c>
      <c r="D252" s="71">
        <v>43451</v>
      </c>
      <c r="E252" s="79">
        <v>21.04</v>
      </c>
      <c r="F252" s="79">
        <f t="shared" si="23"/>
        <v>0</v>
      </c>
      <c r="G252" s="77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  <c r="BQ252" s="38"/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38"/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38"/>
      <c r="DC252" s="38"/>
      <c r="DD252" s="38"/>
      <c r="DE252" s="38"/>
      <c r="DF252" s="38"/>
      <c r="DG252" s="38"/>
      <c r="DH252" s="38"/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  <c r="EI252" s="38"/>
      <c r="EJ252" s="38"/>
      <c r="EK252" s="38"/>
      <c r="EL252" s="38"/>
      <c r="EM252" s="38"/>
      <c r="EN252" s="38"/>
      <c r="EO252" s="38"/>
      <c r="EP252" s="38"/>
      <c r="EQ252" s="38"/>
      <c r="ER252" s="38"/>
      <c r="ES252" s="38"/>
      <c r="ET252" s="38"/>
      <c r="EU252" s="38"/>
      <c r="EV252" s="38"/>
      <c r="EW252" s="38"/>
      <c r="EX252" s="38"/>
      <c r="EY252" s="38"/>
      <c r="EZ252" s="38"/>
      <c r="FA252" s="38"/>
      <c r="FB252" s="38"/>
      <c r="FC252" s="38"/>
      <c r="FD252" s="38"/>
      <c r="FE252" s="38"/>
      <c r="FF252" s="38"/>
      <c r="FG252" s="38"/>
      <c r="FH252" s="38"/>
      <c r="FI252" s="38"/>
      <c r="FJ252" s="38"/>
      <c r="FK252" s="38"/>
      <c r="FL252" s="38"/>
      <c r="FM252" s="38"/>
      <c r="FN252" s="38"/>
      <c r="FO252" s="38"/>
      <c r="FP252" s="38"/>
      <c r="FQ252" s="38"/>
      <c r="FR252" s="38"/>
      <c r="FS252" s="38"/>
      <c r="FT252" s="38"/>
      <c r="FU252" s="38"/>
      <c r="FV252" s="38"/>
      <c r="FW252" s="38"/>
      <c r="FX252" s="38"/>
      <c r="FY252" s="38"/>
      <c r="FZ252" s="38"/>
      <c r="GA252" s="38"/>
      <c r="GB252" s="38"/>
      <c r="GC252" s="38"/>
      <c r="GD252" s="38"/>
      <c r="GE252" s="38"/>
      <c r="GF252" s="38"/>
      <c r="GG252" s="38"/>
      <c r="GH252" s="38"/>
      <c r="GI252" s="38"/>
      <c r="GJ252" s="38"/>
      <c r="GK252" s="38"/>
      <c r="GL252" s="38"/>
      <c r="GM252" s="38"/>
      <c r="GN252" s="38"/>
      <c r="GO252" s="38"/>
      <c r="GP252" s="38"/>
      <c r="GQ252" s="38"/>
      <c r="GR252" s="38"/>
      <c r="GS252" s="38"/>
      <c r="GT252" s="38"/>
      <c r="GU252" s="38"/>
      <c r="GV252" s="38"/>
      <c r="GW252" s="38"/>
      <c r="GX252" s="38"/>
      <c r="GY252" s="38"/>
      <c r="GZ252" s="38"/>
      <c r="HA252" s="38"/>
      <c r="HB252" s="38"/>
      <c r="HC252" s="38"/>
      <c r="HD252" s="38"/>
      <c r="HE252" s="38"/>
      <c r="HF252" s="38"/>
      <c r="HG252" s="38"/>
      <c r="HH252" s="38"/>
      <c r="HI252" s="38"/>
      <c r="HJ252" s="38"/>
      <c r="HK252" s="38"/>
      <c r="HL252" s="38"/>
      <c r="HM252" s="38"/>
      <c r="HN252" s="38"/>
      <c r="HO252" s="38"/>
      <c r="HP252" s="38"/>
      <c r="HQ252" s="38"/>
      <c r="HR252" s="38"/>
      <c r="HS252" s="38"/>
      <c r="HT252" s="38"/>
      <c r="HU252" s="38"/>
      <c r="HV252" s="38"/>
      <c r="HW252" s="38"/>
      <c r="HX252" s="38"/>
      <c r="HY252" s="38"/>
      <c r="HZ252" s="38"/>
      <c r="IA252" s="38"/>
      <c r="IB252" s="38"/>
      <c r="IC252" s="38"/>
      <c r="ID252" s="38"/>
      <c r="IE252" s="38"/>
      <c r="IF252" s="38"/>
      <c r="IG252" s="38"/>
      <c r="IH252" s="38"/>
      <c r="II252" s="38"/>
      <c r="IJ252" s="38"/>
      <c r="IK252" s="38"/>
      <c r="IL252" s="38"/>
      <c r="IM252" s="38"/>
      <c r="IN252" s="38"/>
      <c r="IO252" s="38"/>
      <c r="IP252" s="38"/>
      <c r="IQ252" s="38"/>
      <c r="IR252" s="38"/>
      <c r="IS252" s="38"/>
      <c r="IT252" s="38"/>
      <c r="IU252" s="38"/>
      <c r="IV252" s="38"/>
      <c r="IW252" s="38"/>
      <c r="IX252" s="38"/>
      <c r="IY252" s="38"/>
      <c r="IZ252" s="38"/>
      <c r="JA252" s="38"/>
      <c r="JB252" s="38"/>
      <c r="JC252" s="38"/>
      <c r="JD252" s="38"/>
      <c r="JE252" s="38"/>
      <c r="JF252" s="38"/>
      <c r="JG252" s="38"/>
      <c r="JH252" s="38"/>
      <c r="JI252" s="38"/>
      <c r="JJ252" s="38"/>
      <c r="JK252" s="38"/>
      <c r="JL252" s="38"/>
      <c r="JM252" s="38"/>
      <c r="JN252" s="38"/>
      <c r="JO252" s="38"/>
      <c r="JP252" s="38"/>
      <c r="JQ252" s="38"/>
      <c r="JR252" s="38"/>
      <c r="JS252" s="38"/>
      <c r="JT252" s="38"/>
      <c r="JU252" s="38"/>
      <c r="JV252" s="38"/>
      <c r="JW252" s="38"/>
      <c r="JX252" s="38"/>
      <c r="JY252" s="38"/>
      <c r="JZ252" s="38"/>
      <c r="KA252" s="38"/>
      <c r="KB252" s="38"/>
      <c r="KC252" s="38"/>
      <c r="KD252" s="38"/>
      <c r="KE252" s="38"/>
      <c r="KF252" s="38"/>
      <c r="KG252" s="38"/>
      <c r="KH252" s="38"/>
      <c r="KI252" s="38"/>
      <c r="KJ252" s="38"/>
      <c r="KK252" s="38"/>
      <c r="KL252" s="38"/>
      <c r="KM252" s="38"/>
      <c r="KN252" s="38"/>
      <c r="KO252" s="38"/>
      <c r="KP252" s="38"/>
      <c r="KQ252" s="38"/>
      <c r="KR252" s="38"/>
      <c r="KS252" s="38"/>
      <c r="KT252" s="38"/>
      <c r="KU252" s="38"/>
      <c r="KV252" s="38"/>
      <c r="KW252" s="38"/>
      <c r="KX252" s="38"/>
      <c r="KY252" s="38"/>
      <c r="KZ252" s="38"/>
      <c r="LA252" s="38"/>
      <c r="LB252" s="38"/>
      <c r="LC252" s="38"/>
      <c r="LD252" s="38"/>
      <c r="LE252" s="38"/>
      <c r="LF252" s="38"/>
      <c r="LG252" s="38"/>
      <c r="LH252" s="38"/>
      <c r="LI252" s="38"/>
      <c r="LJ252" s="38"/>
      <c r="LK252" s="38"/>
      <c r="LL252" s="38"/>
      <c r="LM252" s="38"/>
      <c r="LN252" s="38"/>
      <c r="LO252" s="38"/>
      <c r="LP252" s="38"/>
      <c r="LQ252" s="38"/>
      <c r="LR252" s="38"/>
      <c r="LS252" s="38"/>
      <c r="LT252" s="38"/>
      <c r="LU252" s="38"/>
      <c r="LV252" s="38"/>
      <c r="LW252" s="38"/>
      <c r="LX252" s="38"/>
      <c r="LY252" s="38"/>
      <c r="LZ252" s="38"/>
      <c r="MA252" s="38"/>
      <c r="MB252" s="38"/>
      <c r="MC252" s="38"/>
      <c r="MD252" s="38"/>
      <c r="ME252" s="38"/>
      <c r="MF252" s="38"/>
      <c r="MG252" s="38"/>
      <c r="MH252" s="38"/>
      <c r="MI252" s="38"/>
      <c r="MJ252" s="38"/>
      <c r="MK252" s="38"/>
      <c r="ML252" s="38"/>
      <c r="MM252" s="38"/>
      <c r="MN252" s="38"/>
      <c r="MO252" s="38"/>
      <c r="MP252" s="38"/>
      <c r="MQ252" s="38"/>
      <c r="MR252" s="38"/>
      <c r="MS252" s="38"/>
      <c r="MT252" s="38"/>
      <c r="MU252" s="38"/>
      <c r="MV252" s="38"/>
      <c r="MW252" s="38"/>
      <c r="MX252" s="38"/>
      <c r="MY252" s="38"/>
      <c r="MZ252" s="38"/>
      <c r="NA252" s="38"/>
      <c r="NB252" s="38"/>
      <c r="NC252" s="38"/>
      <c r="ND252" s="38"/>
      <c r="NE252" s="38"/>
      <c r="NF252" s="38"/>
      <c r="NG252" s="38"/>
      <c r="NH252" s="38"/>
      <c r="NI252" s="38"/>
      <c r="NJ252" s="38"/>
      <c r="NK252" s="38"/>
      <c r="NL252" s="38"/>
      <c r="NM252" s="38"/>
      <c r="NN252" s="38"/>
      <c r="NO252" s="38"/>
      <c r="NP252" s="38"/>
      <c r="NQ252" s="38"/>
      <c r="NR252" s="38"/>
      <c r="NS252" s="38"/>
      <c r="NT252" s="38"/>
      <c r="NU252" s="38"/>
      <c r="NV252" s="38"/>
      <c r="NW252" s="38"/>
      <c r="NX252" s="38"/>
      <c r="NY252" s="38"/>
      <c r="NZ252" s="38"/>
      <c r="OA252" s="38"/>
      <c r="OB252" s="38"/>
      <c r="OC252" s="38"/>
      <c r="OD252" s="38"/>
      <c r="OE252" s="38"/>
      <c r="OF252" s="38"/>
      <c r="OG252" s="38"/>
      <c r="OH252" s="38"/>
      <c r="OI252" s="38"/>
      <c r="OJ252" s="38"/>
      <c r="OK252" s="38"/>
      <c r="OL252" s="38"/>
      <c r="OM252" s="38"/>
      <c r="ON252" s="38"/>
      <c r="OO252" s="38"/>
      <c r="OP252" s="38"/>
      <c r="OQ252" s="38"/>
      <c r="OR252" s="38"/>
      <c r="OS252" s="38"/>
      <c r="OT252" s="38"/>
      <c r="OU252" s="38"/>
      <c r="OV252" s="38"/>
      <c r="OW252" s="38"/>
      <c r="OX252" s="38"/>
      <c r="OY252" s="38"/>
      <c r="OZ252" s="38"/>
      <c r="PA252" s="38"/>
      <c r="PB252" s="38"/>
      <c r="PC252" s="38"/>
      <c r="PD252" s="38"/>
      <c r="PE252" s="38"/>
      <c r="PF252" s="38"/>
      <c r="PG252" s="38"/>
      <c r="PH252" s="38"/>
      <c r="PI252" s="38"/>
      <c r="PJ252" s="38"/>
      <c r="PK252" s="38"/>
      <c r="PL252" s="38"/>
      <c r="PM252" s="38"/>
      <c r="PN252" s="38"/>
      <c r="PO252" s="38"/>
      <c r="PP252" s="38"/>
      <c r="PQ252" s="38"/>
      <c r="PR252" s="38"/>
      <c r="PS252" s="38"/>
      <c r="PT252" s="38"/>
      <c r="PU252" s="38"/>
      <c r="PV252" s="38"/>
      <c r="PW252" s="38"/>
      <c r="PX252" s="38"/>
      <c r="PY252" s="38"/>
      <c r="PZ252" s="38"/>
      <c r="QA252" s="38"/>
      <c r="QB252" s="38"/>
      <c r="QC252" s="38"/>
      <c r="QD252" s="38"/>
      <c r="QE252" s="38"/>
      <c r="QF252" s="38"/>
      <c r="QG252" s="38"/>
      <c r="QH252" s="38"/>
      <c r="QI252" s="38"/>
      <c r="QJ252" s="38"/>
      <c r="QK252" s="38"/>
      <c r="QL252" s="38"/>
      <c r="QM252" s="38"/>
      <c r="QN252" s="38"/>
      <c r="QO252" s="38"/>
      <c r="QP252" s="38"/>
      <c r="QQ252" s="38"/>
      <c r="QR252" s="38"/>
      <c r="QS252" s="38"/>
      <c r="QT252" s="38"/>
      <c r="QU252" s="38"/>
      <c r="QV252" s="38"/>
      <c r="QW252" s="38"/>
      <c r="QX252" s="38"/>
      <c r="QY252" s="38"/>
      <c r="QZ252" s="38"/>
      <c r="RA252" s="38"/>
      <c r="RB252" s="38"/>
      <c r="RC252" s="38"/>
      <c r="RD252" s="38"/>
      <c r="RE252" s="38"/>
      <c r="RF252" s="38"/>
      <c r="RG252" s="38"/>
      <c r="RH252" s="38"/>
      <c r="RI252" s="38"/>
      <c r="RJ252" s="38"/>
      <c r="RK252" s="38"/>
      <c r="RL252" s="38"/>
      <c r="RM252" s="38"/>
      <c r="RN252" s="38"/>
      <c r="RO252" s="38"/>
      <c r="RP252" s="38"/>
      <c r="RQ252" s="38"/>
      <c r="RR252" s="38"/>
      <c r="RS252" s="38"/>
      <c r="RT252" s="38"/>
      <c r="RU252" s="38"/>
      <c r="RV252" s="38"/>
      <c r="RW252" s="38"/>
      <c r="RX252" s="38"/>
      <c r="RY252" s="38"/>
      <c r="RZ252" s="38"/>
      <c r="SA252" s="38"/>
      <c r="SB252" s="38"/>
      <c r="SC252" s="38"/>
      <c r="SD252" s="38"/>
      <c r="SE252" s="38"/>
      <c r="SF252" s="38"/>
      <c r="SG252" s="38"/>
      <c r="SH252" s="38"/>
      <c r="SI252" s="38"/>
      <c r="SJ252" s="38"/>
      <c r="SK252" s="38"/>
      <c r="SL252" s="38"/>
      <c r="SM252" s="38"/>
      <c r="SN252" s="38"/>
      <c r="SO252" s="38"/>
      <c r="SP252" s="38"/>
      <c r="SQ252" s="38"/>
      <c r="SR252" s="38"/>
      <c r="SS252" s="38"/>
      <c r="ST252" s="38"/>
      <c r="SU252" s="38"/>
      <c r="SV252" s="38"/>
      <c r="SW252" s="38"/>
      <c r="SX252" s="38"/>
      <c r="SY252" s="38"/>
      <c r="SZ252" s="38"/>
      <c r="TA252" s="38"/>
      <c r="TB252" s="38"/>
      <c r="TC252" s="38"/>
      <c r="TD252" s="38"/>
      <c r="TE252" s="38"/>
      <c r="TF252" s="38"/>
      <c r="TG252" s="38"/>
      <c r="TH252" s="38"/>
      <c r="TI252" s="38"/>
      <c r="TJ252" s="38"/>
      <c r="TK252" s="38"/>
      <c r="TL252" s="38"/>
      <c r="TM252" s="38"/>
      <c r="TN252" s="38"/>
      <c r="TO252" s="38"/>
      <c r="TP252" s="38"/>
      <c r="TQ252" s="38"/>
      <c r="TR252" s="38"/>
      <c r="TS252" s="38"/>
      <c r="TT252" s="38"/>
      <c r="TU252" s="38"/>
      <c r="TV252" s="38"/>
      <c r="TW252" s="38"/>
      <c r="TX252" s="38"/>
      <c r="TY252" s="38"/>
      <c r="TZ252" s="38"/>
      <c r="UA252" s="38"/>
      <c r="UB252" s="38"/>
      <c r="UC252" s="38"/>
      <c r="UD252" s="38"/>
      <c r="UE252" s="38"/>
      <c r="UF252" s="38"/>
      <c r="UG252" s="38"/>
      <c r="UH252" s="38"/>
      <c r="UI252" s="38"/>
      <c r="UJ252" s="38"/>
      <c r="UK252" s="38"/>
      <c r="UL252" s="38"/>
      <c r="UM252" s="38"/>
      <c r="UN252" s="38"/>
      <c r="UO252" s="38"/>
      <c r="UP252" s="38"/>
      <c r="UQ252" s="38"/>
      <c r="UR252" s="38"/>
      <c r="US252" s="38"/>
      <c r="UT252" s="38"/>
      <c r="UU252" s="38"/>
      <c r="UV252" s="38"/>
      <c r="UW252" s="38"/>
      <c r="UX252" s="38"/>
      <c r="UY252" s="38"/>
      <c r="UZ252" s="38"/>
      <c r="VA252" s="38"/>
      <c r="VB252" s="38"/>
      <c r="VC252" s="38"/>
      <c r="VD252" s="38"/>
      <c r="VE252" s="38"/>
      <c r="VF252" s="38"/>
      <c r="VG252" s="38"/>
      <c r="VH252" s="38"/>
      <c r="VI252" s="38"/>
      <c r="VJ252" s="38"/>
      <c r="VK252" s="38"/>
      <c r="VL252" s="38"/>
      <c r="VM252" s="38"/>
      <c r="VN252" s="38"/>
      <c r="VO252" s="38"/>
      <c r="VP252" s="38"/>
      <c r="VQ252" s="38"/>
      <c r="VR252" s="38"/>
      <c r="VS252" s="38"/>
      <c r="VT252" s="38"/>
      <c r="VU252" s="38"/>
      <c r="VV252" s="38"/>
      <c r="VW252" s="38"/>
      <c r="VX252" s="38"/>
      <c r="VY252" s="38"/>
      <c r="VZ252" s="38"/>
      <c r="WA252" s="38"/>
      <c r="WB252" s="38"/>
      <c r="WC252" s="38"/>
      <c r="WD252" s="38"/>
      <c r="WE252" s="38"/>
      <c r="WF252" s="38"/>
      <c r="WG252" s="38"/>
      <c r="WH252" s="38"/>
      <c r="WI252" s="38"/>
      <c r="WJ252" s="38"/>
      <c r="WK252" s="38"/>
      <c r="WL252" s="38"/>
      <c r="WM252" s="38"/>
      <c r="WN252" s="38"/>
      <c r="WO252" s="38"/>
      <c r="WP252" s="38"/>
      <c r="WQ252" s="38"/>
      <c r="WR252" s="38"/>
      <c r="WS252" s="38"/>
      <c r="WT252" s="38"/>
      <c r="WU252" s="38"/>
      <c r="WV252" s="38"/>
      <c r="WW252" s="38"/>
      <c r="WX252" s="38"/>
      <c r="WY252" s="38"/>
      <c r="WZ252" s="38"/>
      <c r="XA252" s="38"/>
      <c r="XB252" s="38"/>
      <c r="XC252" s="38"/>
      <c r="XD252" s="38"/>
      <c r="XE252" s="38"/>
      <c r="XF252" s="38"/>
      <c r="XG252" s="38"/>
      <c r="XH252" s="38"/>
      <c r="XI252" s="38"/>
      <c r="XJ252" s="38"/>
      <c r="XK252" s="38"/>
      <c r="XL252" s="38"/>
      <c r="XM252" s="38"/>
      <c r="XN252" s="38"/>
      <c r="XO252" s="38"/>
      <c r="XP252" s="38"/>
      <c r="XQ252" s="38"/>
      <c r="XR252" s="38"/>
      <c r="XS252" s="38"/>
      <c r="XT252" s="38"/>
      <c r="XU252" s="38"/>
      <c r="XV252" s="38"/>
      <c r="XW252" s="38"/>
      <c r="XX252" s="38"/>
      <c r="XY252" s="38"/>
      <c r="XZ252" s="38"/>
      <c r="YA252" s="38"/>
      <c r="YB252" s="38"/>
      <c r="YC252" s="38"/>
      <c r="YD252" s="38"/>
      <c r="YE252" s="38"/>
      <c r="YF252" s="38"/>
      <c r="YG252" s="38"/>
      <c r="YH252" s="38"/>
      <c r="YI252" s="38"/>
      <c r="YJ252" s="38"/>
      <c r="YK252" s="38"/>
      <c r="YL252" s="38"/>
      <c r="YM252" s="38"/>
      <c r="YN252" s="38"/>
      <c r="YO252" s="38"/>
      <c r="YP252" s="38"/>
      <c r="YQ252" s="38"/>
      <c r="YR252" s="38"/>
      <c r="YS252" s="38"/>
      <c r="YT252" s="38"/>
      <c r="YU252" s="38"/>
      <c r="YV252" s="38">
        <v>1</v>
      </c>
      <c r="YW252" s="38"/>
      <c r="YX252" s="38"/>
      <c r="YY252" s="38"/>
      <c r="YZ252" s="38">
        <v>1</v>
      </c>
      <c r="ZA252" s="38"/>
      <c r="ZB252" s="38"/>
      <c r="ZC252" s="38"/>
      <c r="ZD252" s="38"/>
      <c r="ZE252" s="38"/>
      <c r="ZF252" s="38"/>
      <c r="ZG252" s="38"/>
      <c r="ZH252" s="38"/>
      <c r="ZI252" s="38"/>
      <c r="ZJ252" s="38"/>
      <c r="ZK252" s="38"/>
      <c r="ZL252" s="38"/>
      <c r="ZM252" s="38"/>
      <c r="ZN252" s="38"/>
      <c r="ZO252" s="38"/>
      <c r="ZP252" s="38"/>
      <c r="ZQ252" s="38"/>
      <c r="ZR252" s="38"/>
      <c r="ZS252" s="38"/>
      <c r="ZT252" s="38"/>
      <c r="ZU252" s="38"/>
      <c r="ZV252" s="38"/>
      <c r="ZW252" s="38"/>
      <c r="ZX252" s="38"/>
      <c r="ZY252" s="38"/>
      <c r="ZZ252" s="38"/>
      <c r="AAA252" s="38"/>
      <c r="AAB252" s="38"/>
      <c r="AAC252" s="38"/>
      <c r="AAD252" s="38"/>
      <c r="AAE252" s="38"/>
      <c r="AAF252" s="38"/>
      <c r="AAG252" s="38"/>
      <c r="AAH252" s="38"/>
      <c r="AAI252" s="38"/>
      <c r="AAJ252" s="31">
        <f t="shared" si="21"/>
        <v>0</v>
      </c>
      <c r="AAK252" s="5"/>
    </row>
    <row r="253" spans="1:736" s="36" customFormat="1" x14ac:dyDescent="0.25">
      <c r="A253" s="62" t="s">
        <v>156</v>
      </c>
      <c r="B253" s="77">
        <f t="shared" si="20"/>
        <v>0</v>
      </c>
      <c r="C253" s="69">
        <v>1</v>
      </c>
      <c r="D253" s="71">
        <v>43430</v>
      </c>
      <c r="E253" s="79">
        <v>69.41</v>
      </c>
      <c r="F253" s="79">
        <v>56.62</v>
      </c>
      <c r="G253" s="77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  <c r="BQ253" s="38"/>
      <c r="BR253" s="38"/>
      <c r="BS253" s="38"/>
      <c r="BT253" s="38"/>
      <c r="BU253" s="38"/>
      <c r="BV253" s="38"/>
      <c r="BW253" s="38"/>
      <c r="BX253" s="38"/>
      <c r="BY253" s="38">
        <v>1</v>
      </c>
      <c r="BZ253" s="38"/>
      <c r="CA253" s="38"/>
      <c r="CB253" s="38"/>
      <c r="CC253" s="38"/>
      <c r="CD253" s="38"/>
      <c r="CE253" s="38"/>
      <c r="CF253" s="38"/>
      <c r="CG253" s="38">
        <v>1</v>
      </c>
      <c r="CH253" s="38"/>
      <c r="CI253" s="38"/>
      <c r="CJ253" s="38"/>
      <c r="CK253" s="38"/>
      <c r="CL253" s="38"/>
      <c r="CM253" s="38"/>
      <c r="CN253" s="38"/>
      <c r="CO253" s="38"/>
      <c r="CP253" s="38"/>
      <c r="CQ253" s="38"/>
      <c r="CR253" s="38"/>
      <c r="CS253" s="38"/>
      <c r="CT253" s="38"/>
      <c r="CU253" s="38"/>
      <c r="CV253" s="38"/>
      <c r="CW253" s="38"/>
      <c r="CX253" s="38"/>
      <c r="CY253" s="38"/>
      <c r="CZ253" s="38"/>
      <c r="DA253" s="38"/>
      <c r="DB253" s="38"/>
      <c r="DC253" s="38"/>
      <c r="DD253" s="38"/>
      <c r="DE253" s="38"/>
      <c r="DF253" s="38"/>
      <c r="DG253" s="38"/>
      <c r="DH253" s="38"/>
      <c r="DI253" s="38"/>
      <c r="DJ253" s="38"/>
      <c r="DK253" s="38"/>
      <c r="DL253" s="38"/>
      <c r="DM253" s="38"/>
      <c r="DN253" s="38"/>
      <c r="DO253" s="38"/>
      <c r="DP253" s="38"/>
      <c r="DQ253" s="38"/>
      <c r="DR253" s="38"/>
      <c r="DS253" s="38"/>
      <c r="DT253" s="38"/>
      <c r="DU253" s="38"/>
      <c r="DV253" s="38"/>
      <c r="DW253" s="38"/>
      <c r="DX253" s="38"/>
      <c r="DY253" s="38"/>
      <c r="DZ253" s="38"/>
      <c r="EA253" s="38"/>
      <c r="EB253" s="38"/>
      <c r="EC253" s="38"/>
      <c r="ED253" s="38"/>
      <c r="EE253" s="38"/>
      <c r="EF253" s="38"/>
      <c r="EG253" s="38"/>
      <c r="EH253" s="38"/>
      <c r="EI253" s="38"/>
      <c r="EJ253" s="38"/>
      <c r="EK253" s="38"/>
      <c r="EL253" s="38"/>
      <c r="EM253" s="38"/>
      <c r="EN253" s="38"/>
      <c r="EO253" s="38"/>
      <c r="EP253" s="38"/>
      <c r="EQ253" s="38"/>
      <c r="ER253" s="38"/>
      <c r="ES253" s="38"/>
      <c r="ET253" s="38"/>
      <c r="EU253" s="38"/>
      <c r="EV253" s="38"/>
      <c r="EW253" s="38"/>
      <c r="EX253" s="38"/>
      <c r="EY253" s="38"/>
      <c r="EZ253" s="38"/>
      <c r="FA253" s="38"/>
      <c r="FB253" s="38"/>
      <c r="FC253" s="38"/>
      <c r="FD253" s="38"/>
      <c r="FE253" s="38"/>
      <c r="FF253" s="38"/>
      <c r="FG253" s="38"/>
      <c r="FH253" s="38"/>
      <c r="FI253" s="38"/>
      <c r="FJ253" s="38"/>
      <c r="FK253" s="38"/>
      <c r="FL253" s="38"/>
      <c r="FM253" s="38"/>
      <c r="FN253" s="38"/>
      <c r="FO253" s="38"/>
      <c r="FP253" s="38"/>
      <c r="FQ253" s="38"/>
      <c r="FR253" s="38"/>
      <c r="FS253" s="38"/>
      <c r="FT253" s="38"/>
      <c r="FU253" s="38"/>
      <c r="FV253" s="38"/>
      <c r="FW253" s="38"/>
      <c r="FX253" s="38"/>
      <c r="FY253" s="38"/>
      <c r="FZ253" s="38"/>
      <c r="GA253" s="38"/>
      <c r="GB253" s="38"/>
      <c r="GC253" s="38"/>
      <c r="GD253" s="38"/>
      <c r="GE253" s="38"/>
      <c r="GF253" s="38"/>
      <c r="GG253" s="38"/>
      <c r="GH253" s="38"/>
      <c r="GI253" s="38">
        <v>1</v>
      </c>
      <c r="GJ253" s="38"/>
      <c r="GK253" s="38"/>
      <c r="GL253" s="38"/>
      <c r="GM253" s="38"/>
      <c r="GN253" s="38"/>
      <c r="GO253" s="38"/>
      <c r="GP253" s="38"/>
      <c r="GQ253" s="38"/>
      <c r="GR253" s="38"/>
      <c r="GS253" s="38"/>
      <c r="GT253" s="38"/>
      <c r="GU253" s="38"/>
      <c r="GV253" s="38"/>
      <c r="GW253" s="38"/>
      <c r="GX253" s="38"/>
      <c r="GY253" s="38"/>
      <c r="GZ253" s="38"/>
      <c r="HA253" s="38"/>
      <c r="HB253" s="38"/>
      <c r="HC253" s="38">
        <v>1</v>
      </c>
      <c r="HD253" s="38"/>
      <c r="HE253" s="38"/>
      <c r="HF253" s="38"/>
      <c r="HG253" s="38"/>
      <c r="HH253" s="38"/>
      <c r="HI253" s="38"/>
      <c r="HJ253" s="38"/>
      <c r="HK253" s="38"/>
      <c r="HL253" s="38"/>
      <c r="HM253" s="38"/>
      <c r="HN253" s="38"/>
      <c r="HO253" s="38"/>
      <c r="HP253" s="38"/>
      <c r="HQ253" s="38"/>
      <c r="HR253" s="38"/>
      <c r="HS253" s="38"/>
      <c r="HT253" s="38"/>
      <c r="HU253" s="38"/>
      <c r="HV253" s="38"/>
      <c r="HW253" s="38"/>
      <c r="HX253" s="38"/>
      <c r="HY253" s="38"/>
      <c r="HZ253" s="38"/>
      <c r="IA253" s="38"/>
      <c r="IB253" s="38"/>
      <c r="IC253" s="38"/>
      <c r="ID253" s="38"/>
      <c r="IE253" s="38"/>
      <c r="IF253" s="38"/>
      <c r="IG253" s="38"/>
      <c r="IH253" s="38"/>
      <c r="II253" s="38"/>
      <c r="IJ253" s="38"/>
      <c r="IK253" s="38"/>
      <c r="IL253" s="38"/>
      <c r="IM253" s="38"/>
      <c r="IN253" s="38"/>
      <c r="IO253" s="38"/>
      <c r="IP253" s="38"/>
      <c r="IQ253" s="38"/>
      <c r="IR253" s="38"/>
      <c r="IS253" s="38"/>
      <c r="IT253" s="38"/>
      <c r="IU253" s="38"/>
      <c r="IV253" s="38"/>
      <c r="IW253" s="38"/>
      <c r="IX253" s="38"/>
      <c r="IY253" s="38"/>
      <c r="IZ253" s="38"/>
      <c r="JA253" s="38"/>
      <c r="JB253" s="38"/>
      <c r="JC253" s="38"/>
      <c r="JD253" s="38"/>
      <c r="JE253" s="38"/>
      <c r="JF253" s="38"/>
      <c r="JG253" s="38"/>
      <c r="JH253" s="38"/>
      <c r="JI253" s="38"/>
      <c r="JJ253" s="38"/>
      <c r="JK253" s="38"/>
      <c r="JL253" s="38"/>
      <c r="JM253" s="38"/>
      <c r="JN253" s="38"/>
      <c r="JO253" s="38"/>
      <c r="JP253" s="38"/>
      <c r="JQ253" s="38"/>
      <c r="JR253" s="38"/>
      <c r="JS253" s="38"/>
      <c r="JT253" s="38"/>
      <c r="JU253" s="38"/>
      <c r="JV253" s="38"/>
      <c r="JW253" s="38"/>
      <c r="JX253" s="38"/>
      <c r="JY253" s="38"/>
      <c r="JZ253" s="38"/>
      <c r="KA253" s="38"/>
      <c r="KB253" s="38"/>
      <c r="KC253" s="38"/>
      <c r="KD253" s="38"/>
      <c r="KE253" s="38"/>
      <c r="KF253" s="38"/>
      <c r="KG253" s="38"/>
      <c r="KH253" s="38"/>
      <c r="KI253" s="38"/>
      <c r="KJ253" s="38"/>
      <c r="KK253" s="38"/>
      <c r="KL253" s="38"/>
      <c r="KM253" s="38"/>
      <c r="KN253" s="38"/>
      <c r="KO253" s="38"/>
      <c r="KP253" s="38"/>
      <c r="KQ253" s="38"/>
      <c r="KR253" s="38"/>
      <c r="KS253" s="38"/>
      <c r="KT253" s="38"/>
      <c r="KU253" s="38"/>
      <c r="KV253" s="38"/>
      <c r="KW253" s="38"/>
      <c r="KX253" s="38"/>
      <c r="KY253" s="38"/>
      <c r="KZ253" s="38"/>
      <c r="LA253" s="38"/>
      <c r="LB253" s="38"/>
      <c r="LC253" s="38"/>
      <c r="LD253" s="38"/>
      <c r="LE253" s="38"/>
      <c r="LF253" s="38"/>
      <c r="LG253" s="38"/>
      <c r="LH253" s="38"/>
      <c r="LI253" s="38"/>
      <c r="LJ253" s="38"/>
      <c r="LK253" s="38"/>
      <c r="LL253" s="38"/>
      <c r="LM253" s="38"/>
      <c r="LN253" s="38"/>
      <c r="LO253" s="38"/>
      <c r="LP253" s="38"/>
      <c r="LQ253" s="38"/>
      <c r="LR253" s="38"/>
      <c r="LS253" s="38"/>
      <c r="LT253" s="38"/>
      <c r="LU253" s="38"/>
      <c r="LV253" s="38"/>
      <c r="LW253" s="38"/>
      <c r="LX253" s="38"/>
      <c r="LY253" s="38"/>
      <c r="LZ253" s="38"/>
      <c r="MA253" s="38"/>
      <c r="MB253" s="38"/>
      <c r="MC253" s="38"/>
      <c r="MD253" s="38"/>
      <c r="ME253" s="38"/>
      <c r="MF253" s="38"/>
      <c r="MG253" s="38"/>
      <c r="MH253" s="38"/>
      <c r="MI253" s="38"/>
      <c r="MJ253" s="38"/>
      <c r="MK253" s="38"/>
      <c r="ML253" s="38"/>
      <c r="MM253" s="38"/>
      <c r="MN253" s="38"/>
      <c r="MO253" s="38"/>
      <c r="MP253" s="38"/>
      <c r="MQ253" s="38"/>
      <c r="MR253" s="38"/>
      <c r="MS253" s="38"/>
      <c r="MT253" s="38"/>
      <c r="MU253" s="38"/>
      <c r="MV253" s="38"/>
      <c r="MW253" s="38"/>
      <c r="MX253" s="38"/>
      <c r="MY253" s="38"/>
      <c r="MZ253" s="38"/>
      <c r="NA253" s="38"/>
      <c r="NB253" s="38"/>
      <c r="NC253" s="38"/>
      <c r="ND253" s="38"/>
      <c r="NE253" s="38"/>
      <c r="NF253" s="38"/>
      <c r="NG253" s="38"/>
      <c r="NH253" s="38"/>
      <c r="NI253" s="38"/>
      <c r="NJ253" s="38"/>
      <c r="NK253" s="38"/>
      <c r="NL253" s="38"/>
      <c r="NM253" s="38"/>
      <c r="NN253" s="38"/>
      <c r="NO253" s="38"/>
      <c r="NP253" s="38"/>
      <c r="NQ253" s="38">
        <v>1</v>
      </c>
      <c r="NR253" s="38"/>
      <c r="NS253" s="38"/>
      <c r="NT253" s="38">
        <v>1</v>
      </c>
      <c r="NU253" s="38"/>
      <c r="NV253" s="38"/>
      <c r="NW253" s="38"/>
      <c r="NX253" s="38"/>
      <c r="NY253" s="38"/>
      <c r="NZ253" s="38"/>
      <c r="OA253" s="38"/>
      <c r="OB253" s="38"/>
      <c r="OC253" s="38"/>
      <c r="OD253" s="38"/>
      <c r="OE253" s="38"/>
      <c r="OF253" s="38"/>
      <c r="OG253" s="38"/>
      <c r="OH253" s="38"/>
      <c r="OI253" s="38"/>
      <c r="OJ253" s="38"/>
      <c r="OK253" s="38"/>
      <c r="OL253" s="38">
        <v>1</v>
      </c>
      <c r="OM253" s="38"/>
      <c r="ON253" s="38"/>
      <c r="OO253" s="38"/>
      <c r="OP253" s="38"/>
      <c r="OQ253" s="38"/>
      <c r="OR253" s="38"/>
      <c r="OS253" s="38"/>
      <c r="OT253" s="38"/>
      <c r="OU253" s="38"/>
      <c r="OV253" s="38"/>
      <c r="OW253" s="38"/>
      <c r="OX253" s="38"/>
      <c r="OY253" s="38"/>
      <c r="OZ253" s="38"/>
      <c r="PA253" s="38"/>
      <c r="PB253" s="38"/>
      <c r="PC253" s="38"/>
      <c r="PD253" s="38"/>
      <c r="PE253" s="38"/>
      <c r="PF253" s="38"/>
      <c r="PG253" s="38"/>
      <c r="PH253" s="38"/>
      <c r="PI253" s="38">
        <v>1</v>
      </c>
      <c r="PJ253" s="38"/>
      <c r="PK253" s="38"/>
      <c r="PL253" s="38"/>
      <c r="PM253" s="38"/>
      <c r="PN253" s="38"/>
      <c r="PO253" s="38"/>
      <c r="PP253" s="38"/>
      <c r="PQ253" s="38"/>
      <c r="PR253" s="38"/>
      <c r="PS253" s="38"/>
      <c r="PT253" s="38"/>
      <c r="PU253" s="38"/>
      <c r="PV253" s="38"/>
      <c r="PW253" s="38"/>
      <c r="PX253" s="38"/>
      <c r="PY253" s="38"/>
      <c r="PZ253" s="38"/>
      <c r="QA253" s="38"/>
      <c r="QB253" s="38"/>
      <c r="QC253" s="38"/>
      <c r="QD253" s="38"/>
      <c r="QE253" s="38"/>
      <c r="QF253" s="38"/>
      <c r="QG253" s="38"/>
      <c r="QH253" s="38"/>
      <c r="QI253" s="38"/>
      <c r="QJ253" s="38"/>
      <c r="QK253" s="38"/>
      <c r="QL253" s="38"/>
      <c r="QM253" s="38"/>
      <c r="QN253" s="38"/>
      <c r="QO253" s="38"/>
      <c r="QP253" s="38"/>
      <c r="QQ253" s="38"/>
      <c r="QR253" s="38"/>
      <c r="QS253" s="38"/>
      <c r="QT253" s="38"/>
      <c r="QU253" s="38"/>
      <c r="QV253" s="38"/>
      <c r="QW253" s="38"/>
      <c r="QX253" s="38"/>
      <c r="QY253" s="38"/>
      <c r="QZ253" s="38"/>
      <c r="RA253" s="38"/>
      <c r="RB253" s="38"/>
      <c r="RC253" s="38"/>
      <c r="RD253" s="38"/>
      <c r="RE253" s="38"/>
      <c r="RF253" s="38"/>
      <c r="RG253" s="38"/>
      <c r="RH253" s="38"/>
      <c r="RI253" s="38"/>
      <c r="RJ253" s="38"/>
      <c r="RK253" s="38"/>
      <c r="RL253" s="38"/>
      <c r="RM253" s="38"/>
      <c r="RN253" s="38"/>
      <c r="RO253" s="38"/>
      <c r="RP253" s="38"/>
      <c r="RQ253" s="38"/>
      <c r="RR253" s="38"/>
      <c r="RS253" s="38"/>
      <c r="RT253" s="38"/>
      <c r="RU253" s="38"/>
      <c r="RV253" s="38"/>
      <c r="RW253" s="38"/>
      <c r="RX253" s="38"/>
      <c r="RY253" s="38"/>
      <c r="RZ253" s="38"/>
      <c r="SA253" s="38"/>
      <c r="SB253" s="38"/>
      <c r="SC253" s="38"/>
      <c r="SD253" s="38"/>
      <c r="SE253" s="38"/>
      <c r="SF253" s="38"/>
      <c r="SG253" s="38"/>
      <c r="SH253" s="38"/>
      <c r="SI253" s="38"/>
      <c r="SJ253" s="38"/>
      <c r="SK253" s="38"/>
      <c r="SL253" s="38"/>
      <c r="SM253" s="38"/>
      <c r="SN253" s="38"/>
      <c r="SO253" s="38"/>
      <c r="SP253" s="38"/>
      <c r="SQ253" s="38"/>
      <c r="SR253" s="38"/>
      <c r="SS253" s="38"/>
      <c r="ST253" s="38"/>
      <c r="SU253" s="38"/>
      <c r="SV253" s="38"/>
      <c r="SW253" s="38"/>
      <c r="SX253" s="38"/>
      <c r="SY253" s="38"/>
      <c r="SZ253" s="38"/>
      <c r="TA253" s="38"/>
      <c r="TB253" s="38"/>
      <c r="TC253" s="38"/>
      <c r="TD253" s="38"/>
      <c r="TE253" s="38"/>
      <c r="TF253" s="38"/>
      <c r="TG253" s="38"/>
      <c r="TH253" s="38"/>
      <c r="TI253" s="38"/>
      <c r="TJ253" s="38"/>
      <c r="TK253" s="38"/>
      <c r="TL253" s="38"/>
      <c r="TM253" s="38"/>
      <c r="TN253" s="38"/>
      <c r="TO253" s="38"/>
      <c r="TP253" s="38"/>
      <c r="TQ253" s="38"/>
      <c r="TR253" s="38"/>
      <c r="TS253" s="38"/>
      <c r="TT253" s="38"/>
      <c r="TU253" s="38"/>
      <c r="TV253" s="38"/>
      <c r="TW253" s="38"/>
      <c r="TX253" s="38"/>
      <c r="TY253" s="38"/>
      <c r="TZ253" s="38"/>
      <c r="UA253" s="38"/>
      <c r="UB253" s="38"/>
      <c r="UC253" s="38"/>
      <c r="UD253" s="38"/>
      <c r="UE253" s="38"/>
      <c r="UF253" s="38"/>
      <c r="UG253" s="38"/>
      <c r="UH253" s="38"/>
      <c r="UI253" s="38"/>
      <c r="UJ253" s="38"/>
      <c r="UK253" s="38"/>
      <c r="UL253" s="38"/>
      <c r="UM253" s="38"/>
      <c r="UN253" s="38"/>
      <c r="UO253" s="38"/>
      <c r="UP253" s="38"/>
      <c r="UQ253" s="38"/>
      <c r="UR253" s="38"/>
      <c r="US253" s="38"/>
      <c r="UT253" s="38"/>
      <c r="UU253" s="38"/>
      <c r="UV253" s="38"/>
      <c r="UW253" s="38"/>
      <c r="UX253" s="38"/>
      <c r="UY253" s="38"/>
      <c r="UZ253" s="38"/>
      <c r="VA253" s="38"/>
      <c r="VB253" s="38"/>
      <c r="VC253" s="38"/>
      <c r="VD253" s="38"/>
      <c r="VE253" s="38"/>
      <c r="VF253" s="38"/>
      <c r="VG253" s="38"/>
      <c r="VH253" s="38"/>
      <c r="VI253" s="38"/>
      <c r="VJ253" s="38"/>
      <c r="VK253" s="38"/>
      <c r="VL253" s="38"/>
      <c r="VM253" s="38"/>
      <c r="VN253" s="38"/>
      <c r="VO253" s="38"/>
      <c r="VP253" s="38"/>
      <c r="VQ253" s="38"/>
      <c r="VR253" s="38"/>
      <c r="VS253" s="38"/>
      <c r="VT253" s="38"/>
      <c r="VU253" s="38"/>
      <c r="VV253" s="38"/>
      <c r="VW253" s="38"/>
      <c r="VX253" s="38"/>
      <c r="VY253" s="38"/>
      <c r="VZ253" s="38"/>
      <c r="WA253" s="38"/>
      <c r="WB253" s="38"/>
      <c r="WC253" s="38"/>
      <c r="WD253" s="38"/>
      <c r="WE253" s="38"/>
      <c r="WF253" s="38"/>
      <c r="WG253" s="38"/>
      <c r="WH253" s="38"/>
      <c r="WI253" s="38"/>
      <c r="WJ253" s="38"/>
      <c r="WK253" s="38"/>
      <c r="WL253" s="38"/>
      <c r="WM253" s="38"/>
      <c r="WN253" s="38"/>
      <c r="WO253" s="38"/>
      <c r="WP253" s="38"/>
      <c r="WQ253" s="38">
        <v>1</v>
      </c>
      <c r="WR253" s="38"/>
      <c r="WS253" s="38"/>
      <c r="WT253" s="38"/>
      <c r="WU253" s="38"/>
      <c r="WV253" s="38"/>
      <c r="WW253" s="38">
        <v>1</v>
      </c>
      <c r="WX253" s="38"/>
      <c r="WY253" s="38"/>
      <c r="WZ253" s="38"/>
      <c r="XA253" s="38"/>
      <c r="XB253" s="38"/>
      <c r="XC253" s="38"/>
      <c r="XD253" s="38"/>
      <c r="XE253" s="38"/>
      <c r="XF253" s="38"/>
      <c r="XG253" s="38"/>
      <c r="XH253" s="38"/>
      <c r="XI253" s="38"/>
      <c r="XJ253" s="38"/>
      <c r="XK253" s="38"/>
      <c r="XL253" s="38"/>
      <c r="XM253" s="38"/>
      <c r="XN253" s="38"/>
      <c r="XO253" s="38"/>
      <c r="XP253" s="38"/>
      <c r="XQ253" s="38"/>
      <c r="XR253" s="38"/>
      <c r="XS253" s="38"/>
      <c r="XT253" s="38"/>
      <c r="XU253" s="38"/>
      <c r="XV253" s="38"/>
      <c r="XW253" s="38"/>
      <c r="XX253" s="38"/>
      <c r="XY253" s="38"/>
      <c r="XZ253" s="38"/>
      <c r="YA253" s="38"/>
      <c r="YB253" s="38"/>
      <c r="YC253" s="38"/>
      <c r="YD253" s="38"/>
      <c r="YE253" s="38"/>
      <c r="YF253" s="38"/>
      <c r="YG253" s="38"/>
      <c r="YH253" s="38"/>
      <c r="YI253" s="38"/>
      <c r="YJ253" s="38"/>
      <c r="YK253" s="38"/>
      <c r="YL253" s="38"/>
      <c r="YM253" s="38"/>
      <c r="YN253" s="38"/>
      <c r="YO253" s="38"/>
      <c r="YP253" s="38"/>
      <c r="YQ253" s="38"/>
      <c r="YR253" s="38"/>
      <c r="YS253" s="38"/>
      <c r="YT253" s="38"/>
      <c r="YU253" s="38"/>
      <c r="YV253" s="38"/>
      <c r="YW253" s="38"/>
      <c r="YX253" s="38"/>
      <c r="YY253" s="38"/>
      <c r="YZ253" s="38"/>
      <c r="ZA253" s="38"/>
      <c r="ZB253" s="38"/>
      <c r="ZC253" s="38"/>
      <c r="ZD253" s="38"/>
      <c r="ZE253" s="38"/>
      <c r="ZF253" s="38"/>
      <c r="ZG253" s="38"/>
      <c r="ZH253" s="38"/>
      <c r="ZI253" s="38"/>
      <c r="ZJ253" s="38"/>
      <c r="ZK253" s="38"/>
      <c r="ZL253" s="38"/>
      <c r="ZM253" s="38"/>
      <c r="ZN253" s="38"/>
      <c r="ZO253" s="38"/>
      <c r="ZP253" s="38"/>
      <c r="ZQ253" s="38"/>
      <c r="ZR253" s="38"/>
      <c r="ZS253" s="38"/>
      <c r="ZT253" s="38"/>
      <c r="ZU253" s="38"/>
      <c r="ZV253" s="38"/>
      <c r="ZW253" s="38"/>
      <c r="ZX253" s="38"/>
      <c r="ZY253" s="38"/>
      <c r="ZZ253" s="38"/>
      <c r="AAA253" s="38"/>
      <c r="AAB253" s="38"/>
      <c r="AAC253" s="38"/>
      <c r="AAD253" s="38"/>
      <c r="AAE253" s="38"/>
      <c r="AAF253" s="38"/>
      <c r="AAG253" s="38"/>
      <c r="AAH253" s="38"/>
      <c r="AAI253" s="38"/>
      <c r="AAJ253" s="31">
        <f t="shared" si="21"/>
        <v>0</v>
      </c>
      <c r="AAK253" s="5"/>
    </row>
    <row r="254" spans="1:736" s="36" customFormat="1" x14ac:dyDescent="0.25">
      <c r="A254" s="62" t="s">
        <v>148</v>
      </c>
      <c r="B254" s="77">
        <f t="shared" si="20"/>
        <v>0</v>
      </c>
      <c r="C254" s="69">
        <v>1</v>
      </c>
      <c r="D254" s="71">
        <v>42756</v>
      </c>
      <c r="E254" s="79">
        <v>26.06</v>
      </c>
      <c r="F254" s="79">
        <f t="shared" si="23"/>
        <v>0</v>
      </c>
      <c r="G254" s="77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  <c r="BQ254" s="38"/>
      <c r="BR254" s="38"/>
      <c r="BS254" s="38"/>
      <c r="BT254" s="38"/>
      <c r="BU254" s="38"/>
      <c r="BV254" s="38"/>
      <c r="BW254" s="38"/>
      <c r="BX254" s="38"/>
      <c r="BY254" s="38"/>
      <c r="BZ254" s="38"/>
      <c r="CA254" s="38"/>
      <c r="CB254" s="38"/>
      <c r="CC254" s="38"/>
      <c r="CD254" s="38"/>
      <c r="CE254" s="38"/>
      <c r="CF254" s="38"/>
      <c r="CG254" s="38"/>
      <c r="CH254" s="38"/>
      <c r="CI254" s="38"/>
      <c r="CJ254" s="38"/>
      <c r="CK254" s="38"/>
      <c r="CL254" s="38"/>
      <c r="CM254" s="38"/>
      <c r="CN254" s="38"/>
      <c r="CO254" s="38"/>
      <c r="CP254" s="38"/>
      <c r="CQ254" s="38"/>
      <c r="CR254" s="38"/>
      <c r="CS254" s="38"/>
      <c r="CT254" s="38"/>
      <c r="CU254" s="38"/>
      <c r="CV254" s="38"/>
      <c r="CW254" s="38"/>
      <c r="CX254" s="38"/>
      <c r="CY254" s="38"/>
      <c r="CZ254" s="38"/>
      <c r="DA254" s="38"/>
      <c r="DB254" s="38"/>
      <c r="DC254" s="38"/>
      <c r="DD254" s="38"/>
      <c r="DE254" s="38"/>
      <c r="DF254" s="38"/>
      <c r="DG254" s="38"/>
      <c r="DH254" s="38"/>
      <c r="DI254" s="38"/>
      <c r="DJ254" s="38"/>
      <c r="DK254" s="38"/>
      <c r="DL254" s="38"/>
      <c r="DM254" s="38"/>
      <c r="DN254" s="38"/>
      <c r="DO254" s="38"/>
      <c r="DP254" s="38"/>
      <c r="DQ254" s="38"/>
      <c r="DR254" s="38"/>
      <c r="DS254" s="38"/>
      <c r="DT254" s="38"/>
      <c r="DU254" s="38"/>
      <c r="DV254" s="38"/>
      <c r="DW254" s="38"/>
      <c r="DX254" s="38"/>
      <c r="DY254" s="38"/>
      <c r="DZ254" s="38"/>
      <c r="EA254" s="38"/>
      <c r="EB254" s="38"/>
      <c r="EC254" s="38"/>
      <c r="ED254" s="38"/>
      <c r="EE254" s="38"/>
      <c r="EF254" s="38"/>
      <c r="EG254" s="38"/>
      <c r="EH254" s="38"/>
      <c r="EI254" s="38"/>
      <c r="EJ254" s="38"/>
      <c r="EK254" s="38"/>
      <c r="EL254" s="38"/>
      <c r="EM254" s="38"/>
      <c r="EN254" s="38"/>
      <c r="EO254" s="38"/>
      <c r="EP254" s="38"/>
      <c r="EQ254" s="38"/>
      <c r="ER254" s="38"/>
      <c r="ES254" s="38"/>
      <c r="ET254" s="38"/>
      <c r="EU254" s="38"/>
      <c r="EV254" s="38"/>
      <c r="EW254" s="38"/>
      <c r="EX254" s="38"/>
      <c r="EY254" s="38"/>
      <c r="EZ254" s="38"/>
      <c r="FA254" s="38"/>
      <c r="FB254" s="38"/>
      <c r="FC254" s="38"/>
      <c r="FD254" s="38"/>
      <c r="FE254" s="38"/>
      <c r="FF254" s="38"/>
      <c r="FG254" s="38"/>
      <c r="FH254" s="38"/>
      <c r="FI254" s="38"/>
      <c r="FJ254" s="38"/>
      <c r="FK254" s="38"/>
      <c r="FL254" s="38"/>
      <c r="FM254" s="38"/>
      <c r="FN254" s="38"/>
      <c r="FO254" s="38"/>
      <c r="FP254" s="38"/>
      <c r="FQ254" s="38"/>
      <c r="FR254" s="38"/>
      <c r="FS254" s="38"/>
      <c r="FT254" s="38"/>
      <c r="FU254" s="38"/>
      <c r="FV254" s="38"/>
      <c r="FW254" s="38"/>
      <c r="FX254" s="38"/>
      <c r="FY254" s="38"/>
      <c r="FZ254" s="38"/>
      <c r="GA254" s="38"/>
      <c r="GB254" s="38"/>
      <c r="GC254" s="38"/>
      <c r="GD254" s="38"/>
      <c r="GE254" s="38"/>
      <c r="GF254" s="38"/>
      <c r="GG254" s="38"/>
      <c r="GH254" s="38"/>
      <c r="GI254" s="38"/>
      <c r="GJ254" s="38"/>
      <c r="GK254" s="38"/>
      <c r="GL254" s="38"/>
      <c r="GM254" s="38"/>
      <c r="GN254" s="38"/>
      <c r="GO254" s="38"/>
      <c r="GP254" s="38"/>
      <c r="GQ254" s="38"/>
      <c r="GR254" s="38"/>
      <c r="GS254" s="38"/>
      <c r="GT254" s="38"/>
      <c r="GU254" s="38"/>
      <c r="GV254" s="38"/>
      <c r="GW254" s="38"/>
      <c r="GX254" s="38"/>
      <c r="GY254" s="38"/>
      <c r="GZ254" s="38"/>
      <c r="HA254" s="38"/>
      <c r="HB254" s="38"/>
      <c r="HC254" s="38"/>
      <c r="HD254" s="38"/>
      <c r="HE254" s="38"/>
      <c r="HF254" s="38"/>
      <c r="HG254" s="38"/>
      <c r="HH254" s="38"/>
      <c r="HI254" s="38"/>
      <c r="HJ254" s="38"/>
      <c r="HK254" s="38"/>
      <c r="HL254" s="38"/>
      <c r="HM254" s="38"/>
      <c r="HN254" s="38"/>
      <c r="HO254" s="38"/>
      <c r="HP254" s="38"/>
      <c r="HQ254" s="38"/>
      <c r="HR254" s="38"/>
      <c r="HS254" s="38"/>
      <c r="HT254" s="38"/>
      <c r="HU254" s="38"/>
      <c r="HV254" s="38"/>
      <c r="HW254" s="38"/>
      <c r="HX254" s="38"/>
      <c r="HY254" s="38"/>
      <c r="HZ254" s="38"/>
      <c r="IA254" s="38"/>
      <c r="IB254" s="38"/>
      <c r="IC254" s="38"/>
      <c r="ID254" s="38"/>
      <c r="IE254" s="38"/>
      <c r="IF254" s="38"/>
      <c r="IG254" s="38"/>
      <c r="IH254" s="38"/>
      <c r="II254" s="38"/>
      <c r="IJ254" s="38"/>
      <c r="IK254" s="38"/>
      <c r="IL254" s="38"/>
      <c r="IM254" s="38"/>
      <c r="IN254" s="38"/>
      <c r="IO254" s="38"/>
      <c r="IP254" s="38"/>
      <c r="IQ254" s="38"/>
      <c r="IR254" s="38"/>
      <c r="IS254" s="38"/>
      <c r="IT254" s="38"/>
      <c r="IU254" s="38"/>
      <c r="IV254" s="38"/>
      <c r="IW254" s="38"/>
      <c r="IX254" s="38"/>
      <c r="IY254" s="38"/>
      <c r="IZ254" s="38"/>
      <c r="JA254" s="38"/>
      <c r="JB254" s="38"/>
      <c r="JC254" s="38"/>
      <c r="JD254" s="38"/>
      <c r="JE254" s="38"/>
      <c r="JF254" s="38"/>
      <c r="JG254" s="38"/>
      <c r="JH254" s="38"/>
      <c r="JI254" s="38"/>
      <c r="JJ254" s="38"/>
      <c r="JK254" s="38"/>
      <c r="JL254" s="38"/>
      <c r="JM254" s="38"/>
      <c r="JN254" s="38"/>
      <c r="JO254" s="38"/>
      <c r="JP254" s="38"/>
      <c r="JQ254" s="38"/>
      <c r="JR254" s="38"/>
      <c r="JS254" s="38"/>
      <c r="JT254" s="38"/>
      <c r="JU254" s="38"/>
      <c r="JV254" s="38"/>
      <c r="JW254" s="38"/>
      <c r="JX254" s="38"/>
      <c r="JY254" s="38"/>
      <c r="JZ254" s="38"/>
      <c r="KA254" s="38"/>
      <c r="KB254" s="38"/>
      <c r="KC254" s="38"/>
      <c r="KD254" s="38"/>
      <c r="KE254" s="38"/>
      <c r="KF254" s="38"/>
      <c r="KG254" s="38"/>
      <c r="KH254" s="38"/>
      <c r="KI254" s="38"/>
      <c r="KJ254" s="38"/>
      <c r="KK254" s="38"/>
      <c r="KL254" s="38"/>
      <c r="KM254" s="38"/>
      <c r="KN254" s="38"/>
      <c r="KO254" s="38"/>
      <c r="KP254" s="38"/>
      <c r="KQ254" s="38"/>
      <c r="KR254" s="38"/>
      <c r="KS254" s="38"/>
      <c r="KT254" s="38"/>
      <c r="KU254" s="38"/>
      <c r="KV254" s="38"/>
      <c r="KW254" s="38"/>
      <c r="KX254" s="38"/>
      <c r="KY254" s="38"/>
      <c r="KZ254" s="38"/>
      <c r="LA254" s="38"/>
      <c r="LB254" s="38"/>
      <c r="LC254" s="38"/>
      <c r="LD254" s="38"/>
      <c r="LE254" s="38"/>
      <c r="LF254" s="38"/>
      <c r="LG254" s="38"/>
      <c r="LH254" s="38"/>
      <c r="LI254" s="38"/>
      <c r="LJ254" s="38"/>
      <c r="LK254" s="38"/>
      <c r="LL254" s="38"/>
      <c r="LM254" s="38"/>
      <c r="LN254" s="38"/>
      <c r="LO254" s="38"/>
      <c r="LP254" s="38"/>
      <c r="LQ254" s="38"/>
      <c r="LR254" s="38"/>
      <c r="LS254" s="38"/>
      <c r="LT254" s="38"/>
      <c r="LU254" s="38"/>
      <c r="LV254" s="38"/>
      <c r="LW254" s="38"/>
      <c r="LX254" s="38"/>
      <c r="LY254" s="38"/>
      <c r="LZ254" s="38"/>
      <c r="MA254" s="38"/>
      <c r="MB254" s="38"/>
      <c r="MC254" s="38"/>
      <c r="MD254" s="38"/>
      <c r="ME254" s="38"/>
      <c r="MF254" s="38"/>
      <c r="MG254" s="38"/>
      <c r="MH254" s="38"/>
      <c r="MI254" s="38"/>
      <c r="MJ254" s="38"/>
      <c r="MK254" s="38"/>
      <c r="ML254" s="38"/>
      <c r="MM254" s="38"/>
      <c r="MN254" s="38"/>
      <c r="MO254" s="38"/>
      <c r="MP254" s="38"/>
      <c r="MQ254" s="38"/>
      <c r="MR254" s="38"/>
      <c r="MS254" s="38"/>
      <c r="MT254" s="38"/>
      <c r="MU254" s="38"/>
      <c r="MV254" s="38"/>
      <c r="MW254" s="38"/>
      <c r="MX254" s="38"/>
      <c r="MY254" s="38"/>
      <c r="MZ254" s="38"/>
      <c r="NA254" s="38"/>
      <c r="NB254" s="38"/>
      <c r="NC254" s="38"/>
      <c r="ND254" s="38"/>
      <c r="NE254" s="38"/>
      <c r="NF254" s="38"/>
      <c r="NG254" s="38"/>
      <c r="NH254" s="38"/>
      <c r="NI254" s="38"/>
      <c r="NJ254" s="38"/>
      <c r="NK254" s="38"/>
      <c r="NL254" s="38"/>
      <c r="NM254" s="38"/>
      <c r="NN254" s="38"/>
      <c r="NO254" s="38"/>
      <c r="NP254" s="38"/>
      <c r="NQ254" s="38"/>
      <c r="NR254" s="38"/>
      <c r="NS254" s="38"/>
      <c r="NT254" s="38"/>
      <c r="NU254" s="38"/>
      <c r="NV254" s="38"/>
      <c r="NW254" s="38"/>
      <c r="NX254" s="38"/>
      <c r="NY254" s="38"/>
      <c r="NZ254" s="38"/>
      <c r="OA254" s="38"/>
      <c r="OB254" s="38"/>
      <c r="OC254" s="38"/>
      <c r="OD254" s="38"/>
      <c r="OE254" s="38"/>
      <c r="OF254" s="38"/>
      <c r="OG254" s="38"/>
      <c r="OH254" s="38"/>
      <c r="OI254" s="38"/>
      <c r="OJ254" s="38"/>
      <c r="OK254" s="38"/>
      <c r="OL254" s="38"/>
      <c r="OM254" s="38"/>
      <c r="ON254" s="38"/>
      <c r="OO254" s="38"/>
      <c r="OP254" s="38"/>
      <c r="OQ254" s="38"/>
      <c r="OR254" s="38"/>
      <c r="OS254" s="38"/>
      <c r="OT254" s="38"/>
      <c r="OU254" s="38"/>
      <c r="OV254" s="38"/>
      <c r="OW254" s="38"/>
      <c r="OX254" s="38"/>
      <c r="OY254" s="38"/>
      <c r="OZ254" s="38"/>
      <c r="PA254" s="38"/>
      <c r="PB254" s="38"/>
      <c r="PC254" s="38"/>
      <c r="PD254" s="38"/>
      <c r="PE254" s="38"/>
      <c r="PF254" s="38"/>
      <c r="PG254" s="38"/>
      <c r="PH254" s="38"/>
      <c r="PI254" s="38"/>
      <c r="PJ254" s="38"/>
      <c r="PK254" s="38"/>
      <c r="PL254" s="38"/>
      <c r="PM254" s="38"/>
      <c r="PN254" s="38"/>
      <c r="PO254" s="38"/>
      <c r="PP254" s="38"/>
      <c r="PQ254" s="38"/>
      <c r="PR254" s="38"/>
      <c r="PS254" s="38"/>
      <c r="PT254" s="38"/>
      <c r="PU254" s="38"/>
      <c r="PV254" s="38"/>
      <c r="PW254" s="38"/>
      <c r="PX254" s="38"/>
      <c r="PY254" s="38"/>
      <c r="PZ254" s="38"/>
      <c r="QA254" s="38"/>
      <c r="QB254" s="38"/>
      <c r="QC254" s="38"/>
      <c r="QD254" s="38"/>
      <c r="QE254" s="38"/>
      <c r="QF254" s="38"/>
      <c r="QG254" s="38"/>
      <c r="QH254" s="38"/>
      <c r="QI254" s="38"/>
      <c r="QJ254" s="38"/>
      <c r="QK254" s="38"/>
      <c r="QL254" s="38"/>
      <c r="QM254" s="38"/>
      <c r="QN254" s="38"/>
      <c r="QO254" s="38"/>
      <c r="QP254" s="38"/>
      <c r="QQ254" s="38"/>
      <c r="QR254" s="38"/>
      <c r="QS254" s="38"/>
      <c r="QT254" s="38"/>
      <c r="QU254" s="38"/>
      <c r="QV254" s="38"/>
      <c r="QW254" s="38"/>
      <c r="QX254" s="38"/>
      <c r="QY254" s="38"/>
      <c r="QZ254" s="38"/>
      <c r="RA254" s="38"/>
      <c r="RB254" s="38"/>
      <c r="RC254" s="38"/>
      <c r="RD254" s="38"/>
      <c r="RE254" s="38"/>
      <c r="RF254" s="38"/>
      <c r="RG254" s="38"/>
      <c r="RH254" s="38"/>
      <c r="RI254" s="38"/>
      <c r="RJ254" s="38"/>
      <c r="RK254" s="38"/>
      <c r="RL254" s="38"/>
      <c r="RM254" s="38"/>
      <c r="RN254" s="38"/>
      <c r="RO254" s="38"/>
      <c r="RP254" s="38"/>
      <c r="RQ254" s="38"/>
      <c r="RR254" s="38"/>
      <c r="RS254" s="38"/>
      <c r="RT254" s="38"/>
      <c r="RU254" s="38"/>
      <c r="RV254" s="38"/>
      <c r="RW254" s="38"/>
      <c r="RX254" s="38"/>
      <c r="RY254" s="38"/>
      <c r="RZ254" s="38"/>
      <c r="SA254" s="38"/>
      <c r="SB254" s="38"/>
      <c r="SC254" s="38"/>
      <c r="SD254" s="38"/>
      <c r="SE254" s="38"/>
      <c r="SF254" s="38"/>
      <c r="SG254" s="38"/>
      <c r="SH254" s="38"/>
      <c r="SI254" s="38"/>
      <c r="SJ254" s="38"/>
      <c r="SK254" s="38"/>
      <c r="SL254" s="38"/>
      <c r="SM254" s="38"/>
      <c r="SN254" s="38"/>
      <c r="SO254" s="38"/>
      <c r="SP254" s="38"/>
      <c r="SQ254" s="38"/>
      <c r="SR254" s="38"/>
      <c r="SS254" s="38"/>
      <c r="ST254" s="38"/>
      <c r="SU254" s="38"/>
      <c r="SV254" s="38"/>
      <c r="SW254" s="38"/>
      <c r="SX254" s="38"/>
      <c r="SY254" s="38"/>
      <c r="SZ254" s="38"/>
      <c r="TA254" s="38"/>
      <c r="TB254" s="38"/>
      <c r="TC254" s="38"/>
      <c r="TD254" s="38"/>
      <c r="TE254" s="38"/>
      <c r="TF254" s="38"/>
      <c r="TG254" s="38"/>
      <c r="TH254" s="38"/>
      <c r="TI254" s="38"/>
      <c r="TJ254" s="38"/>
      <c r="TK254" s="38"/>
      <c r="TL254" s="38"/>
      <c r="TM254" s="38"/>
      <c r="TN254" s="38"/>
      <c r="TO254" s="38"/>
      <c r="TP254" s="38"/>
      <c r="TQ254" s="38"/>
      <c r="TR254" s="38"/>
      <c r="TS254" s="38"/>
      <c r="TT254" s="38"/>
      <c r="TU254" s="38"/>
      <c r="TV254" s="38"/>
      <c r="TW254" s="38"/>
      <c r="TX254" s="38"/>
      <c r="TY254" s="38"/>
      <c r="TZ254" s="38"/>
      <c r="UA254" s="38"/>
      <c r="UB254" s="38"/>
      <c r="UC254" s="38"/>
      <c r="UD254" s="38"/>
      <c r="UE254" s="38"/>
      <c r="UF254" s="38"/>
      <c r="UG254" s="38"/>
      <c r="UH254" s="38"/>
      <c r="UI254" s="38"/>
      <c r="UJ254" s="38"/>
      <c r="UK254" s="38"/>
      <c r="UL254" s="38"/>
      <c r="UM254" s="38"/>
      <c r="UN254" s="38"/>
      <c r="UO254" s="38"/>
      <c r="UP254" s="38"/>
      <c r="UQ254" s="38"/>
      <c r="UR254" s="38"/>
      <c r="US254" s="38"/>
      <c r="UT254" s="38"/>
      <c r="UU254" s="38"/>
      <c r="UV254" s="38"/>
      <c r="UW254" s="38"/>
      <c r="UX254" s="38"/>
      <c r="UY254" s="38"/>
      <c r="UZ254" s="38"/>
      <c r="VA254" s="38"/>
      <c r="VB254" s="38"/>
      <c r="VC254" s="38"/>
      <c r="VD254" s="38"/>
      <c r="VE254" s="38"/>
      <c r="VF254" s="38"/>
      <c r="VG254" s="38"/>
      <c r="VH254" s="38"/>
      <c r="VI254" s="38"/>
      <c r="VJ254" s="38"/>
      <c r="VK254" s="38"/>
      <c r="VL254" s="38"/>
      <c r="VM254" s="38"/>
      <c r="VN254" s="38"/>
      <c r="VO254" s="38"/>
      <c r="VP254" s="38"/>
      <c r="VQ254" s="38"/>
      <c r="VR254" s="38"/>
      <c r="VS254" s="38"/>
      <c r="VT254" s="38"/>
      <c r="VU254" s="38"/>
      <c r="VV254" s="38"/>
      <c r="VW254" s="38"/>
      <c r="VX254" s="38"/>
      <c r="VY254" s="38"/>
      <c r="VZ254" s="38"/>
      <c r="WA254" s="38"/>
      <c r="WB254" s="38"/>
      <c r="WC254" s="38"/>
      <c r="WD254" s="38"/>
      <c r="WE254" s="38"/>
      <c r="WF254" s="38"/>
      <c r="WG254" s="38"/>
      <c r="WH254" s="38"/>
      <c r="WI254" s="38"/>
      <c r="WJ254" s="38"/>
      <c r="WK254" s="38"/>
      <c r="WL254" s="38"/>
      <c r="WM254" s="38"/>
      <c r="WN254" s="38"/>
      <c r="WO254" s="38"/>
      <c r="WP254" s="38"/>
      <c r="WQ254" s="38"/>
      <c r="WR254" s="38"/>
      <c r="WS254" s="38"/>
      <c r="WT254" s="38"/>
      <c r="WU254" s="38"/>
      <c r="WV254" s="38"/>
      <c r="WW254" s="38"/>
      <c r="WX254" s="38"/>
      <c r="WY254" s="38"/>
      <c r="WZ254" s="38"/>
      <c r="XA254" s="38"/>
      <c r="XB254" s="38"/>
      <c r="XC254" s="38"/>
      <c r="XD254" s="38"/>
      <c r="XE254" s="38"/>
      <c r="XF254" s="38"/>
      <c r="XG254" s="38"/>
      <c r="XH254" s="38"/>
      <c r="XI254" s="38"/>
      <c r="XJ254" s="38"/>
      <c r="XK254" s="38"/>
      <c r="XL254" s="38"/>
      <c r="XM254" s="38"/>
      <c r="XN254" s="38"/>
      <c r="XO254" s="38"/>
      <c r="XP254" s="38"/>
      <c r="XQ254" s="38"/>
      <c r="XR254" s="38"/>
      <c r="XS254" s="38"/>
      <c r="XT254" s="38"/>
      <c r="XU254" s="38"/>
      <c r="XV254" s="38"/>
      <c r="XW254" s="38"/>
      <c r="XX254" s="38"/>
      <c r="XY254" s="38"/>
      <c r="XZ254" s="38"/>
      <c r="YA254" s="38"/>
      <c r="YB254" s="38"/>
      <c r="YC254" s="38"/>
      <c r="YD254" s="38"/>
      <c r="YE254" s="38"/>
      <c r="YF254" s="38"/>
      <c r="YG254" s="38"/>
      <c r="YH254" s="38"/>
      <c r="YI254" s="38"/>
      <c r="YJ254" s="38"/>
      <c r="YK254" s="38"/>
      <c r="YL254" s="38"/>
      <c r="YM254" s="38"/>
      <c r="YN254" s="38"/>
      <c r="YO254" s="38"/>
      <c r="YP254" s="38"/>
      <c r="YQ254" s="38"/>
      <c r="YR254" s="38"/>
      <c r="YS254" s="38"/>
      <c r="YT254" s="38"/>
      <c r="YU254" s="38"/>
      <c r="YV254" s="38"/>
      <c r="YW254" s="38"/>
      <c r="YX254" s="38"/>
      <c r="YY254" s="38"/>
      <c r="YZ254" s="38"/>
      <c r="ZA254" s="38"/>
      <c r="ZB254" s="38"/>
      <c r="ZC254" s="38"/>
      <c r="ZD254" s="38"/>
      <c r="ZE254" s="38"/>
      <c r="ZF254" s="38"/>
      <c r="ZG254" s="38"/>
      <c r="ZH254" s="38"/>
      <c r="ZI254" s="38"/>
      <c r="ZJ254" s="38"/>
      <c r="ZK254" s="38"/>
      <c r="ZL254" s="38"/>
      <c r="ZM254" s="38"/>
      <c r="ZN254" s="38"/>
      <c r="ZO254" s="38"/>
      <c r="ZP254" s="38"/>
      <c r="ZQ254" s="38"/>
      <c r="ZR254" s="38"/>
      <c r="ZS254" s="38"/>
      <c r="ZT254" s="38"/>
      <c r="ZU254" s="38"/>
      <c r="ZV254" s="38"/>
      <c r="ZW254" s="38"/>
      <c r="ZX254" s="38"/>
      <c r="ZY254" s="38"/>
      <c r="ZZ254" s="38"/>
      <c r="AAA254" s="38"/>
      <c r="AAB254" s="38"/>
      <c r="AAC254" s="38"/>
      <c r="AAD254" s="38"/>
      <c r="AAE254" s="38"/>
      <c r="AAF254" s="38"/>
      <c r="AAG254" s="38"/>
      <c r="AAH254" s="38"/>
      <c r="AAI254" s="38"/>
      <c r="AAJ254" s="31">
        <f t="shared" si="21"/>
        <v>0</v>
      </c>
      <c r="AAK254" s="5"/>
    </row>
    <row r="255" spans="1:736" s="36" customFormat="1" x14ac:dyDescent="0.25">
      <c r="A255" s="62" t="s">
        <v>76</v>
      </c>
      <c r="B255" s="77">
        <f t="shared" si="20"/>
        <v>3</v>
      </c>
      <c r="C255" s="69">
        <v>1</v>
      </c>
      <c r="D255" s="71">
        <v>43444</v>
      </c>
      <c r="E255" s="79">
        <v>18.2</v>
      </c>
      <c r="F255" s="79">
        <f t="shared" si="23"/>
        <v>54.599999999999994</v>
      </c>
      <c r="G255" s="77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>
        <v>1</v>
      </c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>
        <v>1</v>
      </c>
      <c r="BP255" s="38"/>
      <c r="BQ255" s="38"/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38"/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38"/>
      <c r="DC255" s="38"/>
      <c r="DD255" s="38"/>
      <c r="DE255" s="38"/>
      <c r="DF255" s="38"/>
      <c r="DG255" s="38"/>
      <c r="DH255" s="38"/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  <c r="EI255" s="38"/>
      <c r="EJ255" s="38"/>
      <c r="EK255" s="38"/>
      <c r="EL255" s="38"/>
      <c r="EM255" s="38"/>
      <c r="EN255" s="38"/>
      <c r="EO255" s="38"/>
      <c r="EP255" s="38"/>
      <c r="EQ255" s="38"/>
      <c r="ER255" s="38"/>
      <c r="ES255" s="38"/>
      <c r="ET255" s="38"/>
      <c r="EU255" s="38"/>
      <c r="EV255" s="38"/>
      <c r="EW255" s="38"/>
      <c r="EX255" s="38"/>
      <c r="EY255" s="38"/>
      <c r="EZ255" s="38"/>
      <c r="FA255" s="38"/>
      <c r="FB255" s="38"/>
      <c r="FC255" s="38"/>
      <c r="FD255" s="38"/>
      <c r="FE255" s="38"/>
      <c r="FF255" s="38"/>
      <c r="FG255" s="38"/>
      <c r="FH255" s="38"/>
      <c r="FI255" s="38"/>
      <c r="FJ255" s="38"/>
      <c r="FK255" s="38"/>
      <c r="FL255" s="38"/>
      <c r="FM255" s="38"/>
      <c r="FN255" s="38"/>
      <c r="FO255" s="38"/>
      <c r="FP255" s="38"/>
      <c r="FQ255" s="38"/>
      <c r="FR255" s="38"/>
      <c r="FS255" s="38"/>
      <c r="FT255" s="38"/>
      <c r="FU255" s="38"/>
      <c r="FV255" s="38"/>
      <c r="FW255" s="38"/>
      <c r="FX255" s="38"/>
      <c r="FY255" s="38"/>
      <c r="FZ255" s="38"/>
      <c r="GA255" s="38"/>
      <c r="GB255" s="38"/>
      <c r="GC255" s="38"/>
      <c r="GD255" s="38"/>
      <c r="GE255" s="38"/>
      <c r="GF255" s="38"/>
      <c r="GG255" s="38"/>
      <c r="GH255" s="38"/>
      <c r="GI255" s="38"/>
      <c r="GJ255" s="38"/>
      <c r="GK255" s="38"/>
      <c r="GL255" s="38"/>
      <c r="GM255" s="38"/>
      <c r="GN255" s="38"/>
      <c r="GO255" s="38"/>
      <c r="GP255" s="38"/>
      <c r="GQ255" s="38"/>
      <c r="GR255" s="38"/>
      <c r="GS255" s="38"/>
      <c r="GT255" s="38"/>
      <c r="GU255" s="38"/>
      <c r="GV255" s="38"/>
      <c r="GW255" s="38"/>
      <c r="GX255" s="38"/>
      <c r="GY255" s="38"/>
      <c r="GZ255" s="38"/>
      <c r="HA255" s="38"/>
      <c r="HB255" s="38"/>
      <c r="HC255" s="38"/>
      <c r="HD255" s="38"/>
      <c r="HE255" s="38"/>
      <c r="HF255" s="38"/>
      <c r="HG255" s="38"/>
      <c r="HH255" s="38"/>
      <c r="HI255" s="38"/>
      <c r="HJ255" s="38"/>
      <c r="HK255" s="38"/>
      <c r="HL255" s="38"/>
      <c r="HM255" s="38"/>
      <c r="HN255" s="38"/>
      <c r="HO255" s="38"/>
      <c r="HP255" s="38"/>
      <c r="HQ255" s="38"/>
      <c r="HR255" s="38"/>
      <c r="HS255" s="38"/>
      <c r="HT255" s="38"/>
      <c r="HU255" s="38"/>
      <c r="HV255" s="38"/>
      <c r="HW255" s="38"/>
      <c r="HX255" s="38"/>
      <c r="HY255" s="38"/>
      <c r="HZ255" s="38"/>
      <c r="IA255" s="38"/>
      <c r="IB255" s="38"/>
      <c r="IC255" s="38"/>
      <c r="ID255" s="38"/>
      <c r="IE255" s="38"/>
      <c r="IF255" s="38"/>
      <c r="IG255" s="38"/>
      <c r="IH255" s="38"/>
      <c r="II255" s="38"/>
      <c r="IJ255" s="38"/>
      <c r="IK255" s="38"/>
      <c r="IL255" s="38"/>
      <c r="IM255" s="38"/>
      <c r="IN255" s="38"/>
      <c r="IO255" s="38"/>
      <c r="IP255" s="38"/>
      <c r="IQ255" s="38"/>
      <c r="IR255" s="38"/>
      <c r="IS255" s="38"/>
      <c r="IT255" s="38"/>
      <c r="IU255" s="38"/>
      <c r="IV255" s="38"/>
      <c r="IW255" s="38"/>
      <c r="IX255" s="38"/>
      <c r="IY255" s="38"/>
      <c r="IZ255" s="38"/>
      <c r="JA255" s="38"/>
      <c r="JB255" s="38"/>
      <c r="JC255" s="38"/>
      <c r="JD255" s="38"/>
      <c r="JE255" s="38"/>
      <c r="JF255" s="38"/>
      <c r="JG255" s="38"/>
      <c r="JH255" s="38"/>
      <c r="JI255" s="38"/>
      <c r="JJ255" s="38"/>
      <c r="JK255" s="38"/>
      <c r="JL255" s="38"/>
      <c r="JM255" s="38"/>
      <c r="JN255" s="38"/>
      <c r="JO255" s="38"/>
      <c r="JP255" s="38"/>
      <c r="JQ255" s="38"/>
      <c r="JR255" s="38"/>
      <c r="JS255" s="38"/>
      <c r="JT255" s="38"/>
      <c r="JU255" s="38"/>
      <c r="JV255" s="38"/>
      <c r="JW255" s="38"/>
      <c r="JX255" s="38"/>
      <c r="JY255" s="38"/>
      <c r="JZ255" s="38"/>
      <c r="KA255" s="38"/>
      <c r="KB255" s="38"/>
      <c r="KC255" s="38"/>
      <c r="KD255" s="38"/>
      <c r="KE255" s="38"/>
      <c r="KF255" s="38"/>
      <c r="KG255" s="38"/>
      <c r="KH255" s="38"/>
      <c r="KI255" s="38"/>
      <c r="KJ255" s="38"/>
      <c r="KK255" s="38"/>
      <c r="KL255" s="38"/>
      <c r="KM255" s="38"/>
      <c r="KN255" s="38"/>
      <c r="KO255" s="38"/>
      <c r="KP255" s="38"/>
      <c r="KQ255" s="38"/>
      <c r="KR255" s="38"/>
      <c r="KS255" s="38"/>
      <c r="KT255" s="38"/>
      <c r="KU255" s="38"/>
      <c r="KV255" s="38"/>
      <c r="KW255" s="38"/>
      <c r="KX255" s="38"/>
      <c r="KY255" s="38"/>
      <c r="KZ255" s="38"/>
      <c r="LA255" s="38"/>
      <c r="LB255" s="38"/>
      <c r="LC255" s="38"/>
      <c r="LD255" s="38"/>
      <c r="LE255" s="38"/>
      <c r="LF255" s="38"/>
      <c r="LG255" s="38"/>
      <c r="LH255" s="38"/>
      <c r="LI255" s="38"/>
      <c r="LJ255" s="38"/>
      <c r="LK255" s="38"/>
      <c r="LL255" s="38"/>
      <c r="LM255" s="38"/>
      <c r="LN255" s="38"/>
      <c r="LO255" s="38"/>
      <c r="LP255" s="38"/>
      <c r="LQ255" s="38"/>
      <c r="LR255" s="38"/>
      <c r="LS255" s="38"/>
      <c r="LT255" s="38"/>
      <c r="LU255" s="38"/>
      <c r="LV255" s="38"/>
      <c r="LW255" s="38"/>
      <c r="LX255" s="38"/>
      <c r="LY255" s="38"/>
      <c r="LZ255" s="38"/>
      <c r="MA255" s="38"/>
      <c r="MB255" s="38"/>
      <c r="MC255" s="38"/>
      <c r="MD255" s="38"/>
      <c r="ME255" s="38"/>
      <c r="MF255" s="38"/>
      <c r="MG255" s="38"/>
      <c r="MH255" s="38"/>
      <c r="MI255" s="38"/>
      <c r="MJ255" s="38"/>
      <c r="MK255" s="38"/>
      <c r="ML255" s="38"/>
      <c r="MM255" s="38"/>
      <c r="MN255" s="38"/>
      <c r="MO255" s="38"/>
      <c r="MP255" s="38"/>
      <c r="MQ255" s="38"/>
      <c r="MR255" s="38"/>
      <c r="MS255" s="38"/>
      <c r="MT255" s="38"/>
      <c r="MU255" s="38"/>
      <c r="MV255" s="38"/>
      <c r="MW255" s="38"/>
      <c r="MX255" s="38"/>
      <c r="MY255" s="38"/>
      <c r="MZ255" s="38"/>
      <c r="NA255" s="38"/>
      <c r="NB255" s="38"/>
      <c r="NC255" s="38"/>
      <c r="ND255" s="38"/>
      <c r="NE255" s="38"/>
      <c r="NF255" s="38"/>
      <c r="NG255" s="38"/>
      <c r="NH255" s="38"/>
      <c r="NI255" s="38"/>
      <c r="NJ255" s="38"/>
      <c r="NK255" s="38"/>
      <c r="NL255" s="38"/>
      <c r="NM255" s="38"/>
      <c r="NN255" s="38"/>
      <c r="NO255" s="38"/>
      <c r="NP255" s="38"/>
      <c r="NQ255" s="38"/>
      <c r="NR255" s="38"/>
      <c r="NS255" s="38"/>
      <c r="NT255" s="38"/>
      <c r="NU255" s="38"/>
      <c r="NV255" s="38"/>
      <c r="NW255" s="38"/>
      <c r="NX255" s="38"/>
      <c r="NY255" s="38"/>
      <c r="NZ255" s="38"/>
      <c r="OA255" s="38"/>
      <c r="OB255" s="38"/>
      <c r="OC255" s="38"/>
      <c r="OD255" s="38"/>
      <c r="OE255" s="38"/>
      <c r="OF255" s="38"/>
      <c r="OG255" s="38"/>
      <c r="OH255" s="38"/>
      <c r="OI255" s="38"/>
      <c r="OJ255" s="38"/>
      <c r="OK255" s="38"/>
      <c r="OL255" s="38"/>
      <c r="OM255" s="38"/>
      <c r="ON255" s="38"/>
      <c r="OO255" s="38"/>
      <c r="OP255" s="38"/>
      <c r="OQ255" s="38"/>
      <c r="OR255" s="38"/>
      <c r="OS255" s="38"/>
      <c r="OT255" s="38"/>
      <c r="OU255" s="38"/>
      <c r="OV255" s="38"/>
      <c r="OW255" s="38"/>
      <c r="OX255" s="38"/>
      <c r="OY255" s="38"/>
      <c r="OZ255" s="38"/>
      <c r="PA255" s="38"/>
      <c r="PB255" s="38"/>
      <c r="PC255" s="38"/>
      <c r="PD255" s="38"/>
      <c r="PE255" s="38"/>
      <c r="PF255" s="38"/>
      <c r="PG255" s="38"/>
      <c r="PH255" s="38"/>
      <c r="PI255" s="38"/>
      <c r="PJ255" s="38"/>
      <c r="PK255" s="38"/>
      <c r="PL255" s="38"/>
      <c r="PM255" s="38"/>
      <c r="PN255" s="38"/>
      <c r="PO255" s="38"/>
      <c r="PP255" s="38"/>
      <c r="PQ255" s="38"/>
      <c r="PR255" s="38"/>
      <c r="PS255" s="38"/>
      <c r="PT255" s="38"/>
      <c r="PU255" s="38"/>
      <c r="PV255" s="38"/>
      <c r="PW255" s="38"/>
      <c r="PX255" s="38"/>
      <c r="PY255" s="38"/>
      <c r="PZ255" s="38"/>
      <c r="QA255" s="38"/>
      <c r="QB255" s="38"/>
      <c r="QC255" s="38"/>
      <c r="QD255" s="38"/>
      <c r="QE255" s="38"/>
      <c r="QF255" s="38"/>
      <c r="QG255" s="38"/>
      <c r="QH255" s="38"/>
      <c r="QI255" s="38"/>
      <c r="QJ255" s="38"/>
      <c r="QK255" s="38"/>
      <c r="QL255" s="38"/>
      <c r="QM255" s="38"/>
      <c r="QN255" s="38"/>
      <c r="QO255" s="38"/>
      <c r="QP255" s="38"/>
      <c r="QQ255" s="38"/>
      <c r="QR255" s="38"/>
      <c r="QS255" s="38"/>
      <c r="QT255" s="38"/>
      <c r="QU255" s="38"/>
      <c r="QV255" s="38"/>
      <c r="QW255" s="38"/>
      <c r="QX255" s="38"/>
      <c r="QY255" s="38"/>
      <c r="QZ255" s="38"/>
      <c r="RA255" s="38"/>
      <c r="RB255" s="38"/>
      <c r="RC255" s="38"/>
      <c r="RD255" s="38"/>
      <c r="RE255" s="38"/>
      <c r="RF255" s="38"/>
      <c r="RG255" s="38"/>
      <c r="RH255" s="38"/>
      <c r="RI255" s="38"/>
      <c r="RJ255" s="38"/>
      <c r="RK255" s="38"/>
      <c r="RL255" s="38"/>
      <c r="RM255" s="38"/>
      <c r="RN255" s="38"/>
      <c r="RO255" s="38"/>
      <c r="RP255" s="38"/>
      <c r="RQ255" s="38"/>
      <c r="RR255" s="38"/>
      <c r="RS255" s="38"/>
      <c r="RT255" s="38"/>
      <c r="RU255" s="38"/>
      <c r="RV255" s="38"/>
      <c r="RW255" s="38"/>
      <c r="RX255" s="38"/>
      <c r="RY255" s="38"/>
      <c r="RZ255" s="38"/>
      <c r="SA255" s="38"/>
      <c r="SB255" s="38"/>
      <c r="SC255" s="38"/>
      <c r="SD255" s="38"/>
      <c r="SE255" s="38"/>
      <c r="SF255" s="38"/>
      <c r="SG255" s="38"/>
      <c r="SH255" s="38"/>
      <c r="SI255" s="38"/>
      <c r="SJ255" s="38"/>
      <c r="SK255" s="38"/>
      <c r="SL255" s="38"/>
      <c r="SM255" s="38"/>
      <c r="SN255" s="38"/>
      <c r="SO255" s="38"/>
      <c r="SP255" s="38"/>
      <c r="SQ255" s="38"/>
      <c r="SR255" s="38"/>
      <c r="SS255" s="38"/>
      <c r="ST255" s="38"/>
      <c r="SU255" s="38"/>
      <c r="SV255" s="38"/>
      <c r="SW255" s="38"/>
      <c r="SX255" s="38"/>
      <c r="SY255" s="38"/>
      <c r="SZ255" s="38"/>
      <c r="TA255" s="38"/>
      <c r="TB255" s="38"/>
      <c r="TC255" s="38"/>
      <c r="TD255" s="38"/>
      <c r="TE255" s="38"/>
      <c r="TF255" s="38"/>
      <c r="TG255" s="38"/>
      <c r="TH255" s="38"/>
      <c r="TI255" s="38"/>
      <c r="TJ255" s="38"/>
      <c r="TK255" s="38"/>
      <c r="TL255" s="38"/>
      <c r="TM255" s="38"/>
      <c r="TN255" s="38"/>
      <c r="TO255" s="38"/>
      <c r="TP255" s="38"/>
      <c r="TQ255" s="38"/>
      <c r="TR255" s="38"/>
      <c r="TS255" s="38"/>
      <c r="TT255" s="38"/>
      <c r="TU255" s="38"/>
      <c r="TV255" s="38"/>
      <c r="TW255" s="38"/>
      <c r="TX255" s="38"/>
      <c r="TY255" s="38"/>
      <c r="TZ255" s="38"/>
      <c r="UA255" s="38"/>
      <c r="UB255" s="38"/>
      <c r="UC255" s="38"/>
      <c r="UD255" s="38"/>
      <c r="UE255" s="38"/>
      <c r="UF255" s="38"/>
      <c r="UG255" s="38"/>
      <c r="UH255" s="38"/>
      <c r="UI255" s="38"/>
      <c r="UJ255" s="38"/>
      <c r="UK255" s="38"/>
      <c r="UL255" s="38"/>
      <c r="UM255" s="38"/>
      <c r="UN255" s="38"/>
      <c r="UO255" s="38"/>
      <c r="UP255" s="38"/>
      <c r="UQ255" s="38"/>
      <c r="UR255" s="38"/>
      <c r="US255" s="38"/>
      <c r="UT255" s="38"/>
      <c r="UU255" s="38"/>
      <c r="UV255" s="38"/>
      <c r="UW255" s="38"/>
      <c r="UX255" s="38"/>
      <c r="UY255" s="38"/>
      <c r="UZ255" s="38"/>
      <c r="VA255" s="38"/>
      <c r="VB255" s="38"/>
      <c r="VC255" s="38"/>
      <c r="VD255" s="38"/>
      <c r="VE255" s="38"/>
      <c r="VF255" s="38"/>
      <c r="VG255" s="38"/>
      <c r="VH255" s="38"/>
      <c r="VI255" s="38"/>
      <c r="VJ255" s="38"/>
      <c r="VK255" s="38"/>
      <c r="VL255" s="38"/>
      <c r="VM255" s="38"/>
      <c r="VN255" s="38"/>
      <c r="VO255" s="38"/>
      <c r="VP255" s="38"/>
      <c r="VQ255" s="38"/>
      <c r="VR255" s="38"/>
      <c r="VS255" s="38"/>
      <c r="VT255" s="38"/>
      <c r="VU255" s="38"/>
      <c r="VV255" s="38"/>
      <c r="VW255" s="38"/>
      <c r="VX255" s="38"/>
      <c r="VY255" s="38"/>
      <c r="VZ255" s="38"/>
      <c r="WA255" s="38"/>
      <c r="WB255" s="38"/>
      <c r="WC255" s="38"/>
      <c r="WD255" s="38"/>
      <c r="WE255" s="38"/>
      <c r="WF255" s="38"/>
      <c r="WG255" s="38"/>
      <c r="WH255" s="38"/>
      <c r="WI255" s="38"/>
      <c r="WJ255" s="38"/>
      <c r="WK255" s="38"/>
      <c r="WL255" s="38"/>
      <c r="WM255" s="38"/>
      <c r="WN255" s="38"/>
      <c r="WO255" s="38"/>
      <c r="WP255" s="38"/>
      <c r="WQ255" s="38"/>
      <c r="WR255" s="38"/>
      <c r="WS255" s="38"/>
      <c r="WT255" s="38"/>
      <c r="WU255" s="38"/>
      <c r="WV255" s="38"/>
      <c r="WW255" s="38"/>
      <c r="WX255" s="38"/>
      <c r="WY255" s="38"/>
      <c r="WZ255" s="38"/>
      <c r="XA255" s="38"/>
      <c r="XB255" s="38"/>
      <c r="XC255" s="38"/>
      <c r="XD255" s="38"/>
      <c r="XE255" s="38"/>
      <c r="XF255" s="38"/>
      <c r="XG255" s="38"/>
      <c r="XH255" s="38"/>
      <c r="XI255" s="38"/>
      <c r="XJ255" s="38"/>
      <c r="XK255" s="38"/>
      <c r="XL255" s="38"/>
      <c r="XM255" s="38"/>
      <c r="XN255" s="38"/>
      <c r="XO255" s="38"/>
      <c r="XP255" s="38"/>
      <c r="XQ255" s="38"/>
      <c r="XR255" s="38"/>
      <c r="XS255" s="38"/>
      <c r="XT255" s="38"/>
      <c r="XU255" s="38"/>
      <c r="XV255" s="38"/>
      <c r="XW255" s="38"/>
      <c r="XX255" s="38"/>
      <c r="XY255" s="38"/>
      <c r="XZ255" s="38"/>
      <c r="YA255" s="38"/>
      <c r="YB255" s="38"/>
      <c r="YC255" s="38">
        <v>3</v>
      </c>
      <c r="YD255" s="38"/>
      <c r="YE255" s="38"/>
      <c r="YF255" s="38"/>
      <c r="YG255" s="38"/>
      <c r="YH255" s="38"/>
      <c r="YI255" s="38"/>
      <c r="YJ255" s="38">
        <v>3</v>
      </c>
      <c r="YK255" s="38"/>
      <c r="YL255" s="38"/>
      <c r="YM255" s="38"/>
      <c r="YN255" s="38"/>
      <c r="YO255" s="38"/>
      <c r="YP255" s="38"/>
      <c r="YQ255" s="38"/>
      <c r="YR255" s="38"/>
      <c r="YS255" s="38"/>
      <c r="YT255" s="38"/>
      <c r="YU255" s="38"/>
      <c r="YV255" s="38"/>
      <c r="YW255" s="38"/>
      <c r="YX255" s="38"/>
      <c r="YY255" s="38"/>
      <c r="YZ255" s="38"/>
      <c r="ZA255" s="38"/>
      <c r="ZB255" s="38"/>
      <c r="ZC255" s="38"/>
      <c r="ZD255" s="38"/>
      <c r="ZE255" s="38"/>
      <c r="ZF255" s="38"/>
      <c r="ZG255" s="38"/>
      <c r="ZH255" s="38"/>
      <c r="ZI255" s="38"/>
      <c r="ZJ255" s="38"/>
      <c r="ZK255" s="38"/>
      <c r="ZL255" s="38"/>
      <c r="ZM255" s="38"/>
      <c r="ZN255" s="38"/>
      <c r="ZO255" s="38"/>
      <c r="ZP255" s="38"/>
      <c r="ZQ255" s="38"/>
      <c r="ZR255" s="38"/>
      <c r="ZS255" s="38"/>
      <c r="ZT255" s="38"/>
      <c r="ZU255" s="38"/>
      <c r="ZV255" s="38"/>
      <c r="ZW255" s="38"/>
      <c r="ZX255" s="38"/>
      <c r="ZY255" s="38"/>
      <c r="ZZ255" s="38"/>
      <c r="AAA255" s="38"/>
      <c r="AAB255" s="38"/>
      <c r="AAC255" s="38"/>
      <c r="AAD255" s="38"/>
      <c r="AAE255" s="38"/>
      <c r="AAF255" s="38"/>
      <c r="AAG255" s="38"/>
      <c r="AAH255" s="38"/>
      <c r="AAI255" s="38"/>
      <c r="AAJ255" s="31">
        <f t="shared" si="21"/>
        <v>0</v>
      </c>
      <c r="AAK255" s="5"/>
    </row>
    <row r="256" spans="1:736" x14ac:dyDescent="0.25">
      <c r="A256" s="62" t="s">
        <v>169</v>
      </c>
      <c r="B256" s="77">
        <f t="shared" si="20"/>
        <v>0.89999999999999858</v>
      </c>
      <c r="C256" s="69">
        <v>0.9</v>
      </c>
      <c r="D256" s="72" t="s">
        <v>696</v>
      </c>
      <c r="E256" s="79">
        <v>41.16</v>
      </c>
      <c r="F256" s="79">
        <f t="shared" si="23"/>
        <v>37.04399999999994</v>
      </c>
      <c r="G256" s="77">
        <v>3.6</v>
      </c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>
        <v>2.7</v>
      </c>
      <c r="W256" s="38"/>
      <c r="X256" s="38"/>
      <c r="Y256" s="38"/>
      <c r="Z256" s="38">
        <v>0.9</v>
      </c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  <c r="BQ256" s="38"/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38"/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38"/>
      <c r="DC256" s="38"/>
      <c r="DD256" s="38"/>
      <c r="DE256" s="38"/>
      <c r="DF256" s="38"/>
      <c r="DG256" s="38"/>
      <c r="DH256" s="38"/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>
        <v>0.9</v>
      </c>
      <c r="EF256" s="38"/>
      <c r="EG256" s="38"/>
      <c r="EH256" s="38"/>
      <c r="EI256" s="38"/>
      <c r="EJ256" s="38"/>
      <c r="EK256" s="38"/>
      <c r="EL256" s="38"/>
      <c r="EM256" s="38"/>
      <c r="EN256" s="38"/>
      <c r="EO256" s="38"/>
      <c r="EP256" s="38"/>
      <c r="EQ256" s="38"/>
      <c r="ER256" s="38"/>
      <c r="ES256" s="38"/>
      <c r="ET256" s="38"/>
      <c r="EU256" s="38"/>
      <c r="EV256" s="38"/>
      <c r="EW256" s="38"/>
      <c r="EX256" s="38"/>
      <c r="EY256" s="38"/>
      <c r="EZ256" s="38"/>
      <c r="FA256" s="38"/>
      <c r="FB256" s="38"/>
      <c r="FC256" s="38"/>
      <c r="FD256" s="38"/>
      <c r="FE256" s="38"/>
      <c r="FF256" s="38"/>
      <c r="FG256" s="38"/>
      <c r="FH256" s="38">
        <v>0.9</v>
      </c>
      <c r="FI256" s="38"/>
      <c r="FJ256" s="38"/>
      <c r="FK256" s="38"/>
      <c r="FL256" s="38"/>
      <c r="FM256" s="38"/>
      <c r="FN256" s="38"/>
      <c r="FO256" s="38"/>
      <c r="FP256" s="38"/>
      <c r="FQ256" s="38"/>
      <c r="FR256" s="38"/>
      <c r="FS256" s="38"/>
      <c r="FT256" s="38"/>
      <c r="FU256" s="38"/>
      <c r="FV256" s="38"/>
      <c r="FW256" s="38"/>
      <c r="FX256" s="38"/>
      <c r="FY256" s="38"/>
      <c r="FZ256" s="38"/>
      <c r="GA256" s="38"/>
      <c r="GB256" s="38"/>
      <c r="GC256" s="38"/>
      <c r="GD256" s="38"/>
      <c r="GE256" s="38">
        <v>0.9</v>
      </c>
      <c r="GF256" s="38"/>
      <c r="GG256" s="38"/>
      <c r="GH256" s="38"/>
      <c r="GI256" s="38"/>
      <c r="GJ256" s="38"/>
      <c r="GK256" s="38"/>
      <c r="GL256" s="38"/>
      <c r="GM256" s="38"/>
      <c r="GN256" s="38">
        <v>0.9</v>
      </c>
      <c r="GO256" s="38"/>
      <c r="GP256" s="38"/>
      <c r="GQ256" s="38"/>
      <c r="GR256" s="38"/>
      <c r="GS256" s="38"/>
      <c r="GT256" s="38"/>
      <c r="GU256" s="38"/>
      <c r="GV256" s="38"/>
      <c r="GW256" s="38"/>
      <c r="GX256" s="38"/>
      <c r="GY256" s="38"/>
      <c r="GZ256" s="38"/>
      <c r="HA256" s="38"/>
      <c r="HB256" s="38"/>
      <c r="HC256" s="38"/>
      <c r="HD256" s="38"/>
      <c r="HE256" s="38"/>
      <c r="HF256" s="38"/>
      <c r="HG256" s="38"/>
      <c r="HH256" s="38"/>
      <c r="HI256" s="38"/>
      <c r="HJ256" s="38"/>
      <c r="HK256" s="38"/>
      <c r="HL256" s="38"/>
      <c r="HM256" s="38"/>
      <c r="HN256" s="38"/>
      <c r="HO256" s="38"/>
      <c r="HP256" s="38"/>
      <c r="HQ256" s="38"/>
      <c r="HR256" s="38"/>
      <c r="HS256" s="38"/>
      <c r="HT256" s="38"/>
      <c r="HU256" s="38"/>
      <c r="HV256" s="38"/>
      <c r="HW256" s="38"/>
      <c r="HX256" s="38"/>
      <c r="HY256" s="38">
        <v>2.7</v>
      </c>
      <c r="HZ256" s="38"/>
      <c r="IA256" s="38">
        <v>2.7</v>
      </c>
      <c r="IB256" s="38"/>
      <c r="IC256" s="38"/>
      <c r="ID256" s="38"/>
      <c r="IE256" s="38"/>
      <c r="IF256" s="38"/>
      <c r="IG256" s="38"/>
      <c r="IH256" s="38"/>
      <c r="II256" s="38"/>
      <c r="IJ256" s="38"/>
      <c r="IK256" s="38"/>
      <c r="IL256" s="38"/>
      <c r="IM256" s="38"/>
      <c r="IN256" s="38"/>
      <c r="IO256" s="38"/>
      <c r="IP256" s="38"/>
      <c r="IQ256" s="38"/>
      <c r="IR256" s="38"/>
      <c r="IS256" s="38"/>
      <c r="IT256" s="38"/>
      <c r="IU256" s="38"/>
      <c r="IV256" s="38"/>
      <c r="IW256" s="38"/>
      <c r="IX256" s="38"/>
      <c r="IY256" s="38">
        <v>2.7</v>
      </c>
      <c r="IZ256" s="38"/>
      <c r="JA256" s="38"/>
      <c r="JB256" s="38"/>
      <c r="JC256" s="38"/>
      <c r="JD256" s="38"/>
      <c r="JE256" s="38"/>
      <c r="JF256" s="38"/>
      <c r="JG256" s="38"/>
      <c r="JH256" s="38"/>
      <c r="JI256" s="38"/>
      <c r="JJ256" s="38"/>
      <c r="JK256" s="38"/>
      <c r="JL256" s="38"/>
      <c r="JM256" s="38"/>
      <c r="JN256" s="38"/>
      <c r="JO256" s="38"/>
      <c r="JP256" s="38"/>
      <c r="JQ256" s="38"/>
      <c r="JR256" s="38"/>
      <c r="JS256" s="38"/>
      <c r="JT256" s="38"/>
      <c r="JU256" s="38"/>
      <c r="JV256" s="38"/>
      <c r="JW256" s="38"/>
      <c r="JX256" s="38"/>
      <c r="JY256" s="38"/>
      <c r="JZ256" s="38"/>
      <c r="KA256" s="38"/>
      <c r="KB256" s="38">
        <v>1.8</v>
      </c>
      <c r="KC256" s="38"/>
      <c r="KD256" s="38"/>
      <c r="KE256" s="38"/>
      <c r="KF256" s="38"/>
      <c r="KG256" s="38"/>
      <c r="KH256" s="38"/>
      <c r="KI256" s="38"/>
      <c r="KJ256" s="38"/>
      <c r="KK256" s="38"/>
      <c r="KL256" s="38"/>
      <c r="KM256" s="38"/>
      <c r="KN256" s="38"/>
      <c r="KO256" s="38"/>
      <c r="KP256" s="38"/>
      <c r="KQ256" s="38"/>
      <c r="KR256" s="38"/>
      <c r="KS256" s="38"/>
      <c r="KT256" s="38"/>
      <c r="KU256" s="38"/>
      <c r="KV256" s="38"/>
      <c r="KW256" s="38"/>
      <c r="KX256" s="38"/>
      <c r="KY256" s="38"/>
      <c r="KZ256" s="38"/>
      <c r="LA256" s="38"/>
      <c r="LB256" s="38"/>
      <c r="LC256" s="38"/>
      <c r="LD256" s="38"/>
      <c r="LE256" s="38"/>
      <c r="LF256" s="38"/>
      <c r="LG256" s="38"/>
      <c r="LH256" s="38"/>
      <c r="LI256" s="38"/>
      <c r="LJ256" s="38"/>
      <c r="LK256" s="38"/>
      <c r="LL256" s="38"/>
      <c r="LM256" s="38"/>
      <c r="LN256" s="38"/>
      <c r="LO256" s="38"/>
      <c r="LP256" s="38"/>
      <c r="LQ256" s="38"/>
      <c r="LR256" s="38"/>
      <c r="LS256" s="38"/>
      <c r="LT256" s="38"/>
      <c r="LU256" s="38"/>
      <c r="LV256" s="38"/>
      <c r="LW256" s="38"/>
      <c r="LX256" s="38"/>
      <c r="LY256" s="38"/>
      <c r="LZ256" s="38"/>
      <c r="MA256" s="38"/>
      <c r="MB256" s="38"/>
      <c r="MC256" s="38"/>
      <c r="MD256" s="38"/>
      <c r="ME256" s="38"/>
      <c r="MF256" s="38"/>
      <c r="MG256" s="38"/>
      <c r="MH256" s="38"/>
      <c r="MI256" s="38"/>
      <c r="MJ256" s="38"/>
      <c r="MK256" s="38">
        <v>0.9</v>
      </c>
      <c r="ML256" s="38"/>
      <c r="MM256" s="38"/>
      <c r="MN256" s="38"/>
      <c r="MO256" s="38"/>
      <c r="MP256" s="38"/>
      <c r="MQ256" s="38"/>
      <c r="MR256" s="38"/>
      <c r="MS256" s="38"/>
      <c r="MT256" s="38"/>
      <c r="MU256" s="38"/>
      <c r="MV256" s="38"/>
      <c r="MW256" s="38"/>
      <c r="MX256" s="38"/>
      <c r="MY256" s="38"/>
      <c r="MZ256" s="38"/>
      <c r="NA256" s="38"/>
      <c r="NB256" s="38"/>
      <c r="NC256" s="38"/>
      <c r="ND256" s="38"/>
      <c r="NE256" s="38"/>
      <c r="NF256" s="38"/>
      <c r="NG256" s="38"/>
      <c r="NH256" s="38"/>
      <c r="NI256" s="38"/>
      <c r="NJ256" s="38"/>
      <c r="NK256" s="38"/>
      <c r="NL256" s="38"/>
      <c r="NM256" s="38"/>
      <c r="NN256" s="38"/>
      <c r="NO256" s="38"/>
      <c r="NP256" s="38"/>
      <c r="NQ256" s="38"/>
      <c r="NR256" s="38"/>
      <c r="NS256" s="38"/>
      <c r="NT256" s="38"/>
      <c r="NU256" s="38"/>
      <c r="NV256" s="38"/>
      <c r="NW256" s="38"/>
      <c r="NX256" s="38"/>
      <c r="NY256" s="38"/>
      <c r="NZ256" s="38"/>
      <c r="OA256" s="38"/>
      <c r="OB256" s="38"/>
      <c r="OC256" s="38"/>
      <c r="OD256" s="38"/>
      <c r="OE256" s="38"/>
      <c r="OF256" s="38"/>
      <c r="OG256" s="38"/>
      <c r="OH256" s="38"/>
      <c r="OI256" s="38"/>
      <c r="OJ256" s="38"/>
      <c r="OK256" s="38"/>
      <c r="OL256" s="38"/>
      <c r="OM256" s="38"/>
      <c r="ON256" s="38"/>
      <c r="OO256" s="38"/>
      <c r="OP256" s="38"/>
      <c r="OQ256" s="38"/>
      <c r="OR256" s="38"/>
      <c r="OS256" s="38"/>
      <c r="OT256" s="38"/>
      <c r="OU256" s="38"/>
      <c r="OV256" s="38"/>
      <c r="OW256" s="38"/>
      <c r="OX256" s="38"/>
      <c r="OY256" s="38"/>
      <c r="OZ256" s="38"/>
      <c r="PA256" s="38"/>
      <c r="PB256" s="38"/>
      <c r="PC256" s="38"/>
      <c r="PD256" s="38">
        <v>2.7</v>
      </c>
      <c r="PE256" s="38"/>
      <c r="PF256" s="38"/>
      <c r="PG256" s="38"/>
      <c r="PH256" s="38"/>
      <c r="PI256" s="38"/>
      <c r="PJ256" s="38"/>
      <c r="PK256" s="38"/>
      <c r="PL256" s="38"/>
      <c r="PM256" s="38"/>
      <c r="PN256" s="38"/>
      <c r="PO256" s="38"/>
      <c r="PP256" s="38"/>
      <c r="PQ256" s="38"/>
      <c r="PR256" s="38"/>
      <c r="PS256" s="38"/>
      <c r="PT256" s="38"/>
      <c r="PU256" s="38"/>
      <c r="PV256" s="38"/>
      <c r="PW256" s="38"/>
      <c r="PX256" s="38"/>
      <c r="PY256" s="38"/>
      <c r="PZ256" s="38"/>
      <c r="QA256" s="38">
        <v>2.7</v>
      </c>
      <c r="QB256" s="38"/>
      <c r="QC256" s="38"/>
      <c r="QD256" s="38"/>
      <c r="QE256" s="38"/>
      <c r="QF256" s="38"/>
      <c r="QG256" s="38"/>
      <c r="QH256" s="38"/>
      <c r="QI256" s="38"/>
      <c r="QJ256" s="38"/>
      <c r="QK256" s="38"/>
      <c r="QL256" s="38"/>
      <c r="QM256" s="38"/>
      <c r="QN256" s="38"/>
      <c r="QO256" s="38"/>
      <c r="QP256" s="38"/>
      <c r="QQ256" s="38"/>
      <c r="QR256" s="38"/>
      <c r="QS256" s="38"/>
      <c r="QT256" s="38"/>
      <c r="QU256" s="38"/>
      <c r="QV256" s="38"/>
      <c r="QW256" s="38"/>
      <c r="QX256" s="38"/>
      <c r="QY256" s="38"/>
      <c r="QZ256" s="38"/>
      <c r="RA256" s="38"/>
      <c r="RB256" s="38"/>
      <c r="RC256" s="38"/>
      <c r="RD256" s="38"/>
      <c r="RE256" s="38"/>
      <c r="RF256" s="38"/>
      <c r="RG256" s="38"/>
      <c r="RH256" s="38"/>
      <c r="RI256" s="38"/>
      <c r="RJ256" s="38"/>
      <c r="RK256" s="38"/>
      <c r="RL256" s="38"/>
      <c r="RM256" s="38"/>
      <c r="RN256" s="38"/>
      <c r="RO256" s="38"/>
      <c r="RP256" s="38"/>
      <c r="RQ256" s="38"/>
      <c r="RR256" s="38"/>
      <c r="RS256" s="38"/>
      <c r="RT256" s="38"/>
      <c r="RU256" s="38"/>
      <c r="RV256" s="38"/>
      <c r="RW256" s="38"/>
      <c r="RX256" s="38"/>
      <c r="RY256" s="38"/>
      <c r="RZ256" s="38"/>
      <c r="SA256" s="38"/>
      <c r="SB256" s="38"/>
      <c r="SC256" s="38"/>
      <c r="SD256" s="38"/>
      <c r="SE256" s="38"/>
      <c r="SF256" s="38"/>
      <c r="SG256" s="38"/>
      <c r="SH256" s="38"/>
      <c r="SI256" s="38"/>
      <c r="SJ256" s="38"/>
      <c r="SK256" s="38"/>
      <c r="SL256" s="38"/>
      <c r="SM256" s="38"/>
      <c r="SN256" s="38"/>
      <c r="SO256" s="38"/>
      <c r="SP256" s="38"/>
      <c r="SQ256" s="38"/>
      <c r="SR256" s="38"/>
      <c r="SS256" s="38"/>
      <c r="ST256" s="38"/>
      <c r="SU256" s="38"/>
      <c r="SV256" s="38"/>
      <c r="SW256" s="38"/>
      <c r="SX256" s="38"/>
      <c r="SY256" s="38"/>
      <c r="SZ256" s="38"/>
      <c r="TA256" s="38"/>
      <c r="TB256" s="38"/>
      <c r="TC256" s="38"/>
      <c r="TD256" s="38"/>
      <c r="TE256" s="38"/>
      <c r="TF256" s="38"/>
      <c r="TG256" s="38"/>
      <c r="TH256" s="38"/>
      <c r="TI256" s="38"/>
      <c r="TJ256" s="38"/>
      <c r="TK256" s="38"/>
      <c r="TL256" s="38"/>
      <c r="TM256" s="38"/>
      <c r="TN256" s="38"/>
      <c r="TO256" s="38"/>
      <c r="TP256" s="38"/>
      <c r="TQ256" s="38"/>
      <c r="TR256" s="38"/>
      <c r="TS256" s="38"/>
      <c r="TT256" s="38"/>
      <c r="TU256" s="38"/>
      <c r="TV256" s="38"/>
      <c r="TW256" s="38"/>
      <c r="TX256" s="38"/>
      <c r="TY256" s="38"/>
      <c r="TZ256" s="38"/>
      <c r="UA256" s="38"/>
      <c r="UB256" s="38"/>
      <c r="UC256" s="38"/>
      <c r="UD256" s="38">
        <v>3.6</v>
      </c>
      <c r="UE256" s="38"/>
      <c r="UF256" s="38"/>
      <c r="UG256" s="38"/>
      <c r="UH256" s="38"/>
      <c r="UI256" s="38"/>
      <c r="UJ256" s="38"/>
      <c r="UK256" s="38"/>
      <c r="UL256" s="38"/>
      <c r="UM256" s="38"/>
      <c r="UN256" s="38"/>
      <c r="UO256" s="38"/>
      <c r="UP256" s="38"/>
      <c r="UQ256" s="38">
        <v>3.6</v>
      </c>
      <c r="UR256" s="38"/>
      <c r="US256" s="38"/>
      <c r="UT256" s="38"/>
      <c r="UU256" s="38"/>
      <c r="UV256" s="38"/>
      <c r="UW256" s="38"/>
      <c r="UX256" s="38"/>
      <c r="UY256" s="38"/>
      <c r="UZ256" s="38"/>
      <c r="VA256" s="38"/>
      <c r="VB256" s="38"/>
      <c r="VC256" s="38"/>
      <c r="VD256" s="38"/>
      <c r="VE256" s="38"/>
      <c r="VF256" s="38"/>
      <c r="VG256" s="38"/>
      <c r="VH256" s="38"/>
      <c r="VI256" s="38"/>
      <c r="VJ256" s="38"/>
      <c r="VK256" s="38"/>
      <c r="VL256" s="38"/>
      <c r="VM256" s="38"/>
      <c r="VN256" s="38"/>
      <c r="VO256" s="38"/>
      <c r="VP256" s="38"/>
      <c r="VQ256" s="38"/>
      <c r="VR256" s="38"/>
      <c r="VS256" s="38"/>
      <c r="VT256" s="38"/>
      <c r="VU256" s="38"/>
      <c r="VV256" s="38"/>
      <c r="VW256" s="38"/>
      <c r="VX256" s="38"/>
      <c r="VY256" s="38"/>
      <c r="VZ256" s="38"/>
      <c r="WA256" s="38"/>
      <c r="WB256" s="38"/>
      <c r="WC256" s="38"/>
      <c r="WD256" s="38"/>
      <c r="WE256" s="38"/>
      <c r="WF256" s="38"/>
      <c r="WG256" s="38"/>
      <c r="WH256" s="38"/>
      <c r="WI256" s="38"/>
      <c r="WJ256" s="38"/>
      <c r="WK256" s="38"/>
      <c r="WL256" s="38"/>
      <c r="WM256" s="38"/>
      <c r="WN256" s="38"/>
      <c r="WO256" s="38"/>
      <c r="WP256" s="38"/>
      <c r="WQ256" s="38">
        <v>1.8</v>
      </c>
      <c r="WR256" s="38"/>
      <c r="WS256" s="38"/>
      <c r="WT256" s="38"/>
      <c r="WU256" s="38"/>
      <c r="WV256" s="38"/>
      <c r="WW256" s="38"/>
      <c r="WX256" s="38"/>
      <c r="WY256" s="38">
        <v>2.7</v>
      </c>
      <c r="WZ256" s="38"/>
      <c r="XA256" s="38"/>
      <c r="XB256" s="38"/>
      <c r="XC256" s="38"/>
      <c r="XD256" s="38"/>
      <c r="XE256" s="38"/>
      <c r="XF256" s="38"/>
      <c r="XG256" s="38"/>
      <c r="XH256" s="38">
        <v>1.8</v>
      </c>
      <c r="XI256" s="38"/>
      <c r="XJ256" s="38"/>
      <c r="XK256" s="38"/>
      <c r="XL256" s="38"/>
      <c r="XM256" s="38"/>
      <c r="XN256" s="38"/>
      <c r="XO256" s="38"/>
      <c r="XP256" s="38"/>
      <c r="XQ256" s="38"/>
      <c r="XR256" s="38"/>
      <c r="XS256" s="38"/>
      <c r="XT256" s="38"/>
      <c r="XU256" s="38"/>
      <c r="XV256" s="38"/>
      <c r="XW256" s="38"/>
      <c r="XX256" s="38"/>
      <c r="XY256" s="38"/>
      <c r="XZ256" s="38"/>
      <c r="YA256" s="38"/>
      <c r="YB256" s="38"/>
      <c r="YC256" s="38"/>
      <c r="YD256" s="38"/>
      <c r="YE256" s="38"/>
      <c r="YF256" s="38"/>
      <c r="YG256" s="38"/>
      <c r="YH256" s="38"/>
      <c r="YI256" s="38"/>
      <c r="YJ256" s="38"/>
      <c r="YK256" s="38"/>
      <c r="YL256" s="38"/>
      <c r="YM256" s="38"/>
      <c r="YN256" s="38"/>
      <c r="YO256" s="38"/>
      <c r="YP256" s="38"/>
      <c r="YQ256" s="38"/>
      <c r="YR256" s="38"/>
      <c r="YS256" s="38"/>
      <c r="YT256" s="38"/>
      <c r="YU256" s="38"/>
      <c r="YV256" s="38"/>
      <c r="YW256" s="38"/>
      <c r="YX256" s="38"/>
      <c r="YY256" s="38"/>
      <c r="YZ256" s="38"/>
      <c r="ZA256" s="38"/>
      <c r="ZB256" s="38"/>
      <c r="ZC256" s="38"/>
      <c r="ZD256" s="38"/>
      <c r="ZE256" s="38"/>
      <c r="ZF256" s="38"/>
      <c r="ZG256" s="38"/>
      <c r="ZH256" s="38"/>
      <c r="ZI256" s="38"/>
      <c r="ZJ256" s="38"/>
      <c r="ZK256" s="38"/>
      <c r="ZL256" s="38"/>
      <c r="ZM256" s="38"/>
      <c r="ZN256" s="38"/>
      <c r="ZO256" s="38"/>
      <c r="ZP256" s="38"/>
      <c r="ZQ256" s="38"/>
      <c r="ZR256" s="38"/>
      <c r="ZS256" s="38">
        <v>0.9</v>
      </c>
      <c r="ZT256" s="38"/>
      <c r="ZU256" s="38"/>
      <c r="ZV256" s="38"/>
      <c r="ZW256" s="38"/>
      <c r="ZX256" s="38"/>
      <c r="ZY256" s="38"/>
      <c r="ZZ256" s="38"/>
      <c r="AAA256" s="38"/>
      <c r="AAB256" s="38"/>
      <c r="AAC256" s="38"/>
      <c r="AAD256" s="38"/>
      <c r="AAE256" s="38"/>
      <c r="AAF256" s="38"/>
      <c r="AAG256" s="38"/>
      <c r="AAH256" s="38"/>
      <c r="AAI256" s="38"/>
      <c r="AAJ256" s="31">
        <f t="shared" si="21"/>
        <v>-1.4432899320127035E-15</v>
      </c>
      <c r="AAK256" s="5"/>
      <c r="AAL256" s="7"/>
      <c r="AAM256" s="7"/>
      <c r="AAN256" s="7"/>
      <c r="AAO256" s="7"/>
      <c r="AAP256" s="7"/>
      <c r="AAQ256" s="7"/>
      <c r="AAR256" s="7"/>
      <c r="AAS256" s="7"/>
      <c r="AAT256" s="7"/>
      <c r="AAU256" s="7"/>
      <c r="AAV256" s="7"/>
      <c r="AAW256" s="7"/>
      <c r="AAX256" s="7"/>
      <c r="AAY256" s="7"/>
      <c r="AAZ256" s="7"/>
      <c r="ABA256" s="7"/>
      <c r="ABB256" s="7"/>
      <c r="ABC256" s="7"/>
      <c r="ABD256" s="7"/>
      <c r="ABE256" s="7"/>
      <c r="ABF256" s="7"/>
      <c r="ABG256" s="7"/>
      <c r="ABH256" s="7"/>
    </row>
    <row r="257" spans="1:736" x14ac:dyDescent="0.25">
      <c r="A257" s="43" t="s">
        <v>69</v>
      </c>
      <c r="B257" s="77">
        <f t="shared" si="20"/>
        <v>0</v>
      </c>
      <c r="C257" s="69">
        <v>1</v>
      </c>
      <c r="D257" s="71">
        <v>43461</v>
      </c>
      <c r="E257" s="79">
        <v>23.77</v>
      </c>
      <c r="F257" s="79">
        <f t="shared" si="23"/>
        <v>0</v>
      </c>
      <c r="G257" s="77">
        <v>10</v>
      </c>
      <c r="H257" s="38">
        <v>10</v>
      </c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  <c r="BQ257" s="38"/>
      <c r="BR257" s="38"/>
      <c r="BS257" s="38">
        <v>4</v>
      </c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38"/>
      <c r="CQ257" s="38"/>
      <c r="CR257" s="38"/>
      <c r="CS257" s="38"/>
      <c r="CT257" s="38"/>
      <c r="CU257" s="38"/>
      <c r="CV257" s="38"/>
      <c r="CW257" s="38"/>
      <c r="CX257" s="38"/>
      <c r="CY257" s="38">
        <v>5</v>
      </c>
      <c r="CZ257" s="38"/>
      <c r="DA257" s="38"/>
      <c r="DB257" s="38"/>
      <c r="DC257" s="38"/>
      <c r="DD257" s="38"/>
      <c r="DE257" s="38"/>
      <c r="DF257" s="38"/>
      <c r="DG257" s="38"/>
      <c r="DH257" s="38"/>
      <c r="DI257" s="38"/>
      <c r="DJ257" s="38"/>
      <c r="DK257" s="38"/>
      <c r="DL257" s="38"/>
      <c r="DM257" s="38"/>
      <c r="DN257" s="38"/>
      <c r="DO257" s="38">
        <v>1</v>
      </c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  <c r="EI257" s="38"/>
      <c r="EJ257" s="38"/>
      <c r="EK257" s="38"/>
      <c r="EL257" s="38"/>
      <c r="EM257" s="38"/>
      <c r="EN257" s="38"/>
      <c r="EO257" s="38"/>
      <c r="EP257" s="38"/>
      <c r="EQ257" s="38"/>
      <c r="ER257" s="38"/>
      <c r="ES257" s="38"/>
      <c r="ET257" s="38"/>
      <c r="EU257" s="38"/>
      <c r="EV257" s="38"/>
      <c r="EW257" s="38"/>
      <c r="EX257" s="38"/>
      <c r="EY257" s="38"/>
      <c r="EZ257" s="38"/>
      <c r="FA257" s="38"/>
      <c r="FB257" s="38"/>
      <c r="FC257" s="38"/>
      <c r="FD257" s="38"/>
      <c r="FE257" s="38"/>
      <c r="FF257" s="38"/>
      <c r="FG257" s="38"/>
      <c r="FH257" s="38">
        <v>10</v>
      </c>
      <c r="FI257" s="38"/>
      <c r="FJ257" s="38"/>
      <c r="FK257" s="38"/>
      <c r="FL257" s="38"/>
      <c r="FM257" s="38"/>
      <c r="FN257" s="38"/>
      <c r="FO257" s="38"/>
      <c r="FP257" s="38"/>
      <c r="FQ257" s="38"/>
      <c r="FR257" s="38"/>
      <c r="FS257" s="38"/>
      <c r="FT257" s="38"/>
      <c r="FU257" s="38"/>
      <c r="FV257" s="38"/>
      <c r="FW257" s="38">
        <v>10</v>
      </c>
      <c r="FX257" s="38"/>
      <c r="FY257" s="38"/>
      <c r="FZ257" s="38"/>
      <c r="GA257" s="38"/>
      <c r="GB257" s="38"/>
      <c r="GC257" s="38"/>
      <c r="GD257" s="38"/>
      <c r="GE257" s="38"/>
      <c r="GF257" s="38"/>
      <c r="GG257" s="38"/>
      <c r="GH257" s="38"/>
      <c r="GI257" s="38">
        <v>2</v>
      </c>
      <c r="GJ257" s="38"/>
      <c r="GK257" s="38"/>
      <c r="GL257" s="38"/>
      <c r="GM257" s="38"/>
      <c r="GN257" s="38"/>
      <c r="GO257" s="38"/>
      <c r="GP257" s="38"/>
      <c r="GQ257" s="38"/>
      <c r="GR257" s="38"/>
      <c r="GS257" s="38"/>
      <c r="GT257" s="38"/>
      <c r="GU257" s="38"/>
      <c r="GV257" s="38"/>
      <c r="GW257" s="38"/>
      <c r="GX257" s="38"/>
      <c r="GY257" s="38"/>
      <c r="GZ257" s="38"/>
      <c r="HA257" s="38"/>
      <c r="HB257" s="38"/>
      <c r="HC257" s="38"/>
      <c r="HD257" s="38"/>
      <c r="HE257" s="38">
        <v>2</v>
      </c>
      <c r="HF257" s="38"/>
      <c r="HG257" s="38"/>
      <c r="HH257" s="38"/>
      <c r="HI257" s="38"/>
      <c r="HJ257" s="38"/>
      <c r="HK257" s="38"/>
      <c r="HL257" s="38"/>
      <c r="HM257" s="38"/>
      <c r="HN257" s="38"/>
      <c r="HO257" s="38"/>
      <c r="HP257" s="38"/>
      <c r="HQ257" s="38"/>
      <c r="HR257" s="38"/>
      <c r="HS257" s="38"/>
      <c r="HT257" s="38"/>
      <c r="HU257" s="38"/>
      <c r="HV257" s="38"/>
      <c r="HW257" s="38"/>
      <c r="HX257" s="38"/>
      <c r="HY257" s="38"/>
      <c r="HZ257" s="38"/>
      <c r="IA257" s="38"/>
      <c r="IB257" s="38"/>
      <c r="IC257" s="38"/>
      <c r="ID257" s="38"/>
      <c r="IE257" s="38"/>
      <c r="IF257" s="38"/>
      <c r="IG257" s="38"/>
      <c r="IH257" s="38"/>
      <c r="II257" s="38"/>
      <c r="IJ257" s="38"/>
      <c r="IK257" s="38"/>
      <c r="IL257" s="38"/>
      <c r="IM257" s="38"/>
      <c r="IN257" s="38"/>
      <c r="IO257" s="38"/>
      <c r="IP257" s="38"/>
      <c r="IQ257" s="38"/>
      <c r="IR257" s="38"/>
      <c r="IS257" s="38"/>
      <c r="IT257" s="38"/>
      <c r="IU257" s="38"/>
      <c r="IV257" s="38"/>
      <c r="IW257" s="38"/>
      <c r="IX257" s="38"/>
      <c r="IY257" s="38"/>
      <c r="IZ257" s="38"/>
      <c r="JA257" s="38"/>
      <c r="JB257" s="38"/>
      <c r="JC257" s="38"/>
      <c r="JD257" s="38"/>
      <c r="JE257" s="38"/>
      <c r="JF257" s="38"/>
      <c r="JG257" s="38"/>
      <c r="JH257" s="38"/>
      <c r="JI257" s="38"/>
      <c r="JJ257" s="38"/>
      <c r="JK257" s="38"/>
      <c r="JL257" s="38"/>
      <c r="JM257" s="38"/>
      <c r="JN257" s="38"/>
      <c r="JO257" s="38"/>
      <c r="JP257" s="38"/>
      <c r="JQ257" s="38"/>
      <c r="JR257" s="38"/>
      <c r="JS257" s="38"/>
      <c r="JT257" s="38"/>
      <c r="JU257" s="38"/>
      <c r="JV257" s="38"/>
      <c r="JW257" s="38"/>
      <c r="JX257" s="38"/>
      <c r="JY257" s="38"/>
      <c r="JZ257" s="38"/>
      <c r="KA257" s="38"/>
      <c r="KB257" s="38"/>
      <c r="KC257" s="38"/>
      <c r="KD257" s="38"/>
      <c r="KE257" s="38"/>
      <c r="KF257" s="38"/>
      <c r="KG257" s="38"/>
      <c r="KH257" s="38"/>
      <c r="KI257" s="38"/>
      <c r="KJ257" s="38"/>
      <c r="KK257" s="38"/>
      <c r="KL257" s="38"/>
      <c r="KM257" s="38"/>
      <c r="KN257" s="38"/>
      <c r="KO257" s="38"/>
      <c r="KP257" s="38"/>
      <c r="KQ257" s="38"/>
      <c r="KR257" s="38"/>
      <c r="KS257" s="38"/>
      <c r="KT257" s="38"/>
      <c r="KU257" s="38"/>
      <c r="KV257" s="38"/>
      <c r="KW257" s="38"/>
      <c r="KX257" s="38"/>
      <c r="KY257" s="38"/>
      <c r="KZ257" s="38"/>
      <c r="LA257" s="38"/>
      <c r="LB257" s="38"/>
      <c r="LC257" s="38"/>
      <c r="LD257" s="38"/>
      <c r="LE257" s="38"/>
      <c r="LF257" s="38"/>
      <c r="LG257" s="38"/>
      <c r="LH257" s="38"/>
      <c r="LI257" s="38"/>
      <c r="LJ257" s="38"/>
      <c r="LK257" s="38"/>
      <c r="LL257" s="38"/>
      <c r="LM257" s="38"/>
      <c r="LN257" s="38"/>
      <c r="LO257" s="38"/>
      <c r="LP257" s="38"/>
      <c r="LQ257" s="38"/>
      <c r="LR257" s="38"/>
      <c r="LS257" s="38"/>
      <c r="LT257" s="38"/>
      <c r="LU257" s="38"/>
      <c r="LV257" s="38"/>
      <c r="LW257" s="38"/>
      <c r="LX257" s="38"/>
      <c r="LY257" s="38"/>
      <c r="LZ257" s="38"/>
      <c r="MA257" s="38"/>
      <c r="MB257" s="38"/>
      <c r="MC257" s="38"/>
      <c r="MD257" s="38"/>
      <c r="ME257" s="38"/>
      <c r="MF257" s="38"/>
      <c r="MG257" s="38"/>
      <c r="MH257" s="38"/>
      <c r="MI257" s="38"/>
      <c r="MJ257" s="38"/>
      <c r="MK257" s="38"/>
      <c r="ML257" s="38"/>
      <c r="MM257" s="38"/>
      <c r="MN257" s="38"/>
      <c r="MO257" s="38"/>
      <c r="MP257" s="38"/>
      <c r="MQ257" s="38"/>
      <c r="MR257" s="38"/>
      <c r="MS257" s="38"/>
      <c r="MT257" s="38"/>
      <c r="MU257" s="38"/>
      <c r="MV257" s="38"/>
      <c r="MW257" s="38"/>
      <c r="MX257" s="38"/>
      <c r="MY257" s="38"/>
      <c r="MZ257" s="38"/>
      <c r="NA257" s="38"/>
      <c r="NB257" s="38"/>
      <c r="NC257" s="38"/>
      <c r="ND257" s="38"/>
      <c r="NE257" s="38"/>
      <c r="NF257" s="38"/>
      <c r="NG257" s="38"/>
      <c r="NH257" s="38"/>
      <c r="NI257" s="38"/>
      <c r="NJ257" s="38"/>
      <c r="NK257" s="38"/>
      <c r="NL257" s="38"/>
      <c r="NM257" s="38"/>
      <c r="NN257" s="38"/>
      <c r="NO257" s="38"/>
      <c r="NP257" s="38"/>
      <c r="NQ257" s="38"/>
      <c r="NR257" s="38"/>
      <c r="NS257" s="38"/>
      <c r="NT257" s="38"/>
      <c r="NU257" s="38"/>
      <c r="NV257" s="38"/>
      <c r="NW257" s="38"/>
      <c r="NX257" s="38"/>
      <c r="NY257" s="38"/>
      <c r="NZ257" s="38"/>
      <c r="OA257" s="38"/>
      <c r="OB257" s="38"/>
      <c r="OC257" s="38"/>
      <c r="OD257" s="38"/>
      <c r="OE257" s="38"/>
      <c r="OF257" s="38"/>
      <c r="OG257" s="38"/>
      <c r="OH257" s="38"/>
      <c r="OI257" s="38"/>
      <c r="OJ257" s="38"/>
      <c r="OK257" s="38"/>
      <c r="OL257" s="38"/>
      <c r="OM257" s="38"/>
      <c r="ON257" s="38"/>
      <c r="OO257" s="38"/>
      <c r="OP257" s="38"/>
      <c r="OQ257" s="38"/>
      <c r="OR257" s="38"/>
      <c r="OS257" s="38"/>
      <c r="OT257" s="38"/>
      <c r="OU257" s="38"/>
      <c r="OV257" s="38"/>
      <c r="OW257" s="38"/>
      <c r="OX257" s="38"/>
      <c r="OY257" s="38"/>
      <c r="OZ257" s="38"/>
      <c r="PA257" s="38"/>
      <c r="PB257" s="38"/>
      <c r="PC257" s="38"/>
      <c r="PD257" s="38"/>
      <c r="PE257" s="38"/>
      <c r="PF257" s="38"/>
      <c r="PG257" s="38"/>
      <c r="PH257" s="38"/>
      <c r="PI257" s="38"/>
      <c r="PJ257" s="38"/>
      <c r="PK257" s="38"/>
      <c r="PL257" s="38"/>
      <c r="PM257" s="38"/>
      <c r="PN257" s="38"/>
      <c r="PO257" s="38"/>
      <c r="PP257" s="38"/>
      <c r="PQ257" s="38"/>
      <c r="PR257" s="38"/>
      <c r="PS257" s="38"/>
      <c r="PT257" s="38"/>
      <c r="PU257" s="38"/>
      <c r="PV257" s="38"/>
      <c r="PW257" s="38"/>
      <c r="PX257" s="38"/>
      <c r="PY257" s="38"/>
      <c r="PZ257" s="38"/>
      <c r="QA257" s="38"/>
      <c r="QB257" s="38"/>
      <c r="QC257" s="38"/>
      <c r="QD257" s="38"/>
      <c r="QE257" s="38"/>
      <c r="QF257" s="38"/>
      <c r="QG257" s="38"/>
      <c r="QH257" s="38"/>
      <c r="QI257" s="38"/>
      <c r="QJ257" s="38"/>
      <c r="QK257" s="38"/>
      <c r="QL257" s="38"/>
      <c r="QM257" s="38"/>
      <c r="QN257" s="38"/>
      <c r="QO257" s="38"/>
      <c r="QP257" s="38"/>
      <c r="QQ257" s="38"/>
      <c r="QR257" s="38"/>
      <c r="QS257" s="38"/>
      <c r="QT257" s="38"/>
      <c r="QU257" s="38"/>
      <c r="QV257" s="38"/>
      <c r="QW257" s="38"/>
      <c r="QX257" s="38"/>
      <c r="QY257" s="38"/>
      <c r="QZ257" s="38"/>
      <c r="RA257" s="38"/>
      <c r="RB257" s="38"/>
      <c r="RC257" s="38"/>
      <c r="RD257" s="38"/>
      <c r="RE257" s="38"/>
      <c r="RF257" s="38"/>
      <c r="RG257" s="38"/>
      <c r="RH257" s="38"/>
      <c r="RI257" s="38"/>
      <c r="RJ257" s="38"/>
      <c r="RK257" s="38"/>
      <c r="RL257" s="38"/>
      <c r="RM257" s="38"/>
      <c r="RN257" s="38"/>
      <c r="RO257" s="38"/>
      <c r="RP257" s="38"/>
      <c r="RQ257" s="38"/>
      <c r="RR257" s="38"/>
      <c r="RS257" s="38"/>
      <c r="RT257" s="38"/>
      <c r="RU257" s="38"/>
      <c r="RV257" s="38"/>
      <c r="RW257" s="38"/>
      <c r="RX257" s="38"/>
      <c r="RY257" s="38"/>
      <c r="RZ257" s="38"/>
      <c r="SA257" s="38"/>
      <c r="SB257" s="38"/>
      <c r="SC257" s="38"/>
      <c r="SD257" s="38"/>
      <c r="SE257" s="38"/>
      <c r="SF257" s="38"/>
      <c r="SG257" s="38"/>
      <c r="SH257" s="38"/>
      <c r="SI257" s="38"/>
      <c r="SJ257" s="38"/>
      <c r="SK257" s="38"/>
      <c r="SL257" s="38"/>
      <c r="SM257" s="38"/>
      <c r="SN257" s="38"/>
      <c r="SO257" s="38"/>
      <c r="SP257" s="38"/>
      <c r="SQ257" s="38"/>
      <c r="SR257" s="38"/>
      <c r="SS257" s="38"/>
      <c r="ST257" s="38"/>
      <c r="SU257" s="38"/>
      <c r="SV257" s="38"/>
      <c r="SW257" s="38"/>
      <c r="SX257" s="38"/>
      <c r="SY257" s="38"/>
      <c r="SZ257" s="38"/>
      <c r="TA257" s="38"/>
      <c r="TB257" s="38"/>
      <c r="TC257" s="38"/>
      <c r="TD257" s="38"/>
      <c r="TE257" s="38"/>
      <c r="TF257" s="38"/>
      <c r="TG257" s="38"/>
      <c r="TH257" s="38"/>
      <c r="TI257" s="38"/>
      <c r="TJ257" s="38"/>
      <c r="TK257" s="38"/>
      <c r="TL257" s="38"/>
      <c r="TM257" s="38"/>
      <c r="TN257" s="38"/>
      <c r="TO257" s="38"/>
      <c r="TP257" s="38"/>
      <c r="TQ257" s="38"/>
      <c r="TR257" s="38"/>
      <c r="TS257" s="38"/>
      <c r="TT257" s="38"/>
      <c r="TU257" s="38"/>
      <c r="TV257" s="38"/>
      <c r="TW257" s="38"/>
      <c r="TX257" s="38"/>
      <c r="TY257" s="38"/>
      <c r="TZ257" s="38"/>
      <c r="UA257" s="38"/>
      <c r="UB257" s="38"/>
      <c r="UC257" s="38"/>
      <c r="UD257" s="38">
        <v>2</v>
      </c>
      <c r="UE257" s="38"/>
      <c r="UF257" s="38"/>
      <c r="UG257" s="38"/>
      <c r="UH257" s="38"/>
      <c r="UI257" s="38"/>
      <c r="UJ257" s="38"/>
      <c r="UK257" s="38"/>
      <c r="UL257" s="38"/>
      <c r="UM257" s="38"/>
      <c r="UN257" s="38"/>
      <c r="UO257" s="38">
        <v>2</v>
      </c>
      <c r="UP257" s="38"/>
      <c r="UQ257" s="38"/>
      <c r="UR257" s="38"/>
      <c r="US257" s="38"/>
      <c r="UT257" s="38"/>
      <c r="UU257" s="38"/>
      <c r="UV257" s="38"/>
      <c r="UW257" s="38"/>
      <c r="UX257" s="38"/>
      <c r="UY257" s="38"/>
      <c r="UZ257" s="38"/>
      <c r="VA257" s="38"/>
      <c r="VB257" s="38"/>
      <c r="VC257" s="38"/>
      <c r="VD257" s="38"/>
      <c r="VE257" s="38"/>
      <c r="VF257" s="38"/>
      <c r="VG257" s="38"/>
      <c r="VH257" s="38"/>
      <c r="VI257" s="38"/>
      <c r="VJ257" s="38"/>
      <c r="VK257" s="38"/>
      <c r="VL257" s="38"/>
      <c r="VM257" s="38"/>
      <c r="VN257" s="38"/>
      <c r="VO257" s="38"/>
      <c r="VP257" s="38"/>
      <c r="VQ257" s="38">
        <v>2</v>
      </c>
      <c r="VR257" s="38"/>
      <c r="VS257" s="38"/>
      <c r="VT257" s="38">
        <v>2</v>
      </c>
      <c r="VU257" s="38"/>
      <c r="VV257" s="38"/>
      <c r="VW257" s="38"/>
      <c r="VX257" s="38"/>
      <c r="VY257" s="38"/>
      <c r="VZ257" s="38"/>
      <c r="WA257" s="38"/>
      <c r="WB257" s="38"/>
      <c r="WC257" s="38"/>
      <c r="WD257" s="38"/>
      <c r="WE257" s="38"/>
      <c r="WF257" s="38">
        <v>3</v>
      </c>
      <c r="WG257" s="38"/>
      <c r="WH257" s="38"/>
      <c r="WI257" s="38"/>
      <c r="WJ257" s="38"/>
      <c r="WK257" s="38"/>
      <c r="WL257" s="38"/>
      <c r="WM257" s="38">
        <v>3</v>
      </c>
      <c r="WN257" s="38"/>
      <c r="WO257" s="38"/>
      <c r="WP257" s="38"/>
      <c r="WQ257" s="38"/>
      <c r="WR257" s="38"/>
      <c r="WS257" s="38"/>
      <c r="WT257" s="38"/>
      <c r="WU257" s="38"/>
      <c r="WV257" s="38"/>
      <c r="WW257" s="38"/>
      <c r="WX257" s="38"/>
      <c r="WY257" s="38"/>
      <c r="WZ257" s="38"/>
      <c r="XA257" s="38"/>
      <c r="XB257" s="38"/>
      <c r="XC257" s="38"/>
      <c r="XD257" s="38"/>
      <c r="XE257" s="38"/>
      <c r="XF257" s="38"/>
      <c r="XG257" s="38"/>
      <c r="XH257" s="38"/>
      <c r="XI257" s="38"/>
      <c r="XJ257" s="38"/>
      <c r="XK257" s="38"/>
      <c r="XL257" s="38"/>
      <c r="XM257" s="38"/>
      <c r="XN257" s="38"/>
      <c r="XO257" s="38"/>
      <c r="XP257" s="38"/>
      <c r="XQ257" s="38"/>
      <c r="XR257" s="38"/>
      <c r="XS257" s="38"/>
      <c r="XT257" s="38"/>
      <c r="XU257" s="38"/>
      <c r="XV257" s="38"/>
      <c r="XW257" s="38"/>
      <c r="XX257" s="38"/>
      <c r="XY257" s="38"/>
      <c r="XZ257" s="38"/>
      <c r="YA257" s="38"/>
      <c r="YB257" s="38"/>
      <c r="YC257" s="38">
        <v>7</v>
      </c>
      <c r="YD257" s="38"/>
      <c r="YE257" s="38"/>
      <c r="YF257" s="38"/>
      <c r="YG257" s="38">
        <v>7</v>
      </c>
      <c r="YH257" s="38"/>
      <c r="YI257" s="38"/>
      <c r="YJ257" s="38"/>
      <c r="YK257" s="38"/>
      <c r="YL257" s="38"/>
      <c r="YM257" s="38"/>
      <c r="YN257" s="38"/>
      <c r="YO257" s="38"/>
      <c r="YP257" s="38"/>
      <c r="YQ257" s="38"/>
      <c r="YR257" s="38"/>
      <c r="YS257" s="38"/>
      <c r="YT257" s="38"/>
      <c r="YU257" s="38"/>
      <c r="YV257" s="38"/>
      <c r="YW257" s="38"/>
      <c r="YX257" s="38"/>
      <c r="YY257" s="38"/>
      <c r="YZ257" s="38"/>
      <c r="ZA257" s="38"/>
      <c r="ZB257" s="38"/>
      <c r="ZC257" s="38"/>
      <c r="ZD257" s="38"/>
      <c r="ZE257" s="38"/>
      <c r="ZF257" s="38"/>
      <c r="ZG257" s="38"/>
      <c r="ZH257" s="38"/>
      <c r="ZI257" s="38"/>
      <c r="ZJ257" s="38"/>
      <c r="ZK257" s="38"/>
      <c r="ZL257" s="38"/>
      <c r="ZM257" s="38"/>
      <c r="ZN257" s="38"/>
      <c r="ZO257" s="38"/>
      <c r="ZP257" s="38"/>
      <c r="ZQ257" s="38">
        <v>4</v>
      </c>
      <c r="ZR257" s="38"/>
      <c r="ZS257" s="38"/>
      <c r="ZT257" s="38"/>
      <c r="ZU257" s="38"/>
      <c r="ZV257" s="38"/>
      <c r="ZW257" s="38"/>
      <c r="ZX257" s="38"/>
      <c r="ZY257" s="38"/>
      <c r="ZZ257" s="38"/>
      <c r="AAA257" s="38"/>
      <c r="AAB257" s="38">
        <v>4</v>
      </c>
      <c r="AAC257" s="38"/>
      <c r="AAD257" s="38"/>
      <c r="AAE257" s="38"/>
      <c r="AAF257" s="38"/>
      <c r="AAG257" s="38"/>
      <c r="AAH257" s="38"/>
      <c r="AAI257" s="38"/>
      <c r="AAJ257" s="31">
        <f t="shared" si="21"/>
        <v>0</v>
      </c>
      <c r="AAK257" s="5"/>
      <c r="AAL257" s="7"/>
      <c r="AAM257" s="7"/>
      <c r="AAN257" s="7"/>
      <c r="AAO257" s="7"/>
      <c r="AAP257" s="7"/>
      <c r="AAQ257" s="7"/>
      <c r="AAR257" s="7"/>
      <c r="AAS257" s="7"/>
      <c r="AAT257" s="7"/>
      <c r="AAU257" s="7"/>
      <c r="AAV257" s="7"/>
      <c r="AAW257" s="7"/>
      <c r="AAX257" s="7"/>
      <c r="AAY257" s="7"/>
      <c r="AAZ257" s="7"/>
      <c r="ABA257" s="7"/>
      <c r="ABB257" s="7"/>
      <c r="ABC257" s="7"/>
      <c r="ABD257" s="7"/>
      <c r="ABE257" s="7"/>
      <c r="ABF257" s="7"/>
      <c r="ABG257" s="7"/>
      <c r="ABH257" s="7"/>
    </row>
    <row r="258" spans="1:736" x14ac:dyDescent="0.25">
      <c r="A258" s="43" t="s">
        <v>69</v>
      </c>
      <c r="B258" s="77">
        <f t="shared" si="20"/>
        <v>0</v>
      </c>
      <c r="C258" s="69">
        <v>10</v>
      </c>
      <c r="D258" s="71">
        <v>43461</v>
      </c>
      <c r="E258" s="79">
        <v>21.98</v>
      </c>
      <c r="F258" s="79">
        <f t="shared" si="23"/>
        <v>0</v>
      </c>
      <c r="G258" s="77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  <c r="BQ258" s="38"/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38"/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38"/>
      <c r="DC258" s="38"/>
      <c r="DD258" s="38"/>
      <c r="DE258" s="38"/>
      <c r="DF258" s="38"/>
      <c r="DG258" s="38"/>
      <c r="DH258" s="38"/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  <c r="EI258" s="38"/>
      <c r="EJ258" s="38"/>
      <c r="EK258" s="38"/>
      <c r="EL258" s="38"/>
      <c r="EM258" s="38"/>
      <c r="EN258" s="38"/>
      <c r="EO258" s="38"/>
      <c r="EP258" s="38"/>
      <c r="EQ258" s="38"/>
      <c r="ER258" s="38"/>
      <c r="ES258" s="38"/>
      <c r="ET258" s="38"/>
      <c r="EU258" s="38"/>
      <c r="EV258" s="38"/>
      <c r="EW258" s="38"/>
      <c r="EX258" s="38"/>
      <c r="EY258" s="38"/>
      <c r="EZ258" s="38"/>
      <c r="FA258" s="38"/>
      <c r="FB258" s="38"/>
      <c r="FC258" s="38"/>
      <c r="FD258" s="38"/>
      <c r="FE258" s="38"/>
      <c r="FF258" s="38"/>
      <c r="FG258" s="38"/>
      <c r="FH258" s="38"/>
      <c r="FI258" s="38"/>
      <c r="FJ258" s="38"/>
      <c r="FK258" s="38"/>
      <c r="FL258" s="38"/>
      <c r="FM258" s="38"/>
      <c r="FN258" s="38"/>
      <c r="FO258" s="38"/>
      <c r="FP258" s="38"/>
      <c r="FQ258" s="38"/>
      <c r="FR258" s="38"/>
      <c r="FS258" s="38"/>
      <c r="FT258" s="38"/>
      <c r="FU258" s="38"/>
      <c r="FV258" s="38"/>
      <c r="FW258" s="38"/>
      <c r="FX258" s="38"/>
      <c r="FY258" s="38"/>
      <c r="FZ258" s="38"/>
      <c r="GA258" s="38"/>
      <c r="GB258" s="38"/>
      <c r="GC258" s="38"/>
      <c r="GD258" s="38"/>
      <c r="GE258" s="38"/>
      <c r="GF258" s="38"/>
      <c r="GG258" s="38"/>
      <c r="GH258" s="38"/>
      <c r="GI258" s="38"/>
      <c r="GJ258" s="38"/>
      <c r="GK258" s="38"/>
      <c r="GL258" s="38"/>
      <c r="GM258" s="38"/>
      <c r="GN258" s="38">
        <v>60</v>
      </c>
      <c r="GO258" s="38"/>
      <c r="GP258" s="38"/>
      <c r="GQ258" s="38"/>
      <c r="GR258" s="38"/>
      <c r="GS258" s="38"/>
      <c r="GT258" s="38">
        <v>40</v>
      </c>
      <c r="GU258" s="38"/>
      <c r="GV258" s="38"/>
      <c r="GW258" s="38"/>
      <c r="GX258" s="38"/>
      <c r="GY258" s="38"/>
      <c r="GZ258" s="38"/>
      <c r="HA258" s="38"/>
      <c r="HB258" s="38"/>
      <c r="HC258" s="38"/>
      <c r="HD258" s="38"/>
      <c r="HE258" s="38"/>
      <c r="HF258" s="38"/>
      <c r="HG258" s="38"/>
      <c r="HH258" s="38"/>
      <c r="HI258" s="38"/>
      <c r="HJ258" s="38"/>
      <c r="HK258" s="38"/>
      <c r="HL258" s="38"/>
      <c r="HM258" s="38"/>
      <c r="HN258" s="38"/>
      <c r="HO258" s="38"/>
      <c r="HP258" s="38"/>
      <c r="HQ258" s="38"/>
      <c r="HR258" s="38"/>
      <c r="HS258" s="38"/>
      <c r="HT258" s="38"/>
      <c r="HU258" s="38"/>
      <c r="HV258" s="38"/>
      <c r="HW258" s="38"/>
      <c r="HX258" s="38"/>
      <c r="HY258" s="38"/>
      <c r="HZ258" s="38"/>
      <c r="IA258" s="38"/>
      <c r="IB258" s="38"/>
      <c r="IC258" s="38"/>
      <c r="ID258" s="38"/>
      <c r="IE258" s="38"/>
      <c r="IF258" s="38"/>
      <c r="IG258" s="38"/>
      <c r="IH258" s="38"/>
      <c r="II258" s="38"/>
      <c r="IJ258" s="38"/>
      <c r="IK258" s="38"/>
      <c r="IL258" s="38"/>
      <c r="IM258" s="38"/>
      <c r="IN258" s="38"/>
      <c r="IO258" s="38"/>
      <c r="IP258" s="38"/>
      <c r="IQ258" s="38"/>
      <c r="IR258" s="38"/>
      <c r="IS258" s="38"/>
      <c r="IT258" s="38"/>
      <c r="IU258" s="38"/>
      <c r="IV258" s="38"/>
      <c r="IW258" s="38"/>
      <c r="IX258" s="38"/>
      <c r="IY258" s="38"/>
      <c r="IZ258" s="38"/>
      <c r="JA258" s="38"/>
      <c r="JB258" s="38"/>
      <c r="JC258" s="38"/>
      <c r="JD258" s="38"/>
      <c r="JE258" s="38"/>
      <c r="JF258" s="38"/>
      <c r="JG258" s="38"/>
      <c r="JH258" s="38"/>
      <c r="JI258" s="38"/>
      <c r="JJ258" s="38"/>
      <c r="JK258" s="38"/>
      <c r="JL258" s="38"/>
      <c r="JM258" s="38"/>
      <c r="JN258" s="38"/>
      <c r="JO258" s="38"/>
      <c r="JP258" s="38"/>
      <c r="JQ258" s="38"/>
      <c r="JR258" s="38"/>
      <c r="JS258" s="38"/>
      <c r="JT258" s="38"/>
      <c r="JU258" s="38"/>
      <c r="JV258" s="38"/>
      <c r="JW258" s="38"/>
      <c r="JX258" s="38"/>
      <c r="JY258" s="38"/>
      <c r="JZ258" s="38"/>
      <c r="KA258" s="38"/>
      <c r="KB258" s="38"/>
      <c r="KC258" s="38">
        <v>10</v>
      </c>
      <c r="KD258" s="38"/>
      <c r="KE258" s="38"/>
      <c r="KF258" s="38"/>
      <c r="KG258" s="38"/>
      <c r="KH258" s="38"/>
      <c r="KI258" s="38"/>
      <c r="KJ258" s="38"/>
      <c r="KK258" s="38"/>
      <c r="KL258" s="38"/>
      <c r="KM258" s="38"/>
      <c r="KN258" s="38"/>
      <c r="KO258" s="38"/>
      <c r="KP258" s="38"/>
      <c r="KQ258" s="38"/>
      <c r="KR258" s="38"/>
      <c r="KS258" s="38"/>
      <c r="KT258" s="38"/>
      <c r="KU258" s="38"/>
      <c r="KV258" s="38">
        <v>3</v>
      </c>
      <c r="KW258" s="38"/>
      <c r="KX258" s="38"/>
      <c r="KY258" s="38"/>
      <c r="KZ258" s="38"/>
      <c r="LA258" s="38"/>
      <c r="LB258" s="38"/>
      <c r="LC258" s="38"/>
      <c r="LD258" s="38"/>
      <c r="LE258" s="38"/>
      <c r="LF258" s="38"/>
      <c r="LG258" s="38"/>
      <c r="LH258" s="38"/>
      <c r="LI258" s="38"/>
      <c r="LJ258" s="38"/>
      <c r="LK258" s="38"/>
      <c r="LL258" s="38"/>
      <c r="LM258" s="38"/>
      <c r="LN258" s="38"/>
      <c r="LO258" s="38">
        <v>7</v>
      </c>
      <c r="LP258" s="38"/>
      <c r="LQ258" s="38"/>
      <c r="LR258" s="38"/>
      <c r="LS258" s="38"/>
      <c r="LT258" s="38"/>
      <c r="LU258" s="38"/>
      <c r="LV258" s="38"/>
      <c r="LW258" s="38"/>
      <c r="LX258" s="38"/>
      <c r="LY258" s="38"/>
      <c r="LZ258" s="38"/>
      <c r="MA258" s="38"/>
      <c r="MB258" s="38"/>
      <c r="MC258" s="38"/>
      <c r="MD258" s="38"/>
      <c r="ME258" s="38"/>
      <c r="MF258" s="38"/>
      <c r="MG258" s="38"/>
      <c r="MH258" s="38"/>
      <c r="MI258" s="38"/>
      <c r="MJ258" s="38"/>
      <c r="MK258" s="38"/>
      <c r="ML258" s="38"/>
      <c r="MM258" s="38"/>
      <c r="MN258" s="38"/>
      <c r="MO258" s="38"/>
      <c r="MP258" s="38"/>
      <c r="MQ258" s="38"/>
      <c r="MR258" s="38"/>
      <c r="MS258" s="38"/>
      <c r="MT258" s="38"/>
      <c r="MU258" s="38"/>
      <c r="MV258" s="38"/>
      <c r="MW258" s="38"/>
      <c r="MX258" s="38"/>
      <c r="MY258" s="38"/>
      <c r="MZ258" s="38"/>
      <c r="NA258" s="38"/>
      <c r="NB258" s="38"/>
      <c r="NC258" s="38"/>
      <c r="ND258" s="38"/>
      <c r="NE258" s="38"/>
      <c r="NF258" s="38"/>
      <c r="NG258" s="38"/>
      <c r="NH258" s="38"/>
      <c r="NI258" s="38"/>
      <c r="NJ258" s="38"/>
      <c r="NK258" s="38">
        <v>40</v>
      </c>
      <c r="NL258" s="38"/>
      <c r="NM258" s="38"/>
      <c r="NN258" s="38"/>
      <c r="NO258" s="38"/>
      <c r="NP258" s="38"/>
      <c r="NQ258" s="38">
        <v>40</v>
      </c>
      <c r="NR258" s="38"/>
      <c r="NS258" s="38"/>
      <c r="NT258" s="38"/>
      <c r="NU258" s="38"/>
      <c r="NV258" s="38"/>
      <c r="NW258" s="38"/>
      <c r="NX258" s="38"/>
      <c r="NY258" s="38"/>
      <c r="NZ258" s="38"/>
      <c r="OA258" s="38"/>
      <c r="OB258" s="38"/>
      <c r="OC258" s="38"/>
      <c r="OD258" s="38"/>
      <c r="OE258" s="38"/>
      <c r="OF258" s="38"/>
      <c r="OG258" s="38"/>
      <c r="OH258" s="38"/>
      <c r="OI258" s="38"/>
      <c r="OJ258" s="38"/>
      <c r="OK258" s="38"/>
      <c r="OL258" s="38"/>
      <c r="OM258" s="38"/>
      <c r="ON258" s="38"/>
      <c r="OO258" s="38"/>
      <c r="OP258" s="38"/>
      <c r="OQ258" s="38"/>
      <c r="OR258" s="38"/>
      <c r="OS258" s="38"/>
      <c r="OT258" s="38"/>
      <c r="OU258" s="38"/>
      <c r="OV258" s="38"/>
      <c r="OW258" s="38"/>
      <c r="OX258" s="38"/>
      <c r="OY258" s="38"/>
      <c r="OZ258" s="38"/>
      <c r="PA258" s="38"/>
      <c r="PB258" s="38"/>
      <c r="PC258" s="38"/>
      <c r="PD258" s="38"/>
      <c r="PE258" s="38"/>
      <c r="PF258" s="38"/>
      <c r="PG258" s="38"/>
      <c r="PH258" s="38"/>
      <c r="PI258" s="38"/>
      <c r="PJ258" s="38"/>
      <c r="PK258" s="38"/>
      <c r="PL258" s="38"/>
      <c r="PM258" s="38">
        <v>10</v>
      </c>
      <c r="PN258" s="38"/>
      <c r="PO258" s="38"/>
      <c r="PP258" s="38"/>
      <c r="PQ258" s="38"/>
      <c r="PR258" s="38"/>
      <c r="PS258" s="38"/>
      <c r="PT258" s="38">
        <v>10</v>
      </c>
      <c r="PU258" s="38"/>
      <c r="PV258" s="38"/>
      <c r="PW258" s="38"/>
      <c r="PX258" s="38"/>
      <c r="PY258" s="38"/>
      <c r="PZ258" s="38"/>
      <c r="QA258" s="38">
        <v>10</v>
      </c>
      <c r="QB258" s="38"/>
      <c r="QC258" s="38"/>
      <c r="QD258" s="38"/>
      <c r="QE258" s="38"/>
      <c r="QF258" s="38"/>
      <c r="QG258" s="38"/>
      <c r="QH258" s="38"/>
      <c r="QI258" s="38"/>
      <c r="QJ258" s="38"/>
      <c r="QK258" s="38"/>
      <c r="QL258" s="38"/>
      <c r="QM258" s="38"/>
      <c r="QN258" s="38"/>
      <c r="QO258" s="38"/>
      <c r="QP258" s="38"/>
      <c r="QQ258" s="38"/>
      <c r="QR258" s="38"/>
      <c r="QS258" s="38"/>
      <c r="QT258" s="38"/>
      <c r="QU258" s="38"/>
      <c r="QV258" s="38"/>
      <c r="QW258" s="38"/>
      <c r="QX258" s="38"/>
      <c r="QY258" s="38"/>
      <c r="QZ258" s="38"/>
      <c r="RA258" s="38"/>
      <c r="RB258" s="38"/>
      <c r="RC258" s="38"/>
      <c r="RD258" s="38"/>
      <c r="RE258" s="38"/>
      <c r="RF258" s="38"/>
      <c r="RG258" s="38"/>
      <c r="RH258" s="38"/>
      <c r="RI258" s="38"/>
      <c r="RJ258" s="38"/>
      <c r="RK258" s="38"/>
      <c r="RL258" s="38"/>
      <c r="RM258" s="38"/>
      <c r="RN258" s="38"/>
      <c r="RO258" s="38"/>
      <c r="RP258" s="38"/>
      <c r="RQ258" s="38"/>
      <c r="RR258" s="38"/>
      <c r="RS258" s="38"/>
      <c r="RT258" s="38"/>
      <c r="RU258" s="38"/>
      <c r="RV258" s="38"/>
      <c r="RW258" s="38"/>
      <c r="RX258" s="38"/>
      <c r="RY258" s="38"/>
      <c r="RZ258" s="38"/>
      <c r="SA258" s="38"/>
      <c r="SB258" s="38"/>
      <c r="SC258" s="38"/>
      <c r="SD258" s="38"/>
      <c r="SE258" s="38"/>
      <c r="SF258" s="38"/>
      <c r="SG258" s="38"/>
      <c r="SH258" s="38"/>
      <c r="SI258" s="38"/>
      <c r="SJ258" s="38"/>
      <c r="SK258" s="38"/>
      <c r="SL258" s="38"/>
      <c r="SM258" s="38"/>
      <c r="SN258" s="38"/>
      <c r="SO258" s="38"/>
      <c r="SP258" s="38"/>
      <c r="SQ258" s="38"/>
      <c r="SR258" s="38"/>
      <c r="SS258" s="38"/>
      <c r="ST258" s="38"/>
      <c r="SU258" s="38"/>
      <c r="SV258" s="38"/>
      <c r="SW258" s="38"/>
      <c r="SX258" s="38"/>
      <c r="SY258" s="38"/>
      <c r="SZ258" s="38"/>
      <c r="TA258" s="38"/>
      <c r="TB258" s="38"/>
      <c r="TC258" s="38"/>
      <c r="TD258" s="38"/>
      <c r="TE258" s="38"/>
      <c r="TF258" s="38"/>
      <c r="TG258" s="38"/>
      <c r="TH258" s="38"/>
      <c r="TI258" s="38"/>
      <c r="TJ258" s="38"/>
      <c r="TK258" s="38"/>
      <c r="TL258" s="38"/>
      <c r="TM258" s="38"/>
      <c r="TN258" s="38"/>
      <c r="TO258" s="38"/>
      <c r="TP258" s="38"/>
      <c r="TQ258" s="38"/>
      <c r="TR258" s="38"/>
      <c r="TS258" s="38"/>
      <c r="TT258" s="38"/>
      <c r="TU258" s="38"/>
      <c r="TV258" s="38"/>
      <c r="TW258" s="38"/>
      <c r="TX258" s="38"/>
      <c r="TY258" s="38"/>
      <c r="TZ258" s="38"/>
      <c r="UA258" s="38"/>
      <c r="UB258" s="38"/>
      <c r="UC258" s="38"/>
      <c r="UD258" s="38"/>
      <c r="UE258" s="38"/>
      <c r="UF258" s="38"/>
      <c r="UG258" s="38"/>
      <c r="UH258" s="38"/>
      <c r="UI258" s="38"/>
      <c r="UJ258" s="38"/>
      <c r="UK258" s="38"/>
      <c r="UL258" s="38"/>
      <c r="UM258" s="38"/>
      <c r="UN258" s="38"/>
      <c r="UO258" s="38"/>
      <c r="UP258" s="38"/>
      <c r="UQ258" s="38"/>
      <c r="UR258" s="38"/>
      <c r="US258" s="38"/>
      <c r="UT258" s="38"/>
      <c r="UU258" s="38"/>
      <c r="UV258" s="38"/>
      <c r="UW258" s="38"/>
      <c r="UX258" s="38"/>
      <c r="UY258" s="38"/>
      <c r="UZ258" s="38"/>
      <c r="VA258" s="38"/>
      <c r="VB258" s="38"/>
      <c r="VC258" s="38"/>
      <c r="VD258" s="38"/>
      <c r="VE258" s="38"/>
      <c r="VF258" s="38"/>
      <c r="VG258" s="38"/>
      <c r="VH258" s="38"/>
      <c r="VI258" s="38"/>
      <c r="VJ258" s="38"/>
      <c r="VK258" s="38"/>
      <c r="VL258" s="38"/>
      <c r="VM258" s="38"/>
      <c r="VN258" s="38"/>
      <c r="VO258" s="38"/>
      <c r="VP258" s="38"/>
      <c r="VQ258" s="38"/>
      <c r="VR258" s="38"/>
      <c r="VS258" s="38"/>
      <c r="VT258" s="38"/>
      <c r="VU258" s="38"/>
      <c r="VV258" s="38"/>
      <c r="VW258" s="38"/>
      <c r="VX258" s="38"/>
      <c r="VY258" s="38"/>
      <c r="VZ258" s="38"/>
      <c r="WA258" s="38"/>
      <c r="WB258" s="38"/>
      <c r="WC258" s="38"/>
      <c r="WD258" s="38"/>
      <c r="WE258" s="38"/>
      <c r="WF258" s="38"/>
      <c r="WG258" s="38"/>
      <c r="WH258" s="38"/>
      <c r="WI258" s="38"/>
      <c r="WJ258" s="38"/>
      <c r="WK258" s="38"/>
      <c r="WL258" s="38"/>
      <c r="WM258" s="38"/>
      <c r="WN258" s="38"/>
      <c r="WO258" s="38"/>
      <c r="WP258" s="38"/>
      <c r="WQ258" s="38"/>
      <c r="WR258" s="38"/>
      <c r="WS258" s="38"/>
      <c r="WT258" s="38"/>
      <c r="WU258" s="38"/>
      <c r="WV258" s="38"/>
      <c r="WW258" s="38"/>
      <c r="WX258" s="38"/>
      <c r="WY258" s="38"/>
      <c r="WZ258" s="38"/>
      <c r="XA258" s="38"/>
      <c r="XB258" s="38"/>
      <c r="XC258" s="38"/>
      <c r="XD258" s="38"/>
      <c r="XE258" s="38"/>
      <c r="XF258" s="38"/>
      <c r="XG258" s="38"/>
      <c r="XH258" s="38"/>
      <c r="XI258" s="38"/>
      <c r="XJ258" s="38"/>
      <c r="XK258" s="38"/>
      <c r="XL258" s="38"/>
      <c r="XM258" s="38"/>
      <c r="XN258" s="38"/>
      <c r="XO258" s="38"/>
      <c r="XP258" s="38"/>
      <c r="XQ258" s="38"/>
      <c r="XR258" s="38"/>
      <c r="XS258" s="38"/>
      <c r="XT258" s="38"/>
      <c r="XU258" s="38"/>
      <c r="XV258" s="38"/>
      <c r="XW258" s="38"/>
      <c r="XX258" s="38"/>
      <c r="XY258" s="38"/>
      <c r="XZ258" s="38"/>
      <c r="YA258" s="38"/>
      <c r="YB258" s="38">
        <v>10</v>
      </c>
      <c r="YC258" s="38"/>
      <c r="YD258" s="38"/>
      <c r="YE258" s="38"/>
      <c r="YF258" s="38"/>
      <c r="YG258" s="38"/>
      <c r="YH258" s="38"/>
      <c r="YI258" s="38"/>
      <c r="YJ258" s="38"/>
      <c r="YK258" s="38"/>
      <c r="YL258" s="38"/>
      <c r="YM258" s="38"/>
      <c r="YN258" s="38"/>
      <c r="YO258" s="38"/>
      <c r="YP258" s="38"/>
      <c r="YQ258" s="38"/>
      <c r="YR258" s="38"/>
      <c r="YS258" s="38"/>
      <c r="YT258" s="38"/>
      <c r="YU258" s="38"/>
      <c r="YV258" s="38"/>
      <c r="YW258" s="38"/>
      <c r="YX258" s="38"/>
      <c r="YY258" s="38"/>
      <c r="YZ258" s="38"/>
      <c r="ZA258" s="38"/>
      <c r="ZB258" s="38"/>
      <c r="ZC258" s="38"/>
      <c r="ZD258" s="38"/>
      <c r="ZE258" s="38"/>
      <c r="ZF258" s="38"/>
      <c r="ZG258" s="38"/>
      <c r="ZH258" s="38"/>
      <c r="ZI258" s="38"/>
      <c r="ZJ258" s="38"/>
      <c r="ZK258" s="38"/>
      <c r="ZL258" s="38"/>
      <c r="ZM258" s="38"/>
      <c r="ZN258" s="38"/>
      <c r="ZO258" s="38"/>
      <c r="ZP258" s="38"/>
      <c r="ZQ258" s="38">
        <v>10</v>
      </c>
      <c r="ZR258" s="38"/>
      <c r="ZS258" s="38"/>
      <c r="ZT258" s="38"/>
      <c r="ZU258" s="38"/>
      <c r="ZV258" s="38"/>
      <c r="ZW258" s="38"/>
      <c r="ZX258" s="38"/>
      <c r="ZY258" s="38"/>
      <c r="ZZ258" s="38"/>
      <c r="AAA258" s="38"/>
      <c r="AAB258" s="38"/>
      <c r="AAC258" s="38">
        <v>10</v>
      </c>
      <c r="AAD258" s="38"/>
      <c r="AAE258" s="38"/>
      <c r="AAF258" s="38"/>
      <c r="AAG258" s="38"/>
      <c r="AAH258" s="38"/>
      <c r="AAI258" s="38"/>
      <c r="AAJ258" s="31">
        <f t="shared" si="21"/>
        <v>0</v>
      </c>
      <c r="AAK258" s="5"/>
      <c r="AAL258" s="7"/>
      <c r="AAM258" s="7"/>
      <c r="AAN258" s="7"/>
      <c r="AAO258" s="7"/>
      <c r="AAP258" s="7"/>
      <c r="AAQ258" s="7"/>
      <c r="AAR258" s="7"/>
      <c r="AAS258" s="7"/>
      <c r="AAT258" s="7"/>
      <c r="AAU258" s="7"/>
      <c r="AAV258" s="7"/>
      <c r="AAW258" s="7"/>
      <c r="AAX258" s="7"/>
      <c r="AAY258" s="7"/>
      <c r="AAZ258" s="7"/>
      <c r="ABA258" s="7"/>
      <c r="ABB258" s="7"/>
      <c r="ABC258" s="7"/>
      <c r="ABD258" s="7"/>
      <c r="ABE258" s="7"/>
      <c r="ABF258" s="7"/>
      <c r="ABG258" s="7"/>
      <c r="ABH258" s="7"/>
    </row>
    <row r="259" spans="1:736" x14ac:dyDescent="0.25">
      <c r="A259" s="43" t="s">
        <v>107</v>
      </c>
      <c r="B259" s="77">
        <f t="shared" si="20"/>
        <v>0</v>
      </c>
      <c r="C259" s="69">
        <v>10</v>
      </c>
      <c r="D259" s="71">
        <v>43437</v>
      </c>
      <c r="E259" s="79">
        <v>22.86</v>
      </c>
      <c r="F259" s="79">
        <f t="shared" si="23"/>
        <v>0</v>
      </c>
      <c r="G259" s="77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  <c r="BQ259" s="38"/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38"/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38"/>
      <c r="DC259" s="38"/>
      <c r="DD259" s="38"/>
      <c r="DE259" s="38"/>
      <c r="DF259" s="38">
        <v>6</v>
      </c>
      <c r="DG259" s="38"/>
      <c r="DH259" s="38"/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>
        <v>6</v>
      </c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  <c r="EI259" s="38"/>
      <c r="EJ259" s="38"/>
      <c r="EK259" s="38"/>
      <c r="EL259" s="38"/>
      <c r="EM259" s="38"/>
      <c r="EN259" s="38"/>
      <c r="EO259" s="38"/>
      <c r="EP259" s="38"/>
      <c r="EQ259" s="38"/>
      <c r="ER259" s="38"/>
      <c r="ES259" s="38"/>
      <c r="ET259" s="38"/>
      <c r="EU259" s="38"/>
      <c r="EV259" s="38"/>
      <c r="EW259" s="38"/>
      <c r="EX259" s="38"/>
      <c r="EY259" s="38"/>
      <c r="EZ259" s="38"/>
      <c r="FA259" s="38"/>
      <c r="FB259" s="38"/>
      <c r="FC259" s="38"/>
      <c r="FD259" s="38"/>
      <c r="FE259" s="38"/>
      <c r="FF259" s="38"/>
      <c r="FG259" s="38"/>
      <c r="FH259" s="38"/>
      <c r="FI259" s="38"/>
      <c r="FJ259" s="38"/>
      <c r="FK259" s="38"/>
      <c r="FL259" s="38"/>
      <c r="FM259" s="38"/>
      <c r="FN259" s="38"/>
      <c r="FO259" s="38"/>
      <c r="FP259" s="38"/>
      <c r="FQ259" s="38"/>
      <c r="FR259" s="38"/>
      <c r="FS259" s="38"/>
      <c r="FT259" s="38"/>
      <c r="FU259" s="38"/>
      <c r="FV259" s="38"/>
      <c r="FW259" s="38"/>
      <c r="FX259" s="38"/>
      <c r="FY259" s="38"/>
      <c r="FZ259" s="38"/>
      <c r="GA259" s="38"/>
      <c r="GB259" s="38"/>
      <c r="GC259" s="38"/>
      <c r="GD259" s="38"/>
      <c r="GE259" s="38"/>
      <c r="GF259" s="38"/>
      <c r="GG259" s="38"/>
      <c r="GH259" s="38"/>
      <c r="GI259" s="38"/>
      <c r="GJ259" s="38"/>
      <c r="GK259" s="38"/>
      <c r="GL259" s="38"/>
      <c r="GM259" s="38"/>
      <c r="GN259" s="38"/>
      <c r="GO259" s="38"/>
      <c r="GP259" s="38"/>
      <c r="GQ259" s="38"/>
      <c r="GR259" s="38"/>
      <c r="GS259" s="38"/>
      <c r="GT259" s="38"/>
      <c r="GU259" s="38"/>
      <c r="GV259" s="38"/>
      <c r="GW259" s="38"/>
      <c r="GX259" s="38"/>
      <c r="GY259" s="38"/>
      <c r="GZ259" s="38"/>
      <c r="HA259" s="38"/>
      <c r="HB259" s="38"/>
      <c r="HC259" s="38"/>
      <c r="HD259" s="38"/>
      <c r="HE259" s="38"/>
      <c r="HF259" s="38"/>
      <c r="HG259" s="38"/>
      <c r="HH259" s="38"/>
      <c r="HI259" s="38"/>
      <c r="HJ259" s="38"/>
      <c r="HK259" s="38"/>
      <c r="HL259" s="38"/>
      <c r="HM259" s="38"/>
      <c r="HN259" s="38"/>
      <c r="HO259" s="38"/>
      <c r="HP259" s="38"/>
      <c r="HQ259" s="38"/>
      <c r="HR259" s="38"/>
      <c r="HS259" s="38"/>
      <c r="HT259" s="38"/>
      <c r="HU259" s="38"/>
      <c r="HV259" s="38"/>
      <c r="HW259" s="38"/>
      <c r="HX259" s="38"/>
      <c r="HY259" s="38"/>
      <c r="HZ259" s="38"/>
      <c r="IA259" s="38"/>
      <c r="IB259" s="38"/>
      <c r="IC259" s="38"/>
      <c r="ID259" s="38"/>
      <c r="IE259" s="38"/>
      <c r="IF259" s="38"/>
      <c r="IG259" s="38"/>
      <c r="IH259" s="38"/>
      <c r="II259" s="38"/>
      <c r="IJ259" s="38"/>
      <c r="IK259" s="38"/>
      <c r="IL259" s="38"/>
      <c r="IM259" s="38"/>
      <c r="IN259" s="38"/>
      <c r="IO259" s="38"/>
      <c r="IP259" s="38"/>
      <c r="IQ259" s="38"/>
      <c r="IR259" s="38"/>
      <c r="IS259" s="38"/>
      <c r="IT259" s="38"/>
      <c r="IU259" s="38"/>
      <c r="IV259" s="38"/>
      <c r="IW259" s="38"/>
      <c r="IX259" s="38"/>
      <c r="IY259" s="38"/>
      <c r="IZ259" s="38"/>
      <c r="JA259" s="38"/>
      <c r="JB259" s="38"/>
      <c r="JC259" s="38"/>
      <c r="JD259" s="38"/>
      <c r="JE259" s="38"/>
      <c r="JF259" s="38"/>
      <c r="JG259" s="38"/>
      <c r="JH259" s="38"/>
      <c r="JI259" s="38"/>
      <c r="JJ259" s="38"/>
      <c r="JK259" s="38"/>
      <c r="JL259" s="38"/>
      <c r="JM259" s="38"/>
      <c r="JN259" s="38"/>
      <c r="JO259" s="38"/>
      <c r="JP259" s="38"/>
      <c r="JQ259" s="38"/>
      <c r="JR259" s="38"/>
      <c r="JS259" s="38"/>
      <c r="JT259" s="38"/>
      <c r="JU259" s="38"/>
      <c r="JV259" s="38"/>
      <c r="JW259" s="38"/>
      <c r="JX259" s="38"/>
      <c r="JY259" s="38"/>
      <c r="JZ259" s="38"/>
      <c r="KA259" s="38"/>
      <c r="KB259" s="38"/>
      <c r="KC259" s="38"/>
      <c r="KD259" s="38"/>
      <c r="KE259" s="38"/>
      <c r="KF259" s="38"/>
      <c r="KG259" s="38"/>
      <c r="KH259" s="38"/>
      <c r="KI259" s="38"/>
      <c r="KJ259" s="38"/>
      <c r="KK259" s="38"/>
      <c r="KL259" s="38"/>
      <c r="KM259" s="38"/>
      <c r="KN259" s="38"/>
      <c r="KO259" s="38"/>
      <c r="KP259" s="38"/>
      <c r="KQ259" s="38"/>
      <c r="KR259" s="38"/>
      <c r="KS259" s="38"/>
      <c r="KT259" s="38"/>
      <c r="KU259" s="38"/>
      <c r="KV259" s="38"/>
      <c r="KW259" s="38"/>
      <c r="KX259" s="38"/>
      <c r="KY259" s="38"/>
      <c r="KZ259" s="38"/>
      <c r="LA259" s="38"/>
      <c r="LB259" s="38"/>
      <c r="LC259" s="38"/>
      <c r="LD259" s="38"/>
      <c r="LE259" s="38"/>
      <c r="LF259" s="38"/>
      <c r="LG259" s="38"/>
      <c r="LH259" s="38"/>
      <c r="LI259" s="38"/>
      <c r="LJ259" s="38"/>
      <c r="LK259" s="38"/>
      <c r="LL259" s="38"/>
      <c r="LM259" s="38"/>
      <c r="LN259" s="38"/>
      <c r="LO259" s="38"/>
      <c r="LP259" s="38"/>
      <c r="LQ259" s="38"/>
      <c r="LR259" s="38"/>
      <c r="LS259" s="38"/>
      <c r="LT259" s="38"/>
      <c r="LU259" s="38"/>
      <c r="LV259" s="38"/>
      <c r="LW259" s="38"/>
      <c r="LX259" s="38"/>
      <c r="LY259" s="38"/>
      <c r="LZ259" s="38"/>
      <c r="MA259" s="38"/>
      <c r="MB259" s="38"/>
      <c r="MC259" s="38"/>
      <c r="MD259" s="38"/>
      <c r="ME259" s="38"/>
      <c r="MF259" s="38"/>
      <c r="MG259" s="38"/>
      <c r="MH259" s="38"/>
      <c r="MI259" s="38"/>
      <c r="MJ259" s="38"/>
      <c r="MK259" s="38"/>
      <c r="ML259" s="38"/>
      <c r="MM259" s="38"/>
      <c r="MN259" s="38"/>
      <c r="MO259" s="38"/>
      <c r="MP259" s="38"/>
      <c r="MQ259" s="38"/>
      <c r="MR259" s="38"/>
      <c r="MS259" s="38"/>
      <c r="MT259" s="38"/>
      <c r="MU259" s="38"/>
      <c r="MV259" s="38"/>
      <c r="MW259" s="38"/>
      <c r="MX259" s="38"/>
      <c r="MY259" s="38"/>
      <c r="MZ259" s="38"/>
      <c r="NA259" s="38"/>
      <c r="NB259" s="38"/>
      <c r="NC259" s="38"/>
      <c r="ND259" s="38"/>
      <c r="NE259" s="38"/>
      <c r="NF259" s="38"/>
      <c r="NG259" s="38"/>
      <c r="NH259" s="38"/>
      <c r="NI259" s="38"/>
      <c r="NJ259" s="38"/>
      <c r="NK259" s="38"/>
      <c r="NL259" s="38"/>
      <c r="NM259" s="38"/>
      <c r="NN259" s="38"/>
      <c r="NO259" s="38"/>
      <c r="NP259" s="38"/>
      <c r="NQ259" s="38"/>
      <c r="NR259" s="38"/>
      <c r="NS259" s="38"/>
      <c r="NT259" s="38"/>
      <c r="NU259" s="38"/>
      <c r="NV259" s="38"/>
      <c r="NW259" s="38"/>
      <c r="NX259" s="38"/>
      <c r="NY259" s="38"/>
      <c r="NZ259" s="38"/>
      <c r="OA259" s="38"/>
      <c r="OB259" s="38"/>
      <c r="OC259" s="38"/>
      <c r="OD259" s="38"/>
      <c r="OE259" s="38"/>
      <c r="OF259" s="38"/>
      <c r="OG259" s="38"/>
      <c r="OH259" s="38"/>
      <c r="OI259" s="38"/>
      <c r="OJ259" s="38"/>
      <c r="OK259" s="38"/>
      <c r="OL259" s="38"/>
      <c r="OM259" s="38"/>
      <c r="ON259" s="38"/>
      <c r="OO259" s="38"/>
      <c r="OP259" s="38"/>
      <c r="OQ259" s="38"/>
      <c r="OR259" s="38"/>
      <c r="OS259" s="38"/>
      <c r="OT259" s="38"/>
      <c r="OU259" s="38"/>
      <c r="OV259" s="38"/>
      <c r="OW259" s="38"/>
      <c r="OX259" s="38"/>
      <c r="OY259" s="38"/>
      <c r="OZ259" s="38"/>
      <c r="PA259" s="38"/>
      <c r="PB259" s="38"/>
      <c r="PC259" s="38"/>
      <c r="PD259" s="38"/>
      <c r="PE259" s="38"/>
      <c r="PF259" s="38"/>
      <c r="PG259" s="38"/>
      <c r="PH259" s="38"/>
      <c r="PI259" s="38"/>
      <c r="PJ259" s="38"/>
      <c r="PK259" s="38"/>
      <c r="PL259" s="38"/>
      <c r="PM259" s="38"/>
      <c r="PN259" s="38"/>
      <c r="PO259" s="38"/>
      <c r="PP259" s="38"/>
      <c r="PQ259" s="38"/>
      <c r="PR259" s="38"/>
      <c r="PS259" s="38"/>
      <c r="PT259" s="38"/>
      <c r="PU259" s="38"/>
      <c r="PV259" s="38"/>
      <c r="PW259" s="38"/>
      <c r="PX259" s="38"/>
      <c r="PY259" s="38"/>
      <c r="PZ259" s="38"/>
      <c r="QA259" s="38"/>
      <c r="QB259" s="38"/>
      <c r="QC259" s="38"/>
      <c r="QD259" s="38"/>
      <c r="QE259" s="38"/>
      <c r="QF259" s="38"/>
      <c r="QG259" s="38"/>
      <c r="QH259" s="38"/>
      <c r="QI259" s="38"/>
      <c r="QJ259" s="38"/>
      <c r="QK259" s="38"/>
      <c r="QL259" s="38"/>
      <c r="QM259" s="38"/>
      <c r="QN259" s="38"/>
      <c r="QO259" s="38"/>
      <c r="QP259" s="38"/>
      <c r="QQ259" s="38"/>
      <c r="QR259" s="38"/>
      <c r="QS259" s="38"/>
      <c r="QT259" s="38"/>
      <c r="QU259" s="38"/>
      <c r="QV259" s="38"/>
      <c r="QW259" s="38"/>
      <c r="QX259" s="38"/>
      <c r="QY259" s="38"/>
      <c r="QZ259" s="38"/>
      <c r="RA259" s="38"/>
      <c r="RB259" s="38"/>
      <c r="RC259" s="38"/>
      <c r="RD259" s="38"/>
      <c r="RE259" s="38"/>
      <c r="RF259" s="38"/>
      <c r="RG259" s="38"/>
      <c r="RH259" s="38"/>
      <c r="RI259" s="38"/>
      <c r="RJ259" s="38"/>
      <c r="RK259" s="38"/>
      <c r="RL259" s="38"/>
      <c r="RM259" s="38"/>
      <c r="RN259" s="38"/>
      <c r="RO259" s="38"/>
      <c r="RP259" s="38"/>
      <c r="RQ259" s="38"/>
      <c r="RR259" s="38"/>
      <c r="RS259" s="38"/>
      <c r="RT259" s="38"/>
      <c r="RU259" s="38"/>
      <c r="RV259" s="38"/>
      <c r="RW259" s="38"/>
      <c r="RX259" s="38"/>
      <c r="RY259" s="38"/>
      <c r="RZ259" s="38"/>
      <c r="SA259" s="38"/>
      <c r="SB259" s="38"/>
      <c r="SC259" s="38"/>
      <c r="SD259" s="38"/>
      <c r="SE259" s="38"/>
      <c r="SF259" s="38"/>
      <c r="SG259" s="38"/>
      <c r="SH259" s="38"/>
      <c r="SI259" s="38"/>
      <c r="SJ259" s="38"/>
      <c r="SK259" s="38"/>
      <c r="SL259" s="38"/>
      <c r="SM259" s="38"/>
      <c r="SN259" s="38"/>
      <c r="SO259" s="38"/>
      <c r="SP259" s="38"/>
      <c r="SQ259" s="38"/>
      <c r="SR259" s="38"/>
      <c r="SS259" s="38"/>
      <c r="ST259" s="38"/>
      <c r="SU259" s="38"/>
      <c r="SV259" s="38"/>
      <c r="SW259" s="38"/>
      <c r="SX259" s="38"/>
      <c r="SY259" s="38"/>
      <c r="SZ259" s="38"/>
      <c r="TA259" s="38"/>
      <c r="TB259" s="38"/>
      <c r="TC259" s="38"/>
      <c r="TD259" s="38"/>
      <c r="TE259" s="38"/>
      <c r="TF259" s="38"/>
      <c r="TG259" s="38"/>
      <c r="TH259" s="38"/>
      <c r="TI259" s="38"/>
      <c r="TJ259" s="38"/>
      <c r="TK259" s="38"/>
      <c r="TL259" s="38"/>
      <c r="TM259" s="38"/>
      <c r="TN259" s="38"/>
      <c r="TO259" s="38"/>
      <c r="TP259" s="38"/>
      <c r="TQ259" s="38"/>
      <c r="TR259" s="38"/>
      <c r="TS259" s="38"/>
      <c r="TT259" s="38"/>
      <c r="TU259" s="38"/>
      <c r="TV259" s="38"/>
      <c r="TW259" s="38"/>
      <c r="TX259" s="38"/>
      <c r="TY259" s="38"/>
      <c r="TZ259" s="38"/>
      <c r="UA259" s="38"/>
      <c r="UB259" s="38"/>
      <c r="UC259" s="38"/>
      <c r="UD259" s="38"/>
      <c r="UE259" s="38"/>
      <c r="UF259" s="38"/>
      <c r="UG259" s="38"/>
      <c r="UH259" s="38"/>
      <c r="UI259" s="38"/>
      <c r="UJ259" s="38"/>
      <c r="UK259" s="38"/>
      <c r="UL259" s="38"/>
      <c r="UM259" s="38"/>
      <c r="UN259" s="38"/>
      <c r="UO259" s="38"/>
      <c r="UP259" s="38"/>
      <c r="UQ259" s="38"/>
      <c r="UR259" s="38"/>
      <c r="US259" s="38"/>
      <c r="UT259" s="38"/>
      <c r="UU259" s="38"/>
      <c r="UV259" s="38"/>
      <c r="UW259" s="38"/>
      <c r="UX259" s="38"/>
      <c r="UY259" s="38"/>
      <c r="UZ259" s="38"/>
      <c r="VA259" s="38"/>
      <c r="VB259" s="38"/>
      <c r="VC259" s="38"/>
      <c r="VD259" s="38"/>
      <c r="VE259" s="38"/>
      <c r="VF259" s="38"/>
      <c r="VG259" s="38"/>
      <c r="VH259" s="38"/>
      <c r="VI259" s="38"/>
      <c r="VJ259" s="38"/>
      <c r="VK259" s="38"/>
      <c r="VL259" s="38"/>
      <c r="VM259" s="38"/>
      <c r="VN259" s="38"/>
      <c r="VO259" s="38"/>
      <c r="VP259" s="38"/>
      <c r="VQ259" s="38"/>
      <c r="VR259" s="38"/>
      <c r="VS259" s="38"/>
      <c r="VT259" s="38"/>
      <c r="VU259" s="38">
        <v>70</v>
      </c>
      <c r="VV259" s="38"/>
      <c r="VW259" s="38"/>
      <c r="VX259" s="38"/>
      <c r="VY259" s="38"/>
      <c r="VZ259" s="38"/>
      <c r="WA259" s="38"/>
      <c r="WB259" s="38"/>
      <c r="WC259" s="38"/>
      <c r="WD259" s="38"/>
      <c r="WE259" s="38"/>
      <c r="WF259" s="38">
        <v>70</v>
      </c>
      <c r="WG259" s="38"/>
      <c r="WH259" s="38"/>
      <c r="WI259" s="38"/>
      <c r="WJ259" s="38"/>
      <c r="WK259" s="38"/>
      <c r="WL259" s="38"/>
      <c r="WM259" s="38"/>
      <c r="WN259" s="38"/>
      <c r="WO259" s="38"/>
      <c r="WP259" s="38"/>
      <c r="WQ259" s="38"/>
      <c r="WR259" s="38"/>
      <c r="WS259" s="38"/>
      <c r="WT259" s="38"/>
      <c r="WU259" s="38"/>
      <c r="WV259" s="38"/>
      <c r="WW259" s="38"/>
      <c r="WX259" s="38"/>
      <c r="WY259" s="38"/>
      <c r="WZ259" s="38"/>
      <c r="XA259" s="38"/>
      <c r="XB259" s="38"/>
      <c r="XC259" s="38"/>
      <c r="XD259" s="38"/>
      <c r="XE259" s="38"/>
      <c r="XF259" s="38"/>
      <c r="XG259" s="38"/>
      <c r="XH259" s="38">
        <v>80</v>
      </c>
      <c r="XI259" s="38"/>
      <c r="XJ259" s="38"/>
      <c r="XK259" s="38">
        <v>80</v>
      </c>
      <c r="XL259" s="38"/>
      <c r="XM259" s="38"/>
      <c r="XN259" s="38"/>
      <c r="XO259" s="38"/>
      <c r="XP259" s="38"/>
      <c r="XQ259" s="38"/>
      <c r="XR259" s="38"/>
      <c r="XS259" s="38"/>
      <c r="XT259" s="38"/>
      <c r="XU259" s="38"/>
      <c r="XV259" s="38"/>
      <c r="XW259" s="38"/>
      <c r="XX259" s="38"/>
      <c r="XY259" s="38"/>
      <c r="XZ259" s="38"/>
      <c r="YA259" s="38"/>
      <c r="YB259" s="38"/>
      <c r="YC259" s="38"/>
      <c r="YD259" s="38"/>
      <c r="YE259" s="38"/>
      <c r="YF259" s="38"/>
      <c r="YG259" s="38"/>
      <c r="YH259" s="38"/>
      <c r="YI259" s="38"/>
      <c r="YJ259" s="38"/>
      <c r="YK259" s="38"/>
      <c r="YL259" s="38"/>
      <c r="YM259" s="38"/>
      <c r="YN259" s="38"/>
      <c r="YO259" s="38"/>
      <c r="YP259" s="38"/>
      <c r="YQ259" s="38"/>
      <c r="YR259" s="38"/>
      <c r="YS259" s="38"/>
      <c r="YT259" s="38"/>
      <c r="YU259" s="38"/>
      <c r="YV259" s="38"/>
      <c r="YW259" s="38"/>
      <c r="YX259" s="38"/>
      <c r="YY259" s="38"/>
      <c r="YZ259" s="38"/>
      <c r="ZA259" s="38"/>
      <c r="ZB259" s="38"/>
      <c r="ZC259" s="38"/>
      <c r="ZD259" s="38"/>
      <c r="ZE259" s="38"/>
      <c r="ZF259" s="38"/>
      <c r="ZG259" s="38"/>
      <c r="ZH259" s="38"/>
      <c r="ZI259" s="38"/>
      <c r="ZJ259" s="38"/>
      <c r="ZK259" s="38"/>
      <c r="ZL259" s="38"/>
      <c r="ZM259" s="38"/>
      <c r="ZN259" s="38"/>
      <c r="ZO259" s="38"/>
      <c r="ZP259" s="38"/>
      <c r="ZQ259" s="38"/>
      <c r="ZR259" s="38"/>
      <c r="ZS259" s="38"/>
      <c r="ZT259" s="38"/>
      <c r="ZU259" s="38"/>
      <c r="ZV259" s="38"/>
      <c r="ZW259" s="38"/>
      <c r="ZX259" s="38"/>
      <c r="ZY259" s="38"/>
      <c r="ZZ259" s="38"/>
      <c r="AAA259" s="38"/>
      <c r="AAB259" s="38"/>
      <c r="AAC259" s="38"/>
      <c r="AAD259" s="38"/>
      <c r="AAE259" s="38"/>
      <c r="AAF259" s="38"/>
      <c r="AAG259" s="38"/>
      <c r="AAH259" s="38"/>
      <c r="AAI259" s="38"/>
      <c r="AAJ259" s="31">
        <f t="shared" si="21"/>
        <v>0</v>
      </c>
      <c r="AAK259" s="5"/>
      <c r="AAL259" s="7"/>
      <c r="AAM259" s="7"/>
      <c r="AAN259" s="7"/>
      <c r="AAO259" s="7"/>
      <c r="AAP259" s="7"/>
      <c r="AAQ259" s="7"/>
      <c r="AAR259" s="7"/>
      <c r="AAS259" s="7"/>
      <c r="AAT259" s="7"/>
      <c r="AAU259" s="7"/>
      <c r="AAV259" s="7"/>
      <c r="AAW259" s="7"/>
      <c r="AAX259" s="7"/>
      <c r="AAY259" s="7"/>
      <c r="AAZ259" s="7"/>
      <c r="ABA259" s="7"/>
      <c r="ABB259" s="7"/>
      <c r="ABC259" s="7"/>
      <c r="ABD259" s="7"/>
      <c r="ABE259" s="7"/>
      <c r="ABF259" s="7"/>
      <c r="ABG259" s="7"/>
      <c r="ABH259" s="7"/>
    </row>
    <row r="260" spans="1:736" x14ac:dyDescent="0.25">
      <c r="A260" s="43" t="s">
        <v>107</v>
      </c>
      <c r="B260" s="77">
        <f t="shared" ref="B260:B277" si="25">SUMIF(G$3:AAI$3,"прих",G260:AAI260)-SUMIF(G$3:AAI$3,"отгр",G260:AAI260)</f>
        <v>0</v>
      </c>
      <c r="C260" s="69">
        <v>1</v>
      </c>
      <c r="D260" s="71">
        <v>43461</v>
      </c>
      <c r="E260" s="79">
        <v>22.22</v>
      </c>
      <c r="F260" s="79">
        <f t="shared" si="23"/>
        <v>0</v>
      </c>
      <c r="G260" s="77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  <c r="BQ260" s="38"/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38"/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38"/>
      <c r="DC260" s="38"/>
      <c r="DD260" s="38"/>
      <c r="DE260" s="38"/>
      <c r="DF260" s="38"/>
      <c r="DG260" s="38">
        <v>50</v>
      </c>
      <c r="DH260" s="38"/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>
        <v>50</v>
      </c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  <c r="EI260" s="38"/>
      <c r="EJ260" s="38"/>
      <c r="EK260" s="38"/>
      <c r="EL260" s="38"/>
      <c r="EM260" s="38"/>
      <c r="EN260" s="38"/>
      <c r="EO260" s="38"/>
      <c r="EP260" s="38"/>
      <c r="EQ260" s="38"/>
      <c r="ER260" s="38"/>
      <c r="ES260" s="38"/>
      <c r="ET260" s="38"/>
      <c r="EU260" s="38"/>
      <c r="EV260" s="38"/>
      <c r="EW260" s="38"/>
      <c r="EX260" s="38"/>
      <c r="EY260" s="38"/>
      <c r="EZ260" s="38"/>
      <c r="FA260" s="38"/>
      <c r="FB260" s="38"/>
      <c r="FC260" s="38"/>
      <c r="FD260" s="38"/>
      <c r="FE260" s="38"/>
      <c r="FF260" s="38"/>
      <c r="FG260" s="38"/>
      <c r="FH260" s="38"/>
      <c r="FI260" s="38"/>
      <c r="FJ260" s="38"/>
      <c r="FK260" s="38"/>
      <c r="FL260" s="38"/>
      <c r="FM260" s="38"/>
      <c r="FN260" s="38"/>
      <c r="FO260" s="38"/>
      <c r="FP260" s="38"/>
      <c r="FQ260" s="38"/>
      <c r="FR260" s="38"/>
      <c r="FS260" s="38"/>
      <c r="FT260" s="38"/>
      <c r="FU260" s="38"/>
      <c r="FV260" s="38"/>
      <c r="FW260" s="38"/>
      <c r="FX260" s="38"/>
      <c r="FY260" s="38"/>
      <c r="FZ260" s="38"/>
      <c r="GA260" s="38"/>
      <c r="GB260" s="38"/>
      <c r="GC260" s="38"/>
      <c r="GD260" s="38"/>
      <c r="GE260" s="38"/>
      <c r="GF260" s="38"/>
      <c r="GG260" s="38"/>
      <c r="GH260" s="38"/>
      <c r="GI260" s="38">
        <v>80</v>
      </c>
      <c r="GJ260" s="38"/>
      <c r="GK260" s="38"/>
      <c r="GL260" s="38"/>
      <c r="GM260" s="38"/>
      <c r="GN260" s="38"/>
      <c r="GO260" s="38"/>
      <c r="GP260" s="38"/>
      <c r="GQ260" s="38">
        <v>40</v>
      </c>
      <c r="GR260" s="38">
        <v>40</v>
      </c>
      <c r="GS260" s="38"/>
      <c r="GT260" s="38"/>
      <c r="GU260" s="38"/>
      <c r="GV260" s="38"/>
      <c r="GW260" s="38"/>
      <c r="GX260" s="38"/>
      <c r="GY260" s="38"/>
      <c r="GZ260" s="38"/>
      <c r="HA260" s="38"/>
      <c r="HB260" s="38"/>
      <c r="HC260" s="38"/>
      <c r="HD260" s="38"/>
      <c r="HE260" s="38"/>
      <c r="HF260" s="38"/>
      <c r="HG260" s="38"/>
      <c r="HH260" s="38"/>
      <c r="HI260" s="38"/>
      <c r="HJ260" s="38"/>
      <c r="HK260" s="38"/>
      <c r="HL260" s="38"/>
      <c r="HM260" s="38"/>
      <c r="HN260" s="38"/>
      <c r="HO260" s="38"/>
      <c r="HP260" s="38"/>
      <c r="HQ260" s="38"/>
      <c r="HR260" s="38"/>
      <c r="HS260" s="38"/>
      <c r="HT260" s="38"/>
      <c r="HU260" s="38"/>
      <c r="HV260" s="38"/>
      <c r="HW260" s="38"/>
      <c r="HX260" s="38"/>
      <c r="HY260" s="38"/>
      <c r="HZ260" s="38"/>
      <c r="IA260" s="38"/>
      <c r="IB260" s="38"/>
      <c r="IC260" s="38"/>
      <c r="ID260" s="38"/>
      <c r="IE260" s="38"/>
      <c r="IF260" s="38"/>
      <c r="IG260" s="38"/>
      <c r="IH260" s="38"/>
      <c r="II260" s="38"/>
      <c r="IJ260" s="38"/>
      <c r="IK260" s="38"/>
      <c r="IL260" s="38"/>
      <c r="IM260" s="38"/>
      <c r="IN260" s="38"/>
      <c r="IO260" s="38"/>
      <c r="IP260" s="38"/>
      <c r="IQ260" s="38"/>
      <c r="IR260" s="38"/>
      <c r="IS260" s="38"/>
      <c r="IT260" s="38"/>
      <c r="IU260" s="38"/>
      <c r="IV260" s="38"/>
      <c r="IW260" s="38">
        <v>40</v>
      </c>
      <c r="IX260" s="38"/>
      <c r="IY260" s="38">
        <v>40</v>
      </c>
      <c r="IZ260" s="38"/>
      <c r="JA260" s="38"/>
      <c r="JB260" s="38"/>
      <c r="JC260" s="38"/>
      <c r="JD260" s="38"/>
      <c r="JE260" s="38"/>
      <c r="JF260" s="38"/>
      <c r="JG260" s="38"/>
      <c r="JH260" s="38"/>
      <c r="JI260" s="38"/>
      <c r="JJ260" s="38"/>
      <c r="JK260" s="38"/>
      <c r="JL260" s="38"/>
      <c r="JM260" s="38"/>
      <c r="JN260" s="38"/>
      <c r="JO260" s="38"/>
      <c r="JP260" s="38"/>
      <c r="JQ260" s="38"/>
      <c r="JR260" s="38">
        <v>30</v>
      </c>
      <c r="JS260" s="38"/>
      <c r="JT260" s="38"/>
      <c r="JU260" s="38"/>
      <c r="JV260" s="38"/>
      <c r="JW260" s="38"/>
      <c r="JX260" s="38"/>
      <c r="JY260" s="38">
        <v>30</v>
      </c>
      <c r="JZ260" s="38"/>
      <c r="KA260" s="38"/>
      <c r="KB260" s="38"/>
      <c r="KC260" s="38"/>
      <c r="KD260" s="38"/>
      <c r="KE260" s="38"/>
      <c r="KF260" s="38"/>
      <c r="KG260" s="38"/>
      <c r="KH260" s="38"/>
      <c r="KI260" s="38"/>
      <c r="KJ260" s="38"/>
      <c r="KK260" s="38"/>
      <c r="KL260" s="38"/>
      <c r="KM260" s="38"/>
      <c r="KN260" s="38"/>
      <c r="KO260" s="38"/>
      <c r="KP260" s="38"/>
      <c r="KQ260" s="38"/>
      <c r="KR260" s="38"/>
      <c r="KS260" s="38"/>
      <c r="KT260" s="38"/>
      <c r="KU260" s="38"/>
      <c r="KV260" s="38"/>
      <c r="KW260" s="38"/>
      <c r="KX260" s="38"/>
      <c r="KY260" s="38"/>
      <c r="KZ260" s="38"/>
      <c r="LA260" s="38"/>
      <c r="LB260" s="38"/>
      <c r="LC260" s="38"/>
      <c r="LD260" s="38"/>
      <c r="LE260" s="38"/>
      <c r="LF260" s="38"/>
      <c r="LG260" s="38"/>
      <c r="LH260" s="38"/>
      <c r="LI260" s="38"/>
      <c r="LJ260" s="38"/>
      <c r="LK260" s="38"/>
      <c r="LL260" s="38"/>
      <c r="LM260" s="38"/>
      <c r="LN260" s="38"/>
      <c r="LO260" s="38"/>
      <c r="LP260" s="38"/>
      <c r="LQ260" s="38"/>
      <c r="LR260" s="38"/>
      <c r="LS260" s="38"/>
      <c r="LT260" s="38"/>
      <c r="LU260" s="38"/>
      <c r="LV260" s="38"/>
      <c r="LW260" s="38"/>
      <c r="LX260" s="38"/>
      <c r="LY260" s="38"/>
      <c r="LZ260" s="38"/>
      <c r="MA260" s="38"/>
      <c r="MB260" s="38"/>
      <c r="MC260" s="38"/>
      <c r="MD260" s="38"/>
      <c r="ME260" s="38"/>
      <c r="MF260" s="38"/>
      <c r="MG260" s="38"/>
      <c r="MH260" s="38"/>
      <c r="MI260" s="38"/>
      <c r="MJ260" s="38"/>
      <c r="MK260" s="38"/>
      <c r="ML260" s="38"/>
      <c r="MM260" s="38"/>
      <c r="MN260" s="38"/>
      <c r="MO260" s="38"/>
      <c r="MP260" s="38"/>
      <c r="MQ260" s="38"/>
      <c r="MR260" s="38"/>
      <c r="MS260" s="38"/>
      <c r="MT260" s="38"/>
      <c r="MU260" s="38"/>
      <c r="MV260" s="38"/>
      <c r="MW260" s="38"/>
      <c r="MX260" s="38"/>
      <c r="MY260" s="38"/>
      <c r="MZ260" s="38"/>
      <c r="NA260" s="38"/>
      <c r="NB260" s="38"/>
      <c r="NC260" s="38"/>
      <c r="ND260" s="38"/>
      <c r="NE260" s="38"/>
      <c r="NF260" s="38"/>
      <c r="NG260" s="38"/>
      <c r="NH260" s="38"/>
      <c r="NI260" s="38"/>
      <c r="NJ260" s="38"/>
      <c r="NK260" s="38"/>
      <c r="NL260" s="38"/>
      <c r="NM260" s="38"/>
      <c r="NN260" s="38"/>
      <c r="NO260" s="38"/>
      <c r="NP260" s="38"/>
      <c r="NQ260" s="38"/>
      <c r="NR260" s="38"/>
      <c r="NS260" s="38"/>
      <c r="NT260" s="38"/>
      <c r="NU260" s="38"/>
      <c r="NV260" s="38"/>
      <c r="NW260" s="38">
        <v>30</v>
      </c>
      <c r="NX260" s="38"/>
      <c r="NY260" s="38"/>
      <c r="NZ260" s="38"/>
      <c r="OA260" s="38">
        <v>30</v>
      </c>
      <c r="OB260" s="38"/>
      <c r="OC260" s="38"/>
      <c r="OD260" s="38"/>
      <c r="OE260" s="38"/>
      <c r="OF260" s="38"/>
      <c r="OG260" s="38"/>
      <c r="OH260" s="38"/>
      <c r="OI260" s="38"/>
      <c r="OJ260" s="38"/>
      <c r="OK260" s="38"/>
      <c r="OL260" s="38">
        <v>50</v>
      </c>
      <c r="OM260" s="38"/>
      <c r="ON260" s="38"/>
      <c r="OO260" s="38"/>
      <c r="OP260" s="38"/>
      <c r="OQ260" s="38"/>
      <c r="OR260" s="38"/>
      <c r="OS260" s="38"/>
      <c r="OT260" s="38"/>
      <c r="OU260" s="38"/>
      <c r="OV260" s="38"/>
      <c r="OW260" s="38"/>
      <c r="OX260" s="38">
        <v>50</v>
      </c>
      <c r="OY260" s="38"/>
      <c r="OZ260" s="38"/>
      <c r="PA260" s="38"/>
      <c r="PB260" s="38"/>
      <c r="PC260" s="38"/>
      <c r="PD260" s="38"/>
      <c r="PE260" s="38"/>
      <c r="PF260" s="38"/>
      <c r="PG260" s="38"/>
      <c r="PH260" s="38"/>
      <c r="PI260" s="38"/>
      <c r="PJ260" s="38"/>
      <c r="PK260" s="38"/>
      <c r="PL260" s="38"/>
      <c r="PM260" s="38">
        <v>50</v>
      </c>
      <c r="PN260" s="38"/>
      <c r="PO260" s="38"/>
      <c r="PP260" s="38"/>
      <c r="PQ260" s="38"/>
      <c r="PR260" s="38"/>
      <c r="PS260" s="38">
        <v>60</v>
      </c>
      <c r="PT260" s="38"/>
      <c r="PU260" s="38">
        <v>10</v>
      </c>
      <c r="PV260" s="38"/>
      <c r="PW260" s="38"/>
      <c r="PX260" s="38"/>
      <c r="PY260" s="38"/>
      <c r="PZ260" s="38"/>
      <c r="QA260" s="38"/>
      <c r="QB260" s="38"/>
      <c r="QC260" s="38"/>
      <c r="QD260" s="38"/>
      <c r="QE260" s="38"/>
      <c r="QF260" s="38"/>
      <c r="QG260" s="38"/>
      <c r="QH260" s="38"/>
      <c r="QI260" s="38"/>
      <c r="QJ260" s="38"/>
      <c r="QK260" s="38"/>
      <c r="QL260" s="38"/>
      <c r="QM260" s="38"/>
      <c r="QN260" s="38"/>
      <c r="QO260" s="38"/>
      <c r="QP260" s="38"/>
      <c r="QQ260" s="38"/>
      <c r="QR260" s="38"/>
      <c r="QS260" s="38"/>
      <c r="QT260" s="38"/>
      <c r="QU260" s="38"/>
      <c r="QV260" s="38"/>
      <c r="QW260" s="38"/>
      <c r="QX260" s="38"/>
      <c r="QY260" s="38"/>
      <c r="QZ260" s="38"/>
      <c r="RA260" s="38"/>
      <c r="RB260" s="38"/>
      <c r="RC260" s="38"/>
      <c r="RD260" s="38"/>
      <c r="RE260" s="38"/>
      <c r="RF260" s="38"/>
      <c r="RG260" s="38"/>
      <c r="RH260" s="38"/>
      <c r="RI260" s="38"/>
      <c r="RJ260" s="38"/>
      <c r="RK260" s="38"/>
      <c r="RL260" s="38"/>
      <c r="RM260" s="38"/>
      <c r="RN260" s="38"/>
      <c r="RO260" s="38">
        <v>40</v>
      </c>
      <c r="RP260" s="38"/>
      <c r="RQ260" s="38"/>
      <c r="RR260" s="38"/>
      <c r="RS260" s="38"/>
      <c r="RT260" s="38">
        <v>40</v>
      </c>
      <c r="RU260" s="38"/>
      <c r="RV260" s="38"/>
      <c r="RW260" s="38"/>
      <c r="RX260" s="38"/>
      <c r="RY260" s="38"/>
      <c r="RZ260" s="38"/>
      <c r="SA260" s="38"/>
      <c r="SB260" s="38"/>
      <c r="SC260" s="38"/>
      <c r="SD260" s="38"/>
      <c r="SE260" s="38"/>
      <c r="SF260" s="38"/>
      <c r="SG260" s="38"/>
      <c r="SH260" s="38"/>
      <c r="SI260" s="38">
        <v>12</v>
      </c>
      <c r="SJ260" s="38"/>
      <c r="SK260" s="38"/>
      <c r="SL260" s="38"/>
      <c r="SM260" s="38"/>
      <c r="SN260" s="38"/>
      <c r="SO260" s="38"/>
      <c r="SP260" s="38"/>
      <c r="SQ260" s="38">
        <v>12</v>
      </c>
      <c r="SR260" s="38"/>
      <c r="SS260" s="38"/>
      <c r="ST260" s="38"/>
      <c r="SU260" s="38"/>
      <c r="SV260" s="38"/>
      <c r="SW260" s="38"/>
      <c r="SX260" s="38"/>
      <c r="SY260" s="38"/>
      <c r="SZ260" s="38"/>
      <c r="TA260" s="38"/>
      <c r="TB260" s="38"/>
      <c r="TC260" s="38"/>
      <c r="TD260" s="38"/>
      <c r="TE260" s="38"/>
      <c r="TF260" s="38"/>
      <c r="TG260" s="38"/>
      <c r="TH260" s="38"/>
      <c r="TI260" s="38"/>
      <c r="TJ260" s="38"/>
      <c r="TK260" s="38"/>
      <c r="TL260" s="38"/>
      <c r="TM260" s="38"/>
      <c r="TN260" s="38"/>
      <c r="TO260" s="38"/>
      <c r="TP260" s="38"/>
      <c r="TQ260" s="38"/>
      <c r="TR260" s="38"/>
      <c r="TS260" s="38"/>
      <c r="TT260" s="38">
        <v>100</v>
      </c>
      <c r="TU260" s="38"/>
      <c r="TV260" s="38">
        <v>80</v>
      </c>
      <c r="TW260" s="38">
        <v>20</v>
      </c>
      <c r="TX260" s="38"/>
      <c r="TY260" s="38"/>
      <c r="TZ260" s="38"/>
      <c r="UA260" s="38"/>
      <c r="UB260" s="38"/>
      <c r="UC260" s="38"/>
      <c r="UD260" s="38"/>
      <c r="UE260" s="38"/>
      <c r="UF260" s="38"/>
      <c r="UG260" s="38"/>
      <c r="UH260" s="38"/>
      <c r="UI260" s="38"/>
      <c r="UJ260" s="38"/>
      <c r="UK260" s="38"/>
      <c r="UL260" s="38"/>
      <c r="UM260" s="38"/>
      <c r="UN260" s="38"/>
      <c r="UO260" s="38"/>
      <c r="UP260" s="38"/>
      <c r="UQ260" s="38"/>
      <c r="UR260" s="38"/>
      <c r="US260" s="38"/>
      <c r="UT260" s="38"/>
      <c r="UU260" s="38"/>
      <c r="UV260" s="38"/>
      <c r="UW260" s="38"/>
      <c r="UX260" s="38"/>
      <c r="UY260" s="38"/>
      <c r="UZ260" s="38"/>
      <c r="VA260" s="38"/>
      <c r="VB260" s="38"/>
      <c r="VC260" s="38"/>
      <c r="VD260" s="38"/>
      <c r="VE260" s="38"/>
      <c r="VF260" s="38"/>
      <c r="VG260" s="38"/>
      <c r="VH260" s="38"/>
      <c r="VI260" s="38"/>
      <c r="VJ260" s="38"/>
      <c r="VK260" s="38"/>
      <c r="VL260" s="38"/>
      <c r="VM260" s="38"/>
      <c r="VN260" s="38"/>
      <c r="VO260" s="38"/>
      <c r="VP260" s="38"/>
      <c r="VQ260" s="38">
        <v>10</v>
      </c>
      <c r="VR260" s="38"/>
      <c r="VS260" s="38"/>
      <c r="VT260" s="38"/>
      <c r="VU260" s="38">
        <v>10</v>
      </c>
      <c r="VV260" s="38"/>
      <c r="VW260" s="38"/>
      <c r="VX260" s="38"/>
      <c r="VY260" s="38"/>
      <c r="VZ260" s="38"/>
      <c r="WA260" s="38"/>
      <c r="WB260" s="38"/>
      <c r="WC260" s="38"/>
      <c r="WD260" s="38"/>
      <c r="WE260" s="38"/>
      <c r="WF260" s="38"/>
      <c r="WG260" s="38"/>
      <c r="WH260" s="38"/>
      <c r="WI260" s="38"/>
      <c r="WJ260" s="38"/>
      <c r="WK260" s="38"/>
      <c r="WL260" s="38"/>
      <c r="WM260" s="38"/>
      <c r="WN260" s="38"/>
      <c r="WO260" s="38"/>
      <c r="WP260" s="38"/>
      <c r="WQ260" s="38"/>
      <c r="WR260" s="38"/>
      <c r="WS260" s="38"/>
      <c r="WT260" s="38"/>
      <c r="WU260" s="38"/>
      <c r="WV260" s="38"/>
      <c r="WW260" s="38"/>
      <c r="WX260" s="38"/>
      <c r="WY260" s="38"/>
      <c r="WZ260" s="38"/>
      <c r="XA260" s="38"/>
      <c r="XB260" s="38"/>
      <c r="XC260" s="38"/>
      <c r="XD260" s="38"/>
      <c r="XE260" s="38"/>
      <c r="XF260" s="38"/>
      <c r="XG260" s="38"/>
      <c r="XH260" s="38"/>
      <c r="XI260" s="38"/>
      <c r="XJ260" s="38"/>
      <c r="XK260" s="38"/>
      <c r="XL260" s="38"/>
      <c r="XM260" s="38"/>
      <c r="XN260" s="38"/>
      <c r="XO260" s="38"/>
      <c r="XP260" s="38"/>
      <c r="XQ260" s="38"/>
      <c r="XR260" s="38"/>
      <c r="XS260" s="38"/>
      <c r="XT260" s="38"/>
      <c r="XU260" s="38"/>
      <c r="XV260" s="38"/>
      <c r="XW260" s="38"/>
      <c r="XX260" s="38"/>
      <c r="XY260" s="38"/>
      <c r="XZ260" s="38"/>
      <c r="YA260" s="38"/>
      <c r="YB260" s="38"/>
      <c r="YC260" s="38"/>
      <c r="YD260" s="38"/>
      <c r="YE260" s="38"/>
      <c r="YF260" s="38"/>
      <c r="YG260" s="38"/>
      <c r="YH260" s="38"/>
      <c r="YI260" s="38"/>
      <c r="YJ260" s="38"/>
      <c r="YK260" s="38"/>
      <c r="YL260" s="38"/>
      <c r="YM260" s="38"/>
      <c r="YN260" s="38"/>
      <c r="YO260" s="38"/>
      <c r="YP260" s="38"/>
      <c r="YQ260" s="38"/>
      <c r="YR260" s="38"/>
      <c r="YS260" s="38"/>
      <c r="YT260" s="38"/>
      <c r="YU260" s="38"/>
      <c r="YV260" s="38"/>
      <c r="YW260" s="38"/>
      <c r="YX260" s="38"/>
      <c r="YY260" s="38"/>
      <c r="YZ260" s="38"/>
      <c r="ZA260" s="38"/>
      <c r="ZB260" s="38"/>
      <c r="ZC260" s="38"/>
      <c r="ZD260" s="38"/>
      <c r="ZE260" s="38"/>
      <c r="ZF260" s="38"/>
      <c r="ZG260" s="38"/>
      <c r="ZH260" s="38"/>
      <c r="ZI260" s="38"/>
      <c r="ZJ260" s="38"/>
      <c r="ZK260" s="38"/>
      <c r="ZL260" s="38"/>
      <c r="ZM260" s="38"/>
      <c r="ZN260" s="38"/>
      <c r="ZO260" s="38"/>
      <c r="ZP260" s="38"/>
      <c r="ZQ260" s="38">
        <v>1</v>
      </c>
      <c r="ZR260" s="38"/>
      <c r="ZS260" s="38"/>
      <c r="ZT260" s="38"/>
      <c r="ZU260" s="38"/>
      <c r="ZV260" s="38"/>
      <c r="ZW260" s="38"/>
      <c r="ZX260" s="38"/>
      <c r="ZY260" s="38"/>
      <c r="ZZ260" s="38"/>
      <c r="AAA260" s="38"/>
      <c r="AAB260" s="38"/>
      <c r="AAC260" s="38"/>
      <c r="AAD260" s="38"/>
      <c r="AAE260" s="38">
        <v>1</v>
      </c>
      <c r="AAF260" s="38"/>
      <c r="AAG260" s="38"/>
      <c r="AAH260" s="38"/>
      <c r="AAI260" s="38"/>
      <c r="AAJ260" s="31">
        <f t="shared" ref="AAJ260:AAJ323" si="26">$B260-SUMIF($G$3:$AEX$3,"",$G260:$AEX260)</f>
        <v>0</v>
      </c>
      <c r="AAK260" s="5"/>
      <c r="AAL260" s="7"/>
      <c r="AAM260" s="7"/>
      <c r="AAN260" s="7"/>
      <c r="AAO260" s="7"/>
      <c r="AAP260" s="7"/>
      <c r="AAQ260" s="7"/>
      <c r="AAR260" s="7"/>
      <c r="AAS260" s="7"/>
      <c r="AAT260" s="7"/>
      <c r="AAU260" s="7"/>
      <c r="AAV260" s="7"/>
      <c r="AAW260" s="7"/>
      <c r="AAX260" s="7"/>
      <c r="AAY260" s="7"/>
      <c r="AAZ260" s="7"/>
      <c r="ABA260" s="7"/>
      <c r="ABB260" s="7"/>
      <c r="ABC260" s="7"/>
      <c r="ABD260" s="7"/>
      <c r="ABE260" s="7"/>
      <c r="ABF260" s="7"/>
      <c r="ABG260" s="7"/>
      <c r="ABH260" s="7"/>
    </row>
    <row r="261" spans="1:736" x14ac:dyDescent="0.25">
      <c r="A261" s="43" t="s">
        <v>157</v>
      </c>
      <c r="B261" s="77">
        <f t="shared" si="25"/>
        <v>0</v>
      </c>
      <c r="C261" s="69">
        <v>1</v>
      </c>
      <c r="D261" s="71">
        <v>43087</v>
      </c>
      <c r="E261" s="79">
        <v>68.03</v>
      </c>
      <c r="F261" s="79">
        <f t="shared" si="23"/>
        <v>0</v>
      </c>
      <c r="G261" s="77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  <c r="BQ261" s="38"/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38"/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38"/>
      <c r="DC261" s="38"/>
      <c r="DD261" s="38"/>
      <c r="DE261" s="38"/>
      <c r="DF261" s="38"/>
      <c r="DG261" s="38"/>
      <c r="DH261" s="38"/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  <c r="EI261" s="38"/>
      <c r="EJ261" s="38"/>
      <c r="EK261" s="38"/>
      <c r="EL261" s="38"/>
      <c r="EM261" s="38"/>
      <c r="EN261" s="38"/>
      <c r="EO261" s="38"/>
      <c r="EP261" s="38"/>
      <c r="EQ261" s="38"/>
      <c r="ER261" s="38"/>
      <c r="ES261" s="38"/>
      <c r="ET261" s="38"/>
      <c r="EU261" s="38"/>
      <c r="EV261" s="38"/>
      <c r="EW261" s="38"/>
      <c r="EX261" s="38"/>
      <c r="EY261" s="38"/>
      <c r="EZ261" s="38"/>
      <c r="FA261" s="38"/>
      <c r="FB261" s="38"/>
      <c r="FC261" s="38"/>
      <c r="FD261" s="38"/>
      <c r="FE261" s="38"/>
      <c r="FF261" s="38"/>
      <c r="FG261" s="38"/>
      <c r="FH261" s="38"/>
      <c r="FI261" s="38"/>
      <c r="FJ261" s="38"/>
      <c r="FK261" s="38"/>
      <c r="FL261" s="38"/>
      <c r="FM261" s="38"/>
      <c r="FN261" s="38"/>
      <c r="FO261" s="38"/>
      <c r="FP261" s="38"/>
      <c r="FQ261" s="38"/>
      <c r="FR261" s="38"/>
      <c r="FS261" s="38"/>
      <c r="FT261" s="38"/>
      <c r="FU261" s="38"/>
      <c r="FV261" s="38"/>
      <c r="FW261" s="38"/>
      <c r="FX261" s="38"/>
      <c r="FY261" s="38"/>
      <c r="FZ261" s="38"/>
      <c r="GA261" s="38"/>
      <c r="GB261" s="38"/>
      <c r="GC261" s="38"/>
      <c r="GD261" s="38"/>
      <c r="GE261" s="38"/>
      <c r="GF261" s="38"/>
      <c r="GG261" s="38"/>
      <c r="GH261" s="38"/>
      <c r="GI261" s="38"/>
      <c r="GJ261" s="38"/>
      <c r="GK261" s="38"/>
      <c r="GL261" s="38"/>
      <c r="GM261" s="38"/>
      <c r="GN261" s="38"/>
      <c r="GO261" s="38"/>
      <c r="GP261" s="38"/>
      <c r="GQ261" s="38"/>
      <c r="GR261" s="38"/>
      <c r="GS261" s="38"/>
      <c r="GT261" s="38"/>
      <c r="GU261" s="38"/>
      <c r="GV261" s="38"/>
      <c r="GW261" s="38"/>
      <c r="GX261" s="38"/>
      <c r="GY261" s="38"/>
      <c r="GZ261" s="38"/>
      <c r="HA261" s="38"/>
      <c r="HB261" s="38"/>
      <c r="HC261" s="38"/>
      <c r="HD261" s="38"/>
      <c r="HE261" s="38"/>
      <c r="HF261" s="38"/>
      <c r="HG261" s="38"/>
      <c r="HH261" s="38"/>
      <c r="HI261" s="38"/>
      <c r="HJ261" s="38"/>
      <c r="HK261" s="38"/>
      <c r="HL261" s="38"/>
      <c r="HM261" s="38"/>
      <c r="HN261" s="38"/>
      <c r="HO261" s="38"/>
      <c r="HP261" s="38"/>
      <c r="HQ261" s="38"/>
      <c r="HR261" s="38"/>
      <c r="HS261" s="38"/>
      <c r="HT261" s="38"/>
      <c r="HU261" s="38"/>
      <c r="HV261" s="38"/>
      <c r="HW261" s="38"/>
      <c r="HX261" s="38"/>
      <c r="HY261" s="38"/>
      <c r="HZ261" s="38"/>
      <c r="IA261" s="38"/>
      <c r="IB261" s="38"/>
      <c r="IC261" s="38"/>
      <c r="ID261" s="38"/>
      <c r="IE261" s="38"/>
      <c r="IF261" s="38"/>
      <c r="IG261" s="38"/>
      <c r="IH261" s="38"/>
      <c r="II261" s="38"/>
      <c r="IJ261" s="38"/>
      <c r="IK261" s="38"/>
      <c r="IL261" s="38"/>
      <c r="IM261" s="38"/>
      <c r="IN261" s="38"/>
      <c r="IO261" s="38"/>
      <c r="IP261" s="38"/>
      <c r="IQ261" s="38"/>
      <c r="IR261" s="38"/>
      <c r="IS261" s="38"/>
      <c r="IT261" s="38"/>
      <c r="IU261" s="38"/>
      <c r="IV261" s="38"/>
      <c r="IW261" s="38"/>
      <c r="IX261" s="38"/>
      <c r="IY261" s="38"/>
      <c r="IZ261" s="38"/>
      <c r="JA261" s="38"/>
      <c r="JB261" s="38"/>
      <c r="JC261" s="38"/>
      <c r="JD261" s="38"/>
      <c r="JE261" s="38"/>
      <c r="JF261" s="38"/>
      <c r="JG261" s="38"/>
      <c r="JH261" s="38"/>
      <c r="JI261" s="38"/>
      <c r="JJ261" s="38"/>
      <c r="JK261" s="38"/>
      <c r="JL261" s="38"/>
      <c r="JM261" s="38"/>
      <c r="JN261" s="38"/>
      <c r="JO261" s="38"/>
      <c r="JP261" s="38"/>
      <c r="JQ261" s="38"/>
      <c r="JR261" s="38"/>
      <c r="JS261" s="38"/>
      <c r="JT261" s="38"/>
      <c r="JU261" s="38"/>
      <c r="JV261" s="38"/>
      <c r="JW261" s="38"/>
      <c r="JX261" s="38"/>
      <c r="JY261" s="38"/>
      <c r="JZ261" s="38"/>
      <c r="KA261" s="38"/>
      <c r="KB261" s="38"/>
      <c r="KC261" s="38"/>
      <c r="KD261" s="38"/>
      <c r="KE261" s="38"/>
      <c r="KF261" s="38"/>
      <c r="KG261" s="38"/>
      <c r="KH261" s="38"/>
      <c r="KI261" s="38"/>
      <c r="KJ261" s="38"/>
      <c r="KK261" s="38"/>
      <c r="KL261" s="38"/>
      <c r="KM261" s="38"/>
      <c r="KN261" s="38"/>
      <c r="KO261" s="38"/>
      <c r="KP261" s="38"/>
      <c r="KQ261" s="38"/>
      <c r="KR261" s="38"/>
      <c r="KS261" s="38"/>
      <c r="KT261" s="38"/>
      <c r="KU261" s="38"/>
      <c r="KV261" s="38"/>
      <c r="KW261" s="38"/>
      <c r="KX261" s="38"/>
      <c r="KY261" s="38"/>
      <c r="KZ261" s="38"/>
      <c r="LA261" s="38"/>
      <c r="LB261" s="38"/>
      <c r="LC261" s="38"/>
      <c r="LD261" s="38"/>
      <c r="LE261" s="38"/>
      <c r="LF261" s="38"/>
      <c r="LG261" s="38"/>
      <c r="LH261" s="38"/>
      <c r="LI261" s="38"/>
      <c r="LJ261" s="38"/>
      <c r="LK261" s="38"/>
      <c r="LL261" s="38"/>
      <c r="LM261" s="38"/>
      <c r="LN261" s="38"/>
      <c r="LO261" s="38"/>
      <c r="LP261" s="38"/>
      <c r="LQ261" s="38"/>
      <c r="LR261" s="38"/>
      <c r="LS261" s="38"/>
      <c r="LT261" s="38"/>
      <c r="LU261" s="38"/>
      <c r="LV261" s="38"/>
      <c r="LW261" s="38"/>
      <c r="LX261" s="38"/>
      <c r="LY261" s="38"/>
      <c r="LZ261" s="38"/>
      <c r="MA261" s="38"/>
      <c r="MB261" s="38"/>
      <c r="MC261" s="38"/>
      <c r="MD261" s="38"/>
      <c r="ME261" s="38"/>
      <c r="MF261" s="38"/>
      <c r="MG261" s="38"/>
      <c r="MH261" s="38"/>
      <c r="MI261" s="38"/>
      <c r="MJ261" s="38"/>
      <c r="MK261" s="38"/>
      <c r="ML261" s="38"/>
      <c r="MM261" s="38"/>
      <c r="MN261" s="38"/>
      <c r="MO261" s="38"/>
      <c r="MP261" s="38"/>
      <c r="MQ261" s="38"/>
      <c r="MR261" s="38"/>
      <c r="MS261" s="38"/>
      <c r="MT261" s="38"/>
      <c r="MU261" s="38"/>
      <c r="MV261" s="38"/>
      <c r="MW261" s="38"/>
      <c r="MX261" s="38"/>
      <c r="MY261" s="38"/>
      <c r="MZ261" s="38"/>
      <c r="NA261" s="38"/>
      <c r="NB261" s="38"/>
      <c r="NC261" s="38"/>
      <c r="ND261" s="38"/>
      <c r="NE261" s="38"/>
      <c r="NF261" s="38"/>
      <c r="NG261" s="38"/>
      <c r="NH261" s="38"/>
      <c r="NI261" s="38"/>
      <c r="NJ261" s="38"/>
      <c r="NK261" s="38"/>
      <c r="NL261" s="38"/>
      <c r="NM261" s="38"/>
      <c r="NN261" s="38"/>
      <c r="NO261" s="38"/>
      <c r="NP261" s="38"/>
      <c r="NQ261" s="38"/>
      <c r="NR261" s="38"/>
      <c r="NS261" s="38"/>
      <c r="NT261" s="38"/>
      <c r="NU261" s="38"/>
      <c r="NV261" s="38"/>
      <c r="NW261" s="38"/>
      <c r="NX261" s="38"/>
      <c r="NY261" s="38"/>
      <c r="NZ261" s="38"/>
      <c r="OA261" s="38"/>
      <c r="OB261" s="38"/>
      <c r="OC261" s="38"/>
      <c r="OD261" s="38"/>
      <c r="OE261" s="38"/>
      <c r="OF261" s="38"/>
      <c r="OG261" s="38"/>
      <c r="OH261" s="38"/>
      <c r="OI261" s="38"/>
      <c r="OJ261" s="38"/>
      <c r="OK261" s="38"/>
      <c r="OL261" s="38"/>
      <c r="OM261" s="38"/>
      <c r="ON261" s="38"/>
      <c r="OO261" s="38"/>
      <c r="OP261" s="38"/>
      <c r="OQ261" s="38"/>
      <c r="OR261" s="38"/>
      <c r="OS261" s="38"/>
      <c r="OT261" s="38"/>
      <c r="OU261" s="38"/>
      <c r="OV261" s="38"/>
      <c r="OW261" s="38"/>
      <c r="OX261" s="38"/>
      <c r="OY261" s="38"/>
      <c r="OZ261" s="38"/>
      <c r="PA261" s="38"/>
      <c r="PB261" s="38"/>
      <c r="PC261" s="38"/>
      <c r="PD261" s="38"/>
      <c r="PE261" s="38"/>
      <c r="PF261" s="38"/>
      <c r="PG261" s="38"/>
      <c r="PH261" s="38"/>
      <c r="PI261" s="38"/>
      <c r="PJ261" s="38"/>
      <c r="PK261" s="38"/>
      <c r="PL261" s="38"/>
      <c r="PM261" s="38"/>
      <c r="PN261" s="38"/>
      <c r="PO261" s="38"/>
      <c r="PP261" s="38"/>
      <c r="PQ261" s="38"/>
      <c r="PR261" s="38"/>
      <c r="PS261" s="38"/>
      <c r="PT261" s="38"/>
      <c r="PU261" s="38"/>
      <c r="PV261" s="38"/>
      <c r="PW261" s="38"/>
      <c r="PX261" s="38"/>
      <c r="PY261" s="38"/>
      <c r="PZ261" s="38"/>
      <c r="QA261" s="38"/>
      <c r="QB261" s="38"/>
      <c r="QC261" s="38"/>
      <c r="QD261" s="38"/>
      <c r="QE261" s="38"/>
      <c r="QF261" s="38"/>
      <c r="QG261" s="38"/>
      <c r="QH261" s="38"/>
      <c r="QI261" s="38"/>
      <c r="QJ261" s="38"/>
      <c r="QK261" s="38"/>
      <c r="QL261" s="38"/>
      <c r="QM261" s="38"/>
      <c r="QN261" s="38"/>
      <c r="QO261" s="38"/>
      <c r="QP261" s="38"/>
      <c r="QQ261" s="38"/>
      <c r="QR261" s="38"/>
      <c r="QS261" s="38"/>
      <c r="QT261" s="38"/>
      <c r="QU261" s="38"/>
      <c r="QV261" s="38"/>
      <c r="QW261" s="38"/>
      <c r="QX261" s="38"/>
      <c r="QY261" s="38"/>
      <c r="QZ261" s="38"/>
      <c r="RA261" s="38"/>
      <c r="RB261" s="38"/>
      <c r="RC261" s="38"/>
      <c r="RD261" s="38"/>
      <c r="RE261" s="38"/>
      <c r="RF261" s="38"/>
      <c r="RG261" s="38"/>
      <c r="RH261" s="38"/>
      <c r="RI261" s="38"/>
      <c r="RJ261" s="38"/>
      <c r="RK261" s="38"/>
      <c r="RL261" s="38"/>
      <c r="RM261" s="38"/>
      <c r="RN261" s="38"/>
      <c r="RO261" s="38"/>
      <c r="RP261" s="38"/>
      <c r="RQ261" s="38"/>
      <c r="RR261" s="38"/>
      <c r="RS261" s="38"/>
      <c r="RT261" s="38"/>
      <c r="RU261" s="38"/>
      <c r="RV261" s="38"/>
      <c r="RW261" s="38"/>
      <c r="RX261" s="38"/>
      <c r="RY261" s="38"/>
      <c r="RZ261" s="38"/>
      <c r="SA261" s="38"/>
      <c r="SB261" s="38"/>
      <c r="SC261" s="38"/>
      <c r="SD261" s="38"/>
      <c r="SE261" s="38"/>
      <c r="SF261" s="38"/>
      <c r="SG261" s="38"/>
      <c r="SH261" s="38"/>
      <c r="SI261" s="38"/>
      <c r="SJ261" s="38"/>
      <c r="SK261" s="38"/>
      <c r="SL261" s="38"/>
      <c r="SM261" s="38"/>
      <c r="SN261" s="38"/>
      <c r="SO261" s="38"/>
      <c r="SP261" s="38"/>
      <c r="SQ261" s="38"/>
      <c r="SR261" s="38"/>
      <c r="SS261" s="38"/>
      <c r="ST261" s="38"/>
      <c r="SU261" s="38"/>
      <c r="SV261" s="38"/>
      <c r="SW261" s="38"/>
      <c r="SX261" s="38"/>
      <c r="SY261" s="38"/>
      <c r="SZ261" s="38"/>
      <c r="TA261" s="38"/>
      <c r="TB261" s="38"/>
      <c r="TC261" s="38"/>
      <c r="TD261" s="38"/>
      <c r="TE261" s="38"/>
      <c r="TF261" s="38"/>
      <c r="TG261" s="38"/>
      <c r="TH261" s="38"/>
      <c r="TI261" s="38"/>
      <c r="TJ261" s="38"/>
      <c r="TK261" s="38"/>
      <c r="TL261" s="38"/>
      <c r="TM261" s="38"/>
      <c r="TN261" s="38"/>
      <c r="TO261" s="38"/>
      <c r="TP261" s="38"/>
      <c r="TQ261" s="38"/>
      <c r="TR261" s="38"/>
      <c r="TS261" s="38"/>
      <c r="TT261" s="38"/>
      <c r="TU261" s="38"/>
      <c r="TV261" s="38"/>
      <c r="TW261" s="38"/>
      <c r="TX261" s="38"/>
      <c r="TY261" s="38"/>
      <c r="TZ261" s="38"/>
      <c r="UA261" s="38"/>
      <c r="UB261" s="38"/>
      <c r="UC261" s="38"/>
      <c r="UD261" s="38"/>
      <c r="UE261" s="38"/>
      <c r="UF261" s="38"/>
      <c r="UG261" s="38"/>
      <c r="UH261" s="38"/>
      <c r="UI261" s="38"/>
      <c r="UJ261" s="38"/>
      <c r="UK261" s="38"/>
      <c r="UL261" s="38"/>
      <c r="UM261" s="38"/>
      <c r="UN261" s="38"/>
      <c r="UO261" s="38"/>
      <c r="UP261" s="38"/>
      <c r="UQ261" s="38"/>
      <c r="UR261" s="38"/>
      <c r="US261" s="38"/>
      <c r="UT261" s="38"/>
      <c r="UU261" s="38"/>
      <c r="UV261" s="38"/>
      <c r="UW261" s="38"/>
      <c r="UX261" s="38"/>
      <c r="UY261" s="38"/>
      <c r="UZ261" s="38"/>
      <c r="VA261" s="38"/>
      <c r="VB261" s="38"/>
      <c r="VC261" s="38"/>
      <c r="VD261" s="38"/>
      <c r="VE261" s="38"/>
      <c r="VF261" s="38"/>
      <c r="VG261" s="38"/>
      <c r="VH261" s="38"/>
      <c r="VI261" s="38"/>
      <c r="VJ261" s="38"/>
      <c r="VK261" s="38"/>
      <c r="VL261" s="38"/>
      <c r="VM261" s="38"/>
      <c r="VN261" s="38"/>
      <c r="VO261" s="38"/>
      <c r="VP261" s="38"/>
      <c r="VQ261" s="38"/>
      <c r="VR261" s="38"/>
      <c r="VS261" s="38"/>
      <c r="VT261" s="38"/>
      <c r="VU261" s="38"/>
      <c r="VV261" s="38"/>
      <c r="VW261" s="38"/>
      <c r="VX261" s="38"/>
      <c r="VY261" s="38"/>
      <c r="VZ261" s="38"/>
      <c r="WA261" s="38"/>
      <c r="WB261" s="38"/>
      <c r="WC261" s="38"/>
      <c r="WD261" s="38"/>
      <c r="WE261" s="38"/>
      <c r="WF261" s="38"/>
      <c r="WG261" s="38"/>
      <c r="WH261" s="38"/>
      <c r="WI261" s="38"/>
      <c r="WJ261" s="38"/>
      <c r="WK261" s="38"/>
      <c r="WL261" s="38"/>
      <c r="WM261" s="38"/>
      <c r="WN261" s="38"/>
      <c r="WO261" s="38"/>
      <c r="WP261" s="38"/>
      <c r="WQ261" s="38"/>
      <c r="WR261" s="38"/>
      <c r="WS261" s="38"/>
      <c r="WT261" s="38"/>
      <c r="WU261" s="38"/>
      <c r="WV261" s="38"/>
      <c r="WW261" s="38"/>
      <c r="WX261" s="38"/>
      <c r="WY261" s="38"/>
      <c r="WZ261" s="38"/>
      <c r="XA261" s="38"/>
      <c r="XB261" s="38"/>
      <c r="XC261" s="38"/>
      <c r="XD261" s="38"/>
      <c r="XE261" s="38"/>
      <c r="XF261" s="38"/>
      <c r="XG261" s="38"/>
      <c r="XH261" s="38"/>
      <c r="XI261" s="38"/>
      <c r="XJ261" s="38"/>
      <c r="XK261" s="38"/>
      <c r="XL261" s="38"/>
      <c r="XM261" s="38"/>
      <c r="XN261" s="38"/>
      <c r="XO261" s="38"/>
      <c r="XP261" s="38"/>
      <c r="XQ261" s="38"/>
      <c r="XR261" s="38"/>
      <c r="XS261" s="38"/>
      <c r="XT261" s="38"/>
      <c r="XU261" s="38"/>
      <c r="XV261" s="38"/>
      <c r="XW261" s="38"/>
      <c r="XX261" s="38"/>
      <c r="XY261" s="38"/>
      <c r="XZ261" s="38"/>
      <c r="YA261" s="38"/>
      <c r="YB261" s="38"/>
      <c r="YC261" s="38"/>
      <c r="YD261" s="38"/>
      <c r="YE261" s="38"/>
      <c r="YF261" s="38"/>
      <c r="YG261" s="38"/>
      <c r="YH261" s="38"/>
      <c r="YI261" s="38"/>
      <c r="YJ261" s="38"/>
      <c r="YK261" s="38"/>
      <c r="YL261" s="38"/>
      <c r="YM261" s="38"/>
      <c r="YN261" s="38"/>
      <c r="YO261" s="38"/>
      <c r="YP261" s="38"/>
      <c r="YQ261" s="38"/>
      <c r="YR261" s="38"/>
      <c r="YS261" s="38"/>
      <c r="YT261" s="38"/>
      <c r="YU261" s="38"/>
      <c r="YV261" s="38"/>
      <c r="YW261" s="38"/>
      <c r="YX261" s="38"/>
      <c r="YY261" s="38"/>
      <c r="YZ261" s="38"/>
      <c r="ZA261" s="38"/>
      <c r="ZB261" s="38"/>
      <c r="ZC261" s="38"/>
      <c r="ZD261" s="38"/>
      <c r="ZE261" s="38"/>
      <c r="ZF261" s="38"/>
      <c r="ZG261" s="38"/>
      <c r="ZH261" s="38"/>
      <c r="ZI261" s="38"/>
      <c r="ZJ261" s="38"/>
      <c r="ZK261" s="38"/>
      <c r="ZL261" s="38"/>
      <c r="ZM261" s="38"/>
      <c r="ZN261" s="38"/>
      <c r="ZO261" s="38"/>
      <c r="ZP261" s="38"/>
      <c r="ZQ261" s="38"/>
      <c r="ZR261" s="38"/>
      <c r="ZS261" s="38"/>
      <c r="ZT261" s="38"/>
      <c r="ZU261" s="38"/>
      <c r="ZV261" s="38"/>
      <c r="ZW261" s="38"/>
      <c r="ZX261" s="38"/>
      <c r="ZY261" s="38"/>
      <c r="ZZ261" s="38"/>
      <c r="AAA261" s="38"/>
      <c r="AAB261" s="38"/>
      <c r="AAC261" s="38"/>
      <c r="AAD261" s="38"/>
      <c r="AAE261" s="38"/>
      <c r="AAF261" s="38"/>
      <c r="AAG261" s="38"/>
      <c r="AAH261" s="38"/>
      <c r="AAI261" s="38"/>
      <c r="AAJ261" s="31">
        <f t="shared" si="26"/>
        <v>0</v>
      </c>
      <c r="AAK261" s="5"/>
      <c r="AAL261" s="7"/>
      <c r="AAM261" s="7"/>
      <c r="AAN261" s="7"/>
      <c r="AAO261" s="7"/>
      <c r="AAP261" s="7"/>
      <c r="AAQ261" s="7"/>
      <c r="AAR261" s="7"/>
      <c r="AAS261" s="7"/>
      <c r="AAT261" s="7"/>
      <c r="AAU261" s="7"/>
      <c r="AAV261" s="7"/>
      <c r="AAW261" s="7"/>
      <c r="AAX261" s="7"/>
      <c r="AAY261" s="7"/>
      <c r="AAZ261" s="7"/>
      <c r="ABA261" s="7"/>
      <c r="ABB261" s="7"/>
      <c r="ABC261" s="7"/>
      <c r="ABD261" s="7"/>
      <c r="ABE261" s="7"/>
      <c r="ABF261" s="7"/>
      <c r="ABG261" s="7"/>
      <c r="ABH261" s="7"/>
    </row>
    <row r="262" spans="1:736" x14ac:dyDescent="0.25">
      <c r="A262" s="43" t="s">
        <v>675</v>
      </c>
      <c r="B262" s="77">
        <f t="shared" si="25"/>
        <v>0</v>
      </c>
      <c r="C262" s="69">
        <v>1</v>
      </c>
      <c r="D262" s="71">
        <v>43419</v>
      </c>
      <c r="E262" s="79">
        <v>26.97</v>
      </c>
      <c r="F262" s="79">
        <f t="shared" si="23"/>
        <v>0</v>
      </c>
      <c r="G262" s="77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  <c r="BQ262" s="38"/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38"/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38"/>
      <c r="DC262" s="38"/>
      <c r="DD262" s="38"/>
      <c r="DE262" s="38"/>
      <c r="DF262" s="38"/>
      <c r="DG262" s="38"/>
      <c r="DH262" s="38"/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  <c r="EI262" s="38"/>
      <c r="EJ262" s="38"/>
      <c r="EK262" s="38"/>
      <c r="EL262" s="38"/>
      <c r="EM262" s="38"/>
      <c r="EN262" s="38"/>
      <c r="EO262" s="38"/>
      <c r="EP262" s="38"/>
      <c r="EQ262" s="38"/>
      <c r="ER262" s="38"/>
      <c r="ES262" s="38"/>
      <c r="ET262" s="38"/>
      <c r="EU262" s="38"/>
      <c r="EV262" s="38"/>
      <c r="EW262" s="38"/>
      <c r="EX262" s="38"/>
      <c r="EY262" s="38"/>
      <c r="EZ262" s="38"/>
      <c r="FA262" s="38"/>
      <c r="FB262" s="38"/>
      <c r="FC262" s="38"/>
      <c r="FD262" s="38"/>
      <c r="FE262" s="38"/>
      <c r="FF262" s="38"/>
      <c r="FG262" s="38"/>
      <c r="FH262" s="38"/>
      <c r="FI262" s="38"/>
      <c r="FJ262" s="38"/>
      <c r="FK262" s="38"/>
      <c r="FL262" s="38"/>
      <c r="FM262" s="38"/>
      <c r="FN262" s="38"/>
      <c r="FO262" s="38"/>
      <c r="FP262" s="38"/>
      <c r="FQ262" s="38"/>
      <c r="FR262" s="38"/>
      <c r="FS262" s="38"/>
      <c r="FT262" s="38"/>
      <c r="FU262" s="38"/>
      <c r="FV262" s="38"/>
      <c r="FW262" s="38"/>
      <c r="FX262" s="38"/>
      <c r="FY262" s="38"/>
      <c r="FZ262" s="38"/>
      <c r="GA262" s="38"/>
      <c r="GB262" s="38"/>
      <c r="GC262" s="38"/>
      <c r="GD262" s="38"/>
      <c r="GE262" s="38"/>
      <c r="GF262" s="38"/>
      <c r="GG262" s="38"/>
      <c r="GH262" s="38"/>
      <c r="GI262" s="38"/>
      <c r="GJ262" s="38"/>
      <c r="GK262" s="38"/>
      <c r="GL262" s="38"/>
      <c r="GM262" s="38"/>
      <c r="GN262" s="38"/>
      <c r="GO262" s="38"/>
      <c r="GP262" s="38"/>
      <c r="GQ262" s="38"/>
      <c r="GR262" s="38"/>
      <c r="GS262" s="38"/>
      <c r="GT262" s="38"/>
      <c r="GU262" s="38"/>
      <c r="GV262" s="38"/>
      <c r="GW262" s="38"/>
      <c r="GX262" s="38"/>
      <c r="GY262" s="38"/>
      <c r="GZ262" s="38"/>
      <c r="HA262" s="38"/>
      <c r="HB262" s="38"/>
      <c r="HC262" s="38"/>
      <c r="HD262" s="38"/>
      <c r="HE262" s="38"/>
      <c r="HF262" s="38"/>
      <c r="HG262" s="38"/>
      <c r="HH262" s="38"/>
      <c r="HI262" s="38"/>
      <c r="HJ262" s="38"/>
      <c r="HK262" s="38"/>
      <c r="HL262" s="38"/>
      <c r="HM262" s="38"/>
      <c r="HN262" s="38"/>
      <c r="HO262" s="38"/>
      <c r="HP262" s="38"/>
      <c r="HQ262" s="38"/>
      <c r="HR262" s="38"/>
      <c r="HS262" s="38"/>
      <c r="HT262" s="38"/>
      <c r="HU262" s="38"/>
      <c r="HV262" s="38"/>
      <c r="HW262" s="38"/>
      <c r="HX262" s="38"/>
      <c r="HY262" s="38"/>
      <c r="HZ262" s="38"/>
      <c r="IA262" s="38"/>
      <c r="IB262" s="38"/>
      <c r="IC262" s="38"/>
      <c r="ID262" s="38"/>
      <c r="IE262" s="38"/>
      <c r="IF262" s="38"/>
      <c r="IG262" s="38"/>
      <c r="IH262" s="38"/>
      <c r="II262" s="38"/>
      <c r="IJ262" s="38"/>
      <c r="IK262" s="38"/>
      <c r="IL262" s="38"/>
      <c r="IM262" s="38"/>
      <c r="IN262" s="38"/>
      <c r="IO262" s="38"/>
      <c r="IP262" s="38"/>
      <c r="IQ262" s="38"/>
      <c r="IR262" s="38"/>
      <c r="IS262" s="38"/>
      <c r="IT262" s="38"/>
      <c r="IU262" s="38"/>
      <c r="IV262" s="38"/>
      <c r="IW262" s="38"/>
      <c r="IX262" s="38"/>
      <c r="IY262" s="38"/>
      <c r="IZ262" s="38"/>
      <c r="JA262" s="38"/>
      <c r="JB262" s="38"/>
      <c r="JC262" s="38"/>
      <c r="JD262" s="38"/>
      <c r="JE262" s="38"/>
      <c r="JF262" s="38"/>
      <c r="JG262" s="38"/>
      <c r="JH262" s="38"/>
      <c r="JI262" s="38"/>
      <c r="JJ262" s="38"/>
      <c r="JK262" s="38"/>
      <c r="JL262" s="38"/>
      <c r="JM262" s="38"/>
      <c r="JN262" s="38"/>
      <c r="JO262" s="38"/>
      <c r="JP262" s="38"/>
      <c r="JQ262" s="38"/>
      <c r="JR262" s="38"/>
      <c r="JS262" s="38"/>
      <c r="JT262" s="38"/>
      <c r="JU262" s="38"/>
      <c r="JV262" s="38"/>
      <c r="JW262" s="38"/>
      <c r="JX262" s="38"/>
      <c r="JY262" s="38"/>
      <c r="JZ262" s="38"/>
      <c r="KA262" s="38"/>
      <c r="KB262" s="38"/>
      <c r="KC262" s="38"/>
      <c r="KD262" s="38"/>
      <c r="KE262" s="38"/>
      <c r="KF262" s="38"/>
      <c r="KG262" s="38"/>
      <c r="KH262" s="38"/>
      <c r="KI262" s="38"/>
      <c r="KJ262" s="38"/>
      <c r="KK262" s="38"/>
      <c r="KL262" s="38"/>
      <c r="KM262" s="38"/>
      <c r="KN262" s="38"/>
      <c r="KO262" s="38"/>
      <c r="KP262" s="38"/>
      <c r="KQ262" s="38"/>
      <c r="KR262" s="38"/>
      <c r="KS262" s="38"/>
      <c r="KT262" s="38"/>
      <c r="KU262" s="38"/>
      <c r="KV262" s="38"/>
      <c r="KW262" s="38"/>
      <c r="KX262" s="38"/>
      <c r="KY262" s="38"/>
      <c r="KZ262" s="38"/>
      <c r="LA262" s="38"/>
      <c r="LB262" s="38"/>
      <c r="LC262" s="38"/>
      <c r="LD262" s="38"/>
      <c r="LE262" s="38"/>
      <c r="LF262" s="38"/>
      <c r="LG262" s="38"/>
      <c r="LH262" s="38"/>
      <c r="LI262" s="38"/>
      <c r="LJ262" s="38"/>
      <c r="LK262" s="38"/>
      <c r="LL262" s="38"/>
      <c r="LM262" s="38"/>
      <c r="LN262" s="38"/>
      <c r="LO262" s="38"/>
      <c r="LP262" s="38"/>
      <c r="LQ262" s="38"/>
      <c r="LR262" s="38"/>
      <c r="LS262" s="38"/>
      <c r="LT262" s="38"/>
      <c r="LU262" s="38"/>
      <c r="LV262" s="38"/>
      <c r="LW262" s="38"/>
      <c r="LX262" s="38"/>
      <c r="LY262" s="38"/>
      <c r="LZ262" s="38"/>
      <c r="MA262" s="38"/>
      <c r="MB262" s="38"/>
      <c r="MC262" s="38"/>
      <c r="MD262" s="38"/>
      <c r="ME262" s="38"/>
      <c r="MF262" s="38"/>
      <c r="MG262" s="38"/>
      <c r="MH262" s="38"/>
      <c r="MI262" s="38"/>
      <c r="MJ262" s="38"/>
      <c r="MK262" s="38"/>
      <c r="ML262" s="38"/>
      <c r="MM262" s="38"/>
      <c r="MN262" s="38"/>
      <c r="MO262" s="38"/>
      <c r="MP262" s="38"/>
      <c r="MQ262" s="38"/>
      <c r="MR262" s="38"/>
      <c r="MS262" s="38"/>
      <c r="MT262" s="38"/>
      <c r="MU262" s="38"/>
      <c r="MV262" s="38"/>
      <c r="MW262" s="38"/>
      <c r="MX262" s="38"/>
      <c r="MY262" s="38"/>
      <c r="MZ262" s="38"/>
      <c r="NA262" s="38"/>
      <c r="NB262" s="38"/>
      <c r="NC262" s="38"/>
      <c r="ND262" s="38"/>
      <c r="NE262" s="38"/>
      <c r="NF262" s="38"/>
      <c r="NG262" s="38"/>
      <c r="NH262" s="38"/>
      <c r="NI262" s="38"/>
      <c r="NJ262" s="38"/>
      <c r="NK262" s="38"/>
      <c r="NL262" s="38"/>
      <c r="NM262" s="38"/>
      <c r="NN262" s="38"/>
      <c r="NO262" s="38"/>
      <c r="NP262" s="38"/>
      <c r="NQ262" s="38"/>
      <c r="NR262" s="38"/>
      <c r="NS262" s="38"/>
      <c r="NT262" s="38"/>
      <c r="NU262" s="38"/>
      <c r="NV262" s="38"/>
      <c r="NW262" s="38"/>
      <c r="NX262" s="38"/>
      <c r="NY262" s="38"/>
      <c r="NZ262" s="38"/>
      <c r="OA262" s="38"/>
      <c r="OB262" s="38"/>
      <c r="OC262" s="38"/>
      <c r="OD262" s="38"/>
      <c r="OE262" s="38"/>
      <c r="OF262" s="38"/>
      <c r="OG262" s="38"/>
      <c r="OH262" s="38"/>
      <c r="OI262" s="38"/>
      <c r="OJ262" s="38"/>
      <c r="OK262" s="38"/>
      <c r="OL262" s="38"/>
      <c r="OM262" s="38"/>
      <c r="ON262" s="38"/>
      <c r="OO262" s="38"/>
      <c r="OP262" s="38"/>
      <c r="OQ262" s="38"/>
      <c r="OR262" s="38"/>
      <c r="OS262" s="38"/>
      <c r="OT262" s="38"/>
      <c r="OU262" s="38"/>
      <c r="OV262" s="38"/>
      <c r="OW262" s="38"/>
      <c r="OX262" s="38"/>
      <c r="OY262" s="38"/>
      <c r="OZ262" s="38"/>
      <c r="PA262" s="38"/>
      <c r="PB262" s="38"/>
      <c r="PC262" s="38"/>
      <c r="PD262" s="38"/>
      <c r="PE262" s="38"/>
      <c r="PF262" s="38"/>
      <c r="PG262" s="38"/>
      <c r="PH262" s="38"/>
      <c r="PI262" s="38"/>
      <c r="PJ262" s="38"/>
      <c r="PK262" s="38"/>
      <c r="PL262" s="38"/>
      <c r="PM262" s="38"/>
      <c r="PN262" s="38"/>
      <c r="PO262" s="38"/>
      <c r="PP262" s="38"/>
      <c r="PQ262" s="38"/>
      <c r="PR262" s="38"/>
      <c r="PS262" s="38"/>
      <c r="PT262" s="38"/>
      <c r="PU262" s="38"/>
      <c r="PV262" s="38"/>
      <c r="PW262" s="38"/>
      <c r="PX262" s="38"/>
      <c r="PY262" s="38"/>
      <c r="PZ262" s="38"/>
      <c r="QA262" s="38"/>
      <c r="QB262" s="38"/>
      <c r="QC262" s="38"/>
      <c r="QD262" s="38"/>
      <c r="QE262" s="38"/>
      <c r="QF262" s="38"/>
      <c r="QG262" s="38"/>
      <c r="QH262" s="38"/>
      <c r="QI262" s="38"/>
      <c r="QJ262" s="38"/>
      <c r="QK262" s="38"/>
      <c r="QL262" s="38"/>
      <c r="QM262" s="38"/>
      <c r="QN262" s="38"/>
      <c r="QO262" s="38"/>
      <c r="QP262" s="38"/>
      <c r="QQ262" s="38"/>
      <c r="QR262" s="38"/>
      <c r="QS262" s="38"/>
      <c r="QT262" s="38"/>
      <c r="QU262" s="38"/>
      <c r="QV262" s="38"/>
      <c r="QW262" s="38"/>
      <c r="QX262" s="38"/>
      <c r="QY262" s="38"/>
      <c r="QZ262" s="38"/>
      <c r="RA262" s="38"/>
      <c r="RB262" s="38"/>
      <c r="RC262" s="38"/>
      <c r="RD262" s="38"/>
      <c r="RE262" s="38"/>
      <c r="RF262" s="38"/>
      <c r="RG262" s="38"/>
      <c r="RH262" s="38"/>
      <c r="RI262" s="38"/>
      <c r="RJ262" s="38"/>
      <c r="RK262" s="38"/>
      <c r="RL262" s="38"/>
      <c r="RM262" s="38"/>
      <c r="RN262" s="38"/>
      <c r="RO262" s="38"/>
      <c r="RP262" s="38"/>
      <c r="RQ262" s="38"/>
      <c r="RR262" s="38"/>
      <c r="RS262" s="38"/>
      <c r="RT262" s="38"/>
      <c r="RU262" s="38"/>
      <c r="RV262" s="38"/>
      <c r="RW262" s="38"/>
      <c r="RX262" s="38"/>
      <c r="RY262" s="38"/>
      <c r="RZ262" s="38"/>
      <c r="SA262" s="38"/>
      <c r="SB262" s="38"/>
      <c r="SC262" s="38"/>
      <c r="SD262" s="38"/>
      <c r="SE262" s="38"/>
      <c r="SF262" s="38"/>
      <c r="SG262" s="38"/>
      <c r="SH262" s="38"/>
      <c r="SI262" s="38"/>
      <c r="SJ262" s="38"/>
      <c r="SK262" s="38"/>
      <c r="SL262" s="38"/>
      <c r="SM262" s="38"/>
      <c r="SN262" s="38"/>
      <c r="SO262" s="38"/>
      <c r="SP262" s="38"/>
      <c r="SQ262" s="38"/>
      <c r="SR262" s="38"/>
      <c r="SS262" s="38"/>
      <c r="ST262" s="38"/>
      <c r="SU262" s="38"/>
      <c r="SV262" s="38"/>
      <c r="SW262" s="38"/>
      <c r="SX262" s="38"/>
      <c r="SY262" s="38"/>
      <c r="SZ262" s="38"/>
      <c r="TA262" s="38"/>
      <c r="TB262" s="38"/>
      <c r="TC262" s="38"/>
      <c r="TD262" s="38"/>
      <c r="TE262" s="38"/>
      <c r="TF262" s="38"/>
      <c r="TG262" s="38"/>
      <c r="TH262" s="38"/>
      <c r="TI262" s="38"/>
      <c r="TJ262" s="38"/>
      <c r="TK262" s="38"/>
      <c r="TL262" s="38"/>
      <c r="TM262" s="38"/>
      <c r="TN262" s="38"/>
      <c r="TO262" s="38"/>
      <c r="TP262" s="38"/>
      <c r="TQ262" s="38"/>
      <c r="TR262" s="38"/>
      <c r="TS262" s="38"/>
      <c r="TT262" s="38"/>
      <c r="TU262" s="38"/>
      <c r="TV262" s="38"/>
      <c r="TW262" s="38"/>
      <c r="TX262" s="38"/>
      <c r="TY262" s="38"/>
      <c r="TZ262" s="38"/>
      <c r="UA262" s="38"/>
      <c r="UB262" s="38"/>
      <c r="UC262" s="38"/>
      <c r="UD262" s="38"/>
      <c r="UE262" s="38"/>
      <c r="UF262" s="38"/>
      <c r="UG262" s="38"/>
      <c r="UH262" s="38"/>
      <c r="UI262" s="38"/>
      <c r="UJ262" s="38"/>
      <c r="UK262" s="38"/>
      <c r="UL262" s="38"/>
      <c r="UM262" s="38"/>
      <c r="UN262" s="38"/>
      <c r="UO262" s="38"/>
      <c r="UP262" s="38"/>
      <c r="UQ262" s="38"/>
      <c r="UR262" s="38"/>
      <c r="US262" s="38"/>
      <c r="UT262" s="38"/>
      <c r="UU262" s="38"/>
      <c r="UV262" s="38"/>
      <c r="UW262" s="38"/>
      <c r="UX262" s="38"/>
      <c r="UY262" s="38"/>
      <c r="UZ262" s="38"/>
      <c r="VA262" s="38"/>
      <c r="VB262" s="38"/>
      <c r="VC262" s="38"/>
      <c r="VD262" s="38"/>
      <c r="VE262" s="38"/>
      <c r="VF262" s="38"/>
      <c r="VG262" s="38"/>
      <c r="VH262" s="38"/>
      <c r="VI262" s="38"/>
      <c r="VJ262" s="38"/>
      <c r="VK262" s="38"/>
      <c r="VL262" s="38"/>
      <c r="VM262" s="38"/>
      <c r="VN262" s="38"/>
      <c r="VO262" s="38"/>
      <c r="VP262" s="38"/>
      <c r="VQ262" s="38"/>
      <c r="VR262" s="38"/>
      <c r="VS262" s="38"/>
      <c r="VT262" s="38"/>
      <c r="VU262" s="38"/>
      <c r="VV262" s="38"/>
      <c r="VW262" s="38"/>
      <c r="VX262" s="38"/>
      <c r="VY262" s="38"/>
      <c r="VZ262" s="38"/>
      <c r="WA262" s="38"/>
      <c r="WB262" s="38"/>
      <c r="WC262" s="38"/>
      <c r="WD262" s="38"/>
      <c r="WE262" s="38"/>
      <c r="WF262" s="38">
        <v>1</v>
      </c>
      <c r="WG262" s="38">
        <v>1</v>
      </c>
      <c r="WH262" s="38"/>
      <c r="WI262" s="38"/>
      <c r="WJ262" s="38"/>
      <c r="WK262" s="38"/>
      <c r="WL262" s="38"/>
      <c r="WM262" s="38"/>
      <c r="WN262" s="38"/>
      <c r="WO262" s="38"/>
      <c r="WP262" s="38"/>
      <c r="WQ262" s="38"/>
      <c r="WR262" s="38"/>
      <c r="WS262" s="38"/>
      <c r="WT262" s="38"/>
      <c r="WU262" s="38"/>
      <c r="WV262" s="38"/>
      <c r="WW262" s="38"/>
      <c r="WX262" s="38"/>
      <c r="WY262" s="38"/>
      <c r="WZ262" s="38"/>
      <c r="XA262" s="38"/>
      <c r="XB262" s="38"/>
      <c r="XC262" s="38"/>
      <c r="XD262" s="38"/>
      <c r="XE262" s="38"/>
      <c r="XF262" s="38"/>
      <c r="XG262" s="38"/>
      <c r="XH262" s="38"/>
      <c r="XI262" s="38"/>
      <c r="XJ262" s="38"/>
      <c r="XK262" s="38"/>
      <c r="XL262" s="38"/>
      <c r="XM262" s="38"/>
      <c r="XN262" s="38"/>
      <c r="XO262" s="38"/>
      <c r="XP262" s="38"/>
      <c r="XQ262" s="38"/>
      <c r="XR262" s="38"/>
      <c r="XS262" s="38"/>
      <c r="XT262" s="38"/>
      <c r="XU262" s="38"/>
      <c r="XV262" s="38"/>
      <c r="XW262" s="38"/>
      <c r="XX262" s="38"/>
      <c r="XY262" s="38"/>
      <c r="XZ262" s="38"/>
      <c r="YA262" s="38"/>
      <c r="YB262" s="38"/>
      <c r="YC262" s="38"/>
      <c r="YD262" s="38"/>
      <c r="YE262" s="38"/>
      <c r="YF262" s="38"/>
      <c r="YG262" s="38"/>
      <c r="YH262" s="38"/>
      <c r="YI262" s="38"/>
      <c r="YJ262" s="38"/>
      <c r="YK262" s="38"/>
      <c r="YL262" s="38"/>
      <c r="YM262" s="38"/>
      <c r="YN262" s="38"/>
      <c r="YO262" s="38"/>
      <c r="YP262" s="38"/>
      <c r="YQ262" s="38"/>
      <c r="YR262" s="38"/>
      <c r="YS262" s="38"/>
      <c r="YT262" s="38"/>
      <c r="YU262" s="38"/>
      <c r="YV262" s="38"/>
      <c r="YW262" s="38"/>
      <c r="YX262" s="38"/>
      <c r="YY262" s="38"/>
      <c r="YZ262" s="38"/>
      <c r="ZA262" s="38"/>
      <c r="ZB262" s="38"/>
      <c r="ZC262" s="38"/>
      <c r="ZD262" s="38"/>
      <c r="ZE262" s="38"/>
      <c r="ZF262" s="38"/>
      <c r="ZG262" s="38"/>
      <c r="ZH262" s="38"/>
      <c r="ZI262" s="38"/>
      <c r="ZJ262" s="38"/>
      <c r="ZK262" s="38"/>
      <c r="ZL262" s="38"/>
      <c r="ZM262" s="38"/>
      <c r="ZN262" s="38"/>
      <c r="ZO262" s="38"/>
      <c r="ZP262" s="38"/>
      <c r="ZQ262" s="38"/>
      <c r="ZR262" s="38"/>
      <c r="ZS262" s="38"/>
      <c r="ZT262" s="38"/>
      <c r="ZU262" s="38"/>
      <c r="ZV262" s="38"/>
      <c r="ZW262" s="38"/>
      <c r="ZX262" s="38"/>
      <c r="ZY262" s="38"/>
      <c r="ZZ262" s="38"/>
      <c r="AAA262" s="38"/>
      <c r="AAB262" s="38"/>
      <c r="AAC262" s="38"/>
      <c r="AAD262" s="38"/>
      <c r="AAE262" s="38"/>
      <c r="AAF262" s="38"/>
      <c r="AAG262" s="38"/>
      <c r="AAH262" s="38"/>
      <c r="AAI262" s="38"/>
      <c r="AAJ262" s="31">
        <f t="shared" si="26"/>
        <v>0</v>
      </c>
      <c r="AAK262" s="5"/>
      <c r="AAL262" s="7"/>
      <c r="AAM262" s="7"/>
      <c r="AAN262" s="7"/>
      <c r="AAO262" s="7"/>
      <c r="AAP262" s="7"/>
      <c r="AAQ262" s="7"/>
      <c r="AAR262" s="7"/>
      <c r="AAS262" s="7"/>
      <c r="AAT262" s="7"/>
      <c r="AAU262" s="7"/>
      <c r="AAV262" s="7"/>
      <c r="AAW262" s="7"/>
      <c r="AAX262" s="7"/>
      <c r="AAY262" s="7"/>
      <c r="AAZ262" s="7"/>
      <c r="ABA262" s="7"/>
      <c r="ABB262" s="7"/>
      <c r="ABC262" s="7"/>
      <c r="ABD262" s="7"/>
      <c r="ABE262" s="7"/>
      <c r="ABF262" s="7"/>
      <c r="ABG262" s="7"/>
      <c r="ABH262" s="7"/>
    </row>
    <row r="263" spans="1:736" x14ac:dyDescent="0.25">
      <c r="A263" s="43" t="s">
        <v>525</v>
      </c>
      <c r="B263" s="77">
        <f t="shared" si="25"/>
        <v>0</v>
      </c>
      <c r="C263" s="69">
        <v>1</v>
      </c>
      <c r="D263" s="71"/>
      <c r="E263" s="79">
        <v>31.02</v>
      </c>
      <c r="F263" s="79">
        <f t="shared" si="23"/>
        <v>0</v>
      </c>
      <c r="G263" s="77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  <c r="BQ263" s="38"/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38"/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38"/>
      <c r="DC263" s="38"/>
      <c r="DD263" s="38"/>
      <c r="DE263" s="38"/>
      <c r="DF263" s="38"/>
      <c r="DG263" s="38"/>
      <c r="DH263" s="38"/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  <c r="EI263" s="38"/>
      <c r="EJ263" s="38"/>
      <c r="EK263" s="38"/>
      <c r="EL263" s="38"/>
      <c r="EM263" s="38"/>
      <c r="EN263" s="38"/>
      <c r="EO263" s="38"/>
      <c r="EP263" s="38"/>
      <c r="EQ263" s="38"/>
      <c r="ER263" s="38"/>
      <c r="ES263" s="38"/>
      <c r="ET263" s="38"/>
      <c r="EU263" s="38"/>
      <c r="EV263" s="38"/>
      <c r="EW263" s="38"/>
      <c r="EX263" s="38"/>
      <c r="EY263" s="38"/>
      <c r="EZ263" s="38"/>
      <c r="FA263" s="38"/>
      <c r="FB263" s="38"/>
      <c r="FC263" s="38"/>
      <c r="FD263" s="38"/>
      <c r="FE263" s="38"/>
      <c r="FF263" s="38"/>
      <c r="FG263" s="38"/>
      <c r="FH263" s="38"/>
      <c r="FI263" s="38"/>
      <c r="FJ263" s="38"/>
      <c r="FK263" s="38"/>
      <c r="FL263" s="38"/>
      <c r="FM263" s="38"/>
      <c r="FN263" s="38"/>
      <c r="FO263" s="38"/>
      <c r="FP263" s="38"/>
      <c r="FQ263" s="38"/>
      <c r="FR263" s="38"/>
      <c r="FS263" s="38"/>
      <c r="FT263" s="38"/>
      <c r="FU263" s="38"/>
      <c r="FV263" s="38"/>
      <c r="FW263" s="38"/>
      <c r="FX263" s="38"/>
      <c r="FY263" s="38"/>
      <c r="FZ263" s="38"/>
      <c r="GA263" s="38"/>
      <c r="GB263" s="38"/>
      <c r="GC263" s="38"/>
      <c r="GD263" s="38"/>
      <c r="GE263" s="38"/>
      <c r="GF263" s="38"/>
      <c r="GG263" s="38"/>
      <c r="GH263" s="38"/>
      <c r="GI263" s="38"/>
      <c r="GJ263" s="38"/>
      <c r="GK263" s="38"/>
      <c r="GL263" s="38"/>
      <c r="GM263" s="38"/>
      <c r="GN263" s="38"/>
      <c r="GO263" s="38"/>
      <c r="GP263" s="38"/>
      <c r="GQ263" s="38"/>
      <c r="GR263" s="38"/>
      <c r="GS263" s="38"/>
      <c r="GT263" s="38"/>
      <c r="GU263" s="38"/>
      <c r="GV263" s="38"/>
      <c r="GW263" s="38"/>
      <c r="GX263" s="38"/>
      <c r="GY263" s="38"/>
      <c r="GZ263" s="38"/>
      <c r="HA263" s="38"/>
      <c r="HB263" s="38"/>
      <c r="HC263" s="38"/>
      <c r="HD263" s="38"/>
      <c r="HE263" s="38"/>
      <c r="HF263" s="38"/>
      <c r="HG263" s="38"/>
      <c r="HH263" s="38"/>
      <c r="HI263" s="38"/>
      <c r="HJ263" s="38"/>
      <c r="HK263" s="38"/>
      <c r="HL263" s="38"/>
      <c r="HM263" s="38"/>
      <c r="HN263" s="38"/>
      <c r="HO263" s="38"/>
      <c r="HP263" s="38"/>
      <c r="HQ263" s="38"/>
      <c r="HR263" s="38"/>
      <c r="HS263" s="38"/>
      <c r="HT263" s="38"/>
      <c r="HU263" s="38"/>
      <c r="HV263" s="38"/>
      <c r="HW263" s="38"/>
      <c r="HX263" s="38"/>
      <c r="HY263" s="38"/>
      <c r="HZ263" s="38"/>
      <c r="IA263" s="38"/>
      <c r="IB263" s="38"/>
      <c r="IC263" s="38"/>
      <c r="ID263" s="38"/>
      <c r="IE263" s="38"/>
      <c r="IF263" s="38"/>
      <c r="IG263" s="38"/>
      <c r="IH263" s="38"/>
      <c r="II263" s="38"/>
      <c r="IJ263" s="38"/>
      <c r="IK263" s="38"/>
      <c r="IL263" s="38"/>
      <c r="IM263" s="38"/>
      <c r="IN263" s="38"/>
      <c r="IO263" s="38"/>
      <c r="IP263" s="38"/>
      <c r="IQ263" s="38"/>
      <c r="IR263" s="38"/>
      <c r="IS263" s="38"/>
      <c r="IT263" s="38"/>
      <c r="IU263" s="38"/>
      <c r="IV263" s="38"/>
      <c r="IW263" s="38"/>
      <c r="IX263" s="38"/>
      <c r="IY263" s="38"/>
      <c r="IZ263" s="38"/>
      <c r="JA263" s="38"/>
      <c r="JB263" s="38"/>
      <c r="JC263" s="38"/>
      <c r="JD263" s="38"/>
      <c r="JE263" s="38"/>
      <c r="JF263" s="38"/>
      <c r="JG263" s="38"/>
      <c r="JH263" s="38"/>
      <c r="JI263" s="38"/>
      <c r="JJ263" s="38"/>
      <c r="JK263" s="38"/>
      <c r="JL263" s="38"/>
      <c r="JM263" s="38"/>
      <c r="JN263" s="38"/>
      <c r="JO263" s="38"/>
      <c r="JP263" s="38"/>
      <c r="JQ263" s="38"/>
      <c r="JR263" s="38"/>
      <c r="JS263" s="38"/>
      <c r="JT263" s="38"/>
      <c r="JU263" s="38"/>
      <c r="JV263" s="38"/>
      <c r="JW263" s="38"/>
      <c r="JX263" s="38"/>
      <c r="JY263" s="38"/>
      <c r="JZ263" s="38"/>
      <c r="KA263" s="38"/>
      <c r="KB263" s="38"/>
      <c r="KC263" s="38"/>
      <c r="KD263" s="38"/>
      <c r="KE263" s="38"/>
      <c r="KF263" s="38"/>
      <c r="KG263" s="38"/>
      <c r="KH263" s="38"/>
      <c r="KI263" s="38"/>
      <c r="KJ263" s="38"/>
      <c r="KK263" s="38"/>
      <c r="KL263" s="38"/>
      <c r="KM263" s="38"/>
      <c r="KN263" s="38"/>
      <c r="KO263" s="38"/>
      <c r="KP263" s="38"/>
      <c r="KQ263" s="38"/>
      <c r="KR263" s="38"/>
      <c r="KS263" s="38"/>
      <c r="KT263" s="38"/>
      <c r="KU263" s="38"/>
      <c r="KV263" s="38"/>
      <c r="KW263" s="38"/>
      <c r="KX263" s="38"/>
      <c r="KY263" s="38"/>
      <c r="KZ263" s="38"/>
      <c r="LA263" s="38"/>
      <c r="LB263" s="38"/>
      <c r="LC263" s="38"/>
      <c r="LD263" s="38"/>
      <c r="LE263" s="38"/>
      <c r="LF263" s="38"/>
      <c r="LG263" s="38"/>
      <c r="LH263" s="38"/>
      <c r="LI263" s="38"/>
      <c r="LJ263" s="38"/>
      <c r="LK263" s="38"/>
      <c r="LL263" s="38"/>
      <c r="LM263" s="38"/>
      <c r="LN263" s="38"/>
      <c r="LO263" s="38"/>
      <c r="LP263" s="38"/>
      <c r="LQ263" s="38"/>
      <c r="LR263" s="38"/>
      <c r="LS263" s="38"/>
      <c r="LT263" s="38"/>
      <c r="LU263" s="38"/>
      <c r="LV263" s="38"/>
      <c r="LW263" s="38"/>
      <c r="LX263" s="38"/>
      <c r="LY263" s="38"/>
      <c r="LZ263" s="38"/>
      <c r="MA263" s="38"/>
      <c r="MB263" s="38"/>
      <c r="MC263" s="38"/>
      <c r="MD263" s="38"/>
      <c r="ME263" s="38"/>
      <c r="MF263" s="38"/>
      <c r="MG263" s="38"/>
      <c r="MH263" s="38"/>
      <c r="MI263" s="38"/>
      <c r="MJ263" s="38"/>
      <c r="MK263" s="38"/>
      <c r="ML263" s="38"/>
      <c r="MM263" s="38"/>
      <c r="MN263" s="38"/>
      <c r="MO263" s="38"/>
      <c r="MP263" s="38"/>
      <c r="MQ263" s="38"/>
      <c r="MR263" s="38"/>
      <c r="MS263" s="38"/>
      <c r="MT263" s="38"/>
      <c r="MU263" s="38"/>
      <c r="MV263" s="38"/>
      <c r="MW263" s="38"/>
      <c r="MX263" s="38"/>
      <c r="MY263" s="38"/>
      <c r="MZ263" s="38"/>
      <c r="NA263" s="38"/>
      <c r="NB263" s="38"/>
      <c r="NC263" s="38"/>
      <c r="ND263" s="38"/>
      <c r="NE263" s="38"/>
      <c r="NF263" s="38"/>
      <c r="NG263" s="38"/>
      <c r="NH263" s="38"/>
      <c r="NI263" s="38"/>
      <c r="NJ263" s="38"/>
      <c r="NK263" s="38"/>
      <c r="NL263" s="38"/>
      <c r="NM263" s="38"/>
      <c r="NN263" s="38"/>
      <c r="NO263" s="38"/>
      <c r="NP263" s="38"/>
      <c r="NQ263" s="38"/>
      <c r="NR263" s="38"/>
      <c r="NS263" s="38"/>
      <c r="NT263" s="38"/>
      <c r="NU263" s="38"/>
      <c r="NV263" s="38"/>
      <c r="NW263" s="38"/>
      <c r="NX263" s="38"/>
      <c r="NY263" s="38"/>
      <c r="NZ263" s="38"/>
      <c r="OA263" s="38"/>
      <c r="OB263" s="38"/>
      <c r="OC263" s="38"/>
      <c r="OD263" s="38"/>
      <c r="OE263" s="38"/>
      <c r="OF263" s="38"/>
      <c r="OG263" s="38"/>
      <c r="OH263" s="38"/>
      <c r="OI263" s="38"/>
      <c r="OJ263" s="38"/>
      <c r="OK263" s="38"/>
      <c r="OL263" s="38">
        <v>1</v>
      </c>
      <c r="OM263" s="38"/>
      <c r="ON263" s="38"/>
      <c r="OO263" s="38"/>
      <c r="OP263" s="38"/>
      <c r="OQ263" s="38"/>
      <c r="OR263" s="38"/>
      <c r="OS263" s="38"/>
      <c r="OT263" s="38"/>
      <c r="OU263" s="38"/>
      <c r="OV263" s="38"/>
      <c r="OW263" s="38"/>
      <c r="OX263" s="38"/>
      <c r="OY263" s="38"/>
      <c r="OZ263" s="38">
        <v>1</v>
      </c>
      <c r="PA263" s="38"/>
      <c r="PB263" s="38"/>
      <c r="PC263" s="38"/>
      <c r="PD263" s="38"/>
      <c r="PE263" s="38"/>
      <c r="PF263" s="38"/>
      <c r="PG263" s="38"/>
      <c r="PH263" s="38"/>
      <c r="PI263" s="38"/>
      <c r="PJ263" s="38"/>
      <c r="PK263" s="38"/>
      <c r="PL263" s="38"/>
      <c r="PM263" s="38"/>
      <c r="PN263" s="38"/>
      <c r="PO263" s="38"/>
      <c r="PP263" s="38"/>
      <c r="PQ263" s="38"/>
      <c r="PR263" s="38"/>
      <c r="PS263" s="38"/>
      <c r="PT263" s="38"/>
      <c r="PU263" s="38"/>
      <c r="PV263" s="38"/>
      <c r="PW263" s="38"/>
      <c r="PX263" s="38"/>
      <c r="PY263" s="38"/>
      <c r="PZ263" s="38"/>
      <c r="QA263" s="38"/>
      <c r="QB263" s="38"/>
      <c r="QC263" s="38"/>
      <c r="QD263" s="38"/>
      <c r="QE263" s="38"/>
      <c r="QF263" s="38"/>
      <c r="QG263" s="38"/>
      <c r="QH263" s="38"/>
      <c r="QI263" s="38"/>
      <c r="QJ263" s="38"/>
      <c r="QK263" s="38"/>
      <c r="QL263" s="38"/>
      <c r="QM263" s="38"/>
      <c r="QN263" s="38"/>
      <c r="QO263" s="38"/>
      <c r="QP263" s="38"/>
      <c r="QQ263" s="38"/>
      <c r="QR263" s="38"/>
      <c r="QS263" s="38"/>
      <c r="QT263" s="38"/>
      <c r="QU263" s="38"/>
      <c r="QV263" s="38"/>
      <c r="QW263" s="38"/>
      <c r="QX263" s="38"/>
      <c r="QY263" s="38"/>
      <c r="QZ263" s="38"/>
      <c r="RA263" s="38"/>
      <c r="RB263" s="38"/>
      <c r="RC263" s="38"/>
      <c r="RD263" s="38"/>
      <c r="RE263" s="38"/>
      <c r="RF263" s="38"/>
      <c r="RG263" s="38"/>
      <c r="RH263" s="38"/>
      <c r="RI263" s="38"/>
      <c r="RJ263" s="38"/>
      <c r="RK263" s="38"/>
      <c r="RL263" s="38"/>
      <c r="RM263" s="38"/>
      <c r="RN263" s="38"/>
      <c r="RO263" s="38"/>
      <c r="RP263" s="38"/>
      <c r="RQ263" s="38"/>
      <c r="RR263" s="38"/>
      <c r="RS263" s="38"/>
      <c r="RT263" s="38"/>
      <c r="RU263" s="38"/>
      <c r="RV263" s="38"/>
      <c r="RW263" s="38"/>
      <c r="RX263" s="38"/>
      <c r="RY263" s="38"/>
      <c r="RZ263" s="38"/>
      <c r="SA263" s="38"/>
      <c r="SB263" s="38"/>
      <c r="SC263" s="38"/>
      <c r="SD263" s="38"/>
      <c r="SE263" s="38"/>
      <c r="SF263" s="38"/>
      <c r="SG263" s="38"/>
      <c r="SH263" s="38"/>
      <c r="SI263" s="38"/>
      <c r="SJ263" s="38"/>
      <c r="SK263" s="38"/>
      <c r="SL263" s="38"/>
      <c r="SM263" s="38"/>
      <c r="SN263" s="38"/>
      <c r="SO263" s="38"/>
      <c r="SP263" s="38"/>
      <c r="SQ263" s="38"/>
      <c r="SR263" s="38"/>
      <c r="SS263" s="38"/>
      <c r="ST263" s="38"/>
      <c r="SU263" s="38"/>
      <c r="SV263" s="38"/>
      <c r="SW263" s="38"/>
      <c r="SX263" s="38"/>
      <c r="SY263" s="38"/>
      <c r="SZ263" s="38"/>
      <c r="TA263" s="38"/>
      <c r="TB263" s="38"/>
      <c r="TC263" s="38"/>
      <c r="TD263" s="38"/>
      <c r="TE263" s="38"/>
      <c r="TF263" s="38"/>
      <c r="TG263" s="38"/>
      <c r="TH263" s="38"/>
      <c r="TI263" s="38"/>
      <c r="TJ263" s="38"/>
      <c r="TK263" s="38"/>
      <c r="TL263" s="38"/>
      <c r="TM263" s="38"/>
      <c r="TN263" s="38"/>
      <c r="TO263" s="38"/>
      <c r="TP263" s="38"/>
      <c r="TQ263" s="38"/>
      <c r="TR263" s="38"/>
      <c r="TS263" s="38"/>
      <c r="TT263" s="38"/>
      <c r="TU263" s="38"/>
      <c r="TV263" s="38"/>
      <c r="TW263" s="38"/>
      <c r="TX263" s="38"/>
      <c r="TY263" s="38"/>
      <c r="TZ263" s="38"/>
      <c r="UA263" s="38"/>
      <c r="UB263" s="38"/>
      <c r="UC263" s="38"/>
      <c r="UD263" s="38"/>
      <c r="UE263" s="38"/>
      <c r="UF263" s="38"/>
      <c r="UG263" s="38"/>
      <c r="UH263" s="38"/>
      <c r="UI263" s="38"/>
      <c r="UJ263" s="38"/>
      <c r="UK263" s="38"/>
      <c r="UL263" s="38"/>
      <c r="UM263" s="38"/>
      <c r="UN263" s="38"/>
      <c r="UO263" s="38"/>
      <c r="UP263" s="38"/>
      <c r="UQ263" s="38"/>
      <c r="UR263" s="38"/>
      <c r="US263" s="38"/>
      <c r="UT263" s="38"/>
      <c r="UU263" s="38"/>
      <c r="UV263" s="38"/>
      <c r="UW263" s="38"/>
      <c r="UX263" s="38"/>
      <c r="UY263" s="38"/>
      <c r="UZ263" s="38"/>
      <c r="VA263" s="38"/>
      <c r="VB263" s="38"/>
      <c r="VC263" s="38"/>
      <c r="VD263" s="38"/>
      <c r="VE263" s="38"/>
      <c r="VF263" s="38"/>
      <c r="VG263" s="38"/>
      <c r="VH263" s="38"/>
      <c r="VI263" s="38"/>
      <c r="VJ263" s="38"/>
      <c r="VK263" s="38"/>
      <c r="VL263" s="38"/>
      <c r="VM263" s="38"/>
      <c r="VN263" s="38"/>
      <c r="VO263" s="38"/>
      <c r="VP263" s="38"/>
      <c r="VQ263" s="38"/>
      <c r="VR263" s="38"/>
      <c r="VS263" s="38"/>
      <c r="VT263" s="38"/>
      <c r="VU263" s="38"/>
      <c r="VV263" s="38"/>
      <c r="VW263" s="38"/>
      <c r="VX263" s="38"/>
      <c r="VY263" s="38"/>
      <c r="VZ263" s="38"/>
      <c r="WA263" s="38"/>
      <c r="WB263" s="38"/>
      <c r="WC263" s="38"/>
      <c r="WD263" s="38"/>
      <c r="WE263" s="38"/>
      <c r="WF263" s="38"/>
      <c r="WG263" s="38"/>
      <c r="WH263" s="38"/>
      <c r="WI263" s="38"/>
      <c r="WJ263" s="38"/>
      <c r="WK263" s="38"/>
      <c r="WL263" s="38"/>
      <c r="WM263" s="38"/>
      <c r="WN263" s="38"/>
      <c r="WO263" s="38"/>
      <c r="WP263" s="38"/>
      <c r="WQ263" s="38"/>
      <c r="WR263" s="38"/>
      <c r="WS263" s="38"/>
      <c r="WT263" s="38"/>
      <c r="WU263" s="38"/>
      <c r="WV263" s="38"/>
      <c r="WW263" s="38"/>
      <c r="WX263" s="38"/>
      <c r="WY263" s="38"/>
      <c r="WZ263" s="38"/>
      <c r="XA263" s="38"/>
      <c r="XB263" s="38"/>
      <c r="XC263" s="38"/>
      <c r="XD263" s="38"/>
      <c r="XE263" s="38"/>
      <c r="XF263" s="38"/>
      <c r="XG263" s="38"/>
      <c r="XH263" s="38"/>
      <c r="XI263" s="38"/>
      <c r="XJ263" s="38"/>
      <c r="XK263" s="38"/>
      <c r="XL263" s="38"/>
      <c r="XM263" s="38"/>
      <c r="XN263" s="38"/>
      <c r="XO263" s="38"/>
      <c r="XP263" s="38"/>
      <c r="XQ263" s="38"/>
      <c r="XR263" s="38"/>
      <c r="XS263" s="38"/>
      <c r="XT263" s="38"/>
      <c r="XU263" s="38"/>
      <c r="XV263" s="38"/>
      <c r="XW263" s="38"/>
      <c r="XX263" s="38"/>
      <c r="XY263" s="38"/>
      <c r="XZ263" s="38"/>
      <c r="YA263" s="38"/>
      <c r="YB263" s="38"/>
      <c r="YC263" s="38"/>
      <c r="YD263" s="38"/>
      <c r="YE263" s="38"/>
      <c r="YF263" s="38"/>
      <c r="YG263" s="38"/>
      <c r="YH263" s="38"/>
      <c r="YI263" s="38"/>
      <c r="YJ263" s="38"/>
      <c r="YK263" s="38"/>
      <c r="YL263" s="38"/>
      <c r="YM263" s="38"/>
      <c r="YN263" s="38"/>
      <c r="YO263" s="38"/>
      <c r="YP263" s="38"/>
      <c r="YQ263" s="38"/>
      <c r="YR263" s="38"/>
      <c r="YS263" s="38"/>
      <c r="YT263" s="38"/>
      <c r="YU263" s="38"/>
      <c r="YV263" s="38"/>
      <c r="YW263" s="38"/>
      <c r="YX263" s="38"/>
      <c r="YY263" s="38"/>
      <c r="YZ263" s="38"/>
      <c r="ZA263" s="38"/>
      <c r="ZB263" s="38"/>
      <c r="ZC263" s="38"/>
      <c r="ZD263" s="38"/>
      <c r="ZE263" s="38"/>
      <c r="ZF263" s="38"/>
      <c r="ZG263" s="38"/>
      <c r="ZH263" s="38"/>
      <c r="ZI263" s="38"/>
      <c r="ZJ263" s="38"/>
      <c r="ZK263" s="38"/>
      <c r="ZL263" s="38"/>
      <c r="ZM263" s="38"/>
      <c r="ZN263" s="38"/>
      <c r="ZO263" s="38"/>
      <c r="ZP263" s="38"/>
      <c r="ZQ263" s="38"/>
      <c r="ZR263" s="38"/>
      <c r="ZS263" s="38"/>
      <c r="ZT263" s="38"/>
      <c r="ZU263" s="38"/>
      <c r="ZV263" s="38"/>
      <c r="ZW263" s="38"/>
      <c r="ZX263" s="38"/>
      <c r="ZY263" s="38"/>
      <c r="ZZ263" s="38"/>
      <c r="AAA263" s="38"/>
      <c r="AAB263" s="38"/>
      <c r="AAC263" s="38"/>
      <c r="AAD263" s="38"/>
      <c r="AAE263" s="38"/>
      <c r="AAF263" s="38"/>
      <c r="AAG263" s="38"/>
      <c r="AAH263" s="38"/>
      <c r="AAI263" s="38"/>
      <c r="AAJ263" s="31">
        <f t="shared" si="26"/>
        <v>0</v>
      </c>
      <c r="AAK263" s="5"/>
      <c r="AAL263" s="7"/>
      <c r="AAM263" s="7"/>
      <c r="AAN263" s="7"/>
      <c r="AAO263" s="7"/>
      <c r="AAP263" s="7"/>
      <c r="AAQ263" s="7"/>
      <c r="AAR263" s="7"/>
      <c r="AAS263" s="7"/>
      <c r="AAT263" s="7"/>
      <c r="AAU263" s="7"/>
      <c r="AAV263" s="7"/>
      <c r="AAW263" s="7"/>
      <c r="AAX263" s="7"/>
      <c r="AAY263" s="7"/>
      <c r="AAZ263" s="7"/>
      <c r="ABA263" s="7"/>
      <c r="ABB263" s="7"/>
      <c r="ABC263" s="7"/>
      <c r="ABD263" s="7"/>
      <c r="ABE263" s="7"/>
      <c r="ABF263" s="7"/>
      <c r="ABG263" s="7"/>
      <c r="ABH263" s="7"/>
    </row>
    <row r="264" spans="1:736" x14ac:dyDescent="0.25">
      <c r="A264" s="43" t="s">
        <v>131</v>
      </c>
      <c r="B264" s="77">
        <f t="shared" si="25"/>
        <v>0</v>
      </c>
      <c r="C264" s="69">
        <v>1</v>
      </c>
      <c r="D264" s="71">
        <v>43461</v>
      </c>
      <c r="E264" s="79">
        <v>15.16</v>
      </c>
      <c r="F264" s="79">
        <f t="shared" si="23"/>
        <v>0</v>
      </c>
      <c r="G264" s="77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>
        <v>2</v>
      </c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>
        <v>2</v>
      </c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>
        <v>1</v>
      </c>
      <c r="TF264" s="38"/>
      <c r="TG264" s="38"/>
      <c r="TH264" s="38"/>
      <c r="TI264" s="38"/>
      <c r="TJ264" s="38"/>
      <c r="TK264" s="38"/>
      <c r="TL264" s="38"/>
      <c r="TM264" s="38"/>
      <c r="TN264" s="38">
        <v>1</v>
      </c>
      <c r="TO264" s="38"/>
      <c r="TP264" s="38"/>
      <c r="TQ264" s="38"/>
      <c r="TR264" s="38"/>
      <c r="TS264" s="38"/>
      <c r="TT264" s="38">
        <v>10</v>
      </c>
      <c r="TU264" s="38">
        <v>10</v>
      </c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>
        <v>20</v>
      </c>
      <c r="WG264" s="38"/>
      <c r="WH264" s="38"/>
      <c r="WI264" s="38"/>
      <c r="WJ264" s="38">
        <v>20</v>
      </c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>
        <v>2</v>
      </c>
      <c r="XI264" s="38"/>
      <c r="XJ264" s="38"/>
      <c r="XK264" s="38"/>
      <c r="XL264" s="38"/>
      <c r="XM264" s="38">
        <v>2</v>
      </c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>
        <v>6</v>
      </c>
      <c r="YW264" s="38"/>
      <c r="YX264" s="38">
        <v>6</v>
      </c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>
        <v>4</v>
      </c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>
        <v>4</v>
      </c>
      <c r="AAB264" s="38"/>
      <c r="AAC264" s="38"/>
      <c r="AAD264" s="38"/>
      <c r="AAE264" s="38"/>
      <c r="AAF264" s="38"/>
      <c r="AAG264" s="38"/>
      <c r="AAH264" s="38"/>
      <c r="AAI264" s="38"/>
      <c r="AAJ264" s="31">
        <f t="shared" si="26"/>
        <v>0</v>
      </c>
      <c r="AAK264" s="5"/>
      <c r="AAL264" s="7"/>
      <c r="AAM264" s="7"/>
      <c r="AAN264" s="7"/>
      <c r="AAO264" s="7"/>
      <c r="AAP264" s="7"/>
      <c r="AAQ264" s="7"/>
      <c r="AAR264" s="7"/>
      <c r="AAS264" s="7"/>
      <c r="AAT264" s="7"/>
      <c r="AAU264" s="7"/>
      <c r="AAV264" s="7"/>
      <c r="AAW264" s="7"/>
      <c r="AAX264" s="7"/>
      <c r="AAY264" s="7"/>
      <c r="AAZ264" s="7"/>
      <c r="ABA264" s="7"/>
      <c r="ABB264" s="7"/>
      <c r="ABC264" s="7"/>
      <c r="ABD264" s="7"/>
      <c r="ABE264" s="7"/>
      <c r="ABF264" s="7"/>
      <c r="ABG264" s="7"/>
      <c r="ABH264" s="7"/>
    </row>
    <row r="265" spans="1:736" x14ac:dyDescent="0.25">
      <c r="A265" s="43" t="s">
        <v>131</v>
      </c>
      <c r="B265" s="77">
        <f t="shared" si="25"/>
        <v>0</v>
      </c>
      <c r="C265" s="69">
        <v>10</v>
      </c>
      <c r="D265" s="71">
        <v>43461</v>
      </c>
      <c r="E265" s="79">
        <v>12.86</v>
      </c>
      <c r="F265" s="79">
        <f t="shared" si="23"/>
        <v>0</v>
      </c>
      <c r="G265" s="77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>
        <v>30</v>
      </c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>
        <v>30</v>
      </c>
      <c r="AAB265" s="38"/>
      <c r="AAC265" s="38"/>
      <c r="AAD265" s="38"/>
      <c r="AAE265" s="38"/>
      <c r="AAF265" s="38"/>
      <c r="AAG265" s="38"/>
      <c r="AAH265" s="38"/>
      <c r="AAI265" s="38"/>
      <c r="AAJ265" s="31">
        <f t="shared" si="26"/>
        <v>0</v>
      </c>
      <c r="AAK265" s="5"/>
      <c r="AAL265" s="7"/>
      <c r="AAM265" s="7"/>
      <c r="AAN265" s="7"/>
      <c r="AAO265" s="7"/>
      <c r="AAP265" s="7"/>
      <c r="AAQ265" s="7"/>
      <c r="AAR265" s="7"/>
      <c r="AAS265" s="7"/>
      <c r="AAT265" s="7"/>
      <c r="AAU265" s="7"/>
      <c r="AAV265" s="7"/>
      <c r="AAW265" s="7"/>
      <c r="AAX265" s="7"/>
      <c r="AAY265" s="7"/>
      <c r="AAZ265" s="7"/>
      <c r="ABA265" s="7"/>
      <c r="ABB265" s="7"/>
      <c r="ABC265" s="7"/>
      <c r="ABD265" s="7"/>
      <c r="ABE265" s="7"/>
      <c r="ABF265" s="7"/>
      <c r="ABG265" s="7"/>
      <c r="ABH265" s="7"/>
    </row>
    <row r="266" spans="1:736" s="36" customFormat="1" ht="12.75" customHeight="1" x14ac:dyDescent="0.25">
      <c r="A266" s="62" t="s">
        <v>19</v>
      </c>
      <c r="B266" s="77">
        <f t="shared" si="25"/>
        <v>10</v>
      </c>
      <c r="C266" s="69">
        <v>10</v>
      </c>
      <c r="D266" s="72">
        <v>43374</v>
      </c>
      <c r="E266" s="79">
        <v>21.09</v>
      </c>
      <c r="F266" s="79">
        <f t="shared" ref="F266:F271" si="27">E266*B266</f>
        <v>210.9</v>
      </c>
      <c r="G266" s="77">
        <v>10</v>
      </c>
      <c r="H266" s="38"/>
      <c r="I266" s="38"/>
      <c r="J266" s="38"/>
      <c r="K266" s="38"/>
      <c r="L266" s="38"/>
      <c r="M266" s="38"/>
      <c r="N266" s="38">
        <v>10</v>
      </c>
      <c r="O266" s="38">
        <v>20</v>
      </c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>
        <v>50</v>
      </c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>
        <v>30</v>
      </c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>
        <v>50</v>
      </c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>
        <v>50</v>
      </c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>
        <v>10</v>
      </c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>
        <v>50</v>
      </c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>
        <v>20</v>
      </c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>
        <v>30</v>
      </c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>
        <v>50</v>
      </c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>
        <v>50</v>
      </c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>
        <v>50</v>
      </c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>
        <v>30</v>
      </c>
      <c r="QB266" s="38"/>
      <c r="QC266" s="38"/>
      <c r="QD266" s="38">
        <v>30</v>
      </c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>
        <v>100</v>
      </c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>
        <v>20</v>
      </c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>
        <v>10</v>
      </c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>
        <v>10</v>
      </c>
      <c r="YU266" s="38">
        <v>30</v>
      </c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>
        <v>30</v>
      </c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1">
        <f t="shared" si="26"/>
        <v>0</v>
      </c>
      <c r="AAK266" s="5"/>
    </row>
    <row r="267" spans="1:736" s="36" customFormat="1" ht="12.75" customHeight="1" x14ac:dyDescent="0.25">
      <c r="A267" s="62" t="s">
        <v>19</v>
      </c>
      <c r="B267" s="77">
        <f t="shared" si="25"/>
        <v>40</v>
      </c>
      <c r="C267" s="69">
        <v>10</v>
      </c>
      <c r="D267" s="71">
        <v>43437</v>
      </c>
      <c r="E267" s="79">
        <v>18.489999999999998</v>
      </c>
      <c r="F267" s="79">
        <f t="shared" si="27"/>
        <v>739.59999999999991</v>
      </c>
      <c r="G267" s="77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>
        <v>20</v>
      </c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>
        <v>20</v>
      </c>
      <c r="BU267" s="38"/>
      <c r="BV267" s="38"/>
      <c r="BW267" s="38"/>
      <c r="BX267" s="38">
        <v>10</v>
      </c>
      <c r="BY267" s="38">
        <v>50</v>
      </c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>
        <v>20</v>
      </c>
      <c r="DR267" s="38"/>
      <c r="DS267" s="38"/>
      <c r="DT267" s="38"/>
      <c r="DU267" s="38"/>
      <c r="DV267" s="38"/>
      <c r="DW267" s="38"/>
      <c r="DX267" s="38"/>
      <c r="DY267" s="38">
        <v>20</v>
      </c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>
        <v>120</v>
      </c>
      <c r="GJ267" s="38"/>
      <c r="GK267" s="38"/>
      <c r="GL267" s="38">
        <v>30</v>
      </c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>
        <v>60</v>
      </c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>
        <v>10</v>
      </c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>
        <v>20</v>
      </c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>
        <v>30</v>
      </c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>
        <v>30</v>
      </c>
      <c r="LC267" s="38"/>
      <c r="LD267" s="38"/>
      <c r="LE267" s="38"/>
      <c r="LF267" s="38"/>
      <c r="LG267" s="38"/>
      <c r="LH267" s="38"/>
      <c r="LI267" s="38"/>
      <c r="LJ267" s="38"/>
      <c r="LK267" s="38"/>
      <c r="LL267" s="38">
        <v>30</v>
      </c>
      <c r="LM267" s="38"/>
      <c r="LN267" s="38"/>
      <c r="LO267" s="38"/>
      <c r="LP267" s="38"/>
      <c r="LQ267" s="38"/>
      <c r="LR267" s="38"/>
      <c r="LS267" s="38">
        <v>10</v>
      </c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>
        <v>10</v>
      </c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>
        <v>10</v>
      </c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>
        <f>60+30</f>
        <v>90</v>
      </c>
      <c r="PN267" s="38">
        <v>30</v>
      </c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>
        <v>10</v>
      </c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>
        <v>50</v>
      </c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>
        <v>20</v>
      </c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>
        <v>20</v>
      </c>
      <c r="XH267" s="38">
        <v>40</v>
      </c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>
        <v>40</v>
      </c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1">
        <f t="shared" si="26"/>
        <v>0</v>
      </c>
      <c r="AAK267" s="5"/>
    </row>
    <row r="268" spans="1:736" s="36" customFormat="1" ht="12.75" customHeight="1" x14ac:dyDescent="0.25">
      <c r="A268" s="62" t="s">
        <v>19</v>
      </c>
      <c r="B268" s="77">
        <f t="shared" si="25"/>
        <v>50</v>
      </c>
      <c r="C268" s="69">
        <v>10</v>
      </c>
      <c r="D268" s="71">
        <v>43451</v>
      </c>
      <c r="E268" s="79">
        <v>18.440000000000001</v>
      </c>
      <c r="F268" s="79">
        <f t="shared" si="27"/>
        <v>922.00000000000011</v>
      </c>
      <c r="G268" s="77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>
        <v>20</v>
      </c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>
        <v>20</v>
      </c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>
        <v>50</v>
      </c>
      <c r="YU268" s="38"/>
      <c r="YV268" s="38">
        <v>50</v>
      </c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1">
        <f t="shared" si="26"/>
        <v>0</v>
      </c>
      <c r="AAK268" s="5"/>
    </row>
    <row r="269" spans="1:736" s="36" customFormat="1" ht="12.75" customHeight="1" x14ac:dyDescent="0.25">
      <c r="A269" s="62" t="s">
        <v>390</v>
      </c>
      <c r="B269" s="77">
        <f t="shared" si="25"/>
        <v>0</v>
      </c>
      <c r="C269" s="69">
        <v>10</v>
      </c>
      <c r="D269" s="71">
        <v>43409</v>
      </c>
      <c r="E269" s="79">
        <v>12.83</v>
      </c>
      <c r="F269" s="79">
        <f t="shared" si="27"/>
        <v>0</v>
      </c>
      <c r="G269" s="77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>
        <v>20</v>
      </c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>
        <v>20</v>
      </c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>
        <v>20</v>
      </c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>
        <v>20</v>
      </c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1">
        <f t="shared" si="26"/>
        <v>0</v>
      </c>
      <c r="AAK269" s="5"/>
    </row>
    <row r="270" spans="1:736" ht="12.75" customHeight="1" x14ac:dyDescent="0.25">
      <c r="A270" s="43" t="s">
        <v>132</v>
      </c>
      <c r="B270" s="77">
        <f t="shared" si="25"/>
        <v>0</v>
      </c>
      <c r="C270" s="69">
        <v>10</v>
      </c>
      <c r="D270" s="71">
        <v>43461</v>
      </c>
      <c r="E270" s="79">
        <v>16.78</v>
      </c>
      <c r="F270" s="79">
        <f t="shared" si="27"/>
        <v>0</v>
      </c>
      <c r="G270" s="77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>
        <v>10</v>
      </c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>
        <v>10</v>
      </c>
      <c r="AS270" s="38"/>
      <c r="AT270" s="38"/>
      <c r="AU270" s="38"/>
      <c r="AV270" s="38"/>
      <c r="AW270" s="38"/>
      <c r="AX270" s="38"/>
      <c r="AY270" s="38"/>
      <c r="AZ270" s="38"/>
      <c r="BA270" s="38"/>
      <c r="BB270" s="38">
        <v>10</v>
      </c>
      <c r="BC270" s="38"/>
      <c r="BD270" s="38"/>
      <c r="BE270" s="38"/>
      <c r="BF270" s="38"/>
      <c r="BG270" s="38"/>
      <c r="BH270" s="38"/>
      <c r="BI270" s="38">
        <v>10</v>
      </c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>
        <v>20</v>
      </c>
      <c r="CZ270" s="38"/>
      <c r="DA270" s="38"/>
      <c r="DB270" s="38">
        <v>20</v>
      </c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>
        <v>1</v>
      </c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>
        <v>20</v>
      </c>
      <c r="EU270" s="38"/>
      <c r="EV270" s="38">
        <v>1</v>
      </c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>
        <v>20</v>
      </c>
      <c r="GJ270" s="38"/>
      <c r="GK270" s="38"/>
      <c r="GL270" s="38"/>
      <c r="GM270" s="38"/>
      <c r="GN270" s="38">
        <v>5</v>
      </c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>
        <v>5</v>
      </c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>
        <v>10</v>
      </c>
      <c r="NR270" s="38"/>
      <c r="NS270" s="38">
        <v>10</v>
      </c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>
        <v>10</v>
      </c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>
        <v>10</v>
      </c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>
        <v>10</v>
      </c>
      <c r="ZH270" s="38"/>
      <c r="ZI270" s="38"/>
      <c r="ZJ270" s="38"/>
      <c r="ZK270" s="38"/>
      <c r="ZL270" s="38"/>
      <c r="ZM270" s="38"/>
      <c r="ZN270" s="38"/>
      <c r="ZO270" s="38"/>
      <c r="ZP270" s="38"/>
      <c r="ZQ270" s="38">
        <v>10</v>
      </c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1">
        <f t="shared" si="26"/>
        <v>0</v>
      </c>
      <c r="AAK270" s="5"/>
      <c r="AAL270" s="7"/>
      <c r="AAM270" s="7"/>
      <c r="AAN270" s="7"/>
      <c r="AAO270" s="7"/>
      <c r="AAP270" s="7"/>
      <c r="AAQ270" s="7"/>
      <c r="AAR270" s="7"/>
      <c r="AAS270" s="7"/>
      <c r="AAT270" s="7"/>
      <c r="AAU270" s="7"/>
      <c r="AAV270" s="7"/>
      <c r="AAW270" s="7"/>
      <c r="AAX270" s="7"/>
      <c r="AAY270" s="7"/>
      <c r="AAZ270" s="7"/>
      <c r="ABA270" s="7"/>
      <c r="ABB270" s="7"/>
      <c r="ABC270" s="7"/>
      <c r="ABD270" s="7"/>
      <c r="ABE270" s="7"/>
      <c r="ABF270" s="7"/>
      <c r="ABG270" s="7"/>
      <c r="ABH270" s="7"/>
    </row>
    <row r="271" spans="1:736" ht="12.75" customHeight="1" x14ac:dyDescent="0.25">
      <c r="A271" s="43" t="s">
        <v>686</v>
      </c>
      <c r="B271" s="77">
        <f t="shared" si="25"/>
        <v>0</v>
      </c>
      <c r="C271" s="69">
        <v>1</v>
      </c>
      <c r="D271" s="71">
        <v>43430</v>
      </c>
      <c r="E271" s="79">
        <v>40.15</v>
      </c>
      <c r="F271" s="79">
        <f t="shared" si="27"/>
        <v>0</v>
      </c>
      <c r="G271" s="77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>
        <v>3</v>
      </c>
      <c r="WR271" s="38"/>
      <c r="WS271" s="38"/>
      <c r="WT271" s="38">
        <v>2</v>
      </c>
      <c r="WU271" s="38"/>
      <c r="WV271" s="38"/>
      <c r="WW271" s="38">
        <v>1</v>
      </c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1">
        <f t="shared" si="26"/>
        <v>0</v>
      </c>
      <c r="AAK271" s="5"/>
      <c r="AAL271" s="7"/>
      <c r="AAM271" s="7"/>
      <c r="AAN271" s="7"/>
      <c r="AAO271" s="7"/>
      <c r="AAP271" s="7"/>
      <c r="AAQ271" s="7"/>
      <c r="AAR271" s="7"/>
      <c r="AAS271" s="7"/>
      <c r="AAT271" s="7"/>
      <c r="AAU271" s="7"/>
      <c r="AAV271" s="7"/>
      <c r="AAW271" s="7"/>
      <c r="AAX271" s="7"/>
      <c r="AAY271" s="7"/>
      <c r="AAZ271" s="7"/>
      <c r="ABA271" s="7"/>
      <c r="ABB271" s="7"/>
      <c r="ABC271" s="7"/>
      <c r="ABD271" s="7"/>
      <c r="ABE271" s="7"/>
      <c r="ABF271" s="7"/>
      <c r="ABG271" s="7"/>
      <c r="ABH271" s="7"/>
    </row>
    <row r="272" spans="1:736" ht="12.75" customHeight="1" x14ac:dyDescent="0.25">
      <c r="A272" s="43" t="s">
        <v>186</v>
      </c>
      <c r="B272" s="77">
        <f t="shared" si="25"/>
        <v>0</v>
      </c>
      <c r="C272" s="69">
        <v>9</v>
      </c>
      <c r="D272" s="71">
        <v>43437</v>
      </c>
      <c r="E272" s="79">
        <v>34.85</v>
      </c>
      <c r="F272" s="79">
        <f t="shared" ref="F272:F277" si="28">E272*B272</f>
        <v>0</v>
      </c>
      <c r="G272" s="77">
        <v>9</v>
      </c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>
        <v>9</v>
      </c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>
        <v>16.2</v>
      </c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>
        <v>16.2</v>
      </c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>
        <v>18</v>
      </c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>
        <v>18</v>
      </c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>
        <v>9</v>
      </c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>
        <v>9</v>
      </c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>
        <v>18</v>
      </c>
      <c r="SJ272" s="38"/>
      <c r="SK272" s="38"/>
      <c r="SL272" s="38"/>
      <c r="SM272" s="38"/>
      <c r="SN272" s="38"/>
      <c r="SO272" s="38"/>
      <c r="SP272" s="38"/>
      <c r="SQ272" s="38"/>
      <c r="SR272" s="38">
        <v>18</v>
      </c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>
        <v>9</v>
      </c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>
        <v>9</v>
      </c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1">
        <f t="shared" si="26"/>
        <v>0</v>
      </c>
      <c r="AAK272" s="5"/>
      <c r="AAL272" s="7"/>
      <c r="AAM272" s="7"/>
      <c r="AAN272" s="7"/>
      <c r="AAO272" s="7"/>
      <c r="AAP272" s="7"/>
      <c r="AAQ272" s="7"/>
      <c r="AAR272" s="7"/>
      <c r="AAS272" s="7"/>
      <c r="AAT272" s="7"/>
      <c r="AAU272" s="7"/>
      <c r="AAV272" s="7"/>
      <c r="AAW272" s="7"/>
      <c r="AAX272" s="7"/>
      <c r="AAY272" s="7"/>
      <c r="AAZ272" s="7"/>
      <c r="ABA272" s="7"/>
      <c r="ABB272" s="7"/>
      <c r="ABC272" s="7"/>
      <c r="ABD272" s="7"/>
      <c r="ABE272" s="7"/>
      <c r="ABF272" s="7"/>
      <c r="ABG272" s="7"/>
      <c r="ABH272" s="7"/>
    </row>
    <row r="273" spans="1:736" ht="12.75" customHeight="1" x14ac:dyDescent="0.25">
      <c r="A273" s="43" t="s">
        <v>252</v>
      </c>
      <c r="B273" s="77">
        <f t="shared" si="25"/>
        <v>0</v>
      </c>
      <c r="C273" s="69">
        <v>10</v>
      </c>
      <c r="D273" s="71">
        <v>43073</v>
      </c>
      <c r="E273" s="79">
        <v>29.92</v>
      </c>
      <c r="F273" s="79">
        <f t="shared" si="28"/>
        <v>0</v>
      </c>
      <c r="G273" s="77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1">
        <f t="shared" si="26"/>
        <v>0</v>
      </c>
      <c r="AAK273" s="5"/>
      <c r="AAL273" s="7"/>
      <c r="AAM273" s="7"/>
      <c r="AAN273" s="7"/>
      <c r="AAO273" s="7"/>
      <c r="AAP273" s="7"/>
      <c r="AAQ273" s="7"/>
      <c r="AAR273" s="7"/>
      <c r="AAS273" s="7"/>
      <c r="AAT273" s="7"/>
      <c r="AAU273" s="7"/>
      <c r="AAV273" s="7"/>
      <c r="AAW273" s="7"/>
      <c r="AAX273" s="7"/>
      <c r="AAY273" s="7"/>
      <c r="AAZ273" s="7"/>
      <c r="ABA273" s="7"/>
      <c r="ABB273" s="7"/>
      <c r="ABC273" s="7"/>
      <c r="ABD273" s="7"/>
      <c r="ABE273" s="7"/>
      <c r="ABF273" s="7"/>
      <c r="ABG273" s="7"/>
      <c r="ABH273" s="7"/>
    </row>
    <row r="274" spans="1:736" ht="12.75" customHeight="1" x14ac:dyDescent="0.25">
      <c r="A274" s="43" t="s">
        <v>251</v>
      </c>
      <c r="B274" s="77">
        <f t="shared" si="25"/>
        <v>11</v>
      </c>
      <c r="C274" s="69">
        <v>11</v>
      </c>
      <c r="D274" s="71">
        <v>43318</v>
      </c>
      <c r="E274" s="79">
        <v>19.91</v>
      </c>
      <c r="F274" s="79">
        <f t="shared" si="28"/>
        <v>219.01</v>
      </c>
      <c r="G274" s="77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>
        <v>11</v>
      </c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>
        <v>11</v>
      </c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>
        <v>22</v>
      </c>
      <c r="PN274" s="38"/>
      <c r="PO274" s="38">
        <v>11</v>
      </c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>
        <v>11</v>
      </c>
      <c r="AAJ274" s="31">
        <f t="shared" si="26"/>
        <v>0</v>
      </c>
      <c r="AAK274" s="5"/>
      <c r="AAL274" s="7"/>
      <c r="AAM274" s="7"/>
      <c r="AAN274" s="7"/>
      <c r="AAO274" s="7"/>
      <c r="AAP274" s="7"/>
      <c r="AAQ274" s="7"/>
      <c r="AAR274" s="7"/>
      <c r="AAS274" s="7"/>
      <c r="AAT274" s="7"/>
      <c r="AAU274" s="7"/>
      <c r="AAV274" s="7"/>
      <c r="AAW274" s="7"/>
      <c r="AAX274" s="7"/>
      <c r="AAY274" s="7"/>
      <c r="AAZ274" s="7"/>
      <c r="ABA274" s="7"/>
      <c r="ABB274" s="7"/>
      <c r="ABC274" s="7"/>
      <c r="ABD274" s="7"/>
      <c r="ABE274" s="7"/>
      <c r="ABF274" s="7"/>
      <c r="ABG274" s="7"/>
      <c r="ABH274" s="7"/>
    </row>
    <row r="275" spans="1:736" ht="12.75" customHeight="1" x14ac:dyDescent="0.25">
      <c r="A275" s="43" t="s">
        <v>129</v>
      </c>
      <c r="B275" s="77">
        <f t="shared" si="25"/>
        <v>1</v>
      </c>
      <c r="C275" s="69">
        <v>1</v>
      </c>
      <c r="D275" s="71">
        <v>43461</v>
      </c>
      <c r="E275" s="79">
        <v>44.73</v>
      </c>
      <c r="F275" s="79">
        <f t="shared" si="28"/>
        <v>44.73</v>
      </c>
      <c r="G275" s="77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>
        <v>2</v>
      </c>
      <c r="VR275" s="38"/>
      <c r="VS275" s="38"/>
      <c r="VT275" s="38"/>
      <c r="VU275" s="38"/>
      <c r="VV275" s="38"/>
      <c r="VW275" s="38"/>
      <c r="VX275" s="38"/>
      <c r="VY275" s="38">
        <v>2</v>
      </c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>
        <v>1</v>
      </c>
      <c r="ZR275" s="38"/>
      <c r="ZS275" s="38"/>
      <c r="ZT275" s="38"/>
      <c r="ZU275" s="38"/>
      <c r="ZV275" s="38"/>
      <c r="ZW275" s="38">
        <v>1</v>
      </c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1">
        <f t="shared" si="26"/>
        <v>0</v>
      </c>
      <c r="AAK275" s="5"/>
      <c r="AAL275" s="7"/>
      <c r="AAM275" s="7"/>
      <c r="AAN275" s="7"/>
      <c r="AAO275" s="7"/>
      <c r="AAP275" s="7"/>
      <c r="AAQ275" s="7"/>
      <c r="AAR275" s="7"/>
      <c r="AAS275" s="7"/>
      <c r="AAT275" s="7"/>
      <c r="AAU275" s="7"/>
      <c r="AAV275" s="7"/>
      <c r="AAW275" s="7"/>
      <c r="AAX275" s="7"/>
      <c r="AAY275" s="7"/>
      <c r="AAZ275" s="7"/>
      <c r="ABA275" s="7"/>
      <c r="ABB275" s="7"/>
      <c r="ABC275" s="7"/>
      <c r="ABD275" s="7"/>
      <c r="ABE275" s="7"/>
      <c r="ABF275" s="7"/>
      <c r="ABG275" s="7"/>
      <c r="ABH275" s="7"/>
    </row>
    <row r="276" spans="1:736" ht="12.75" customHeight="1" x14ac:dyDescent="0.25">
      <c r="A276" s="43" t="s">
        <v>168</v>
      </c>
      <c r="B276" s="77">
        <f t="shared" si="25"/>
        <v>0</v>
      </c>
      <c r="C276" s="69">
        <v>10</v>
      </c>
      <c r="D276" s="71">
        <v>43297</v>
      </c>
      <c r="E276" s="79">
        <v>43.55</v>
      </c>
      <c r="F276" s="79">
        <f t="shared" si="28"/>
        <v>0</v>
      </c>
      <c r="G276" s="77"/>
      <c r="H276" s="38"/>
      <c r="I276" s="38"/>
      <c r="J276" s="38"/>
      <c r="K276" s="38"/>
      <c r="L276" s="38"/>
      <c r="M276" s="38">
        <v>10</v>
      </c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>
        <v>10</v>
      </c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>
        <v>10</v>
      </c>
      <c r="KN276" s="38"/>
      <c r="KO276" s="38">
        <v>10</v>
      </c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>
        <v>3</v>
      </c>
      <c r="LM276" s="38"/>
      <c r="LN276" s="38"/>
      <c r="LO276" s="38"/>
      <c r="LP276" s="38"/>
      <c r="LQ276" s="38"/>
      <c r="LR276" s="38"/>
      <c r="LS276" s="38">
        <v>3</v>
      </c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>
        <v>19</v>
      </c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>
        <v>19</v>
      </c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1">
        <f t="shared" si="26"/>
        <v>0</v>
      </c>
      <c r="AAK276" s="5"/>
      <c r="AAL276" s="7"/>
      <c r="AAM276" s="7"/>
      <c r="AAN276" s="7"/>
      <c r="AAO276" s="7"/>
      <c r="AAP276" s="7"/>
      <c r="AAQ276" s="7"/>
      <c r="AAR276" s="7"/>
      <c r="AAS276" s="7"/>
      <c r="AAT276" s="7"/>
      <c r="AAU276" s="7"/>
      <c r="AAV276" s="7"/>
      <c r="AAW276" s="7"/>
      <c r="AAX276" s="7"/>
      <c r="AAY276" s="7"/>
      <c r="AAZ276" s="7"/>
      <c r="ABA276" s="7"/>
      <c r="ABB276" s="7"/>
      <c r="ABC276" s="7"/>
      <c r="ABD276" s="7"/>
      <c r="ABE276" s="7"/>
      <c r="ABF276" s="7"/>
      <c r="ABG276" s="7"/>
      <c r="ABH276" s="7"/>
    </row>
    <row r="277" spans="1:736" ht="12.75" customHeight="1" x14ac:dyDescent="0.25">
      <c r="A277" s="43" t="s">
        <v>166</v>
      </c>
      <c r="B277" s="77">
        <f t="shared" si="25"/>
        <v>10</v>
      </c>
      <c r="C277" s="69">
        <v>10</v>
      </c>
      <c r="D277" s="71">
        <v>43332</v>
      </c>
      <c r="E277" s="79">
        <v>43.55</v>
      </c>
      <c r="F277" s="79">
        <f t="shared" si="28"/>
        <v>435.5</v>
      </c>
      <c r="G277" s="77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>
        <v>10</v>
      </c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>
        <v>10</v>
      </c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>
        <v>9</v>
      </c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>
        <v>9</v>
      </c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>
        <v>10</v>
      </c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>
        <v>10</v>
      </c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1">
        <f t="shared" si="26"/>
        <v>0</v>
      </c>
      <c r="AAK277" s="5"/>
      <c r="AAL277" s="7"/>
      <c r="AAM277" s="7"/>
      <c r="AAN277" s="7"/>
      <c r="AAO277" s="7"/>
      <c r="AAP277" s="7"/>
      <c r="AAQ277" s="7"/>
      <c r="AAR277" s="7"/>
      <c r="AAS277" s="7"/>
      <c r="AAT277" s="7"/>
      <c r="AAU277" s="7"/>
      <c r="AAV277" s="7"/>
      <c r="AAW277" s="7"/>
      <c r="AAX277" s="7"/>
      <c r="AAY277" s="7"/>
      <c r="AAZ277" s="7"/>
      <c r="ABA277" s="7"/>
      <c r="ABB277" s="7"/>
      <c r="ABC277" s="7"/>
      <c r="ABD277" s="7"/>
      <c r="ABE277" s="7"/>
      <c r="ABF277" s="7"/>
      <c r="ABG277" s="7"/>
      <c r="ABH277" s="7"/>
    </row>
    <row r="278" spans="1:736" ht="15.6" x14ac:dyDescent="0.3">
      <c r="A278" s="20" t="s">
        <v>21</v>
      </c>
      <c r="B278" s="106">
        <f>SUM(B4:B277)</f>
        <v>2132.6999999999998</v>
      </c>
      <c r="C278" s="68"/>
      <c r="D278" s="73"/>
      <c r="E278" s="74"/>
      <c r="F278" s="93">
        <f>SUM(F4:F277)</f>
        <v>37300.780000000006</v>
      </c>
      <c r="G278" s="21">
        <f>SUM(G4:G277)</f>
        <v>855.8</v>
      </c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21">
        <f t="shared" si="26"/>
        <v>2132.6999999999998</v>
      </c>
      <c r="AAK278" s="5"/>
      <c r="AAL278" s="7"/>
      <c r="AAM278" s="7"/>
      <c r="AAN278" s="7"/>
      <c r="AAO278" s="7"/>
      <c r="AAP278" s="7"/>
      <c r="AAQ278" s="7"/>
      <c r="AAR278" s="7"/>
      <c r="AAS278" s="7"/>
      <c r="AAT278" s="7"/>
      <c r="AAU278" s="7"/>
      <c r="AAV278" s="7"/>
      <c r="AAW278" s="7"/>
      <c r="AAX278" s="7"/>
      <c r="AAY278" s="7"/>
      <c r="AAZ278" s="7"/>
      <c r="ABA278" s="7"/>
      <c r="ABB278" s="7"/>
      <c r="ABC278" s="7"/>
      <c r="ABD278" s="7"/>
      <c r="ABE278" s="7"/>
      <c r="ABF278" s="7"/>
      <c r="ABG278" s="7"/>
      <c r="ABH278" s="7"/>
    </row>
    <row r="279" spans="1:736" s="5" customFormat="1" ht="12" customHeight="1" x14ac:dyDescent="0.25">
      <c r="A279" s="43" t="s">
        <v>523</v>
      </c>
      <c r="B279" s="77">
        <f t="shared" ref="B279:B324" si="29">SUMIF(G$3:AAI$3,"прих",G279:AAI279)-SUMIF(G$3:AAI$3,"отгр",G279:AAI279)</f>
        <v>0</v>
      </c>
      <c r="C279" s="69">
        <v>1</v>
      </c>
      <c r="D279" s="71">
        <v>43419</v>
      </c>
      <c r="E279" s="79">
        <v>57.88</v>
      </c>
      <c r="F279" s="79">
        <f t="shared" ref="F279:F288" si="30">E279*B279</f>
        <v>0</v>
      </c>
      <c r="G279" s="77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>
        <v>1</v>
      </c>
      <c r="OK279" s="38">
        <v>1</v>
      </c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>
        <v>1</v>
      </c>
      <c r="WD279" s="38"/>
      <c r="WE279" s="38">
        <v>1</v>
      </c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78">
        <f t="shared" si="26"/>
        <v>0</v>
      </c>
    </row>
    <row r="280" spans="1:736" s="5" customFormat="1" ht="12" customHeight="1" x14ac:dyDescent="0.25">
      <c r="A280" s="43" t="s">
        <v>250</v>
      </c>
      <c r="B280" s="77">
        <f t="shared" si="29"/>
        <v>0</v>
      </c>
      <c r="C280" s="69">
        <v>1</v>
      </c>
      <c r="D280" s="71">
        <v>43374</v>
      </c>
      <c r="E280" s="79">
        <v>44.42</v>
      </c>
      <c r="F280" s="79">
        <f t="shared" si="30"/>
        <v>0</v>
      </c>
      <c r="G280" s="77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>
        <v>6</v>
      </c>
      <c r="IK280" s="38">
        <v>6</v>
      </c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>
        <v>1</v>
      </c>
      <c r="TE280" s="38"/>
      <c r="TF280" s="38"/>
      <c r="TG280" s="38"/>
      <c r="TH280" s="38"/>
      <c r="TI280" s="38"/>
      <c r="TJ280" s="38"/>
      <c r="TK280" s="38"/>
      <c r="TL280" s="38"/>
      <c r="TM280" s="38">
        <v>1</v>
      </c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78">
        <f t="shared" si="26"/>
        <v>0</v>
      </c>
    </row>
    <row r="281" spans="1:736" s="5" customFormat="1" ht="12" customHeight="1" x14ac:dyDescent="0.25">
      <c r="A281" s="43" t="s">
        <v>203</v>
      </c>
      <c r="B281" s="77">
        <f t="shared" si="29"/>
        <v>0</v>
      </c>
      <c r="C281" s="69">
        <v>1</v>
      </c>
      <c r="D281" s="71">
        <v>43185</v>
      </c>
      <c r="E281" s="79">
        <v>16.489999999999998</v>
      </c>
      <c r="F281" s="79">
        <f t="shared" si="30"/>
        <v>0</v>
      </c>
      <c r="G281" s="77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>
        <v>1</v>
      </c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>
        <v>1</v>
      </c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78">
        <f t="shared" si="26"/>
        <v>0</v>
      </c>
    </row>
    <row r="282" spans="1:736" s="5" customFormat="1" ht="12" customHeight="1" x14ac:dyDescent="0.25">
      <c r="A282" s="43" t="s">
        <v>232</v>
      </c>
      <c r="B282" s="77">
        <f t="shared" si="29"/>
        <v>0</v>
      </c>
      <c r="C282" s="69">
        <v>1</v>
      </c>
      <c r="D282" s="71">
        <v>43409</v>
      </c>
      <c r="E282" s="79">
        <v>24.78</v>
      </c>
      <c r="F282" s="79">
        <f t="shared" si="30"/>
        <v>0</v>
      </c>
      <c r="G282" s="77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>
        <v>1</v>
      </c>
      <c r="IK282" s="38"/>
      <c r="IL282" s="38"/>
      <c r="IM282" s="38"/>
      <c r="IN282" s="38"/>
      <c r="IO282" s="38"/>
      <c r="IP282" s="38"/>
      <c r="IQ282" s="38">
        <v>1</v>
      </c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>
        <v>1</v>
      </c>
      <c r="KU282" s="38"/>
      <c r="KV282" s="38"/>
      <c r="KW282" s="38"/>
      <c r="KX282" s="38"/>
      <c r="KY282" s="38"/>
      <c r="KZ282" s="38"/>
      <c r="LA282" s="38"/>
      <c r="LB282" s="38"/>
      <c r="LC282" s="38">
        <v>1</v>
      </c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>
        <v>1</v>
      </c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>
        <v>1</v>
      </c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>
        <v>1</v>
      </c>
      <c r="VS282" s="38"/>
      <c r="VT282" s="38"/>
      <c r="VU282" s="38"/>
      <c r="VV282" s="38"/>
      <c r="VW282" s="38"/>
      <c r="VX282" s="38"/>
      <c r="VY282" s="38"/>
      <c r="VZ282" s="38">
        <v>1</v>
      </c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78">
        <f t="shared" si="26"/>
        <v>0</v>
      </c>
    </row>
    <row r="283" spans="1:736" s="5" customFormat="1" ht="12" customHeight="1" x14ac:dyDescent="0.25">
      <c r="A283" s="43" t="s">
        <v>116</v>
      </c>
      <c r="B283" s="77">
        <f t="shared" si="29"/>
        <v>0</v>
      </c>
      <c r="C283" s="69">
        <v>1</v>
      </c>
      <c r="D283" s="71"/>
      <c r="E283" s="79"/>
      <c r="F283" s="79">
        <f>E283*B283</f>
        <v>0</v>
      </c>
      <c r="G283" s="77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78">
        <f t="shared" si="26"/>
        <v>0</v>
      </c>
    </row>
    <row r="284" spans="1:736" s="5" customFormat="1" ht="12" customHeight="1" x14ac:dyDescent="0.25">
      <c r="A284" s="43" t="s">
        <v>310</v>
      </c>
      <c r="B284" s="77">
        <f t="shared" si="29"/>
        <v>0</v>
      </c>
      <c r="C284" s="69">
        <v>1</v>
      </c>
      <c r="D284" s="71">
        <v>43395</v>
      </c>
      <c r="E284" s="79">
        <v>21.47</v>
      </c>
      <c r="F284" s="79">
        <f>E284*B284</f>
        <v>0</v>
      </c>
      <c r="G284" s="77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>
        <v>1</v>
      </c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>
        <v>1</v>
      </c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>
        <v>1</v>
      </c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>
        <v>1</v>
      </c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>
        <v>1</v>
      </c>
      <c r="LA284" s="38"/>
      <c r="LB284" s="38"/>
      <c r="LC284" s="38">
        <v>1</v>
      </c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>
        <v>1</v>
      </c>
      <c r="UF284" s="38"/>
      <c r="UG284" s="38">
        <v>1</v>
      </c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78">
        <f t="shared" si="26"/>
        <v>0</v>
      </c>
    </row>
    <row r="285" spans="1:736" s="5" customFormat="1" ht="12" customHeight="1" x14ac:dyDescent="0.25">
      <c r="A285" s="43" t="s">
        <v>273</v>
      </c>
      <c r="B285" s="77">
        <f t="shared" si="29"/>
        <v>0</v>
      </c>
      <c r="C285" s="69">
        <v>1</v>
      </c>
      <c r="D285" s="71">
        <v>43119</v>
      </c>
      <c r="E285" s="79">
        <v>84.92</v>
      </c>
      <c r="F285" s="79">
        <f>E285*B285</f>
        <v>0</v>
      </c>
      <c r="G285" s="77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>
        <v>1</v>
      </c>
      <c r="AD285" s="38">
        <v>1</v>
      </c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78">
        <f t="shared" si="26"/>
        <v>0</v>
      </c>
    </row>
    <row r="286" spans="1:736" s="5" customFormat="1" ht="12" customHeight="1" x14ac:dyDescent="0.25">
      <c r="A286" s="43" t="s">
        <v>565</v>
      </c>
      <c r="B286" s="77">
        <f t="shared" si="29"/>
        <v>0</v>
      </c>
      <c r="C286" s="69">
        <v>1</v>
      </c>
      <c r="D286" s="71">
        <v>43343</v>
      </c>
      <c r="E286" s="79">
        <v>146.63999999999999</v>
      </c>
      <c r="F286" s="79">
        <f>E286*B286</f>
        <v>0</v>
      </c>
      <c r="G286" s="77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>
        <v>1</v>
      </c>
      <c r="RM286" s="38">
        <v>1</v>
      </c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78">
        <f t="shared" si="26"/>
        <v>0</v>
      </c>
    </row>
    <row r="287" spans="1:736" s="5" customFormat="1" x14ac:dyDescent="0.25">
      <c r="A287" s="43" t="s">
        <v>248</v>
      </c>
      <c r="B287" s="77">
        <f t="shared" si="29"/>
        <v>2</v>
      </c>
      <c r="C287" s="69">
        <v>1</v>
      </c>
      <c r="D287" s="71">
        <v>43257</v>
      </c>
      <c r="E287" s="79">
        <v>36.369999999999997</v>
      </c>
      <c r="F287" s="79">
        <f t="shared" si="30"/>
        <v>72.739999999999995</v>
      </c>
      <c r="G287" s="77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>
        <v>1</v>
      </c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>
        <v>1</v>
      </c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>
        <v>1</v>
      </c>
      <c r="KY287" s="38"/>
      <c r="KZ287" s="38"/>
      <c r="LA287" s="38"/>
      <c r="LB287" s="38"/>
      <c r="LC287" s="38">
        <v>3</v>
      </c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>
        <v>2</v>
      </c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78">
        <f t="shared" si="26"/>
        <v>0</v>
      </c>
    </row>
    <row r="288" spans="1:736" s="5" customFormat="1" ht="12" customHeight="1" x14ac:dyDescent="0.25">
      <c r="A288" s="43" t="s">
        <v>338</v>
      </c>
      <c r="B288" s="77">
        <f t="shared" si="29"/>
        <v>0</v>
      </c>
      <c r="C288" s="69">
        <v>1</v>
      </c>
      <c r="D288" s="71">
        <v>43461</v>
      </c>
      <c r="E288" s="79">
        <v>14.33</v>
      </c>
      <c r="F288" s="79">
        <f t="shared" si="30"/>
        <v>0</v>
      </c>
      <c r="G288" s="77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>
        <v>2</v>
      </c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>
        <v>2</v>
      </c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>
        <v>1</v>
      </c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>
        <v>2</v>
      </c>
      <c r="HP288" s="38"/>
      <c r="HQ288" s="38"/>
      <c r="HR288" s="38">
        <v>2</v>
      </c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>
        <v>1</v>
      </c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>
        <v>5</v>
      </c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>
        <v>5</v>
      </c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>
        <v>3</v>
      </c>
      <c r="SY288" s="38">
        <v>3</v>
      </c>
      <c r="SZ288" s="38"/>
      <c r="TA288" s="38"/>
      <c r="TB288" s="38"/>
      <c r="TC288" s="38"/>
      <c r="TD288" s="38">
        <v>1</v>
      </c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>
        <v>1</v>
      </c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>
        <v>5</v>
      </c>
      <c r="UV288" s="38"/>
      <c r="UW288" s="38">
        <v>5</v>
      </c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>
        <v>4</v>
      </c>
      <c r="WD288" s="38">
        <v>4</v>
      </c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>
        <v>5</v>
      </c>
      <c r="ZS288" s="38"/>
      <c r="ZT288" s="38"/>
      <c r="ZU288" s="38">
        <v>5</v>
      </c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78">
        <f t="shared" si="26"/>
        <v>0</v>
      </c>
    </row>
    <row r="289" spans="1:984" s="5" customFormat="1" x14ac:dyDescent="0.25">
      <c r="A289" s="56" t="s">
        <v>119</v>
      </c>
      <c r="B289" s="77">
        <f t="shared" si="29"/>
        <v>0</v>
      </c>
      <c r="C289" s="69">
        <v>1</v>
      </c>
      <c r="D289" s="71">
        <v>43018</v>
      </c>
      <c r="E289" s="79">
        <v>62.76</v>
      </c>
      <c r="F289" s="79">
        <f>E289*B289</f>
        <v>0</v>
      </c>
      <c r="G289" s="77">
        <v>1</v>
      </c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>
        <v>1</v>
      </c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78">
        <f t="shared" si="26"/>
        <v>0</v>
      </c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89"/>
    </row>
    <row r="290" spans="1:984" s="5" customFormat="1" x14ac:dyDescent="0.25">
      <c r="A290" s="56" t="s">
        <v>146</v>
      </c>
      <c r="B290" s="77">
        <f t="shared" si="29"/>
        <v>0</v>
      </c>
      <c r="C290" s="69">
        <v>1</v>
      </c>
      <c r="D290" s="71">
        <v>43444</v>
      </c>
      <c r="E290" s="79">
        <v>67.58</v>
      </c>
      <c r="F290" s="79">
        <f>E290*B290</f>
        <v>0</v>
      </c>
      <c r="G290" s="77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>
        <v>2</v>
      </c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>
        <v>1</v>
      </c>
      <c r="AP290" s="38"/>
      <c r="AQ290" s="38">
        <v>1</v>
      </c>
      <c r="AR290" s="38"/>
      <c r="AS290" s="38"/>
      <c r="AT290" s="38">
        <v>1</v>
      </c>
      <c r="AU290" s="38"/>
      <c r="AV290" s="38"/>
      <c r="AW290" s="38"/>
      <c r="AX290" s="38"/>
      <c r="AY290" s="38"/>
      <c r="AZ290" s="38"/>
      <c r="BA290" s="38"/>
      <c r="BB290" s="38">
        <v>1</v>
      </c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>
        <v>2</v>
      </c>
      <c r="CP290" s="38"/>
      <c r="CQ290" s="38"/>
      <c r="CR290" s="38"/>
      <c r="CS290" s="38"/>
      <c r="CT290" s="38"/>
      <c r="CU290" s="38"/>
      <c r="CV290" s="38">
        <v>2</v>
      </c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>
        <v>1</v>
      </c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>
        <v>1</v>
      </c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>
        <v>2</v>
      </c>
      <c r="GC290" s="38"/>
      <c r="GD290" s="38"/>
      <c r="GE290" s="38"/>
      <c r="GF290" s="38"/>
      <c r="GG290" s="38"/>
      <c r="GH290" s="38"/>
      <c r="GI290" s="38"/>
      <c r="GJ290" s="38">
        <v>2</v>
      </c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>
        <v>2</v>
      </c>
      <c r="IZ290" s="38"/>
      <c r="JA290" s="38"/>
      <c r="JB290" s="38"/>
      <c r="JC290" s="38"/>
      <c r="JD290" s="38"/>
      <c r="JE290" s="38"/>
      <c r="JF290" s="38"/>
      <c r="JG290" s="38"/>
      <c r="JH290" s="38">
        <v>2</v>
      </c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>
        <v>2</v>
      </c>
      <c r="LV290" s="38"/>
      <c r="LW290" s="38">
        <v>2</v>
      </c>
      <c r="LX290" s="38"/>
      <c r="LY290" s="38"/>
      <c r="LZ290" s="38"/>
      <c r="MA290" s="38"/>
      <c r="MB290" s="38"/>
      <c r="MC290" s="38"/>
      <c r="MD290" s="38"/>
      <c r="ME290" s="38"/>
      <c r="MF290" s="38"/>
      <c r="MG290" s="38">
        <v>4</v>
      </c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>
        <v>5</v>
      </c>
      <c r="OK290" s="38"/>
      <c r="OL290" s="38"/>
      <c r="OM290" s="38"/>
      <c r="ON290" s="38">
        <v>5</v>
      </c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>
        <v>2</v>
      </c>
      <c r="PY290" s="38">
        <v>2</v>
      </c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>
        <v>2</v>
      </c>
      <c r="SY290" s="38"/>
      <c r="SZ290" s="38">
        <v>2</v>
      </c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>
        <v>1</v>
      </c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>
        <v>1</v>
      </c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78">
        <f t="shared" si="26"/>
        <v>0</v>
      </c>
    </row>
    <row r="291" spans="1:984" s="5" customFormat="1" x14ac:dyDescent="0.25">
      <c r="A291" s="56" t="s">
        <v>364</v>
      </c>
      <c r="B291" s="77">
        <f t="shared" si="29"/>
        <v>0</v>
      </c>
      <c r="C291" s="69">
        <v>5</v>
      </c>
      <c r="D291" s="71">
        <v>43210</v>
      </c>
      <c r="E291" s="79">
        <v>60.77</v>
      </c>
      <c r="F291" s="79">
        <f>E291*B291</f>
        <v>0</v>
      </c>
      <c r="G291" s="77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>
        <v>14</v>
      </c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>
        <v>14</v>
      </c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>
        <v>15</v>
      </c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>
        <v>15</v>
      </c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78">
        <f t="shared" si="26"/>
        <v>0</v>
      </c>
    </row>
    <row r="292" spans="1:984" s="5" customFormat="1" x14ac:dyDescent="0.25">
      <c r="A292" s="56" t="s">
        <v>141</v>
      </c>
      <c r="B292" s="77">
        <f t="shared" si="29"/>
        <v>10</v>
      </c>
      <c r="C292" s="69">
        <v>5</v>
      </c>
      <c r="D292" s="72">
        <v>43444</v>
      </c>
      <c r="E292" s="79">
        <v>108.99</v>
      </c>
      <c r="F292" s="79">
        <f t="shared" ref="F292:F304" si="31">E292*B292</f>
        <v>1089.8999999999999</v>
      </c>
      <c r="G292" s="77">
        <v>20</v>
      </c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>
        <v>5</v>
      </c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>
        <v>5</v>
      </c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>
        <v>10</v>
      </c>
      <c r="DR292" s="38"/>
      <c r="DS292" s="38"/>
      <c r="DT292" s="38"/>
      <c r="DU292" s="38"/>
      <c r="DV292" s="38"/>
      <c r="DW292" s="38"/>
      <c r="DX292" s="38"/>
      <c r="DY292" s="38"/>
      <c r="DZ292" s="38"/>
      <c r="EA292" s="38">
        <v>10</v>
      </c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>
        <v>10</v>
      </c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>
        <v>5</v>
      </c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>
        <v>5</v>
      </c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>
        <v>5</v>
      </c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>
        <v>5</v>
      </c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>
        <v>10</v>
      </c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>
        <v>10</v>
      </c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>
        <v>10</v>
      </c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>
        <v>10</v>
      </c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78">
        <f t="shared" si="26"/>
        <v>0</v>
      </c>
    </row>
    <row r="293" spans="1:984" s="5" customFormat="1" x14ac:dyDescent="0.25">
      <c r="A293" s="56" t="s">
        <v>141</v>
      </c>
      <c r="B293" s="77">
        <f t="shared" si="29"/>
        <v>0</v>
      </c>
      <c r="C293" s="69">
        <v>5</v>
      </c>
      <c r="D293" s="72">
        <v>43402</v>
      </c>
      <c r="E293" s="79">
        <v>111.07</v>
      </c>
      <c r="F293" s="79">
        <f t="shared" si="31"/>
        <v>0</v>
      </c>
      <c r="G293" s="77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>
        <v>10</v>
      </c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>
        <v>5</v>
      </c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>
        <v>5</v>
      </c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78">
        <f t="shared" si="26"/>
        <v>0</v>
      </c>
    </row>
    <row r="294" spans="1:984" s="5" customFormat="1" ht="12" customHeight="1" x14ac:dyDescent="0.25">
      <c r="A294" s="43" t="s">
        <v>104</v>
      </c>
      <c r="B294" s="77">
        <f t="shared" si="29"/>
        <v>0</v>
      </c>
      <c r="C294" s="69">
        <v>5</v>
      </c>
      <c r="D294" s="72">
        <v>43374</v>
      </c>
      <c r="E294" s="79">
        <v>109.03</v>
      </c>
      <c r="F294" s="79">
        <f t="shared" si="31"/>
        <v>0</v>
      </c>
      <c r="G294" s="77">
        <v>20</v>
      </c>
      <c r="H294" s="38"/>
      <c r="I294" s="38"/>
      <c r="J294" s="38"/>
      <c r="K294" s="38"/>
      <c r="L294" s="38"/>
      <c r="M294" s="38"/>
      <c r="N294" s="38">
        <v>20</v>
      </c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>
        <v>20</v>
      </c>
      <c r="DZ294" s="38"/>
      <c r="EA294" s="38">
        <v>25</v>
      </c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>
        <v>5</v>
      </c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>
        <v>25</v>
      </c>
      <c r="GH294" s="38"/>
      <c r="GI294" s="38"/>
      <c r="GJ294" s="38"/>
      <c r="GK294" s="38"/>
      <c r="GL294" s="38">
        <v>10</v>
      </c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>
        <v>25</v>
      </c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>
        <v>20</v>
      </c>
      <c r="OK294" s="38"/>
      <c r="OL294" s="38"/>
      <c r="OM294" s="38"/>
      <c r="ON294" s="38"/>
      <c r="OO294" s="38"/>
      <c r="OP294" s="38">
        <v>20</v>
      </c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>
        <v>5</v>
      </c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>
        <v>5</v>
      </c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>
        <v>30</v>
      </c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>
        <v>30</v>
      </c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1">
        <f t="shared" si="26"/>
        <v>0</v>
      </c>
    </row>
    <row r="295" spans="1:984" s="5" customFormat="1" ht="12" customHeight="1" x14ac:dyDescent="0.25">
      <c r="A295" s="43" t="s">
        <v>104</v>
      </c>
      <c r="B295" s="77">
        <f t="shared" si="29"/>
        <v>0</v>
      </c>
      <c r="C295" s="69">
        <v>5</v>
      </c>
      <c r="D295" s="72">
        <v>43339</v>
      </c>
      <c r="E295" s="79">
        <v>107.09</v>
      </c>
      <c r="F295" s="79">
        <f t="shared" si="31"/>
        <v>0</v>
      </c>
      <c r="G295" s="77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  <c r="CI295" s="38"/>
      <c r="CJ295" s="38"/>
      <c r="CK295" s="38"/>
      <c r="CL295" s="38"/>
      <c r="CM295" s="38"/>
      <c r="CN295" s="38"/>
      <c r="CO295" s="38"/>
      <c r="CP295" s="38"/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38"/>
      <c r="DC295" s="38"/>
      <c r="DD295" s="38"/>
      <c r="DE295" s="38"/>
      <c r="DF295" s="38"/>
      <c r="DG295" s="38"/>
      <c r="DH295" s="38"/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  <c r="EI295" s="38"/>
      <c r="EJ295" s="38"/>
      <c r="EK295" s="38"/>
      <c r="EL295" s="38"/>
      <c r="EM295" s="38"/>
      <c r="EN295" s="38"/>
      <c r="EO295" s="38"/>
      <c r="EP295" s="38"/>
      <c r="EQ295" s="38"/>
      <c r="ER295" s="38"/>
      <c r="ES295" s="38"/>
      <c r="ET295" s="38"/>
      <c r="EU295" s="38"/>
      <c r="EV295" s="38"/>
      <c r="EW295" s="38"/>
      <c r="EX295" s="38"/>
      <c r="EY295" s="38"/>
      <c r="EZ295" s="38"/>
      <c r="FA295" s="38"/>
      <c r="FB295" s="38"/>
      <c r="FC295" s="38"/>
      <c r="FD295" s="38"/>
      <c r="FE295" s="38"/>
      <c r="FF295" s="38"/>
      <c r="FG295" s="38"/>
      <c r="FH295" s="38"/>
      <c r="FI295" s="38"/>
      <c r="FJ295" s="38"/>
      <c r="FK295" s="38"/>
      <c r="FL295" s="38"/>
      <c r="FM295" s="38"/>
      <c r="FN295" s="38"/>
      <c r="FO295" s="38"/>
      <c r="FP295" s="38"/>
      <c r="FQ295" s="38"/>
      <c r="FR295" s="38"/>
      <c r="FS295" s="38"/>
      <c r="FT295" s="38"/>
      <c r="FU295" s="38"/>
      <c r="FV295" s="38"/>
      <c r="FW295" s="38"/>
      <c r="FX295" s="38"/>
      <c r="FY295" s="38"/>
      <c r="FZ295" s="38"/>
      <c r="GA295" s="38"/>
      <c r="GB295" s="38"/>
      <c r="GC295" s="38"/>
      <c r="GD295" s="38"/>
      <c r="GE295" s="38"/>
      <c r="GF295" s="38"/>
      <c r="GG295" s="38"/>
      <c r="GH295" s="38"/>
      <c r="GI295" s="38"/>
      <c r="GJ295" s="38">
        <v>10</v>
      </c>
      <c r="GK295" s="38"/>
      <c r="GL295" s="38">
        <v>10</v>
      </c>
      <c r="GM295" s="38"/>
      <c r="GN295" s="38"/>
      <c r="GO295" s="38"/>
      <c r="GP295" s="38"/>
      <c r="GQ295" s="38"/>
      <c r="GR295" s="38"/>
      <c r="GS295" s="38"/>
      <c r="GT295" s="38"/>
      <c r="GU295" s="38"/>
      <c r="GV295" s="38"/>
      <c r="GW295" s="38"/>
      <c r="GX295" s="38"/>
      <c r="GY295" s="38"/>
      <c r="GZ295" s="38"/>
      <c r="HA295" s="38"/>
      <c r="HB295" s="38"/>
      <c r="HC295" s="38"/>
      <c r="HD295" s="38"/>
      <c r="HE295" s="38"/>
      <c r="HF295" s="38"/>
      <c r="HG295" s="38"/>
      <c r="HH295" s="38"/>
      <c r="HI295" s="38"/>
      <c r="HJ295" s="38"/>
      <c r="HK295" s="38"/>
      <c r="HL295" s="38"/>
      <c r="HM295" s="38"/>
      <c r="HN295" s="38"/>
      <c r="HO295" s="38"/>
      <c r="HP295" s="38"/>
      <c r="HQ295" s="38"/>
      <c r="HR295" s="38"/>
      <c r="HS295" s="38"/>
      <c r="HT295" s="38"/>
      <c r="HU295" s="38"/>
      <c r="HV295" s="38"/>
      <c r="HW295" s="38"/>
      <c r="HX295" s="38"/>
      <c r="HY295" s="38"/>
      <c r="HZ295" s="38"/>
      <c r="IA295" s="38"/>
      <c r="IB295" s="38"/>
      <c r="IC295" s="38"/>
      <c r="ID295" s="38"/>
      <c r="IE295" s="38"/>
      <c r="IF295" s="38"/>
      <c r="IG295" s="38"/>
      <c r="IH295" s="38"/>
      <c r="II295" s="38"/>
      <c r="IJ295" s="38"/>
      <c r="IK295" s="38"/>
      <c r="IL295" s="38"/>
      <c r="IM295" s="38"/>
      <c r="IN295" s="38"/>
      <c r="IO295" s="38"/>
      <c r="IP295" s="38"/>
      <c r="IQ295" s="38"/>
      <c r="IR295" s="38"/>
      <c r="IS295" s="38"/>
      <c r="IT295" s="38"/>
      <c r="IU295" s="38"/>
      <c r="IV295" s="38"/>
      <c r="IW295" s="38"/>
      <c r="IX295" s="38"/>
      <c r="IY295" s="38"/>
      <c r="IZ295" s="38"/>
      <c r="JA295" s="38"/>
      <c r="JB295" s="38"/>
      <c r="JC295" s="38"/>
      <c r="JD295" s="38"/>
      <c r="JE295" s="38"/>
      <c r="JF295" s="38"/>
      <c r="JG295" s="38"/>
      <c r="JH295" s="38"/>
      <c r="JI295" s="38"/>
      <c r="JJ295" s="38"/>
      <c r="JK295" s="38"/>
      <c r="JL295" s="38"/>
      <c r="JM295" s="38"/>
      <c r="JN295" s="38"/>
      <c r="JO295" s="38"/>
      <c r="JP295" s="38"/>
      <c r="JQ295" s="38"/>
      <c r="JR295" s="38"/>
      <c r="JS295" s="38"/>
      <c r="JT295" s="38"/>
      <c r="JU295" s="38"/>
      <c r="JV295" s="38"/>
      <c r="JW295" s="38"/>
      <c r="JX295" s="38"/>
      <c r="JY295" s="38"/>
      <c r="JZ295" s="38"/>
      <c r="KA295" s="38"/>
      <c r="KB295" s="38"/>
      <c r="KC295" s="38"/>
      <c r="KD295" s="38"/>
      <c r="KE295" s="38"/>
      <c r="KF295" s="38"/>
      <c r="KG295" s="38"/>
      <c r="KH295" s="38"/>
      <c r="KI295" s="38"/>
      <c r="KJ295" s="38"/>
      <c r="KK295" s="38"/>
      <c r="KL295" s="38"/>
      <c r="KM295" s="38"/>
      <c r="KN295" s="38"/>
      <c r="KO295" s="38"/>
      <c r="KP295" s="38"/>
      <c r="KQ295" s="38"/>
      <c r="KR295" s="38"/>
      <c r="KS295" s="38"/>
      <c r="KT295" s="38"/>
      <c r="KU295" s="38"/>
      <c r="KV295" s="38"/>
      <c r="KW295" s="38"/>
      <c r="KX295" s="38"/>
      <c r="KY295" s="38"/>
      <c r="KZ295" s="38"/>
      <c r="LA295" s="38"/>
      <c r="LB295" s="38"/>
      <c r="LC295" s="38"/>
      <c r="LD295" s="38"/>
      <c r="LE295" s="38"/>
      <c r="LF295" s="38"/>
      <c r="LG295" s="38"/>
      <c r="LH295" s="38"/>
      <c r="LI295" s="38"/>
      <c r="LJ295" s="38"/>
      <c r="LK295" s="38"/>
      <c r="LL295" s="38"/>
      <c r="LM295" s="38"/>
      <c r="LN295" s="38"/>
      <c r="LO295" s="38"/>
      <c r="LP295" s="38"/>
      <c r="LQ295" s="38"/>
      <c r="LR295" s="38"/>
      <c r="LS295" s="38"/>
      <c r="LT295" s="38"/>
      <c r="LU295" s="38"/>
      <c r="LV295" s="38"/>
      <c r="LW295" s="38"/>
      <c r="LX295" s="38"/>
      <c r="LY295" s="38"/>
      <c r="LZ295" s="38"/>
      <c r="MA295" s="38"/>
      <c r="MB295" s="38"/>
      <c r="MC295" s="38"/>
      <c r="MD295" s="38"/>
      <c r="ME295" s="38"/>
      <c r="MF295" s="38"/>
      <c r="MG295" s="38"/>
      <c r="MH295" s="38"/>
      <c r="MI295" s="38"/>
      <c r="MJ295" s="38">
        <v>25</v>
      </c>
      <c r="MK295" s="38"/>
      <c r="ML295" s="38"/>
      <c r="MM295" s="38">
        <v>50</v>
      </c>
      <c r="MN295" s="38"/>
      <c r="MO295" s="38"/>
      <c r="MP295" s="38"/>
      <c r="MQ295" s="38"/>
      <c r="MR295" s="38"/>
      <c r="MS295" s="38"/>
      <c r="MT295" s="38"/>
      <c r="MU295" s="38"/>
      <c r="MV295" s="38"/>
      <c r="MW295" s="38"/>
      <c r="MX295" s="38"/>
      <c r="MY295" s="38"/>
      <c r="MZ295" s="38"/>
      <c r="NA295" s="38"/>
      <c r="NB295" s="38"/>
      <c r="NC295" s="38"/>
      <c r="ND295" s="38"/>
      <c r="NE295" s="38"/>
      <c r="NF295" s="38"/>
      <c r="NG295" s="38"/>
      <c r="NH295" s="38"/>
      <c r="NI295" s="38"/>
      <c r="NJ295" s="38"/>
      <c r="NK295" s="38"/>
      <c r="NL295" s="38"/>
      <c r="NM295" s="38"/>
      <c r="NN295" s="38"/>
      <c r="NO295" s="38"/>
      <c r="NP295" s="38">
        <v>25</v>
      </c>
      <c r="NQ295" s="38"/>
      <c r="NR295" s="38"/>
      <c r="NS295" s="38"/>
      <c r="NT295" s="38"/>
      <c r="NU295" s="38"/>
      <c r="NV295" s="38"/>
      <c r="NW295" s="38"/>
      <c r="NX295" s="38"/>
      <c r="NY295" s="38"/>
      <c r="NZ295" s="38"/>
      <c r="OA295" s="38"/>
      <c r="OB295" s="38"/>
      <c r="OC295" s="38"/>
      <c r="OD295" s="38"/>
      <c r="OE295" s="38"/>
      <c r="OF295" s="38"/>
      <c r="OG295" s="38"/>
      <c r="OH295" s="38"/>
      <c r="OI295" s="38"/>
      <c r="OJ295" s="38"/>
      <c r="OK295" s="38"/>
      <c r="OL295" s="38"/>
      <c r="OM295" s="38"/>
      <c r="ON295" s="38"/>
      <c r="OO295" s="38"/>
      <c r="OP295" s="38"/>
      <c r="OQ295" s="38"/>
      <c r="OR295" s="38"/>
      <c r="OS295" s="38"/>
      <c r="OT295" s="38"/>
      <c r="OU295" s="38"/>
      <c r="OV295" s="38"/>
      <c r="OW295" s="38"/>
      <c r="OX295" s="38"/>
      <c r="OY295" s="38"/>
      <c r="OZ295" s="38"/>
      <c r="PA295" s="38"/>
      <c r="PB295" s="38"/>
      <c r="PC295" s="38"/>
      <c r="PD295" s="38"/>
      <c r="PE295" s="38"/>
      <c r="PF295" s="38"/>
      <c r="PG295" s="38"/>
      <c r="PH295" s="38"/>
      <c r="PI295" s="38"/>
      <c r="PJ295" s="38"/>
      <c r="PK295" s="38"/>
      <c r="PL295" s="38"/>
      <c r="PM295" s="38"/>
      <c r="PN295" s="38"/>
      <c r="PO295" s="38"/>
      <c r="PP295" s="38"/>
      <c r="PQ295" s="38"/>
      <c r="PR295" s="38"/>
      <c r="PS295" s="38"/>
      <c r="PT295" s="38"/>
      <c r="PU295" s="38"/>
      <c r="PV295" s="38"/>
      <c r="PW295" s="38"/>
      <c r="PX295" s="38"/>
      <c r="PY295" s="38">
        <v>25</v>
      </c>
      <c r="PZ295" s="38"/>
      <c r="QA295" s="38"/>
      <c r="QB295" s="38"/>
      <c r="QC295" s="38"/>
      <c r="QD295" s="38">
        <v>30</v>
      </c>
      <c r="QE295" s="38"/>
      <c r="QF295" s="38"/>
      <c r="QG295" s="38"/>
      <c r="QH295" s="38"/>
      <c r="QI295" s="38"/>
      <c r="QJ295" s="38"/>
      <c r="QK295" s="38"/>
      <c r="QL295" s="38"/>
      <c r="QM295" s="38"/>
      <c r="QN295" s="38"/>
      <c r="QO295" s="38"/>
      <c r="QP295" s="38"/>
      <c r="QQ295" s="38"/>
      <c r="QR295" s="38"/>
      <c r="QS295" s="38"/>
      <c r="QT295" s="38">
        <v>25</v>
      </c>
      <c r="QU295" s="38"/>
      <c r="QV295" s="38"/>
      <c r="QW295" s="38"/>
      <c r="QX295" s="38"/>
      <c r="QY295" s="38"/>
      <c r="QZ295" s="38"/>
      <c r="RA295" s="38"/>
      <c r="RB295" s="38"/>
      <c r="RC295" s="38"/>
      <c r="RD295" s="38"/>
      <c r="RE295" s="38">
        <v>50</v>
      </c>
      <c r="RF295" s="38"/>
      <c r="RG295" s="38"/>
      <c r="RH295" s="38"/>
      <c r="RI295" s="38"/>
      <c r="RJ295" s="38"/>
      <c r="RK295" s="38">
        <v>20</v>
      </c>
      <c r="RL295" s="38"/>
      <c r="RM295" s="38"/>
      <c r="RN295" s="38"/>
      <c r="RO295" s="38"/>
      <c r="RP295" s="38"/>
      <c r="RQ295" s="38"/>
      <c r="RR295" s="38"/>
      <c r="RS295" s="38"/>
      <c r="RT295" s="38"/>
      <c r="RU295" s="38"/>
      <c r="RV295" s="38"/>
      <c r="RW295" s="38"/>
      <c r="RX295" s="38"/>
      <c r="RY295" s="38"/>
      <c r="RZ295" s="38"/>
      <c r="SA295" s="38"/>
      <c r="SB295" s="38"/>
      <c r="SC295" s="38"/>
      <c r="SD295" s="38"/>
      <c r="SE295" s="38"/>
      <c r="SF295" s="38"/>
      <c r="SG295" s="38"/>
      <c r="SH295" s="38"/>
      <c r="SI295" s="38"/>
      <c r="SJ295" s="38"/>
      <c r="SK295" s="38"/>
      <c r="SL295" s="38"/>
      <c r="SM295" s="38"/>
      <c r="SN295" s="38"/>
      <c r="SO295" s="38"/>
      <c r="SP295" s="38"/>
      <c r="SQ295" s="38"/>
      <c r="SR295" s="38"/>
      <c r="SS295" s="38"/>
      <c r="ST295" s="38"/>
      <c r="SU295" s="38"/>
      <c r="SV295" s="38"/>
      <c r="SW295" s="38"/>
      <c r="SX295" s="38"/>
      <c r="SY295" s="38"/>
      <c r="SZ295" s="38"/>
      <c r="TA295" s="38"/>
      <c r="TB295" s="38"/>
      <c r="TC295" s="38"/>
      <c r="TD295" s="38"/>
      <c r="TE295" s="38"/>
      <c r="TF295" s="38"/>
      <c r="TG295" s="38"/>
      <c r="TH295" s="38"/>
      <c r="TI295" s="38"/>
      <c r="TJ295" s="38"/>
      <c r="TK295" s="38"/>
      <c r="TL295" s="38"/>
      <c r="TM295" s="38"/>
      <c r="TN295" s="38"/>
      <c r="TO295" s="38"/>
      <c r="TP295" s="38"/>
      <c r="TQ295" s="38"/>
      <c r="TR295" s="38"/>
      <c r="TS295" s="38"/>
      <c r="TT295" s="38"/>
      <c r="TU295" s="38"/>
      <c r="TV295" s="38"/>
      <c r="TW295" s="38"/>
      <c r="TX295" s="38"/>
      <c r="TY295" s="38"/>
      <c r="TZ295" s="38"/>
      <c r="UA295" s="38"/>
      <c r="UB295" s="38"/>
      <c r="UC295" s="38"/>
      <c r="UD295" s="38"/>
      <c r="UE295" s="38"/>
      <c r="UF295" s="38"/>
      <c r="UG295" s="38"/>
      <c r="UH295" s="38"/>
      <c r="UI295" s="38"/>
      <c r="UJ295" s="38"/>
      <c r="UK295" s="38"/>
      <c r="UL295" s="38"/>
      <c r="UM295" s="38"/>
      <c r="UN295" s="38"/>
      <c r="UO295" s="38"/>
      <c r="UP295" s="38"/>
      <c r="UQ295" s="38"/>
      <c r="UR295" s="38"/>
      <c r="US295" s="38"/>
      <c r="UT295" s="38"/>
      <c r="UU295" s="38"/>
      <c r="UV295" s="38"/>
      <c r="UW295" s="38"/>
      <c r="UX295" s="38"/>
      <c r="UY295" s="38"/>
      <c r="UZ295" s="38"/>
      <c r="VA295" s="38"/>
      <c r="VB295" s="38"/>
      <c r="VC295" s="38"/>
      <c r="VD295" s="38"/>
      <c r="VE295" s="38"/>
      <c r="VF295" s="38"/>
      <c r="VG295" s="38"/>
      <c r="VH295" s="38"/>
      <c r="VI295" s="38"/>
      <c r="VJ295" s="38"/>
      <c r="VK295" s="38"/>
      <c r="VL295" s="38"/>
      <c r="VM295" s="38"/>
      <c r="VN295" s="38"/>
      <c r="VO295" s="38"/>
      <c r="VP295" s="38"/>
      <c r="VQ295" s="38"/>
      <c r="VR295" s="38"/>
      <c r="VS295" s="38"/>
      <c r="VT295" s="38"/>
      <c r="VU295" s="38"/>
      <c r="VV295" s="38"/>
      <c r="VW295" s="38"/>
      <c r="VX295" s="38"/>
      <c r="VY295" s="38"/>
      <c r="VZ295" s="38"/>
      <c r="WA295" s="38"/>
      <c r="WB295" s="38"/>
      <c r="WC295" s="38"/>
      <c r="WD295" s="38"/>
      <c r="WE295" s="38"/>
      <c r="WF295" s="38"/>
      <c r="WG295" s="38"/>
      <c r="WH295" s="38"/>
      <c r="WI295" s="38"/>
      <c r="WJ295" s="38"/>
      <c r="WK295" s="38"/>
      <c r="WL295" s="38"/>
      <c r="WM295" s="38"/>
      <c r="WN295" s="38"/>
      <c r="WO295" s="38"/>
      <c r="WP295" s="38">
        <v>20</v>
      </c>
      <c r="WQ295" s="38"/>
      <c r="WR295" s="38"/>
      <c r="WS295" s="38"/>
      <c r="WT295" s="38"/>
      <c r="WU295" s="38"/>
      <c r="WV295" s="38"/>
      <c r="WW295" s="38"/>
      <c r="WX295" s="38"/>
      <c r="WY295" s="38"/>
      <c r="WZ295" s="38"/>
      <c r="XA295" s="38"/>
      <c r="XB295" s="38"/>
      <c r="XC295" s="38"/>
      <c r="XD295" s="38"/>
      <c r="XE295" s="38"/>
      <c r="XF295" s="38"/>
      <c r="XG295" s="38">
        <v>20</v>
      </c>
      <c r="XH295" s="38"/>
      <c r="XI295" s="38"/>
      <c r="XJ295" s="38"/>
      <c r="XK295" s="38"/>
      <c r="XL295" s="38"/>
      <c r="XM295" s="38"/>
      <c r="XN295" s="38"/>
      <c r="XO295" s="38"/>
      <c r="XP295" s="38"/>
      <c r="XQ295" s="38"/>
      <c r="XR295" s="38"/>
      <c r="XS295" s="38"/>
      <c r="XT295" s="38"/>
      <c r="XU295" s="38"/>
      <c r="XV295" s="38"/>
      <c r="XW295" s="38"/>
      <c r="XX295" s="38"/>
      <c r="XY295" s="38"/>
      <c r="XZ295" s="38"/>
      <c r="YA295" s="38"/>
      <c r="YB295" s="38"/>
      <c r="YC295" s="38"/>
      <c r="YD295" s="38"/>
      <c r="YE295" s="38"/>
      <c r="YF295" s="38"/>
      <c r="YG295" s="38"/>
      <c r="YH295" s="38"/>
      <c r="YI295" s="38"/>
      <c r="YJ295" s="38"/>
      <c r="YK295" s="38"/>
      <c r="YL295" s="38"/>
      <c r="YM295" s="38"/>
      <c r="YN295" s="38"/>
      <c r="YO295" s="38"/>
      <c r="YP295" s="38"/>
      <c r="YQ295" s="38"/>
      <c r="YR295" s="38"/>
      <c r="YS295" s="38"/>
      <c r="YT295" s="38"/>
      <c r="YU295" s="38"/>
      <c r="YV295" s="38"/>
      <c r="YW295" s="38"/>
      <c r="YX295" s="38"/>
      <c r="YY295" s="38"/>
      <c r="YZ295" s="38"/>
      <c r="ZA295" s="38"/>
      <c r="ZB295" s="38"/>
      <c r="ZC295" s="38"/>
      <c r="ZD295" s="38"/>
      <c r="ZE295" s="38"/>
      <c r="ZF295" s="38"/>
      <c r="ZG295" s="38"/>
      <c r="ZH295" s="38"/>
      <c r="ZI295" s="38"/>
      <c r="ZJ295" s="38"/>
      <c r="ZK295" s="38"/>
      <c r="ZL295" s="38"/>
      <c r="ZM295" s="38"/>
      <c r="ZN295" s="38"/>
      <c r="ZO295" s="38"/>
      <c r="ZP295" s="38"/>
      <c r="ZQ295" s="38"/>
      <c r="ZR295" s="38"/>
      <c r="ZS295" s="38"/>
      <c r="ZT295" s="38"/>
      <c r="ZU295" s="38"/>
      <c r="ZV295" s="38"/>
      <c r="ZW295" s="38"/>
      <c r="ZX295" s="38"/>
      <c r="ZY295" s="38"/>
      <c r="ZZ295" s="38"/>
      <c r="AAA295" s="38"/>
      <c r="AAB295" s="38"/>
      <c r="AAC295" s="38"/>
      <c r="AAD295" s="38"/>
      <c r="AAE295" s="38"/>
      <c r="AAF295" s="38"/>
      <c r="AAG295" s="38"/>
      <c r="AAH295" s="38"/>
      <c r="AAI295" s="38"/>
      <c r="AAJ295" s="31">
        <f t="shared" si="26"/>
        <v>0</v>
      </c>
    </row>
    <row r="296" spans="1:984" s="5" customFormat="1" ht="12" customHeight="1" x14ac:dyDescent="0.25">
      <c r="A296" s="43" t="s">
        <v>666</v>
      </c>
      <c r="B296" s="77">
        <f t="shared" si="29"/>
        <v>0</v>
      </c>
      <c r="C296" s="69">
        <v>1</v>
      </c>
      <c r="D296" s="72">
        <v>43409</v>
      </c>
      <c r="E296" s="79">
        <v>107.65</v>
      </c>
      <c r="F296" s="79">
        <f t="shared" si="31"/>
        <v>0</v>
      </c>
      <c r="G296" s="77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  <c r="CI296" s="38"/>
      <c r="CJ296" s="38"/>
      <c r="CK296" s="38"/>
      <c r="CL296" s="38"/>
      <c r="CM296" s="38"/>
      <c r="CN296" s="38"/>
      <c r="CO296" s="38"/>
      <c r="CP296" s="38"/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38"/>
      <c r="DC296" s="38"/>
      <c r="DD296" s="38"/>
      <c r="DE296" s="38"/>
      <c r="DF296" s="38"/>
      <c r="DG296" s="38"/>
      <c r="DH296" s="38"/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  <c r="EI296" s="38"/>
      <c r="EJ296" s="38"/>
      <c r="EK296" s="38"/>
      <c r="EL296" s="38"/>
      <c r="EM296" s="38"/>
      <c r="EN296" s="38"/>
      <c r="EO296" s="38"/>
      <c r="EP296" s="38"/>
      <c r="EQ296" s="38"/>
      <c r="ER296" s="38"/>
      <c r="ES296" s="38"/>
      <c r="ET296" s="38"/>
      <c r="EU296" s="38"/>
      <c r="EV296" s="38"/>
      <c r="EW296" s="38"/>
      <c r="EX296" s="38"/>
      <c r="EY296" s="38"/>
      <c r="EZ296" s="38"/>
      <c r="FA296" s="38"/>
      <c r="FB296" s="38"/>
      <c r="FC296" s="38"/>
      <c r="FD296" s="38"/>
      <c r="FE296" s="38"/>
      <c r="FF296" s="38"/>
      <c r="FG296" s="38"/>
      <c r="FH296" s="38"/>
      <c r="FI296" s="38"/>
      <c r="FJ296" s="38"/>
      <c r="FK296" s="38"/>
      <c r="FL296" s="38"/>
      <c r="FM296" s="38"/>
      <c r="FN296" s="38"/>
      <c r="FO296" s="38"/>
      <c r="FP296" s="38"/>
      <c r="FQ296" s="38"/>
      <c r="FR296" s="38"/>
      <c r="FS296" s="38"/>
      <c r="FT296" s="38"/>
      <c r="FU296" s="38"/>
      <c r="FV296" s="38"/>
      <c r="FW296" s="38"/>
      <c r="FX296" s="38"/>
      <c r="FY296" s="38"/>
      <c r="FZ296" s="38"/>
      <c r="GA296" s="38"/>
      <c r="GB296" s="38"/>
      <c r="GC296" s="38"/>
      <c r="GD296" s="38"/>
      <c r="GE296" s="38"/>
      <c r="GF296" s="38"/>
      <c r="GG296" s="38"/>
      <c r="GH296" s="38"/>
      <c r="GI296" s="38"/>
      <c r="GJ296" s="38"/>
      <c r="GK296" s="38"/>
      <c r="GL296" s="38"/>
      <c r="GM296" s="38"/>
      <c r="GN296" s="38"/>
      <c r="GO296" s="38"/>
      <c r="GP296" s="38"/>
      <c r="GQ296" s="38"/>
      <c r="GR296" s="38"/>
      <c r="GS296" s="38"/>
      <c r="GT296" s="38"/>
      <c r="GU296" s="38"/>
      <c r="GV296" s="38"/>
      <c r="GW296" s="38"/>
      <c r="GX296" s="38"/>
      <c r="GY296" s="38"/>
      <c r="GZ296" s="38"/>
      <c r="HA296" s="38"/>
      <c r="HB296" s="38"/>
      <c r="HC296" s="38"/>
      <c r="HD296" s="38"/>
      <c r="HE296" s="38"/>
      <c r="HF296" s="38"/>
      <c r="HG296" s="38"/>
      <c r="HH296" s="38"/>
      <c r="HI296" s="38"/>
      <c r="HJ296" s="38"/>
      <c r="HK296" s="38"/>
      <c r="HL296" s="38"/>
      <c r="HM296" s="38"/>
      <c r="HN296" s="38"/>
      <c r="HO296" s="38"/>
      <c r="HP296" s="38"/>
      <c r="HQ296" s="38"/>
      <c r="HR296" s="38"/>
      <c r="HS296" s="38"/>
      <c r="HT296" s="38"/>
      <c r="HU296" s="38"/>
      <c r="HV296" s="38"/>
      <c r="HW296" s="38"/>
      <c r="HX296" s="38"/>
      <c r="HY296" s="38"/>
      <c r="HZ296" s="38"/>
      <c r="IA296" s="38"/>
      <c r="IB296" s="38"/>
      <c r="IC296" s="38"/>
      <c r="ID296" s="38"/>
      <c r="IE296" s="38"/>
      <c r="IF296" s="38"/>
      <c r="IG296" s="38"/>
      <c r="IH296" s="38"/>
      <c r="II296" s="38"/>
      <c r="IJ296" s="38"/>
      <c r="IK296" s="38"/>
      <c r="IL296" s="38"/>
      <c r="IM296" s="38"/>
      <c r="IN296" s="38"/>
      <c r="IO296" s="38"/>
      <c r="IP296" s="38"/>
      <c r="IQ296" s="38"/>
      <c r="IR296" s="38"/>
      <c r="IS296" s="38"/>
      <c r="IT296" s="38"/>
      <c r="IU296" s="38"/>
      <c r="IV296" s="38"/>
      <c r="IW296" s="38"/>
      <c r="IX296" s="38"/>
      <c r="IY296" s="38"/>
      <c r="IZ296" s="38"/>
      <c r="JA296" s="38"/>
      <c r="JB296" s="38"/>
      <c r="JC296" s="38"/>
      <c r="JD296" s="38"/>
      <c r="JE296" s="38"/>
      <c r="JF296" s="38"/>
      <c r="JG296" s="38"/>
      <c r="JH296" s="38"/>
      <c r="JI296" s="38"/>
      <c r="JJ296" s="38"/>
      <c r="JK296" s="38"/>
      <c r="JL296" s="38"/>
      <c r="JM296" s="38"/>
      <c r="JN296" s="38"/>
      <c r="JO296" s="38"/>
      <c r="JP296" s="38"/>
      <c r="JQ296" s="38"/>
      <c r="JR296" s="38"/>
      <c r="JS296" s="38"/>
      <c r="JT296" s="38"/>
      <c r="JU296" s="38"/>
      <c r="JV296" s="38"/>
      <c r="JW296" s="38"/>
      <c r="JX296" s="38"/>
      <c r="JY296" s="38"/>
      <c r="JZ296" s="38"/>
      <c r="KA296" s="38"/>
      <c r="KB296" s="38"/>
      <c r="KC296" s="38"/>
      <c r="KD296" s="38"/>
      <c r="KE296" s="38"/>
      <c r="KF296" s="38"/>
      <c r="KG296" s="38"/>
      <c r="KH296" s="38"/>
      <c r="KI296" s="38"/>
      <c r="KJ296" s="38"/>
      <c r="KK296" s="38"/>
      <c r="KL296" s="38"/>
      <c r="KM296" s="38"/>
      <c r="KN296" s="38"/>
      <c r="KO296" s="38"/>
      <c r="KP296" s="38"/>
      <c r="KQ296" s="38"/>
      <c r="KR296" s="38"/>
      <c r="KS296" s="38"/>
      <c r="KT296" s="38"/>
      <c r="KU296" s="38"/>
      <c r="KV296" s="38"/>
      <c r="KW296" s="38"/>
      <c r="KX296" s="38"/>
      <c r="KY296" s="38"/>
      <c r="KZ296" s="38"/>
      <c r="LA296" s="38"/>
      <c r="LB296" s="38"/>
      <c r="LC296" s="38"/>
      <c r="LD296" s="38"/>
      <c r="LE296" s="38"/>
      <c r="LF296" s="38"/>
      <c r="LG296" s="38"/>
      <c r="LH296" s="38"/>
      <c r="LI296" s="38"/>
      <c r="LJ296" s="38"/>
      <c r="LK296" s="38"/>
      <c r="LL296" s="38"/>
      <c r="LM296" s="38"/>
      <c r="LN296" s="38"/>
      <c r="LO296" s="38"/>
      <c r="LP296" s="38"/>
      <c r="LQ296" s="38"/>
      <c r="LR296" s="38"/>
      <c r="LS296" s="38"/>
      <c r="LT296" s="38"/>
      <c r="LU296" s="38"/>
      <c r="LV296" s="38"/>
      <c r="LW296" s="38"/>
      <c r="LX296" s="38"/>
      <c r="LY296" s="38"/>
      <c r="LZ296" s="38"/>
      <c r="MA296" s="38"/>
      <c r="MB296" s="38"/>
      <c r="MC296" s="38"/>
      <c r="MD296" s="38"/>
      <c r="ME296" s="38"/>
      <c r="MF296" s="38"/>
      <c r="MG296" s="38"/>
      <c r="MH296" s="38"/>
      <c r="MI296" s="38"/>
      <c r="MJ296" s="38"/>
      <c r="MK296" s="38"/>
      <c r="ML296" s="38"/>
      <c r="MM296" s="38"/>
      <c r="MN296" s="38"/>
      <c r="MO296" s="38"/>
      <c r="MP296" s="38"/>
      <c r="MQ296" s="38"/>
      <c r="MR296" s="38"/>
      <c r="MS296" s="38"/>
      <c r="MT296" s="38"/>
      <c r="MU296" s="38"/>
      <c r="MV296" s="38"/>
      <c r="MW296" s="38"/>
      <c r="MX296" s="38"/>
      <c r="MY296" s="38"/>
      <c r="MZ296" s="38"/>
      <c r="NA296" s="38"/>
      <c r="NB296" s="38"/>
      <c r="NC296" s="38"/>
      <c r="ND296" s="38"/>
      <c r="NE296" s="38"/>
      <c r="NF296" s="38"/>
      <c r="NG296" s="38"/>
      <c r="NH296" s="38"/>
      <c r="NI296" s="38"/>
      <c r="NJ296" s="38"/>
      <c r="NK296" s="38"/>
      <c r="NL296" s="38"/>
      <c r="NM296" s="38"/>
      <c r="NN296" s="38"/>
      <c r="NO296" s="38"/>
      <c r="NP296" s="38"/>
      <c r="NQ296" s="38"/>
      <c r="NR296" s="38"/>
      <c r="NS296" s="38"/>
      <c r="NT296" s="38"/>
      <c r="NU296" s="38"/>
      <c r="NV296" s="38"/>
      <c r="NW296" s="38"/>
      <c r="NX296" s="38"/>
      <c r="NY296" s="38"/>
      <c r="NZ296" s="38"/>
      <c r="OA296" s="38"/>
      <c r="OB296" s="38"/>
      <c r="OC296" s="38"/>
      <c r="OD296" s="38"/>
      <c r="OE296" s="38"/>
      <c r="OF296" s="38"/>
      <c r="OG296" s="38"/>
      <c r="OH296" s="38"/>
      <c r="OI296" s="38"/>
      <c r="OJ296" s="38"/>
      <c r="OK296" s="38"/>
      <c r="OL296" s="38"/>
      <c r="OM296" s="38"/>
      <c r="ON296" s="38"/>
      <c r="OO296" s="38"/>
      <c r="OP296" s="38"/>
      <c r="OQ296" s="38"/>
      <c r="OR296" s="38"/>
      <c r="OS296" s="38"/>
      <c r="OT296" s="38"/>
      <c r="OU296" s="38"/>
      <c r="OV296" s="38"/>
      <c r="OW296" s="38"/>
      <c r="OX296" s="38"/>
      <c r="OY296" s="38"/>
      <c r="OZ296" s="38"/>
      <c r="PA296" s="38"/>
      <c r="PB296" s="38"/>
      <c r="PC296" s="38"/>
      <c r="PD296" s="38"/>
      <c r="PE296" s="38"/>
      <c r="PF296" s="38"/>
      <c r="PG296" s="38"/>
      <c r="PH296" s="38"/>
      <c r="PI296" s="38"/>
      <c r="PJ296" s="38"/>
      <c r="PK296" s="38"/>
      <c r="PL296" s="38"/>
      <c r="PM296" s="38"/>
      <c r="PN296" s="38"/>
      <c r="PO296" s="38"/>
      <c r="PP296" s="38"/>
      <c r="PQ296" s="38"/>
      <c r="PR296" s="38"/>
      <c r="PS296" s="38"/>
      <c r="PT296" s="38"/>
      <c r="PU296" s="38"/>
      <c r="PV296" s="38"/>
      <c r="PW296" s="38"/>
      <c r="PX296" s="38"/>
      <c r="PY296" s="38"/>
      <c r="PZ296" s="38"/>
      <c r="QA296" s="38"/>
      <c r="QB296" s="38"/>
      <c r="QC296" s="38"/>
      <c r="QD296" s="38"/>
      <c r="QE296" s="38"/>
      <c r="QF296" s="38"/>
      <c r="QG296" s="38"/>
      <c r="QH296" s="38"/>
      <c r="QI296" s="38"/>
      <c r="QJ296" s="38"/>
      <c r="QK296" s="38"/>
      <c r="QL296" s="38"/>
      <c r="QM296" s="38"/>
      <c r="QN296" s="38"/>
      <c r="QO296" s="38"/>
      <c r="QP296" s="38"/>
      <c r="QQ296" s="38"/>
      <c r="QR296" s="38"/>
      <c r="QS296" s="38"/>
      <c r="QT296" s="38"/>
      <c r="QU296" s="38"/>
      <c r="QV296" s="38"/>
      <c r="QW296" s="38"/>
      <c r="QX296" s="38"/>
      <c r="QY296" s="38"/>
      <c r="QZ296" s="38"/>
      <c r="RA296" s="38"/>
      <c r="RB296" s="38"/>
      <c r="RC296" s="38"/>
      <c r="RD296" s="38"/>
      <c r="RE296" s="38"/>
      <c r="RF296" s="38"/>
      <c r="RG296" s="38"/>
      <c r="RH296" s="38"/>
      <c r="RI296" s="38"/>
      <c r="RJ296" s="38"/>
      <c r="RK296" s="38"/>
      <c r="RL296" s="38"/>
      <c r="RM296" s="38"/>
      <c r="RN296" s="38"/>
      <c r="RO296" s="38"/>
      <c r="RP296" s="38"/>
      <c r="RQ296" s="38"/>
      <c r="RR296" s="38"/>
      <c r="RS296" s="38"/>
      <c r="RT296" s="38"/>
      <c r="RU296" s="38"/>
      <c r="RV296" s="38"/>
      <c r="RW296" s="38"/>
      <c r="RX296" s="38"/>
      <c r="RY296" s="38"/>
      <c r="RZ296" s="38"/>
      <c r="SA296" s="38"/>
      <c r="SB296" s="38"/>
      <c r="SC296" s="38"/>
      <c r="SD296" s="38"/>
      <c r="SE296" s="38"/>
      <c r="SF296" s="38"/>
      <c r="SG296" s="38"/>
      <c r="SH296" s="38"/>
      <c r="SI296" s="38"/>
      <c r="SJ296" s="38"/>
      <c r="SK296" s="38"/>
      <c r="SL296" s="38"/>
      <c r="SM296" s="38"/>
      <c r="SN296" s="38"/>
      <c r="SO296" s="38"/>
      <c r="SP296" s="38"/>
      <c r="SQ296" s="38"/>
      <c r="SR296" s="38"/>
      <c r="SS296" s="38"/>
      <c r="ST296" s="38"/>
      <c r="SU296" s="38"/>
      <c r="SV296" s="38"/>
      <c r="SW296" s="38"/>
      <c r="SX296" s="38"/>
      <c r="SY296" s="38"/>
      <c r="SZ296" s="38"/>
      <c r="TA296" s="38"/>
      <c r="TB296" s="38"/>
      <c r="TC296" s="38"/>
      <c r="TD296" s="38"/>
      <c r="TE296" s="38"/>
      <c r="TF296" s="38"/>
      <c r="TG296" s="38"/>
      <c r="TH296" s="38"/>
      <c r="TI296" s="38"/>
      <c r="TJ296" s="38"/>
      <c r="TK296" s="38"/>
      <c r="TL296" s="38"/>
      <c r="TM296" s="38"/>
      <c r="TN296" s="38"/>
      <c r="TO296" s="38"/>
      <c r="TP296" s="38"/>
      <c r="TQ296" s="38"/>
      <c r="TR296" s="38"/>
      <c r="TS296" s="38"/>
      <c r="TT296" s="38"/>
      <c r="TU296" s="38"/>
      <c r="TV296" s="38"/>
      <c r="TW296" s="38"/>
      <c r="TX296" s="38"/>
      <c r="TY296" s="38"/>
      <c r="TZ296" s="38"/>
      <c r="UA296" s="38"/>
      <c r="UB296" s="38"/>
      <c r="UC296" s="38"/>
      <c r="UD296" s="38"/>
      <c r="UE296" s="38"/>
      <c r="UF296" s="38"/>
      <c r="UG296" s="38"/>
      <c r="UH296" s="38"/>
      <c r="UI296" s="38"/>
      <c r="UJ296" s="38"/>
      <c r="UK296" s="38"/>
      <c r="UL296" s="38"/>
      <c r="UM296" s="38"/>
      <c r="UN296" s="38"/>
      <c r="UO296" s="38"/>
      <c r="UP296" s="38"/>
      <c r="UQ296" s="38"/>
      <c r="UR296" s="38"/>
      <c r="US296" s="38"/>
      <c r="UT296" s="38"/>
      <c r="UU296" s="38"/>
      <c r="UV296" s="38"/>
      <c r="UW296" s="38"/>
      <c r="UX296" s="38"/>
      <c r="UY296" s="38"/>
      <c r="UZ296" s="38"/>
      <c r="VA296" s="38"/>
      <c r="VB296" s="38"/>
      <c r="VC296" s="38"/>
      <c r="VD296" s="38"/>
      <c r="VE296" s="38"/>
      <c r="VF296" s="38"/>
      <c r="VG296" s="38"/>
      <c r="VH296" s="38"/>
      <c r="VI296" s="38"/>
      <c r="VJ296" s="38"/>
      <c r="VK296" s="38"/>
      <c r="VL296" s="38"/>
      <c r="VM296" s="38"/>
      <c r="VN296" s="38"/>
      <c r="VO296" s="38"/>
      <c r="VP296" s="38"/>
      <c r="VQ296" s="38"/>
      <c r="VR296" s="38">
        <v>1</v>
      </c>
      <c r="VS296" s="38"/>
      <c r="VT296" s="38"/>
      <c r="VU296" s="38"/>
      <c r="VV296" s="38"/>
      <c r="VW296" s="38"/>
      <c r="VX296" s="38"/>
      <c r="VY296" s="38">
        <v>1</v>
      </c>
      <c r="VZ296" s="38"/>
      <c r="WA296" s="38"/>
      <c r="WB296" s="38"/>
      <c r="WC296" s="38"/>
      <c r="WD296" s="38"/>
      <c r="WE296" s="38"/>
      <c r="WF296" s="38"/>
      <c r="WG296" s="38"/>
      <c r="WH296" s="38"/>
      <c r="WI296" s="38"/>
      <c r="WJ296" s="38"/>
      <c r="WK296" s="38"/>
      <c r="WL296" s="38"/>
      <c r="WM296" s="38"/>
      <c r="WN296" s="38"/>
      <c r="WO296" s="38"/>
      <c r="WP296" s="38"/>
      <c r="WQ296" s="38"/>
      <c r="WR296" s="38"/>
      <c r="WS296" s="38"/>
      <c r="WT296" s="38"/>
      <c r="WU296" s="38"/>
      <c r="WV296" s="38"/>
      <c r="WW296" s="38"/>
      <c r="WX296" s="38"/>
      <c r="WY296" s="38"/>
      <c r="WZ296" s="38"/>
      <c r="XA296" s="38"/>
      <c r="XB296" s="38"/>
      <c r="XC296" s="38"/>
      <c r="XD296" s="38"/>
      <c r="XE296" s="38"/>
      <c r="XF296" s="38"/>
      <c r="XG296" s="38"/>
      <c r="XH296" s="38"/>
      <c r="XI296" s="38"/>
      <c r="XJ296" s="38"/>
      <c r="XK296" s="38"/>
      <c r="XL296" s="38"/>
      <c r="XM296" s="38"/>
      <c r="XN296" s="38"/>
      <c r="XO296" s="38"/>
      <c r="XP296" s="38"/>
      <c r="XQ296" s="38"/>
      <c r="XR296" s="38"/>
      <c r="XS296" s="38"/>
      <c r="XT296" s="38"/>
      <c r="XU296" s="38"/>
      <c r="XV296" s="38"/>
      <c r="XW296" s="38"/>
      <c r="XX296" s="38"/>
      <c r="XY296" s="38"/>
      <c r="XZ296" s="38"/>
      <c r="YA296" s="38"/>
      <c r="YB296" s="38"/>
      <c r="YC296" s="38"/>
      <c r="YD296" s="38"/>
      <c r="YE296" s="38"/>
      <c r="YF296" s="38"/>
      <c r="YG296" s="38"/>
      <c r="YH296" s="38"/>
      <c r="YI296" s="38"/>
      <c r="YJ296" s="38"/>
      <c r="YK296" s="38"/>
      <c r="YL296" s="38"/>
      <c r="YM296" s="38"/>
      <c r="YN296" s="38"/>
      <c r="YO296" s="38"/>
      <c r="YP296" s="38"/>
      <c r="YQ296" s="38"/>
      <c r="YR296" s="38"/>
      <c r="YS296" s="38"/>
      <c r="YT296" s="38"/>
      <c r="YU296" s="38"/>
      <c r="YV296" s="38"/>
      <c r="YW296" s="38"/>
      <c r="YX296" s="38"/>
      <c r="YY296" s="38"/>
      <c r="YZ296" s="38"/>
      <c r="ZA296" s="38"/>
      <c r="ZB296" s="38"/>
      <c r="ZC296" s="38"/>
      <c r="ZD296" s="38"/>
      <c r="ZE296" s="38"/>
      <c r="ZF296" s="38"/>
      <c r="ZG296" s="38"/>
      <c r="ZH296" s="38"/>
      <c r="ZI296" s="38"/>
      <c r="ZJ296" s="38"/>
      <c r="ZK296" s="38"/>
      <c r="ZL296" s="38"/>
      <c r="ZM296" s="38"/>
      <c r="ZN296" s="38"/>
      <c r="ZO296" s="38"/>
      <c r="ZP296" s="38"/>
      <c r="ZQ296" s="38"/>
      <c r="ZR296" s="38"/>
      <c r="ZS296" s="38"/>
      <c r="ZT296" s="38"/>
      <c r="ZU296" s="38"/>
      <c r="ZV296" s="38"/>
      <c r="ZW296" s="38"/>
      <c r="ZX296" s="38"/>
      <c r="ZY296" s="38"/>
      <c r="ZZ296" s="38"/>
      <c r="AAA296" s="38"/>
      <c r="AAB296" s="38"/>
      <c r="AAC296" s="38"/>
      <c r="AAD296" s="38"/>
      <c r="AAE296" s="38"/>
      <c r="AAF296" s="38"/>
      <c r="AAG296" s="38"/>
      <c r="AAH296" s="38"/>
      <c r="AAI296" s="38"/>
      <c r="AAJ296" s="31">
        <f t="shared" si="26"/>
        <v>0</v>
      </c>
    </row>
    <row r="297" spans="1:984" s="5" customFormat="1" ht="12" customHeight="1" x14ac:dyDescent="0.25">
      <c r="A297" s="43" t="s">
        <v>339</v>
      </c>
      <c r="B297" s="77">
        <f t="shared" si="29"/>
        <v>0</v>
      </c>
      <c r="C297" s="69">
        <v>1</v>
      </c>
      <c r="D297" s="72">
        <v>43210</v>
      </c>
      <c r="E297" s="79">
        <v>56.62</v>
      </c>
      <c r="F297" s="79">
        <f t="shared" si="31"/>
        <v>0</v>
      </c>
      <c r="G297" s="77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  <c r="CI297" s="38"/>
      <c r="CJ297" s="38"/>
      <c r="CK297" s="38"/>
      <c r="CL297" s="38"/>
      <c r="CM297" s="38"/>
      <c r="CN297" s="38"/>
      <c r="CO297" s="38"/>
      <c r="CP297" s="38"/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38"/>
      <c r="DC297" s="38"/>
      <c r="DD297" s="38"/>
      <c r="DE297" s="38"/>
      <c r="DF297" s="38"/>
      <c r="DG297" s="38"/>
      <c r="DH297" s="38"/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>
        <v>1</v>
      </c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  <c r="EI297" s="38"/>
      <c r="EJ297" s="38"/>
      <c r="EK297" s="38"/>
      <c r="EL297" s="38"/>
      <c r="EM297" s="38"/>
      <c r="EN297" s="38"/>
      <c r="EO297" s="38"/>
      <c r="EP297" s="38"/>
      <c r="EQ297" s="38"/>
      <c r="ER297" s="38"/>
      <c r="ES297" s="38"/>
      <c r="ET297" s="38"/>
      <c r="EU297" s="38"/>
      <c r="EV297" s="38"/>
      <c r="EW297" s="38"/>
      <c r="EX297" s="38"/>
      <c r="EY297" s="38"/>
      <c r="EZ297" s="38"/>
      <c r="FA297" s="38"/>
      <c r="FB297" s="38"/>
      <c r="FC297" s="38">
        <v>1</v>
      </c>
      <c r="FD297" s="38"/>
      <c r="FE297" s="38"/>
      <c r="FF297" s="38"/>
      <c r="FG297" s="38"/>
      <c r="FH297" s="38"/>
      <c r="FI297" s="38"/>
      <c r="FJ297" s="38"/>
      <c r="FK297" s="38"/>
      <c r="FL297" s="38"/>
      <c r="FM297" s="38"/>
      <c r="FN297" s="38"/>
      <c r="FO297" s="38"/>
      <c r="FP297" s="38"/>
      <c r="FQ297" s="38"/>
      <c r="FR297" s="38"/>
      <c r="FS297" s="38"/>
      <c r="FT297" s="38"/>
      <c r="FU297" s="38"/>
      <c r="FV297" s="38"/>
      <c r="FW297" s="38"/>
      <c r="FX297" s="38"/>
      <c r="FY297" s="38"/>
      <c r="FZ297" s="38"/>
      <c r="GA297" s="38"/>
      <c r="GB297" s="38"/>
      <c r="GC297" s="38"/>
      <c r="GD297" s="38"/>
      <c r="GE297" s="38"/>
      <c r="GF297" s="38"/>
      <c r="GG297" s="38"/>
      <c r="GH297" s="38"/>
      <c r="GI297" s="38"/>
      <c r="GJ297" s="38">
        <v>5</v>
      </c>
      <c r="GK297" s="38"/>
      <c r="GL297" s="38"/>
      <c r="GM297" s="38"/>
      <c r="GN297" s="38"/>
      <c r="GO297" s="38"/>
      <c r="GP297" s="38"/>
      <c r="GQ297" s="38"/>
      <c r="GR297" s="38"/>
      <c r="GS297" s="38"/>
      <c r="GT297" s="38"/>
      <c r="GU297" s="38"/>
      <c r="GV297" s="38"/>
      <c r="GW297" s="38"/>
      <c r="GX297" s="38"/>
      <c r="GY297" s="38"/>
      <c r="GZ297" s="38"/>
      <c r="HA297" s="38"/>
      <c r="HB297" s="38"/>
      <c r="HC297" s="38"/>
      <c r="HD297" s="38">
        <v>5</v>
      </c>
      <c r="HE297" s="38"/>
      <c r="HF297" s="38"/>
      <c r="HG297" s="38"/>
      <c r="HH297" s="38"/>
      <c r="HI297" s="38"/>
      <c r="HJ297" s="38"/>
      <c r="HK297" s="38"/>
      <c r="HL297" s="38"/>
      <c r="HM297" s="38"/>
      <c r="HN297" s="38"/>
      <c r="HO297" s="38"/>
      <c r="HP297" s="38"/>
      <c r="HQ297" s="38"/>
      <c r="HR297" s="38"/>
      <c r="HS297" s="38"/>
      <c r="HT297" s="38"/>
      <c r="HU297" s="38"/>
      <c r="HV297" s="38"/>
      <c r="HW297" s="38"/>
      <c r="HX297" s="38"/>
      <c r="HY297" s="38"/>
      <c r="HZ297" s="38"/>
      <c r="IA297" s="38"/>
      <c r="IB297" s="38"/>
      <c r="IC297" s="38"/>
      <c r="ID297" s="38"/>
      <c r="IE297" s="38"/>
      <c r="IF297" s="38"/>
      <c r="IG297" s="38"/>
      <c r="IH297" s="38"/>
      <c r="II297" s="38"/>
      <c r="IJ297" s="38"/>
      <c r="IK297" s="38"/>
      <c r="IL297" s="38"/>
      <c r="IM297" s="38"/>
      <c r="IN297" s="38"/>
      <c r="IO297" s="38"/>
      <c r="IP297" s="38"/>
      <c r="IQ297" s="38"/>
      <c r="IR297" s="38"/>
      <c r="IS297" s="38"/>
      <c r="IT297" s="38"/>
      <c r="IU297" s="38"/>
      <c r="IV297" s="38"/>
      <c r="IW297" s="38"/>
      <c r="IX297" s="38"/>
      <c r="IY297" s="38"/>
      <c r="IZ297" s="38"/>
      <c r="JA297" s="38"/>
      <c r="JB297" s="38"/>
      <c r="JC297" s="38"/>
      <c r="JD297" s="38"/>
      <c r="JE297" s="38"/>
      <c r="JF297" s="38"/>
      <c r="JG297" s="38"/>
      <c r="JH297" s="38"/>
      <c r="JI297" s="38"/>
      <c r="JJ297" s="38"/>
      <c r="JK297" s="38"/>
      <c r="JL297" s="38"/>
      <c r="JM297" s="38"/>
      <c r="JN297" s="38"/>
      <c r="JO297" s="38"/>
      <c r="JP297" s="38"/>
      <c r="JQ297" s="38"/>
      <c r="JR297" s="38"/>
      <c r="JS297" s="38"/>
      <c r="JT297" s="38"/>
      <c r="JU297" s="38"/>
      <c r="JV297" s="38"/>
      <c r="JW297" s="38"/>
      <c r="JX297" s="38"/>
      <c r="JY297" s="38"/>
      <c r="JZ297" s="38"/>
      <c r="KA297" s="38"/>
      <c r="KB297" s="38"/>
      <c r="KC297" s="38"/>
      <c r="KD297" s="38"/>
      <c r="KE297" s="38"/>
      <c r="KF297" s="38"/>
      <c r="KG297" s="38"/>
      <c r="KH297" s="38"/>
      <c r="KI297" s="38"/>
      <c r="KJ297" s="38"/>
      <c r="KK297" s="38"/>
      <c r="KL297" s="38"/>
      <c r="KM297" s="38"/>
      <c r="KN297" s="38"/>
      <c r="KO297" s="38"/>
      <c r="KP297" s="38"/>
      <c r="KQ297" s="38"/>
      <c r="KR297" s="38"/>
      <c r="KS297" s="38"/>
      <c r="KT297" s="38"/>
      <c r="KU297" s="38"/>
      <c r="KV297" s="38"/>
      <c r="KW297" s="38"/>
      <c r="KX297" s="38"/>
      <c r="KY297" s="38"/>
      <c r="KZ297" s="38"/>
      <c r="LA297" s="38"/>
      <c r="LB297" s="38"/>
      <c r="LC297" s="38"/>
      <c r="LD297" s="38"/>
      <c r="LE297" s="38"/>
      <c r="LF297" s="38"/>
      <c r="LG297" s="38"/>
      <c r="LH297" s="38"/>
      <c r="LI297" s="38"/>
      <c r="LJ297" s="38"/>
      <c r="LK297" s="38"/>
      <c r="LL297" s="38"/>
      <c r="LM297" s="38"/>
      <c r="LN297" s="38"/>
      <c r="LO297" s="38"/>
      <c r="LP297" s="38"/>
      <c r="LQ297" s="38"/>
      <c r="LR297" s="38"/>
      <c r="LS297" s="38"/>
      <c r="LT297" s="38"/>
      <c r="LU297" s="38"/>
      <c r="LV297" s="38"/>
      <c r="LW297" s="38"/>
      <c r="LX297" s="38"/>
      <c r="LY297" s="38"/>
      <c r="LZ297" s="38"/>
      <c r="MA297" s="38"/>
      <c r="MB297" s="38"/>
      <c r="MC297" s="38"/>
      <c r="MD297" s="38"/>
      <c r="ME297" s="38"/>
      <c r="MF297" s="38"/>
      <c r="MG297" s="38"/>
      <c r="MH297" s="38"/>
      <c r="MI297" s="38"/>
      <c r="MJ297" s="38"/>
      <c r="MK297" s="38"/>
      <c r="ML297" s="38"/>
      <c r="MM297" s="38"/>
      <c r="MN297" s="38"/>
      <c r="MO297" s="38"/>
      <c r="MP297" s="38"/>
      <c r="MQ297" s="38"/>
      <c r="MR297" s="38"/>
      <c r="MS297" s="38"/>
      <c r="MT297" s="38"/>
      <c r="MU297" s="38"/>
      <c r="MV297" s="38"/>
      <c r="MW297" s="38"/>
      <c r="MX297" s="38"/>
      <c r="MY297" s="38"/>
      <c r="MZ297" s="38"/>
      <c r="NA297" s="38"/>
      <c r="NB297" s="38"/>
      <c r="NC297" s="38"/>
      <c r="ND297" s="38"/>
      <c r="NE297" s="38"/>
      <c r="NF297" s="38"/>
      <c r="NG297" s="38"/>
      <c r="NH297" s="38"/>
      <c r="NI297" s="38"/>
      <c r="NJ297" s="38"/>
      <c r="NK297" s="38"/>
      <c r="NL297" s="38"/>
      <c r="NM297" s="38"/>
      <c r="NN297" s="38"/>
      <c r="NO297" s="38"/>
      <c r="NP297" s="38"/>
      <c r="NQ297" s="38"/>
      <c r="NR297" s="38"/>
      <c r="NS297" s="38"/>
      <c r="NT297" s="38"/>
      <c r="NU297" s="38"/>
      <c r="NV297" s="38"/>
      <c r="NW297" s="38"/>
      <c r="NX297" s="38"/>
      <c r="NY297" s="38"/>
      <c r="NZ297" s="38"/>
      <c r="OA297" s="38"/>
      <c r="OB297" s="38"/>
      <c r="OC297" s="38"/>
      <c r="OD297" s="38"/>
      <c r="OE297" s="38"/>
      <c r="OF297" s="38"/>
      <c r="OG297" s="38"/>
      <c r="OH297" s="38"/>
      <c r="OI297" s="38"/>
      <c r="OJ297" s="38"/>
      <c r="OK297" s="38"/>
      <c r="OL297" s="38"/>
      <c r="OM297" s="38"/>
      <c r="ON297" s="38"/>
      <c r="OO297" s="38"/>
      <c r="OP297" s="38"/>
      <c r="OQ297" s="38"/>
      <c r="OR297" s="38"/>
      <c r="OS297" s="38"/>
      <c r="OT297" s="38"/>
      <c r="OU297" s="38"/>
      <c r="OV297" s="38"/>
      <c r="OW297" s="38"/>
      <c r="OX297" s="38"/>
      <c r="OY297" s="38"/>
      <c r="OZ297" s="38"/>
      <c r="PA297" s="38"/>
      <c r="PB297" s="38"/>
      <c r="PC297" s="38"/>
      <c r="PD297" s="38"/>
      <c r="PE297" s="38"/>
      <c r="PF297" s="38"/>
      <c r="PG297" s="38"/>
      <c r="PH297" s="38"/>
      <c r="PI297" s="38"/>
      <c r="PJ297" s="38"/>
      <c r="PK297" s="38"/>
      <c r="PL297" s="38"/>
      <c r="PM297" s="38"/>
      <c r="PN297" s="38"/>
      <c r="PO297" s="38"/>
      <c r="PP297" s="38"/>
      <c r="PQ297" s="38"/>
      <c r="PR297" s="38"/>
      <c r="PS297" s="38"/>
      <c r="PT297" s="38"/>
      <c r="PU297" s="38"/>
      <c r="PV297" s="38"/>
      <c r="PW297" s="38"/>
      <c r="PX297" s="38"/>
      <c r="PY297" s="38"/>
      <c r="PZ297" s="38"/>
      <c r="QA297" s="38"/>
      <c r="QB297" s="38"/>
      <c r="QC297" s="38"/>
      <c r="QD297" s="38"/>
      <c r="QE297" s="38"/>
      <c r="QF297" s="38"/>
      <c r="QG297" s="38"/>
      <c r="QH297" s="38"/>
      <c r="QI297" s="38"/>
      <c r="QJ297" s="38"/>
      <c r="QK297" s="38"/>
      <c r="QL297" s="38"/>
      <c r="QM297" s="38"/>
      <c r="QN297" s="38"/>
      <c r="QO297" s="38"/>
      <c r="QP297" s="38"/>
      <c r="QQ297" s="38"/>
      <c r="QR297" s="38"/>
      <c r="QS297" s="38"/>
      <c r="QT297" s="38"/>
      <c r="QU297" s="38"/>
      <c r="QV297" s="38"/>
      <c r="QW297" s="38"/>
      <c r="QX297" s="38"/>
      <c r="QY297" s="38"/>
      <c r="QZ297" s="38"/>
      <c r="RA297" s="38"/>
      <c r="RB297" s="38"/>
      <c r="RC297" s="38"/>
      <c r="RD297" s="38"/>
      <c r="RE297" s="38"/>
      <c r="RF297" s="38"/>
      <c r="RG297" s="38"/>
      <c r="RH297" s="38"/>
      <c r="RI297" s="38"/>
      <c r="RJ297" s="38"/>
      <c r="RK297" s="38"/>
      <c r="RL297" s="38"/>
      <c r="RM297" s="38"/>
      <c r="RN297" s="38"/>
      <c r="RO297" s="38"/>
      <c r="RP297" s="38"/>
      <c r="RQ297" s="38"/>
      <c r="RR297" s="38"/>
      <c r="RS297" s="38"/>
      <c r="RT297" s="38"/>
      <c r="RU297" s="38"/>
      <c r="RV297" s="38"/>
      <c r="RW297" s="38"/>
      <c r="RX297" s="38"/>
      <c r="RY297" s="38"/>
      <c r="RZ297" s="38"/>
      <c r="SA297" s="38"/>
      <c r="SB297" s="38"/>
      <c r="SC297" s="38"/>
      <c r="SD297" s="38"/>
      <c r="SE297" s="38"/>
      <c r="SF297" s="38"/>
      <c r="SG297" s="38"/>
      <c r="SH297" s="38"/>
      <c r="SI297" s="38"/>
      <c r="SJ297" s="38"/>
      <c r="SK297" s="38"/>
      <c r="SL297" s="38"/>
      <c r="SM297" s="38"/>
      <c r="SN297" s="38"/>
      <c r="SO297" s="38"/>
      <c r="SP297" s="38"/>
      <c r="SQ297" s="38"/>
      <c r="SR297" s="38"/>
      <c r="SS297" s="38"/>
      <c r="ST297" s="38"/>
      <c r="SU297" s="38"/>
      <c r="SV297" s="38"/>
      <c r="SW297" s="38"/>
      <c r="SX297" s="38"/>
      <c r="SY297" s="38"/>
      <c r="SZ297" s="38"/>
      <c r="TA297" s="38"/>
      <c r="TB297" s="38"/>
      <c r="TC297" s="38"/>
      <c r="TD297" s="38"/>
      <c r="TE297" s="38"/>
      <c r="TF297" s="38"/>
      <c r="TG297" s="38"/>
      <c r="TH297" s="38"/>
      <c r="TI297" s="38"/>
      <c r="TJ297" s="38"/>
      <c r="TK297" s="38"/>
      <c r="TL297" s="38"/>
      <c r="TM297" s="38"/>
      <c r="TN297" s="38"/>
      <c r="TO297" s="38"/>
      <c r="TP297" s="38"/>
      <c r="TQ297" s="38"/>
      <c r="TR297" s="38"/>
      <c r="TS297" s="38"/>
      <c r="TT297" s="38"/>
      <c r="TU297" s="38"/>
      <c r="TV297" s="38"/>
      <c r="TW297" s="38"/>
      <c r="TX297" s="38"/>
      <c r="TY297" s="38"/>
      <c r="TZ297" s="38"/>
      <c r="UA297" s="38"/>
      <c r="UB297" s="38"/>
      <c r="UC297" s="38"/>
      <c r="UD297" s="38"/>
      <c r="UE297" s="38"/>
      <c r="UF297" s="38"/>
      <c r="UG297" s="38"/>
      <c r="UH297" s="38"/>
      <c r="UI297" s="38"/>
      <c r="UJ297" s="38"/>
      <c r="UK297" s="38"/>
      <c r="UL297" s="38"/>
      <c r="UM297" s="38"/>
      <c r="UN297" s="38"/>
      <c r="UO297" s="38"/>
      <c r="UP297" s="38"/>
      <c r="UQ297" s="38"/>
      <c r="UR297" s="38"/>
      <c r="US297" s="38"/>
      <c r="UT297" s="38"/>
      <c r="UU297" s="38"/>
      <c r="UV297" s="38"/>
      <c r="UW297" s="38"/>
      <c r="UX297" s="38"/>
      <c r="UY297" s="38"/>
      <c r="UZ297" s="38"/>
      <c r="VA297" s="38"/>
      <c r="VB297" s="38"/>
      <c r="VC297" s="38"/>
      <c r="VD297" s="38"/>
      <c r="VE297" s="38"/>
      <c r="VF297" s="38"/>
      <c r="VG297" s="38"/>
      <c r="VH297" s="38"/>
      <c r="VI297" s="38"/>
      <c r="VJ297" s="38"/>
      <c r="VK297" s="38"/>
      <c r="VL297" s="38"/>
      <c r="VM297" s="38"/>
      <c r="VN297" s="38"/>
      <c r="VO297" s="38"/>
      <c r="VP297" s="38"/>
      <c r="VQ297" s="38"/>
      <c r="VR297" s="38"/>
      <c r="VS297" s="38"/>
      <c r="VT297" s="38"/>
      <c r="VU297" s="38"/>
      <c r="VV297" s="38"/>
      <c r="VW297" s="38"/>
      <c r="VX297" s="38"/>
      <c r="VY297" s="38"/>
      <c r="VZ297" s="38"/>
      <c r="WA297" s="38"/>
      <c r="WB297" s="38"/>
      <c r="WC297" s="38"/>
      <c r="WD297" s="38"/>
      <c r="WE297" s="38"/>
      <c r="WF297" s="38"/>
      <c r="WG297" s="38"/>
      <c r="WH297" s="38"/>
      <c r="WI297" s="38"/>
      <c r="WJ297" s="38"/>
      <c r="WK297" s="38"/>
      <c r="WL297" s="38"/>
      <c r="WM297" s="38"/>
      <c r="WN297" s="38"/>
      <c r="WO297" s="38"/>
      <c r="WP297" s="38"/>
      <c r="WQ297" s="38"/>
      <c r="WR297" s="38"/>
      <c r="WS297" s="38"/>
      <c r="WT297" s="38"/>
      <c r="WU297" s="38"/>
      <c r="WV297" s="38"/>
      <c r="WW297" s="38"/>
      <c r="WX297" s="38"/>
      <c r="WY297" s="38"/>
      <c r="WZ297" s="38"/>
      <c r="XA297" s="38"/>
      <c r="XB297" s="38"/>
      <c r="XC297" s="38"/>
      <c r="XD297" s="38"/>
      <c r="XE297" s="38"/>
      <c r="XF297" s="38"/>
      <c r="XG297" s="38"/>
      <c r="XH297" s="38"/>
      <c r="XI297" s="38"/>
      <c r="XJ297" s="38"/>
      <c r="XK297" s="38"/>
      <c r="XL297" s="38"/>
      <c r="XM297" s="38"/>
      <c r="XN297" s="38"/>
      <c r="XO297" s="38"/>
      <c r="XP297" s="38"/>
      <c r="XQ297" s="38"/>
      <c r="XR297" s="38"/>
      <c r="XS297" s="38"/>
      <c r="XT297" s="38"/>
      <c r="XU297" s="38"/>
      <c r="XV297" s="38"/>
      <c r="XW297" s="38"/>
      <c r="XX297" s="38"/>
      <c r="XY297" s="38"/>
      <c r="XZ297" s="38"/>
      <c r="YA297" s="38"/>
      <c r="YB297" s="38"/>
      <c r="YC297" s="38"/>
      <c r="YD297" s="38"/>
      <c r="YE297" s="38"/>
      <c r="YF297" s="38"/>
      <c r="YG297" s="38"/>
      <c r="YH297" s="38"/>
      <c r="YI297" s="38"/>
      <c r="YJ297" s="38"/>
      <c r="YK297" s="38"/>
      <c r="YL297" s="38"/>
      <c r="YM297" s="38"/>
      <c r="YN297" s="38"/>
      <c r="YO297" s="38"/>
      <c r="YP297" s="38"/>
      <c r="YQ297" s="38"/>
      <c r="YR297" s="38"/>
      <c r="YS297" s="38"/>
      <c r="YT297" s="38"/>
      <c r="YU297" s="38"/>
      <c r="YV297" s="38"/>
      <c r="YW297" s="38"/>
      <c r="YX297" s="38"/>
      <c r="YY297" s="38"/>
      <c r="YZ297" s="38"/>
      <c r="ZA297" s="38"/>
      <c r="ZB297" s="38"/>
      <c r="ZC297" s="38"/>
      <c r="ZD297" s="38"/>
      <c r="ZE297" s="38"/>
      <c r="ZF297" s="38"/>
      <c r="ZG297" s="38"/>
      <c r="ZH297" s="38"/>
      <c r="ZI297" s="38"/>
      <c r="ZJ297" s="38"/>
      <c r="ZK297" s="38"/>
      <c r="ZL297" s="38"/>
      <c r="ZM297" s="38"/>
      <c r="ZN297" s="38"/>
      <c r="ZO297" s="38"/>
      <c r="ZP297" s="38"/>
      <c r="ZQ297" s="38"/>
      <c r="ZR297" s="38"/>
      <c r="ZS297" s="38"/>
      <c r="ZT297" s="38"/>
      <c r="ZU297" s="38"/>
      <c r="ZV297" s="38"/>
      <c r="ZW297" s="38"/>
      <c r="ZX297" s="38"/>
      <c r="ZY297" s="38"/>
      <c r="ZZ297" s="38"/>
      <c r="AAA297" s="38"/>
      <c r="AAB297" s="38"/>
      <c r="AAC297" s="38"/>
      <c r="AAD297" s="38"/>
      <c r="AAE297" s="38"/>
      <c r="AAF297" s="38"/>
      <c r="AAG297" s="38"/>
      <c r="AAH297" s="38"/>
      <c r="AAI297" s="38"/>
      <c r="AAJ297" s="31">
        <f t="shared" si="26"/>
        <v>0</v>
      </c>
    </row>
    <row r="298" spans="1:984" s="5" customFormat="1" ht="12" customHeight="1" x14ac:dyDescent="0.25">
      <c r="A298" s="43" t="s">
        <v>639</v>
      </c>
      <c r="B298" s="77">
        <f t="shared" si="29"/>
        <v>0</v>
      </c>
      <c r="C298" s="69">
        <v>1</v>
      </c>
      <c r="D298" s="72">
        <v>43402</v>
      </c>
      <c r="E298" s="79">
        <v>22.21</v>
      </c>
      <c r="F298" s="79">
        <f t="shared" si="31"/>
        <v>0</v>
      </c>
      <c r="G298" s="77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38"/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38"/>
      <c r="DC298" s="38"/>
      <c r="DD298" s="38"/>
      <c r="DE298" s="38"/>
      <c r="DF298" s="38"/>
      <c r="DG298" s="38"/>
      <c r="DH298" s="38"/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  <c r="EI298" s="38"/>
      <c r="EJ298" s="38"/>
      <c r="EK298" s="38"/>
      <c r="EL298" s="38"/>
      <c r="EM298" s="38"/>
      <c r="EN298" s="38"/>
      <c r="EO298" s="38"/>
      <c r="EP298" s="38"/>
      <c r="EQ298" s="38"/>
      <c r="ER298" s="38"/>
      <c r="ES298" s="38"/>
      <c r="ET298" s="38"/>
      <c r="EU298" s="38"/>
      <c r="EV298" s="38"/>
      <c r="EW298" s="38"/>
      <c r="EX298" s="38"/>
      <c r="EY298" s="38"/>
      <c r="EZ298" s="38"/>
      <c r="FA298" s="38"/>
      <c r="FB298" s="38"/>
      <c r="FC298" s="38"/>
      <c r="FD298" s="38"/>
      <c r="FE298" s="38"/>
      <c r="FF298" s="38"/>
      <c r="FG298" s="38"/>
      <c r="FH298" s="38"/>
      <c r="FI298" s="38"/>
      <c r="FJ298" s="38"/>
      <c r="FK298" s="38"/>
      <c r="FL298" s="38"/>
      <c r="FM298" s="38"/>
      <c r="FN298" s="38"/>
      <c r="FO298" s="38"/>
      <c r="FP298" s="38"/>
      <c r="FQ298" s="38"/>
      <c r="FR298" s="38"/>
      <c r="FS298" s="38"/>
      <c r="FT298" s="38"/>
      <c r="FU298" s="38"/>
      <c r="FV298" s="38"/>
      <c r="FW298" s="38"/>
      <c r="FX298" s="38"/>
      <c r="FY298" s="38"/>
      <c r="FZ298" s="38"/>
      <c r="GA298" s="38"/>
      <c r="GB298" s="38"/>
      <c r="GC298" s="38"/>
      <c r="GD298" s="38"/>
      <c r="GE298" s="38"/>
      <c r="GF298" s="38"/>
      <c r="GG298" s="38"/>
      <c r="GH298" s="38"/>
      <c r="GI298" s="38"/>
      <c r="GJ298" s="38"/>
      <c r="GK298" s="38"/>
      <c r="GL298" s="38"/>
      <c r="GM298" s="38"/>
      <c r="GN298" s="38"/>
      <c r="GO298" s="38"/>
      <c r="GP298" s="38"/>
      <c r="GQ298" s="38"/>
      <c r="GR298" s="38"/>
      <c r="GS298" s="38"/>
      <c r="GT298" s="38"/>
      <c r="GU298" s="38"/>
      <c r="GV298" s="38"/>
      <c r="GW298" s="38"/>
      <c r="GX298" s="38"/>
      <c r="GY298" s="38"/>
      <c r="GZ298" s="38"/>
      <c r="HA298" s="38"/>
      <c r="HB298" s="38"/>
      <c r="HC298" s="38"/>
      <c r="HD298" s="38"/>
      <c r="HE298" s="38"/>
      <c r="HF298" s="38"/>
      <c r="HG298" s="38"/>
      <c r="HH298" s="38"/>
      <c r="HI298" s="38"/>
      <c r="HJ298" s="38"/>
      <c r="HK298" s="38"/>
      <c r="HL298" s="38"/>
      <c r="HM298" s="38"/>
      <c r="HN298" s="38"/>
      <c r="HO298" s="38"/>
      <c r="HP298" s="38"/>
      <c r="HQ298" s="38"/>
      <c r="HR298" s="38"/>
      <c r="HS298" s="38"/>
      <c r="HT298" s="38"/>
      <c r="HU298" s="38"/>
      <c r="HV298" s="38"/>
      <c r="HW298" s="38"/>
      <c r="HX298" s="38"/>
      <c r="HY298" s="38"/>
      <c r="HZ298" s="38"/>
      <c r="IA298" s="38"/>
      <c r="IB298" s="38"/>
      <c r="IC298" s="38"/>
      <c r="ID298" s="38"/>
      <c r="IE298" s="38"/>
      <c r="IF298" s="38"/>
      <c r="IG298" s="38"/>
      <c r="IH298" s="38"/>
      <c r="II298" s="38"/>
      <c r="IJ298" s="38"/>
      <c r="IK298" s="38"/>
      <c r="IL298" s="38"/>
      <c r="IM298" s="38"/>
      <c r="IN298" s="38"/>
      <c r="IO298" s="38"/>
      <c r="IP298" s="38"/>
      <c r="IQ298" s="38"/>
      <c r="IR298" s="38"/>
      <c r="IS298" s="38"/>
      <c r="IT298" s="38"/>
      <c r="IU298" s="38"/>
      <c r="IV298" s="38"/>
      <c r="IW298" s="38"/>
      <c r="IX298" s="38"/>
      <c r="IY298" s="38"/>
      <c r="IZ298" s="38"/>
      <c r="JA298" s="38"/>
      <c r="JB298" s="38"/>
      <c r="JC298" s="38"/>
      <c r="JD298" s="38"/>
      <c r="JE298" s="38"/>
      <c r="JF298" s="38"/>
      <c r="JG298" s="38"/>
      <c r="JH298" s="38"/>
      <c r="JI298" s="38"/>
      <c r="JJ298" s="38"/>
      <c r="JK298" s="38"/>
      <c r="JL298" s="38"/>
      <c r="JM298" s="38"/>
      <c r="JN298" s="38"/>
      <c r="JO298" s="38"/>
      <c r="JP298" s="38"/>
      <c r="JQ298" s="38"/>
      <c r="JR298" s="38"/>
      <c r="JS298" s="38"/>
      <c r="JT298" s="38"/>
      <c r="JU298" s="38"/>
      <c r="JV298" s="38"/>
      <c r="JW298" s="38"/>
      <c r="JX298" s="38"/>
      <c r="JY298" s="38"/>
      <c r="JZ298" s="38"/>
      <c r="KA298" s="38"/>
      <c r="KB298" s="38"/>
      <c r="KC298" s="38"/>
      <c r="KD298" s="38"/>
      <c r="KE298" s="38"/>
      <c r="KF298" s="38"/>
      <c r="KG298" s="38"/>
      <c r="KH298" s="38"/>
      <c r="KI298" s="38"/>
      <c r="KJ298" s="38"/>
      <c r="KK298" s="38"/>
      <c r="KL298" s="38"/>
      <c r="KM298" s="38"/>
      <c r="KN298" s="38"/>
      <c r="KO298" s="38"/>
      <c r="KP298" s="38"/>
      <c r="KQ298" s="38"/>
      <c r="KR298" s="38"/>
      <c r="KS298" s="38"/>
      <c r="KT298" s="38"/>
      <c r="KU298" s="38"/>
      <c r="KV298" s="38"/>
      <c r="KW298" s="38"/>
      <c r="KX298" s="38"/>
      <c r="KY298" s="38"/>
      <c r="KZ298" s="38"/>
      <c r="LA298" s="38"/>
      <c r="LB298" s="38"/>
      <c r="LC298" s="38"/>
      <c r="LD298" s="38"/>
      <c r="LE298" s="38"/>
      <c r="LF298" s="38"/>
      <c r="LG298" s="38"/>
      <c r="LH298" s="38"/>
      <c r="LI298" s="38"/>
      <c r="LJ298" s="38"/>
      <c r="LK298" s="38"/>
      <c r="LL298" s="38"/>
      <c r="LM298" s="38"/>
      <c r="LN298" s="38"/>
      <c r="LO298" s="38"/>
      <c r="LP298" s="38"/>
      <c r="LQ298" s="38"/>
      <c r="LR298" s="38"/>
      <c r="LS298" s="38"/>
      <c r="LT298" s="38"/>
      <c r="LU298" s="38"/>
      <c r="LV298" s="38"/>
      <c r="LW298" s="38"/>
      <c r="LX298" s="38"/>
      <c r="LY298" s="38"/>
      <c r="LZ298" s="38"/>
      <c r="MA298" s="38"/>
      <c r="MB298" s="38"/>
      <c r="MC298" s="38"/>
      <c r="MD298" s="38"/>
      <c r="ME298" s="38"/>
      <c r="MF298" s="38"/>
      <c r="MG298" s="38"/>
      <c r="MH298" s="38"/>
      <c r="MI298" s="38"/>
      <c r="MJ298" s="38"/>
      <c r="MK298" s="38"/>
      <c r="ML298" s="38"/>
      <c r="MM298" s="38"/>
      <c r="MN298" s="38"/>
      <c r="MO298" s="38"/>
      <c r="MP298" s="38"/>
      <c r="MQ298" s="38"/>
      <c r="MR298" s="38"/>
      <c r="MS298" s="38"/>
      <c r="MT298" s="38"/>
      <c r="MU298" s="38"/>
      <c r="MV298" s="38"/>
      <c r="MW298" s="38"/>
      <c r="MX298" s="38"/>
      <c r="MY298" s="38"/>
      <c r="MZ298" s="38"/>
      <c r="NA298" s="38"/>
      <c r="NB298" s="38"/>
      <c r="NC298" s="38"/>
      <c r="ND298" s="38"/>
      <c r="NE298" s="38"/>
      <c r="NF298" s="38"/>
      <c r="NG298" s="38"/>
      <c r="NH298" s="38"/>
      <c r="NI298" s="38"/>
      <c r="NJ298" s="38"/>
      <c r="NK298" s="38"/>
      <c r="NL298" s="38"/>
      <c r="NM298" s="38"/>
      <c r="NN298" s="38"/>
      <c r="NO298" s="38"/>
      <c r="NP298" s="38"/>
      <c r="NQ298" s="38"/>
      <c r="NR298" s="38"/>
      <c r="NS298" s="38"/>
      <c r="NT298" s="38"/>
      <c r="NU298" s="38"/>
      <c r="NV298" s="38"/>
      <c r="NW298" s="38"/>
      <c r="NX298" s="38"/>
      <c r="NY298" s="38"/>
      <c r="NZ298" s="38"/>
      <c r="OA298" s="38"/>
      <c r="OB298" s="38"/>
      <c r="OC298" s="38"/>
      <c r="OD298" s="38"/>
      <c r="OE298" s="38"/>
      <c r="OF298" s="38"/>
      <c r="OG298" s="38"/>
      <c r="OH298" s="38"/>
      <c r="OI298" s="38"/>
      <c r="OJ298" s="38"/>
      <c r="OK298" s="38"/>
      <c r="OL298" s="38"/>
      <c r="OM298" s="38"/>
      <c r="ON298" s="38"/>
      <c r="OO298" s="38"/>
      <c r="OP298" s="38"/>
      <c r="OQ298" s="38"/>
      <c r="OR298" s="38"/>
      <c r="OS298" s="38"/>
      <c r="OT298" s="38"/>
      <c r="OU298" s="38"/>
      <c r="OV298" s="38"/>
      <c r="OW298" s="38"/>
      <c r="OX298" s="38"/>
      <c r="OY298" s="38"/>
      <c r="OZ298" s="38"/>
      <c r="PA298" s="38"/>
      <c r="PB298" s="38"/>
      <c r="PC298" s="38"/>
      <c r="PD298" s="38"/>
      <c r="PE298" s="38"/>
      <c r="PF298" s="38"/>
      <c r="PG298" s="38"/>
      <c r="PH298" s="38"/>
      <c r="PI298" s="38"/>
      <c r="PJ298" s="38"/>
      <c r="PK298" s="38"/>
      <c r="PL298" s="38"/>
      <c r="PM298" s="38"/>
      <c r="PN298" s="38"/>
      <c r="PO298" s="38"/>
      <c r="PP298" s="38"/>
      <c r="PQ298" s="38"/>
      <c r="PR298" s="38"/>
      <c r="PS298" s="38"/>
      <c r="PT298" s="38"/>
      <c r="PU298" s="38"/>
      <c r="PV298" s="38"/>
      <c r="PW298" s="38"/>
      <c r="PX298" s="38"/>
      <c r="PY298" s="38"/>
      <c r="PZ298" s="38"/>
      <c r="QA298" s="38"/>
      <c r="QB298" s="38"/>
      <c r="QC298" s="38"/>
      <c r="QD298" s="38"/>
      <c r="QE298" s="38"/>
      <c r="QF298" s="38"/>
      <c r="QG298" s="38"/>
      <c r="QH298" s="38"/>
      <c r="QI298" s="38"/>
      <c r="QJ298" s="38"/>
      <c r="QK298" s="38"/>
      <c r="QL298" s="38"/>
      <c r="QM298" s="38"/>
      <c r="QN298" s="38"/>
      <c r="QO298" s="38"/>
      <c r="QP298" s="38"/>
      <c r="QQ298" s="38"/>
      <c r="QR298" s="38"/>
      <c r="QS298" s="38"/>
      <c r="QT298" s="38"/>
      <c r="QU298" s="38"/>
      <c r="QV298" s="38"/>
      <c r="QW298" s="38"/>
      <c r="QX298" s="38"/>
      <c r="QY298" s="38"/>
      <c r="QZ298" s="38"/>
      <c r="RA298" s="38"/>
      <c r="RB298" s="38"/>
      <c r="RC298" s="38"/>
      <c r="RD298" s="38"/>
      <c r="RE298" s="38"/>
      <c r="RF298" s="38"/>
      <c r="RG298" s="38"/>
      <c r="RH298" s="38"/>
      <c r="RI298" s="38"/>
      <c r="RJ298" s="38"/>
      <c r="RK298" s="38"/>
      <c r="RL298" s="38"/>
      <c r="RM298" s="38"/>
      <c r="RN298" s="38"/>
      <c r="RO298" s="38"/>
      <c r="RP298" s="38"/>
      <c r="RQ298" s="38"/>
      <c r="RR298" s="38"/>
      <c r="RS298" s="38"/>
      <c r="RT298" s="38"/>
      <c r="RU298" s="38"/>
      <c r="RV298" s="38"/>
      <c r="RW298" s="38"/>
      <c r="RX298" s="38"/>
      <c r="RY298" s="38"/>
      <c r="RZ298" s="38"/>
      <c r="SA298" s="38"/>
      <c r="SB298" s="38"/>
      <c r="SC298" s="38"/>
      <c r="SD298" s="38"/>
      <c r="SE298" s="38"/>
      <c r="SF298" s="38"/>
      <c r="SG298" s="38"/>
      <c r="SH298" s="38"/>
      <c r="SI298" s="38"/>
      <c r="SJ298" s="38"/>
      <c r="SK298" s="38"/>
      <c r="SL298" s="38"/>
      <c r="SM298" s="38"/>
      <c r="SN298" s="38"/>
      <c r="SO298" s="38"/>
      <c r="SP298" s="38"/>
      <c r="SQ298" s="38"/>
      <c r="SR298" s="38"/>
      <c r="SS298" s="38"/>
      <c r="ST298" s="38"/>
      <c r="SU298" s="38"/>
      <c r="SV298" s="38"/>
      <c r="SW298" s="38"/>
      <c r="SX298" s="38"/>
      <c r="SY298" s="38"/>
      <c r="SZ298" s="38"/>
      <c r="TA298" s="38"/>
      <c r="TB298" s="38"/>
      <c r="TC298" s="38"/>
      <c r="TD298" s="38"/>
      <c r="TE298" s="38"/>
      <c r="TF298" s="38"/>
      <c r="TG298" s="38"/>
      <c r="TH298" s="38"/>
      <c r="TI298" s="38"/>
      <c r="TJ298" s="38"/>
      <c r="TK298" s="38"/>
      <c r="TL298" s="38"/>
      <c r="TM298" s="38"/>
      <c r="TN298" s="38"/>
      <c r="TO298" s="38"/>
      <c r="TP298" s="38"/>
      <c r="TQ298" s="38"/>
      <c r="TR298" s="38"/>
      <c r="TS298" s="38"/>
      <c r="TT298" s="38"/>
      <c r="TU298" s="38"/>
      <c r="TV298" s="38"/>
      <c r="TW298" s="38"/>
      <c r="TX298" s="38"/>
      <c r="TY298" s="38"/>
      <c r="TZ298" s="38"/>
      <c r="UA298" s="38"/>
      <c r="UB298" s="38"/>
      <c r="UC298" s="38"/>
      <c r="UD298" s="38"/>
      <c r="UE298" s="38"/>
      <c r="UF298" s="38"/>
      <c r="UG298" s="38"/>
      <c r="UH298" s="38"/>
      <c r="UI298" s="38"/>
      <c r="UJ298" s="38"/>
      <c r="UK298" s="38"/>
      <c r="UL298" s="38"/>
      <c r="UM298" s="38"/>
      <c r="UN298" s="38"/>
      <c r="UO298" s="38"/>
      <c r="UP298" s="38"/>
      <c r="UQ298" s="38"/>
      <c r="UR298" s="38"/>
      <c r="US298" s="38"/>
      <c r="UT298" s="38"/>
      <c r="UU298" s="38">
        <v>5</v>
      </c>
      <c r="UV298" s="38"/>
      <c r="UW298" s="38"/>
      <c r="UX298" s="38"/>
      <c r="UY298" s="38"/>
      <c r="UZ298" s="38">
        <v>5</v>
      </c>
      <c r="VA298" s="38"/>
      <c r="VB298" s="38"/>
      <c r="VC298" s="38"/>
      <c r="VD298" s="38"/>
      <c r="VE298" s="38"/>
      <c r="VF298" s="38"/>
      <c r="VG298" s="38"/>
      <c r="VH298" s="38"/>
      <c r="VI298" s="38"/>
      <c r="VJ298" s="38"/>
      <c r="VK298" s="38"/>
      <c r="VL298" s="38"/>
      <c r="VM298" s="38"/>
      <c r="VN298" s="38"/>
      <c r="VO298" s="38"/>
      <c r="VP298" s="38"/>
      <c r="VQ298" s="38"/>
      <c r="VR298" s="38"/>
      <c r="VS298" s="38"/>
      <c r="VT298" s="38"/>
      <c r="VU298" s="38"/>
      <c r="VV298" s="38"/>
      <c r="VW298" s="38"/>
      <c r="VX298" s="38"/>
      <c r="VY298" s="38"/>
      <c r="VZ298" s="38"/>
      <c r="WA298" s="38"/>
      <c r="WB298" s="38"/>
      <c r="WC298" s="38"/>
      <c r="WD298" s="38"/>
      <c r="WE298" s="38"/>
      <c r="WF298" s="38"/>
      <c r="WG298" s="38"/>
      <c r="WH298" s="38"/>
      <c r="WI298" s="38"/>
      <c r="WJ298" s="38"/>
      <c r="WK298" s="38"/>
      <c r="WL298" s="38"/>
      <c r="WM298" s="38"/>
      <c r="WN298" s="38"/>
      <c r="WO298" s="38"/>
      <c r="WP298" s="38"/>
      <c r="WQ298" s="38"/>
      <c r="WR298" s="38"/>
      <c r="WS298" s="38"/>
      <c r="WT298" s="38"/>
      <c r="WU298" s="38"/>
      <c r="WV298" s="38"/>
      <c r="WW298" s="38"/>
      <c r="WX298" s="38"/>
      <c r="WY298" s="38"/>
      <c r="WZ298" s="38"/>
      <c r="XA298" s="38"/>
      <c r="XB298" s="38"/>
      <c r="XC298" s="38"/>
      <c r="XD298" s="38"/>
      <c r="XE298" s="38"/>
      <c r="XF298" s="38"/>
      <c r="XG298" s="38"/>
      <c r="XH298" s="38"/>
      <c r="XI298" s="38"/>
      <c r="XJ298" s="38"/>
      <c r="XK298" s="38"/>
      <c r="XL298" s="38"/>
      <c r="XM298" s="38"/>
      <c r="XN298" s="38"/>
      <c r="XO298" s="38"/>
      <c r="XP298" s="38"/>
      <c r="XQ298" s="38"/>
      <c r="XR298" s="38"/>
      <c r="XS298" s="38"/>
      <c r="XT298" s="38"/>
      <c r="XU298" s="38"/>
      <c r="XV298" s="38"/>
      <c r="XW298" s="38"/>
      <c r="XX298" s="38"/>
      <c r="XY298" s="38"/>
      <c r="XZ298" s="38"/>
      <c r="YA298" s="38"/>
      <c r="YB298" s="38"/>
      <c r="YC298" s="38"/>
      <c r="YD298" s="38"/>
      <c r="YE298" s="38"/>
      <c r="YF298" s="38"/>
      <c r="YG298" s="38"/>
      <c r="YH298" s="38"/>
      <c r="YI298" s="38"/>
      <c r="YJ298" s="38"/>
      <c r="YK298" s="38"/>
      <c r="YL298" s="38"/>
      <c r="YM298" s="38"/>
      <c r="YN298" s="38"/>
      <c r="YO298" s="38"/>
      <c r="YP298" s="38"/>
      <c r="YQ298" s="38"/>
      <c r="YR298" s="38"/>
      <c r="YS298" s="38"/>
      <c r="YT298" s="38"/>
      <c r="YU298" s="38"/>
      <c r="YV298" s="38"/>
      <c r="YW298" s="38"/>
      <c r="YX298" s="38"/>
      <c r="YY298" s="38"/>
      <c r="YZ298" s="38"/>
      <c r="ZA298" s="38"/>
      <c r="ZB298" s="38"/>
      <c r="ZC298" s="38"/>
      <c r="ZD298" s="38"/>
      <c r="ZE298" s="38"/>
      <c r="ZF298" s="38"/>
      <c r="ZG298" s="38"/>
      <c r="ZH298" s="38"/>
      <c r="ZI298" s="38"/>
      <c r="ZJ298" s="38"/>
      <c r="ZK298" s="38"/>
      <c r="ZL298" s="38"/>
      <c r="ZM298" s="38"/>
      <c r="ZN298" s="38"/>
      <c r="ZO298" s="38"/>
      <c r="ZP298" s="38"/>
      <c r="ZQ298" s="38"/>
      <c r="ZR298" s="38"/>
      <c r="ZS298" s="38"/>
      <c r="ZT298" s="38"/>
      <c r="ZU298" s="38"/>
      <c r="ZV298" s="38"/>
      <c r="ZW298" s="38"/>
      <c r="ZX298" s="38"/>
      <c r="ZY298" s="38"/>
      <c r="ZZ298" s="38"/>
      <c r="AAA298" s="38"/>
      <c r="AAB298" s="38"/>
      <c r="AAC298" s="38"/>
      <c r="AAD298" s="38"/>
      <c r="AAE298" s="38"/>
      <c r="AAF298" s="38"/>
      <c r="AAG298" s="38"/>
      <c r="AAH298" s="38"/>
      <c r="AAI298" s="38"/>
      <c r="AAJ298" s="31">
        <f t="shared" si="26"/>
        <v>0</v>
      </c>
    </row>
    <row r="299" spans="1:984" s="5" customFormat="1" x14ac:dyDescent="0.25">
      <c r="A299" s="56" t="s">
        <v>117</v>
      </c>
      <c r="B299" s="77">
        <f t="shared" si="29"/>
        <v>0</v>
      </c>
      <c r="C299" s="69">
        <v>5</v>
      </c>
      <c r="D299" s="71">
        <v>43419</v>
      </c>
      <c r="E299" s="79">
        <v>32.75</v>
      </c>
      <c r="F299" s="79">
        <f t="shared" si="31"/>
        <v>0</v>
      </c>
      <c r="G299" s="77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  <c r="CI299" s="38"/>
      <c r="CJ299" s="38"/>
      <c r="CK299" s="38"/>
      <c r="CL299" s="38"/>
      <c r="CM299" s="38"/>
      <c r="CN299" s="38"/>
      <c r="CO299" s="38"/>
      <c r="CP299" s="38"/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38"/>
      <c r="DC299" s="38"/>
      <c r="DD299" s="38"/>
      <c r="DE299" s="38"/>
      <c r="DF299" s="38"/>
      <c r="DG299" s="38"/>
      <c r="DH299" s="38"/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>
        <v>5</v>
      </c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  <c r="EI299" s="38"/>
      <c r="EJ299" s="38"/>
      <c r="EK299" s="38"/>
      <c r="EL299" s="38"/>
      <c r="EM299" s="38"/>
      <c r="EN299" s="38"/>
      <c r="EO299" s="38"/>
      <c r="EP299" s="38"/>
      <c r="EQ299" s="38"/>
      <c r="ER299" s="38"/>
      <c r="ES299" s="38"/>
      <c r="ET299" s="38"/>
      <c r="EU299" s="38">
        <v>5</v>
      </c>
      <c r="EV299" s="38"/>
      <c r="EW299" s="38"/>
      <c r="EX299" s="38"/>
      <c r="EY299" s="38"/>
      <c r="EZ299" s="38"/>
      <c r="FA299" s="38"/>
      <c r="FB299" s="38"/>
      <c r="FC299" s="38"/>
      <c r="FD299" s="38"/>
      <c r="FE299" s="38"/>
      <c r="FF299" s="38"/>
      <c r="FG299" s="38"/>
      <c r="FH299" s="38"/>
      <c r="FI299" s="38"/>
      <c r="FJ299" s="38"/>
      <c r="FK299" s="38"/>
      <c r="FL299" s="38"/>
      <c r="FM299" s="38"/>
      <c r="FN299" s="38"/>
      <c r="FO299" s="38"/>
      <c r="FP299" s="38"/>
      <c r="FQ299" s="38"/>
      <c r="FR299" s="38"/>
      <c r="FS299" s="38"/>
      <c r="FT299" s="38"/>
      <c r="FU299" s="38"/>
      <c r="FV299" s="38"/>
      <c r="FW299" s="38"/>
      <c r="FX299" s="38"/>
      <c r="FY299" s="38"/>
      <c r="FZ299" s="38"/>
      <c r="GA299" s="38"/>
      <c r="GB299" s="38"/>
      <c r="GC299" s="38"/>
      <c r="GD299" s="38"/>
      <c r="GE299" s="38"/>
      <c r="GF299" s="38"/>
      <c r="GG299" s="38"/>
      <c r="GH299" s="38"/>
      <c r="GI299" s="38"/>
      <c r="GJ299" s="38"/>
      <c r="GK299" s="38"/>
      <c r="GL299" s="38"/>
      <c r="GM299" s="38"/>
      <c r="GN299" s="38"/>
      <c r="GO299" s="38"/>
      <c r="GP299" s="38"/>
      <c r="GQ299" s="38"/>
      <c r="GR299" s="38"/>
      <c r="GS299" s="38"/>
      <c r="GT299" s="38"/>
      <c r="GU299" s="38"/>
      <c r="GV299" s="38"/>
      <c r="GW299" s="38"/>
      <c r="GX299" s="38"/>
      <c r="GY299" s="38"/>
      <c r="GZ299" s="38"/>
      <c r="HA299" s="38"/>
      <c r="HB299" s="38"/>
      <c r="HC299" s="38"/>
      <c r="HD299" s="38"/>
      <c r="HE299" s="38"/>
      <c r="HF299" s="38"/>
      <c r="HG299" s="38"/>
      <c r="HH299" s="38"/>
      <c r="HI299" s="38"/>
      <c r="HJ299" s="38"/>
      <c r="HK299" s="38"/>
      <c r="HL299" s="38"/>
      <c r="HM299" s="38"/>
      <c r="HN299" s="38"/>
      <c r="HO299" s="38"/>
      <c r="HP299" s="38"/>
      <c r="HQ299" s="38"/>
      <c r="HR299" s="38"/>
      <c r="HS299" s="38"/>
      <c r="HT299" s="38"/>
      <c r="HU299" s="38"/>
      <c r="HV299" s="38"/>
      <c r="HW299" s="38"/>
      <c r="HX299" s="38"/>
      <c r="HY299" s="38"/>
      <c r="HZ299" s="38"/>
      <c r="IA299" s="38"/>
      <c r="IB299" s="38"/>
      <c r="IC299" s="38"/>
      <c r="ID299" s="38"/>
      <c r="IE299" s="38"/>
      <c r="IF299" s="38"/>
      <c r="IG299" s="38"/>
      <c r="IH299" s="38"/>
      <c r="II299" s="38"/>
      <c r="IJ299" s="38"/>
      <c r="IK299" s="38"/>
      <c r="IL299" s="38"/>
      <c r="IM299" s="38"/>
      <c r="IN299" s="38"/>
      <c r="IO299" s="38"/>
      <c r="IP299" s="38"/>
      <c r="IQ299" s="38"/>
      <c r="IR299" s="38"/>
      <c r="IS299" s="38"/>
      <c r="IT299" s="38"/>
      <c r="IU299" s="38"/>
      <c r="IV299" s="38"/>
      <c r="IW299" s="38"/>
      <c r="IX299" s="38"/>
      <c r="IY299" s="38"/>
      <c r="IZ299" s="38"/>
      <c r="JA299" s="38"/>
      <c r="JB299" s="38"/>
      <c r="JC299" s="38"/>
      <c r="JD299" s="38"/>
      <c r="JE299" s="38"/>
      <c r="JF299" s="38"/>
      <c r="JG299" s="38"/>
      <c r="JH299" s="38"/>
      <c r="JI299" s="38"/>
      <c r="JJ299" s="38"/>
      <c r="JK299" s="38"/>
      <c r="JL299" s="38"/>
      <c r="JM299" s="38"/>
      <c r="JN299" s="38"/>
      <c r="JO299" s="38"/>
      <c r="JP299" s="38"/>
      <c r="JQ299" s="38"/>
      <c r="JR299" s="38"/>
      <c r="JS299" s="38"/>
      <c r="JT299" s="38"/>
      <c r="JU299" s="38"/>
      <c r="JV299" s="38"/>
      <c r="JW299" s="38"/>
      <c r="JX299" s="38"/>
      <c r="JY299" s="38"/>
      <c r="JZ299" s="38"/>
      <c r="KA299" s="38"/>
      <c r="KB299" s="38"/>
      <c r="KC299" s="38">
        <v>10</v>
      </c>
      <c r="KD299" s="38"/>
      <c r="KE299" s="38"/>
      <c r="KF299" s="38"/>
      <c r="KG299" s="38"/>
      <c r="KH299" s="38"/>
      <c r="KI299" s="38"/>
      <c r="KJ299" s="38"/>
      <c r="KK299" s="38"/>
      <c r="KL299" s="38"/>
      <c r="KM299" s="38"/>
      <c r="KN299" s="38"/>
      <c r="KO299" s="38"/>
      <c r="KP299" s="38"/>
      <c r="KQ299" s="38"/>
      <c r="KR299" s="38"/>
      <c r="KS299" s="38"/>
      <c r="KT299" s="38"/>
      <c r="KU299" s="38"/>
      <c r="KV299" s="38"/>
      <c r="KW299" s="38"/>
      <c r="KX299" s="38"/>
      <c r="KY299" s="38"/>
      <c r="KZ299" s="38"/>
      <c r="LA299" s="38"/>
      <c r="LB299" s="38"/>
      <c r="LC299" s="38">
        <v>10</v>
      </c>
      <c r="LD299" s="38"/>
      <c r="LE299" s="38"/>
      <c r="LF299" s="38"/>
      <c r="LG299" s="38"/>
      <c r="LH299" s="38"/>
      <c r="LI299" s="38"/>
      <c r="LJ299" s="38"/>
      <c r="LK299" s="38"/>
      <c r="LL299" s="38"/>
      <c r="LM299" s="38"/>
      <c r="LN299" s="38"/>
      <c r="LO299" s="38"/>
      <c r="LP299" s="38"/>
      <c r="LQ299" s="38"/>
      <c r="LR299" s="38"/>
      <c r="LS299" s="38"/>
      <c r="LT299" s="38"/>
      <c r="LU299" s="38"/>
      <c r="LV299" s="38"/>
      <c r="LW299" s="38"/>
      <c r="LX299" s="38"/>
      <c r="LY299" s="38"/>
      <c r="LZ299" s="38"/>
      <c r="MA299" s="38"/>
      <c r="MB299" s="38"/>
      <c r="MC299" s="38"/>
      <c r="MD299" s="38"/>
      <c r="ME299" s="38"/>
      <c r="MF299" s="38"/>
      <c r="MG299" s="38"/>
      <c r="MH299" s="38"/>
      <c r="MI299" s="38"/>
      <c r="MJ299" s="38"/>
      <c r="MK299" s="38"/>
      <c r="ML299" s="38"/>
      <c r="MM299" s="38"/>
      <c r="MN299" s="38"/>
      <c r="MO299" s="38"/>
      <c r="MP299" s="38"/>
      <c r="MQ299" s="38"/>
      <c r="MR299" s="38"/>
      <c r="MS299" s="38"/>
      <c r="MT299" s="38"/>
      <c r="MU299" s="38"/>
      <c r="MV299" s="38"/>
      <c r="MW299" s="38"/>
      <c r="MX299" s="38"/>
      <c r="MY299" s="38"/>
      <c r="MZ299" s="38"/>
      <c r="NA299" s="38"/>
      <c r="NB299" s="38"/>
      <c r="NC299" s="38"/>
      <c r="ND299" s="38"/>
      <c r="NE299" s="38"/>
      <c r="NF299" s="38"/>
      <c r="NG299" s="38"/>
      <c r="NH299" s="38"/>
      <c r="NI299" s="38"/>
      <c r="NJ299" s="38"/>
      <c r="NK299" s="38"/>
      <c r="NL299" s="38"/>
      <c r="NM299" s="38"/>
      <c r="NN299" s="38"/>
      <c r="NO299" s="38"/>
      <c r="NP299" s="38"/>
      <c r="NQ299" s="38"/>
      <c r="NR299" s="38"/>
      <c r="NS299" s="38"/>
      <c r="NT299" s="38"/>
      <c r="NU299" s="38"/>
      <c r="NV299" s="38"/>
      <c r="NW299" s="38"/>
      <c r="NX299" s="38"/>
      <c r="NY299" s="38"/>
      <c r="NZ299" s="38"/>
      <c r="OA299" s="38"/>
      <c r="OB299" s="38"/>
      <c r="OC299" s="38"/>
      <c r="OD299" s="38"/>
      <c r="OE299" s="38"/>
      <c r="OF299" s="38"/>
      <c r="OG299" s="38"/>
      <c r="OH299" s="38"/>
      <c r="OI299" s="38"/>
      <c r="OJ299" s="38"/>
      <c r="OK299" s="38"/>
      <c r="OL299" s="38"/>
      <c r="OM299" s="38"/>
      <c r="ON299" s="38"/>
      <c r="OO299" s="38"/>
      <c r="OP299" s="38"/>
      <c r="OQ299" s="38"/>
      <c r="OR299" s="38"/>
      <c r="OS299" s="38"/>
      <c r="OT299" s="38"/>
      <c r="OU299" s="38"/>
      <c r="OV299" s="38"/>
      <c r="OW299" s="38"/>
      <c r="OX299" s="38"/>
      <c r="OY299" s="38"/>
      <c r="OZ299" s="38"/>
      <c r="PA299" s="38"/>
      <c r="PB299" s="38"/>
      <c r="PC299" s="38"/>
      <c r="PD299" s="38"/>
      <c r="PE299" s="38"/>
      <c r="PF299" s="38"/>
      <c r="PG299" s="38"/>
      <c r="PH299" s="38"/>
      <c r="PI299" s="38"/>
      <c r="PJ299" s="38"/>
      <c r="PK299" s="38"/>
      <c r="PL299" s="38"/>
      <c r="PM299" s="38"/>
      <c r="PN299" s="38"/>
      <c r="PO299" s="38"/>
      <c r="PP299" s="38"/>
      <c r="PQ299" s="38"/>
      <c r="PR299" s="38"/>
      <c r="PS299" s="38"/>
      <c r="PT299" s="38"/>
      <c r="PU299" s="38"/>
      <c r="PV299" s="38"/>
      <c r="PW299" s="38"/>
      <c r="PX299" s="38"/>
      <c r="PY299" s="38"/>
      <c r="PZ299" s="38"/>
      <c r="QA299" s="38"/>
      <c r="QB299" s="38"/>
      <c r="QC299" s="38"/>
      <c r="QD299" s="38"/>
      <c r="QE299" s="38"/>
      <c r="QF299" s="38"/>
      <c r="QG299" s="38"/>
      <c r="QH299" s="38"/>
      <c r="QI299" s="38"/>
      <c r="QJ299" s="38"/>
      <c r="QK299" s="38"/>
      <c r="QL299" s="38"/>
      <c r="QM299" s="38"/>
      <c r="QN299" s="38"/>
      <c r="QO299" s="38"/>
      <c r="QP299" s="38"/>
      <c r="QQ299" s="38"/>
      <c r="QR299" s="38"/>
      <c r="QS299" s="38">
        <v>10</v>
      </c>
      <c r="QT299" s="38"/>
      <c r="QU299" s="38"/>
      <c r="QV299" s="38"/>
      <c r="QW299" s="38"/>
      <c r="QX299" s="38"/>
      <c r="QY299" s="38"/>
      <c r="QZ299" s="38"/>
      <c r="RA299" s="38"/>
      <c r="RB299" s="38"/>
      <c r="RC299" s="38"/>
      <c r="RD299" s="38"/>
      <c r="RE299" s="38"/>
      <c r="RF299" s="38"/>
      <c r="RG299" s="38"/>
      <c r="RH299" s="38"/>
      <c r="RI299" s="38"/>
      <c r="RJ299" s="38"/>
      <c r="RK299" s="38"/>
      <c r="RL299" s="38"/>
      <c r="RM299" s="38"/>
      <c r="RN299" s="38"/>
      <c r="RO299" s="38"/>
      <c r="RP299" s="38"/>
      <c r="RQ299" s="38"/>
      <c r="RR299" s="38"/>
      <c r="RS299" s="38"/>
      <c r="RT299" s="38"/>
      <c r="RU299" s="38"/>
      <c r="RV299" s="38"/>
      <c r="RW299" s="38"/>
      <c r="RX299" s="38"/>
      <c r="RY299" s="38"/>
      <c r="RZ299" s="38"/>
      <c r="SA299" s="38"/>
      <c r="SB299" s="38"/>
      <c r="SC299" s="38"/>
      <c r="SD299" s="38"/>
      <c r="SE299" s="38"/>
      <c r="SF299" s="38"/>
      <c r="SG299" s="38"/>
      <c r="SH299" s="38"/>
      <c r="SI299" s="38"/>
      <c r="SJ299" s="38"/>
      <c r="SK299" s="38"/>
      <c r="SL299" s="38"/>
      <c r="SM299" s="38"/>
      <c r="SN299" s="38"/>
      <c r="SO299" s="38"/>
      <c r="SP299" s="38"/>
      <c r="SQ299" s="38"/>
      <c r="SR299" s="38"/>
      <c r="SS299" s="38"/>
      <c r="ST299" s="38"/>
      <c r="SU299" s="38"/>
      <c r="SV299" s="38"/>
      <c r="SW299" s="38"/>
      <c r="SX299" s="38">
        <v>1</v>
      </c>
      <c r="SY299" s="38"/>
      <c r="SZ299" s="38"/>
      <c r="TA299" s="38">
        <v>1</v>
      </c>
      <c r="TB299" s="38"/>
      <c r="TC299" s="38"/>
      <c r="TD299" s="38"/>
      <c r="TE299" s="38"/>
      <c r="TF299" s="38"/>
      <c r="TG299" s="38"/>
      <c r="TH299" s="38"/>
      <c r="TI299" s="38"/>
      <c r="TJ299" s="38"/>
      <c r="TK299" s="38"/>
      <c r="TL299" s="38"/>
      <c r="TM299" s="38"/>
      <c r="TN299" s="38"/>
      <c r="TO299" s="38"/>
      <c r="TP299" s="38"/>
      <c r="TQ299" s="38"/>
      <c r="TR299" s="38"/>
      <c r="TS299" s="38"/>
      <c r="TT299" s="38"/>
      <c r="TU299" s="38"/>
      <c r="TV299" s="38"/>
      <c r="TW299" s="38"/>
      <c r="TX299" s="38"/>
      <c r="TY299" s="38"/>
      <c r="TZ299" s="38"/>
      <c r="UA299" s="38"/>
      <c r="UB299" s="38"/>
      <c r="UC299" s="38"/>
      <c r="UD299" s="38"/>
      <c r="UE299" s="38"/>
      <c r="UF299" s="38"/>
      <c r="UG299" s="38"/>
      <c r="UH299" s="38"/>
      <c r="UI299" s="38"/>
      <c r="UJ299" s="38"/>
      <c r="UK299" s="38"/>
      <c r="UL299" s="38"/>
      <c r="UM299" s="38"/>
      <c r="UN299" s="38"/>
      <c r="UO299" s="38"/>
      <c r="UP299" s="38"/>
      <c r="UQ299" s="38"/>
      <c r="UR299" s="38"/>
      <c r="US299" s="38"/>
      <c r="UT299" s="38"/>
      <c r="UU299" s="38"/>
      <c r="UV299" s="38"/>
      <c r="UW299" s="38"/>
      <c r="UX299" s="38"/>
      <c r="UY299" s="38"/>
      <c r="UZ299" s="38"/>
      <c r="VA299" s="38"/>
      <c r="VB299" s="38"/>
      <c r="VC299" s="38"/>
      <c r="VD299" s="38"/>
      <c r="VE299" s="38"/>
      <c r="VF299" s="38"/>
      <c r="VG299" s="38"/>
      <c r="VH299" s="38"/>
      <c r="VI299" s="38"/>
      <c r="VJ299" s="38"/>
      <c r="VK299" s="38"/>
      <c r="VL299" s="38"/>
      <c r="VM299" s="38"/>
      <c r="VN299" s="38"/>
      <c r="VO299" s="38"/>
      <c r="VP299" s="38"/>
      <c r="VQ299" s="38"/>
      <c r="VR299" s="38"/>
      <c r="VS299" s="38"/>
      <c r="VT299" s="38"/>
      <c r="VU299" s="38"/>
      <c r="VV299" s="38"/>
      <c r="VW299" s="38"/>
      <c r="VX299" s="38"/>
      <c r="VY299" s="38"/>
      <c r="VZ299" s="38"/>
      <c r="WA299" s="38"/>
      <c r="WB299" s="38"/>
      <c r="WC299" s="38">
        <v>10</v>
      </c>
      <c r="WD299" s="38"/>
      <c r="WE299" s="38"/>
      <c r="WF299" s="38"/>
      <c r="WG299" s="38"/>
      <c r="WH299" s="38"/>
      <c r="WI299" s="38"/>
      <c r="WJ299" s="38"/>
      <c r="WK299" s="38"/>
      <c r="WL299" s="38"/>
      <c r="WM299" s="38"/>
      <c r="WN299" s="38"/>
      <c r="WO299" s="38"/>
      <c r="WP299" s="38"/>
      <c r="WQ299" s="38"/>
      <c r="WR299" s="38"/>
      <c r="WS299" s="38"/>
      <c r="WT299" s="38"/>
      <c r="WU299" s="38"/>
      <c r="WV299" s="38"/>
      <c r="WW299" s="38"/>
      <c r="WX299" s="38"/>
      <c r="WY299" s="38"/>
      <c r="WZ299" s="38"/>
      <c r="XA299" s="38"/>
      <c r="XB299" s="38"/>
      <c r="XC299" s="38"/>
      <c r="XD299" s="38"/>
      <c r="XE299" s="38"/>
      <c r="XF299" s="38"/>
      <c r="XG299" s="38"/>
      <c r="XH299" s="38"/>
      <c r="XI299" s="38"/>
      <c r="XJ299" s="38"/>
      <c r="XK299" s="38"/>
      <c r="XL299" s="38"/>
      <c r="XM299" s="38"/>
      <c r="XN299" s="38"/>
      <c r="XO299" s="38"/>
      <c r="XP299" s="38"/>
      <c r="XQ299" s="38"/>
      <c r="XR299" s="38"/>
      <c r="XS299" s="38"/>
      <c r="XT299" s="38"/>
      <c r="XU299" s="38"/>
      <c r="XV299" s="38"/>
      <c r="XW299" s="38"/>
      <c r="XX299" s="38"/>
      <c r="XY299" s="38"/>
      <c r="XZ299" s="38"/>
      <c r="YA299" s="38"/>
      <c r="YB299" s="38"/>
      <c r="YC299" s="38"/>
      <c r="YD299" s="38"/>
      <c r="YE299" s="38"/>
      <c r="YF299" s="38"/>
      <c r="YG299" s="38"/>
      <c r="YH299" s="38"/>
      <c r="YI299" s="38"/>
      <c r="YJ299" s="38"/>
      <c r="YK299" s="38"/>
      <c r="YL299" s="38"/>
      <c r="YM299" s="38"/>
      <c r="YN299" s="38"/>
      <c r="YO299" s="38"/>
      <c r="YP299" s="38"/>
      <c r="YQ299" s="38"/>
      <c r="YR299" s="38"/>
      <c r="YS299" s="38"/>
      <c r="YT299" s="38"/>
      <c r="YU299" s="38"/>
      <c r="YV299" s="38"/>
      <c r="YW299" s="38"/>
      <c r="YX299" s="38"/>
      <c r="YY299" s="38"/>
      <c r="YZ299" s="38"/>
      <c r="ZA299" s="38"/>
      <c r="ZB299" s="38"/>
      <c r="ZC299" s="38"/>
      <c r="ZD299" s="38"/>
      <c r="ZE299" s="38"/>
      <c r="ZF299" s="38"/>
      <c r="ZG299" s="38"/>
      <c r="ZH299" s="38"/>
      <c r="ZI299" s="38"/>
      <c r="ZJ299" s="38"/>
      <c r="ZK299" s="38"/>
      <c r="ZL299" s="38"/>
      <c r="ZM299" s="38"/>
      <c r="ZN299" s="38"/>
      <c r="ZO299" s="38"/>
      <c r="ZP299" s="38"/>
      <c r="ZQ299" s="38"/>
      <c r="ZR299" s="38"/>
      <c r="ZS299" s="38"/>
      <c r="ZT299" s="38"/>
      <c r="ZU299" s="38"/>
      <c r="ZV299" s="38"/>
      <c r="ZW299" s="38"/>
      <c r="ZX299" s="38"/>
      <c r="ZY299" s="38"/>
      <c r="ZZ299" s="38"/>
      <c r="AAA299" s="38"/>
      <c r="AAB299" s="38"/>
      <c r="AAC299" s="38"/>
      <c r="AAD299" s="38"/>
      <c r="AAE299" s="38"/>
      <c r="AAF299" s="38"/>
      <c r="AAG299" s="38"/>
      <c r="AAH299" s="38"/>
      <c r="AAI299" s="38"/>
      <c r="AAJ299" s="78">
        <f t="shared" si="26"/>
        <v>0</v>
      </c>
    </row>
    <row r="300" spans="1:984" s="5" customFormat="1" x14ac:dyDescent="0.25">
      <c r="A300" s="43" t="s">
        <v>58</v>
      </c>
      <c r="B300" s="77">
        <f t="shared" si="29"/>
        <v>0</v>
      </c>
      <c r="C300" s="69">
        <v>1</v>
      </c>
      <c r="D300" s="76">
        <v>43231</v>
      </c>
      <c r="E300" s="79">
        <v>72.62</v>
      </c>
      <c r="F300" s="79">
        <f t="shared" si="31"/>
        <v>0</v>
      </c>
      <c r="G300" s="77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>
        <v>2</v>
      </c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>
        <v>2</v>
      </c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  <c r="CI300" s="38"/>
      <c r="CJ300" s="38"/>
      <c r="CK300" s="38"/>
      <c r="CL300" s="38"/>
      <c r="CM300" s="38"/>
      <c r="CN300" s="38"/>
      <c r="CO300" s="38"/>
      <c r="CP300" s="38"/>
      <c r="CQ300" s="38"/>
      <c r="CR300" s="38"/>
      <c r="CS300" s="38"/>
      <c r="CT300" s="38"/>
      <c r="CU300" s="38"/>
      <c r="CV300" s="38"/>
      <c r="CW300" s="38"/>
      <c r="CX300" s="38"/>
      <c r="CY300" s="38"/>
      <c r="CZ300" s="38"/>
      <c r="DA300" s="38"/>
      <c r="DB300" s="38"/>
      <c r="DC300" s="38"/>
      <c r="DD300" s="38"/>
      <c r="DE300" s="38"/>
      <c r="DF300" s="38"/>
      <c r="DG300" s="38"/>
      <c r="DH300" s="38"/>
      <c r="DI300" s="38"/>
      <c r="DJ300" s="38"/>
      <c r="DK300" s="38"/>
      <c r="DL300" s="38"/>
      <c r="DM300" s="38"/>
      <c r="DN300" s="38"/>
      <c r="DO300" s="38"/>
      <c r="DP300" s="38"/>
      <c r="DQ300" s="38"/>
      <c r="DR300" s="38"/>
      <c r="DS300" s="38"/>
      <c r="DT300" s="38"/>
      <c r="DU300" s="38"/>
      <c r="DV300" s="38"/>
      <c r="DW300" s="38"/>
      <c r="DX300" s="38"/>
      <c r="DY300" s="38"/>
      <c r="DZ300" s="38"/>
      <c r="EA300" s="38"/>
      <c r="EB300" s="38"/>
      <c r="EC300" s="38"/>
      <c r="ED300" s="38"/>
      <c r="EE300" s="38"/>
      <c r="EF300" s="38"/>
      <c r="EG300" s="38"/>
      <c r="EH300" s="38"/>
      <c r="EI300" s="38"/>
      <c r="EJ300" s="38"/>
      <c r="EK300" s="38"/>
      <c r="EL300" s="38"/>
      <c r="EM300" s="38"/>
      <c r="EN300" s="38"/>
      <c r="EO300" s="38"/>
      <c r="EP300" s="38"/>
      <c r="EQ300" s="38"/>
      <c r="ER300" s="38"/>
      <c r="ES300" s="38"/>
      <c r="ET300" s="38"/>
      <c r="EU300" s="38"/>
      <c r="EV300" s="38"/>
      <c r="EW300" s="38"/>
      <c r="EX300" s="38"/>
      <c r="EY300" s="38"/>
      <c r="EZ300" s="38"/>
      <c r="FA300" s="38"/>
      <c r="FB300" s="38"/>
      <c r="FC300" s="38"/>
      <c r="FD300" s="38"/>
      <c r="FE300" s="38"/>
      <c r="FF300" s="38"/>
      <c r="FG300" s="38"/>
      <c r="FH300" s="38"/>
      <c r="FI300" s="38"/>
      <c r="FJ300" s="38"/>
      <c r="FK300" s="38"/>
      <c r="FL300" s="38"/>
      <c r="FM300" s="38"/>
      <c r="FN300" s="38"/>
      <c r="FO300" s="38"/>
      <c r="FP300" s="38"/>
      <c r="FQ300" s="38"/>
      <c r="FR300" s="38"/>
      <c r="FS300" s="38"/>
      <c r="FT300" s="38"/>
      <c r="FU300" s="38"/>
      <c r="FV300" s="38"/>
      <c r="FW300" s="38"/>
      <c r="FX300" s="38"/>
      <c r="FY300" s="38"/>
      <c r="FZ300" s="38"/>
      <c r="GA300" s="38"/>
      <c r="GB300" s="38"/>
      <c r="GC300" s="38"/>
      <c r="GD300" s="38"/>
      <c r="GE300" s="38"/>
      <c r="GF300" s="38"/>
      <c r="GG300" s="38"/>
      <c r="GH300" s="38"/>
      <c r="GI300" s="38"/>
      <c r="GJ300" s="38"/>
      <c r="GK300" s="38"/>
      <c r="GL300" s="38"/>
      <c r="GM300" s="38"/>
      <c r="GN300" s="38"/>
      <c r="GO300" s="38"/>
      <c r="GP300" s="38"/>
      <c r="GQ300" s="38"/>
      <c r="GR300" s="38"/>
      <c r="GS300" s="38"/>
      <c r="GT300" s="38"/>
      <c r="GU300" s="38"/>
      <c r="GV300" s="38"/>
      <c r="GW300" s="38"/>
      <c r="GX300" s="38"/>
      <c r="GY300" s="38"/>
      <c r="GZ300" s="38"/>
      <c r="HA300" s="38"/>
      <c r="HB300" s="38"/>
      <c r="HC300" s="38"/>
      <c r="HD300" s="38"/>
      <c r="HE300" s="38"/>
      <c r="HF300" s="38"/>
      <c r="HG300" s="38"/>
      <c r="HH300" s="38"/>
      <c r="HI300" s="38"/>
      <c r="HJ300" s="38"/>
      <c r="HK300" s="38"/>
      <c r="HL300" s="38"/>
      <c r="HM300" s="38"/>
      <c r="HN300" s="38"/>
      <c r="HO300" s="38"/>
      <c r="HP300" s="38"/>
      <c r="HQ300" s="38"/>
      <c r="HR300" s="38"/>
      <c r="HS300" s="38"/>
      <c r="HT300" s="38"/>
      <c r="HU300" s="38"/>
      <c r="HV300" s="38"/>
      <c r="HW300" s="38"/>
      <c r="HX300" s="38"/>
      <c r="HY300" s="38"/>
      <c r="HZ300" s="38"/>
      <c r="IA300" s="38"/>
      <c r="IB300" s="38"/>
      <c r="IC300" s="38"/>
      <c r="ID300" s="38"/>
      <c r="IE300" s="38"/>
      <c r="IF300" s="38"/>
      <c r="IG300" s="38"/>
      <c r="IH300" s="38"/>
      <c r="II300" s="38"/>
      <c r="IJ300" s="38">
        <v>1</v>
      </c>
      <c r="IK300" s="38"/>
      <c r="IL300" s="38"/>
      <c r="IM300" s="38"/>
      <c r="IN300" s="38"/>
      <c r="IO300" s="38"/>
      <c r="IP300" s="38">
        <v>1</v>
      </c>
      <c r="IQ300" s="38"/>
      <c r="IR300" s="38"/>
      <c r="IS300" s="38"/>
      <c r="IT300" s="38"/>
      <c r="IU300" s="38"/>
      <c r="IV300" s="38"/>
      <c r="IW300" s="38"/>
      <c r="IX300" s="38"/>
      <c r="IY300" s="38"/>
      <c r="IZ300" s="38"/>
      <c r="JA300" s="38"/>
      <c r="JB300" s="38"/>
      <c r="JC300" s="38"/>
      <c r="JD300" s="38"/>
      <c r="JE300" s="38"/>
      <c r="JF300" s="38"/>
      <c r="JG300" s="38"/>
      <c r="JH300" s="38"/>
      <c r="JI300" s="38"/>
      <c r="JJ300" s="38"/>
      <c r="JK300" s="38"/>
      <c r="JL300" s="38"/>
      <c r="JM300" s="38"/>
      <c r="JN300" s="38"/>
      <c r="JO300" s="38"/>
      <c r="JP300" s="38"/>
      <c r="JQ300" s="38"/>
      <c r="JR300" s="38"/>
      <c r="JS300" s="38"/>
      <c r="JT300" s="38"/>
      <c r="JU300" s="38"/>
      <c r="JV300" s="38"/>
      <c r="JW300" s="38"/>
      <c r="JX300" s="38"/>
      <c r="JY300" s="38"/>
      <c r="JZ300" s="38"/>
      <c r="KA300" s="38"/>
      <c r="KB300" s="38"/>
      <c r="KC300" s="38"/>
      <c r="KD300" s="38"/>
      <c r="KE300" s="38"/>
      <c r="KF300" s="38"/>
      <c r="KG300" s="38"/>
      <c r="KH300" s="38"/>
      <c r="KI300" s="38"/>
      <c r="KJ300" s="38"/>
      <c r="KK300" s="38"/>
      <c r="KL300" s="38"/>
      <c r="KM300" s="38"/>
      <c r="KN300" s="38"/>
      <c r="KO300" s="38"/>
      <c r="KP300" s="38"/>
      <c r="KQ300" s="38"/>
      <c r="KR300" s="38"/>
      <c r="KS300" s="38"/>
      <c r="KT300" s="38"/>
      <c r="KU300" s="38"/>
      <c r="KV300" s="38"/>
      <c r="KW300" s="38"/>
      <c r="KX300" s="38"/>
      <c r="KY300" s="38"/>
      <c r="KZ300" s="38"/>
      <c r="LA300" s="38"/>
      <c r="LB300" s="38"/>
      <c r="LC300" s="38"/>
      <c r="LD300" s="38"/>
      <c r="LE300" s="38"/>
      <c r="LF300" s="38"/>
      <c r="LG300" s="38"/>
      <c r="LH300" s="38"/>
      <c r="LI300" s="38"/>
      <c r="LJ300" s="38"/>
      <c r="LK300" s="38"/>
      <c r="LL300" s="38"/>
      <c r="LM300" s="38"/>
      <c r="LN300" s="38"/>
      <c r="LO300" s="38"/>
      <c r="LP300" s="38"/>
      <c r="LQ300" s="38"/>
      <c r="LR300" s="38"/>
      <c r="LS300" s="38"/>
      <c r="LT300" s="38"/>
      <c r="LU300" s="38"/>
      <c r="LV300" s="38"/>
      <c r="LW300" s="38"/>
      <c r="LX300" s="38"/>
      <c r="LY300" s="38"/>
      <c r="LZ300" s="38"/>
      <c r="MA300" s="38"/>
      <c r="MB300" s="38"/>
      <c r="MC300" s="38"/>
      <c r="MD300" s="38"/>
      <c r="ME300" s="38"/>
      <c r="MF300" s="38"/>
      <c r="MG300" s="38"/>
      <c r="MH300" s="38"/>
      <c r="MI300" s="38"/>
      <c r="MJ300" s="38"/>
      <c r="MK300" s="38"/>
      <c r="ML300" s="38"/>
      <c r="MM300" s="38"/>
      <c r="MN300" s="38"/>
      <c r="MO300" s="38"/>
      <c r="MP300" s="38"/>
      <c r="MQ300" s="38"/>
      <c r="MR300" s="38"/>
      <c r="MS300" s="38"/>
      <c r="MT300" s="38"/>
      <c r="MU300" s="38"/>
      <c r="MV300" s="38"/>
      <c r="MW300" s="38"/>
      <c r="MX300" s="38"/>
      <c r="MY300" s="38"/>
      <c r="MZ300" s="38"/>
      <c r="NA300" s="38"/>
      <c r="NB300" s="38"/>
      <c r="NC300" s="38"/>
      <c r="ND300" s="38"/>
      <c r="NE300" s="38"/>
      <c r="NF300" s="38"/>
      <c r="NG300" s="38"/>
      <c r="NH300" s="38"/>
      <c r="NI300" s="38"/>
      <c r="NJ300" s="38"/>
      <c r="NK300" s="38"/>
      <c r="NL300" s="38"/>
      <c r="NM300" s="38"/>
      <c r="NN300" s="38"/>
      <c r="NO300" s="38"/>
      <c r="NP300" s="38"/>
      <c r="NQ300" s="38"/>
      <c r="NR300" s="38"/>
      <c r="NS300" s="38"/>
      <c r="NT300" s="38"/>
      <c r="NU300" s="38"/>
      <c r="NV300" s="38"/>
      <c r="NW300" s="38"/>
      <c r="NX300" s="38"/>
      <c r="NY300" s="38"/>
      <c r="NZ300" s="38"/>
      <c r="OA300" s="38"/>
      <c r="OB300" s="38"/>
      <c r="OC300" s="38"/>
      <c r="OD300" s="38"/>
      <c r="OE300" s="38"/>
      <c r="OF300" s="38"/>
      <c r="OG300" s="38"/>
      <c r="OH300" s="38"/>
      <c r="OI300" s="38"/>
      <c r="OJ300" s="38"/>
      <c r="OK300" s="38"/>
      <c r="OL300" s="38"/>
      <c r="OM300" s="38"/>
      <c r="ON300" s="38"/>
      <c r="OO300" s="38"/>
      <c r="OP300" s="38"/>
      <c r="OQ300" s="38"/>
      <c r="OR300" s="38"/>
      <c r="OS300" s="38"/>
      <c r="OT300" s="38"/>
      <c r="OU300" s="38"/>
      <c r="OV300" s="38"/>
      <c r="OW300" s="38"/>
      <c r="OX300" s="38"/>
      <c r="OY300" s="38"/>
      <c r="OZ300" s="38"/>
      <c r="PA300" s="38"/>
      <c r="PB300" s="38"/>
      <c r="PC300" s="38"/>
      <c r="PD300" s="38"/>
      <c r="PE300" s="38"/>
      <c r="PF300" s="38"/>
      <c r="PG300" s="38"/>
      <c r="PH300" s="38"/>
      <c r="PI300" s="38"/>
      <c r="PJ300" s="38"/>
      <c r="PK300" s="38"/>
      <c r="PL300" s="38"/>
      <c r="PM300" s="38"/>
      <c r="PN300" s="38"/>
      <c r="PO300" s="38"/>
      <c r="PP300" s="38"/>
      <c r="PQ300" s="38"/>
      <c r="PR300" s="38"/>
      <c r="PS300" s="38"/>
      <c r="PT300" s="38"/>
      <c r="PU300" s="38"/>
      <c r="PV300" s="38"/>
      <c r="PW300" s="38"/>
      <c r="PX300" s="38"/>
      <c r="PY300" s="38"/>
      <c r="PZ300" s="38"/>
      <c r="QA300" s="38"/>
      <c r="QB300" s="38"/>
      <c r="QC300" s="38"/>
      <c r="QD300" s="38"/>
      <c r="QE300" s="38"/>
      <c r="QF300" s="38"/>
      <c r="QG300" s="38"/>
      <c r="QH300" s="38"/>
      <c r="QI300" s="38"/>
      <c r="QJ300" s="38"/>
      <c r="QK300" s="38"/>
      <c r="QL300" s="38"/>
      <c r="QM300" s="38"/>
      <c r="QN300" s="38"/>
      <c r="QO300" s="38"/>
      <c r="QP300" s="38"/>
      <c r="QQ300" s="38"/>
      <c r="QR300" s="38"/>
      <c r="QS300" s="38"/>
      <c r="QT300" s="38"/>
      <c r="QU300" s="38"/>
      <c r="QV300" s="38"/>
      <c r="QW300" s="38"/>
      <c r="QX300" s="38"/>
      <c r="QY300" s="38"/>
      <c r="QZ300" s="38"/>
      <c r="RA300" s="38"/>
      <c r="RB300" s="38"/>
      <c r="RC300" s="38"/>
      <c r="RD300" s="38"/>
      <c r="RE300" s="38"/>
      <c r="RF300" s="38"/>
      <c r="RG300" s="38"/>
      <c r="RH300" s="38"/>
      <c r="RI300" s="38"/>
      <c r="RJ300" s="38"/>
      <c r="RK300" s="38"/>
      <c r="RL300" s="38"/>
      <c r="RM300" s="38"/>
      <c r="RN300" s="38"/>
      <c r="RO300" s="38"/>
      <c r="RP300" s="38"/>
      <c r="RQ300" s="38"/>
      <c r="RR300" s="38"/>
      <c r="RS300" s="38"/>
      <c r="RT300" s="38"/>
      <c r="RU300" s="38"/>
      <c r="RV300" s="38"/>
      <c r="RW300" s="38"/>
      <c r="RX300" s="38"/>
      <c r="RY300" s="38"/>
      <c r="RZ300" s="38"/>
      <c r="SA300" s="38"/>
      <c r="SB300" s="38"/>
      <c r="SC300" s="38"/>
      <c r="SD300" s="38"/>
      <c r="SE300" s="38"/>
      <c r="SF300" s="38"/>
      <c r="SG300" s="38"/>
      <c r="SH300" s="38"/>
      <c r="SI300" s="38"/>
      <c r="SJ300" s="38"/>
      <c r="SK300" s="38"/>
      <c r="SL300" s="38"/>
      <c r="SM300" s="38"/>
      <c r="SN300" s="38"/>
      <c r="SO300" s="38"/>
      <c r="SP300" s="38"/>
      <c r="SQ300" s="38"/>
      <c r="SR300" s="38"/>
      <c r="SS300" s="38"/>
      <c r="ST300" s="38"/>
      <c r="SU300" s="38"/>
      <c r="SV300" s="38"/>
      <c r="SW300" s="38"/>
      <c r="SX300" s="38"/>
      <c r="SY300" s="38"/>
      <c r="SZ300" s="38"/>
      <c r="TA300" s="38"/>
      <c r="TB300" s="38"/>
      <c r="TC300" s="38"/>
      <c r="TD300" s="38"/>
      <c r="TE300" s="38"/>
      <c r="TF300" s="38"/>
      <c r="TG300" s="38"/>
      <c r="TH300" s="38"/>
      <c r="TI300" s="38"/>
      <c r="TJ300" s="38"/>
      <c r="TK300" s="38"/>
      <c r="TL300" s="38"/>
      <c r="TM300" s="38"/>
      <c r="TN300" s="38"/>
      <c r="TO300" s="38"/>
      <c r="TP300" s="38"/>
      <c r="TQ300" s="38"/>
      <c r="TR300" s="38"/>
      <c r="TS300" s="38"/>
      <c r="TT300" s="38"/>
      <c r="TU300" s="38"/>
      <c r="TV300" s="38"/>
      <c r="TW300" s="38"/>
      <c r="TX300" s="38"/>
      <c r="TY300" s="38"/>
      <c r="TZ300" s="38"/>
      <c r="UA300" s="38"/>
      <c r="UB300" s="38"/>
      <c r="UC300" s="38"/>
      <c r="UD300" s="38"/>
      <c r="UE300" s="38"/>
      <c r="UF300" s="38"/>
      <c r="UG300" s="38"/>
      <c r="UH300" s="38"/>
      <c r="UI300" s="38"/>
      <c r="UJ300" s="38"/>
      <c r="UK300" s="38"/>
      <c r="UL300" s="38"/>
      <c r="UM300" s="38"/>
      <c r="UN300" s="38"/>
      <c r="UO300" s="38"/>
      <c r="UP300" s="38"/>
      <c r="UQ300" s="38"/>
      <c r="UR300" s="38"/>
      <c r="US300" s="38"/>
      <c r="UT300" s="38"/>
      <c r="UU300" s="38"/>
      <c r="UV300" s="38"/>
      <c r="UW300" s="38"/>
      <c r="UX300" s="38"/>
      <c r="UY300" s="38"/>
      <c r="UZ300" s="38"/>
      <c r="VA300" s="38"/>
      <c r="VB300" s="38"/>
      <c r="VC300" s="38"/>
      <c r="VD300" s="38"/>
      <c r="VE300" s="38"/>
      <c r="VF300" s="38"/>
      <c r="VG300" s="38"/>
      <c r="VH300" s="38"/>
      <c r="VI300" s="38"/>
      <c r="VJ300" s="38"/>
      <c r="VK300" s="38"/>
      <c r="VL300" s="38"/>
      <c r="VM300" s="38"/>
      <c r="VN300" s="38"/>
      <c r="VO300" s="38"/>
      <c r="VP300" s="38"/>
      <c r="VQ300" s="38"/>
      <c r="VR300" s="38"/>
      <c r="VS300" s="38"/>
      <c r="VT300" s="38"/>
      <c r="VU300" s="38"/>
      <c r="VV300" s="38"/>
      <c r="VW300" s="38"/>
      <c r="VX300" s="38"/>
      <c r="VY300" s="38"/>
      <c r="VZ300" s="38"/>
      <c r="WA300" s="38"/>
      <c r="WB300" s="38"/>
      <c r="WC300" s="38"/>
      <c r="WD300" s="38"/>
      <c r="WE300" s="38"/>
      <c r="WF300" s="38"/>
      <c r="WG300" s="38"/>
      <c r="WH300" s="38"/>
      <c r="WI300" s="38"/>
      <c r="WJ300" s="38"/>
      <c r="WK300" s="38"/>
      <c r="WL300" s="38"/>
      <c r="WM300" s="38"/>
      <c r="WN300" s="38"/>
      <c r="WO300" s="38"/>
      <c r="WP300" s="38"/>
      <c r="WQ300" s="38"/>
      <c r="WR300" s="38"/>
      <c r="WS300" s="38"/>
      <c r="WT300" s="38"/>
      <c r="WU300" s="38"/>
      <c r="WV300" s="38"/>
      <c r="WW300" s="38"/>
      <c r="WX300" s="38"/>
      <c r="WY300" s="38"/>
      <c r="WZ300" s="38"/>
      <c r="XA300" s="38"/>
      <c r="XB300" s="38"/>
      <c r="XC300" s="38"/>
      <c r="XD300" s="38"/>
      <c r="XE300" s="38"/>
      <c r="XF300" s="38"/>
      <c r="XG300" s="38"/>
      <c r="XH300" s="38"/>
      <c r="XI300" s="38"/>
      <c r="XJ300" s="38"/>
      <c r="XK300" s="38"/>
      <c r="XL300" s="38"/>
      <c r="XM300" s="38"/>
      <c r="XN300" s="38"/>
      <c r="XO300" s="38"/>
      <c r="XP300" s="38"/>
      <c r="XQ300" s="38"/>
      <c r="XR300" s="38"/>
      <c r="XS300" s="38"/>
      <c r="XT300" s="38"/>
      <c r="XU300" s="38"/>
      <c r="XV300" s="38"/>
      <c r="XW300" s="38"/>
      <c r="XX300" s="38"/>
      <c r="XY300" s="38"/>
      <c r="XZ300" s="38"/>
      <c r="YA300" s="38"/>
      <c r="YB300" s="38"/>
      <c r="YC300" s="38"/>
      <c r="YD300" s="38"/>
      <c r="YE300" s="38"/>
      <c r="YF300" s="38"/>
      <c r="YG300" s="38"/>
      <c r="YH300" s="38"/>
      <c r="YI300" s="38"/>
      <c r="YJ300" s="38"/>
      <c r="YK300" s="38"/>
      <c r="YL300" s="38"/>
      <c r="YM300" s="38"/>
      <c r="YN300" s="38"/>
      <c r="YO300" s="38"/>
      <c r="YP300" s="38"/>
      <c r="YQ300" s="38"/>
      <c r="YR300" s="38"/>
      <c r="YS300" s="38"/>
      <c r="YT300" s="38"/>
      <c r="YU300" s="38"/>
      <c r="YV300" s="38"/>
      <c r="YW300" s="38"/>
      <c r="YX300" s="38"/>
      <c r="YY300" s="38"/>
      <c r="YZ300" s="38"/>
      <c r="ZA300" s="38"/>
      <c r="ZB300" s="38"/>
      <c r="ZC300" s="38"/>
      <c r="ZD300" s="38"/>
      <c r="ZE300" s="38"/>
      <c r="ZF300" s="38"/>
      <c r="ZG300" s="38"/>
      <c r="ZH300" s="38"/>
      <c r="ZI300" s="38"/>
      <c r="ZJ300" s="38"/>
      <c r="ZK300" s="38"/>
      <c r="ZL300" s="38"/>
      <c r="ZM300" s="38"/>
      <c r="ZN300" s="38"/>
      <c r="ZO300" s="38"/>
      <c r="ZP300" s="38"/>
      <c r="ZQ300" s="38"/>
      <c r="ZR300" s="38"/>
      <c r="ZS300" s="38"/>
      <c r="ZT300" s="38"/>
      <c r="ZU300" s="38"/>
      <c r="ZV300" s="38"/>
      <c r="ZW300" s="38"/>
      <c r="ZX300" s="38"/>
      <c r="ZY300" s="38"/>
      <c r="ZZ300" s="38"/>
      <c r="AAA300" s="38"/>
      <c r="AAB300" s="38"/>
      <c r="AAC300" s="38"/>
      <c r="AAD300" s="38"/>
      <c r="AAE300" s="38"/>
      <c r="AAF300" s="38"/>
      <c r="AAG300" s="38"/>
      <c r="AAH300" s="38"/>
      <c r="AAI300" s="38"/>
      <c r="AAJ300" s="31">
        <f t="shared" si="26"/>
        <v>0</v>
      </c>
    </row>
    <row r="301" spans="1:984" s="5" customFormat="1" x14ac:dyDescent="0.25">
      <c r="A301" s="43" t="s">
        <v>327</v>
      </c>
      <c r="B301" s="77">
        <f t="shared" si="29"/>
        <v>0</v>
      </c>
      <c r="C301" s="69">
        <v>1</v>
      </c>
      <c r="D301" s="76">
        <v>43257</v>
      </c>
      <c r="E301" s="79">
        <v>160</v>
      </c>
      <c r="F301" s="79">
        <f t="shared" si="31"/>
        <v>0</v>
      </c>
      <c r="G301" s="77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  <c r="CH301" s="38"/>
      <c r="CI301" s="38"/>
      <c r="CJ301" s="38"/>
      <c r="CK301" s="38"/>
      <c r="CL301" s="38"/>
      <c r="CM301" s="38"/>
      <c r="CN301" s="38"/>
      <c r="CO301" s="38"/>
      <c r="CP301" s="38"/>
      <c r="CQ301" s="38"/>
      <c r="CR301" s="38"/>
      <c r="CS301" s="38"/>
      <c r="CT301" s="38"/>
      <c r="CU301" s="38"/>
      <c r="CV301" s="38"/>
      <c r="CW301" s="38"/>
      <c r="CX301" s="38"/>
      <c r="CY301" s="38"/>
      <c r="CZ301" s="38"/>
      <c r="DA301" s="38"/>
      <c r="DB301" s="38"/>
      <c r="DC301" s="38"/>
      <c r="DD301" s="38"/>
      <c r="DE301" s="38"/>
      <c r="DF301" s="38"/>
      <c r="DG301" s="38"/>
      <c r="DH301" s="38"/>
      <c r="DI301" s="38"/>
      <c r="DJ301" s="38"/>
      <c r="DK301" s="38"/>
      <c r="DL301" s="38"/>
      <c r="DM301" s="38"/>
      <c r="DN301" s="38"/>
      <c r="DO301" s="38"/>
      <c r="DP301" s="38"/>
      <c r="DQ301" s="38"/>
      <c r="DR301" s="38"/>
      <c r="DS301" s="38"/>
      <c r="DT301" s="38"/>
      <c r="DU301" s="38"/>
      <c r="DV301" s="38"/>
      <c r="DW301" s="38"/>
      <c r="DX301" s="38"/>
      <c r="DY301" s="38"/>
      <c r="DZ301" s="38"/>
      <c r="EA301" s="38">
        <v>1</v>
      </c>
      <c r="EB301" s="38"/>
      <c r="EC301" s="38"/>
      <c r="ED301" s="38">
        <v>1</v>
      </c>
      <c r="EE301" s="38"/>
      <c r="EF301" s="38"/>
      <c r="EG301" s="38"/>
      <c r="EH301" s="38"/>
      <c r="EI301" s="38"/>
      <c r="EJ301" s="38"/>
      <c r="EK301" s="38"/>
      <c r="EL301" s="38"/>
      <c r="EM301" s="38"/>
      <c r="EN301" s="38"/>
      <c r="EO301" s="38"/>
      <c r="EP301" s="38"/>
      <c r="EQ301" s="38"/>
      <c r="ER301" s="38"/>
      <c r="ES301" s="38"/>
      <c r="ET301" s="38"/>
      <c r="EU301" s="38"/>
      <c r="EV301" s="38"/>
      <c r="EW301" s="38"/>
      <c r="EX301" s="38"/>
      <c r="EY301" s="38"/>
      <c r="EZ301" s="38"/>
      <c r="FA301" s="38"/>
      <c r="FB301" s="38"/>
      <c r="FC301" s="38"/>
      <c r="FD301" s="38"/>
      <c r="FE301" s="38"/>
      <c r="FF301" s="38"/>
      <c r="FG301" s="38"/>
      <c r="FH301" s="38"/>
      <c r="FI301" s="38"/>
      <c r="FJ301" s="38"/>
      <c r="FK301" s="38"/>
      <c r="FL301" s="38"/>
      <c r="FM301" s="38"/>
      <c r="FN301" s="38"/>
      <c r="FO301" s="38"/>
      <c r="FP301" s="38"/>
      <c r="FQ301" s="38"/>
      <c r="FR301" s="38"/>
      <c r="FS301" s="38"/>
      <c r="FT301" s="38"/>
      <c r="FU301" s="38"/>
      <c r="FV301" s="38"/>
      <c r="FW301" s="38"/>
      <c r="FX301" s="38"/>
      <c r="FY301" s="38"/>
      <c r="FZ301" s="38"/>
      <c r="GA301" s="38"/>
      <c r="GB301" s="38"/>
      <c r="GC301" s="38"/>
      <c r="GD301" s="38"/>
      <c r="GE301" s="38"/>
      <c r="GF301" s="38"/>
      <c r="GG301" s="38"/>
      <c r="GH301" s="38"/>
      <c r="GI301" s="38"/>
      <c r="GJ301" s="38"/>
      <c r="GK301" s="38"/>
      <c r="GL301" s="38"/>
      <c r="GM301" s="38"/>
      <c r="GN301" s="38"/>
      <c r="GO301" s="38"/>
      <c r="GP301" s="38"/>
      <c r="GQ301" s="38"/>
      <c r="GR301" s="38"/>
      <c r="GS301" s="38"/>
      <c r="GT301" s="38"/>
      <c r="GU301" s="38"/>
      <c r="GV301" s="38"/>
      <c r="GW301" s="38"/>
      <c r="GX301" s="38"/>
      <c r="GY301" s="38"/>
      <c r="GZ301" s="38"/>
      <c r="HA301" s="38"/>
      <c r="HB301" s="38"/>
      <c r="HC301" s="38"/>
      <c r="HD301" s="38"/>
      <c r="HE301" s="38"/>
      <c r="HF301" s="38"/>
      <c r="HG301" s="38">
        <v>2.4</v>
      </c>
      <c r="HH301" s="38"/>
      <c r="HI301" s="38"/>
      <c r="HJ301" s="38"/>
      <c r="HK301" s="38"/>
      <c r="HL301" s="38"/>
      <c r="HM301" s="38"/>
      <c r="HN301" s="38"/>
      <c r="HO301" s="38">
        <f>0.8+1.6</f>
        <v>2.4000000000000004</v>
      </c>
      <c r="HP301" s="38"/>
      <c r="HQ301" s="38"/>
      <c r="HR301" s="38"/>
      <c r="HS301" s="38"/>
      <c r="HT301" s="38"/>
      <c r="HU301" s="38"/>
      <c r="HV301" s="38"/>
      <c r="HW301" s="38"/>
      <c r="HX301" s="38"/>
      <c r="HY301" s="38"/>
      <c r="HZ301" s="38"/>
      <c r="IA301" s="38"/>
      <c r="IB301" s="38"/>
      <c r="IC301" s="38"/>
      <c r="ID301" s="38"/>
      <c r="IE301" s="38"/>
      <c r="IF301" s="38"/>
      <c r="IG301" s="38"/>
      <c r="IH301" s="38"/>
      <c r="II301" s="38"/>
      <c r="IJ301" s="38"/>
      <c r="IK301" s="38"/>
      <c r="IL301" s="38"/>
      <c r="IM301" s="38"/>
      <c r="IN301" s="38"/>
      <c r="IO301" s="38"/>
      <c r="IP301" s="38"/>
      <c r="IQ301" s="38"/>
      <c r="IR301" s="38"/>
      <c r="IS301" s="38"/>
      <c r="IT301" s="38"/>
      <c r="IU301" s="38"/>
      <c r="IV301" s="38"/>
      <c r="IW301" s="38"/>
      <c r="IX301" s="38"/>
      <c r="IY301" s="38"/>
      <c r="IZ301" s="38"/>
      <c r="JA301" s="38"/>
      <c r="JB301" s="38"/>
      <c r="JC301" s="38"/>
      <c r="JD301" s="38"/>
      <c r="JE301" s="38"/>
      <c r="JF301" s="38"/>
      <c r="JG301" s="38"/>
      <c r="JH301" s="38"/>
      <c r="JI301" s="38"/>
      <c r="JJ301" s="38"/>
      <c r="JK301" s="38"/>
      <c r="JL301" s="38"/>
      <c r="JM301" s="38"/>
      <c r="JN301" s="38"/>
      <c r="JO301" s="38"/>
      <c r="JP301" s="38"/>
      <c r="JQ301" s="38"/>
      <c r="JR301" s="38"/>
      <c r="JS301" s="38"/>
      <c r="JT301" s="38"/>
      <c r="JU301" s="38"/>
      <c r="JV301" s="38"/>
      <c r="JW301" s="38"/>
      <c r="JX301" s="38"/>
      <c r="JY301" s="38"/>
      <c r="JZ301" s="38"/>
      <c r="KA301" s="38"/>
      <c r="KB301" s="38"/>
      <c r="KC301" s="38"/>
      <c r="KD301" s="38"/>
      <c r="KE301" s="38"/>
      <c r="KF301" s="38"/>
      <c r="KG301" s="38"/>
      <c r="KH301" s="38"/>
      <c r="KI301" s="38"/>
      <c r="KJ301" s="38"/>
      <c r="KK301" s="38"/>
      <c r="KL301" s="38"/>
      <c r="KM301" s="38"/>
      <c r="KN301" s="38"/>
      <c r="KO301" s="38"/>
      <c r="KP301" s="38"/>
      <c r="KQ301" s="38"/>
      <c r="KR301" s="38"/>
      <c r="KS301" s="38"/>
      <c r="KT301" s="38"/>
      <c r="KU301" s="38"/>
      <c r="KV301" s="38"/>
      <c r="KW301" s="38"/>
      <c r="KX301" s="38"/>
      <c r="KY301" s="38"/>
      <c r="KZ301" s="38"/>
      <c r="LA301" s="38"/>
      <c r="LB301" s="38"/>
      <c r="LC301" s="38">
        <v>5.6</v>
      </c>
      <c r="LD301" s="38"/>
      <c r="LE301" s="38"/>
      <c r="LF301" s="38"/>
      <c r="LG301" s="38">
        <v>5.6</v>
      </c>
      <c r="LH301" s="38"/>
      <c r="LI301" s="38"/>
      <c r="LJ301" s="38"/>
      <c r="LK301" s="38"/>
      <c r="LL301" s="38"/>
      <c r="LM301" s="38"/>
      <c r="LN301" s="38"/>
      <c r="LO301" s="38"/>
      <c r="LP301" s="38"/>
      <c r="LQ301" s="38"/>
      <c r="LR301" s="38"/>
      <c r="LS301" s="38"/>
      <c r="LT301" s="38"/>
      <c r="LU301" s="38"/>
      <c r="LV301" s="38"/>
      <c r="LW301" s="38"/>
      <c r="LX301" s="38"/>
      <c r="LY301" s="38"/>
      <c r="LZ301" s="38"/>
      <c r="MA301" s="38"/>
      <c r="MB301" s="38"/>
      <c r="MC301" s="38"/>
      <c r="MD301" s="38"/>
      <c r="ME301" s="38"/>
      <c r="MF301" s="38"/>
      <c r="MG301" s="38"/>
      <c r="MH301" s="38"/>
      <c r="MI301" s="38"/>
      <c r="MJ301" s="38"/>
      <c r="MK301" s="38"/>
      <c r="ML301" s="38"/>
      <c r="MM301" s="38"/>
      <c r="MN301" s="38"/>
      <c r="MO301" s="38"/>
      <c r="MP301" s="38"/>
      <c r="MQ301" s="38"/>
      <c r="MR301" s="38"/>
      <c r="MS301" s="38"/>
      <c r="MT301" s="38"/>
      <c r="MU301" s="38"/>
      <c r="MV301" s="38"/>
      <c r="MW301" s="38"/>
      <c r="MX301" s="38"/>
      <c r="MY301" s="38"/>
      <c r="MZ301" s="38"/>
      <c r="NA301" s="38"/>
      <c r="NB301" s="38"/>
      <c r="NC301" s="38"/>
      <c r="ND301" s="38"/>
      <c r="NE301" s="38"/>
      <c r="NF301" s="38"/>
      <c r="NG301" s="38"/>
      <c r="NH301" s="38"/>
      <c r="NI301" s="38"/>
      <c r="NJ301" s="38"/>
      <c r="NK301" s="38"/>
      <c r="NL301" s="38"/>
      <c r="NM301" s="38"/>
      <c r="NN301" s="38"/>
      <c r="NO301" s="38"/>
      <c r="NP301" s="38"/>
      <c r="NQ301" s="38"/>
      <c r="NR301" s="38"/>
      <c r="NS301" s="38"/>
      <c r="NT301" s="38"/>
      <c r="NU301" s="38"/>
      <c r="NV301" s="38"/>
      <c r="NW301" s="38"/>
      <c r="NX301" s="38"/>
      <c r="NY301" s="38"/>
      <c r="NZ301" s="38"/>
      <c r="OA301" s="38"/>
      <c r="OB301" s="38"/>
      <c r="OC301" s="38"/>
      <c r="OD301" s="38"/>
      <c r="OE301" s="38"/>
      <c r="OF301" s="38"/>
      <c r="OG301" s="38"/>
      <c r="OH301" s="38"/>
      <c r="OI301" s="38"/>
      <c r="OJ301" s="38"/>
      <c r="OK301" s="38"/>
      <c r="OL301" s="38"/>
      <c r="OM301" s="38"/>
      <c r="ON301" s="38"/>
      <c r="OO301" s="38"/>
      <c r="OP301" s="38"/>
      <c r="OQ301" s="38"/>
      <c r="OR301" s="38"/>
      <c r="OS301" s="38"/>
      <c r="OT301" s="38"/>
      <c r="OU301" s="38"/>
      <c r="OV301" s="38"/>
      <c r="OW301" s="38"/>
      <c r="OX301" s="38"/>
      <c r="OY301" s="38"/>
      <c r="OZ301" s="38"/>
      <c r="PA301" s="38"/>
      <c r="PB301" s="38"/>
      <c r="PC301" s="38"/>
      <c r="PD301" s="38"/>
      <c r="PE301" s="38"/>
      <c r="PF301" s="38"/>
      <c r="PG301" s="38"/>
      <c r="PH301" s="38"/>
      <c r="PI301" s="38"/>
      <c r="PJ301" s="38"/>
      <c r="PK301" s="38"/>
      <c r="PL301" s="38"/>
      <c r="PM301" s="38"/>
      <c r="PN301" s="38"/>
      <c r="PO301" s="38"/>
      <c r="PP301" s="38"/>
      <c r="PQ301" s="38"/>
      <c r="PR301" s="38"/>
      <c r="PS301" s="38"/>
      <c r="PT301" s="38"/>
      <c r="PU301" s="38"/>
      <c r="PV301" s="38"/>
      <c r="PW301" s="38"/>
      <c r="PX301" s="38"/>
      <c r="PY301" s="38"/>
      <c r="PZ301" s="38"/>
      <c r="QA301" s="38"/>
      <c r="QB301" s="38"/>
      <c r="QC301" s="38"/>
      <c r="QD301" s="38"/>
      <c r="QE301" s="38"/>
      <c r="QF301" s="38"/>
      <c r="QG301" s="38"/>
      <c r="QH301" s="38"/>
      <c r="QI301" s="38"/>
      <c r="QJ301" s="38"/>
      <c r="QK301" s="38"/>
      <c r="QL301" s="38"/>
      <c r="QM301" s="38"/>
      <c r="QN301" s="38"/>
      <c r="QO301" s="38"/>
      <c r="QP301" s="38"/>
      <c r="QQ301" s="38"/>
      <c r="QR301" s="38"/>
      <c r="QS301" s="38"/>
      <c r="QT301" s="38"/>
      <c r="QU301" s="38"/>
      <c r="QV301" s="38"/>
      <c r="QW301" s="38"/>
      <c r="QX301" s="38"/>
      <c r="QY301" s="38"/>
      <c r="QZ301" s="38"/>
      <c r="RA301" s="38"/>
      <c r="RB301" s="38"/>
      <c r="RC301" s="38"/>
      <c r="RD301" s="38"/>
      <c r="RE301" s="38"/>
      <c r="RF301" s="38"/>
      <c r="RG301" s="38"/>
      <c r="RH301" s="38"/>
      <c r="RI301" s="38"/>
      <c r="RJ301" s="38"/>
      <c r="RK301" s="38"/>
      <c r="RL301" s="38"/>
      <c r="RM301" s="38"/>
      <c r="RN301" s="38"/>
      <c r="RO301" s="38"/>
      <c r="RP301" s="38"/>
      <c r="RQ301" s="38"/>
      <c r="RR301" s="38"/>
      <c r="RS301" s="38"/>
      <c r="RT301" s="38"/>
      <c r="RU301" s="38"/>
      <c r="RV301" s="38"/>
      <c r="RW301" s="38"/>
      <c r="RX301" s="38"/>
      <c r="RY301" s="38"/>
      <c r="RZ301" s="38"/>
      <c r="SA301" s="38"/>
      <c r="SB301" s="38"/>
      <c r="SC301" s="38"/>
      <c r="SD301" s="38"/>
      <c r="SE301" s="38"/>
      <c r="SF301" s="38"/>
      <c r="SG301" s="38"/>
      <c r="SH301" s="38"/>
      <c r="SI301" s="38"/>
      <c r="SJ301" s="38"/>
      <c r="SK301" s="38"/>
      <c r="SL301" s="38"/>
      <c r="SM301" s="38"/>
      <c r="SN301" s="38"/>
      <c r="SO301" s="38"/>
      <c r="SP301" s="38"/>
      <c r="SQ301" s="38"/>
      <c r="SR301" s="38"/>
      <c r="SS301" s="38"/>
      <c r="ST301" s="38"/>
      <c r="SU301" s="38"/>
      <c r="SV301" s="38"/>
      <c r="SW301" s="38"/>
      <c r="SX301" s="38"/>
      <c r="SY301" s="38"/>
      <c r="SZ301" s="38"/>
      <c r="TA301" s="38"/>
      <c r="TB301" s="38"/>
      <c r="TC301" s="38"/>
      <c r="TD301" s="38"/>
      <c r="TE301" s="38"/>
      <c r="TF301" s="38"/>
      <c r="TG301" s="38"/>
      <c r="TH301" s="38"/>
      <c r="TI301" s="38"/>
      <c r="TJ301" s="38"/>
      <c r="TK301" s="38"/>
      <c r="TL301" s="38"/>
      <c r="TM301" s="38"/>
      <c r="TN301" s="38"/>
      <c r="TO301" s="38"/>
      <c r="TP301" s="38"/>
      <c r="TQ301" s="38"/>
      <c r="TR301" s="38"/>
      <c r="TS301" s="38"/>
      <c r="TT301" s="38"/>
      <c r="TU301" s="38"/>
      <c r="TV301" s="38"/>
      <c r="TW301" s="38"/>
      <c r="TX301" s="38"/>
      <c r="TY301" s="38"/>
      <c r="TZ301" s="38"/>
      <c r="UA301" s="38"/>
      <c r="UB301" s="38"/>
      <c r="UC301" s="38"/>
      <c r="UD301" s="38"/>
      <c r="UE301" s="38"/>
      <c r="UF301" s="38"/>
      <c r="UG301" s="38"/>
      <c r="UH301" s="38"/>
      <c r="UI301" s="38"/>
      <c r="UJ301" s="38"/>
      <c r="UK301" s="38"/>
      <c r="UL301" s="38"/>
      <c r="UM301" s="38"/>
      <c r="UN301" s="38"/>
      <c r="UO301" s="38"/>
      <c r="UP301" s="38"/>
      <c r="UQ301" s="38"/>
      <c r="UR301" s="38"/>
      <c r="US301" s="38"/>
      <c r="UT301" s="38"/>
      <c r="UU301" s="38"/>
      <c r="UV301" s="38"/>
      <c r="UW301" s="38"/>
      <c r="UX301" s="38"/>
      <c r="UY301" s="38"/>
      <c r="UZ301" s="38"/>
      <c r="VA301" s="38"/>
      <c r="VB301" s="38"/>
      <c r="VC301" s="38"/>
      <c r="VD301" s="38"/>
      <c r="VE301" s="38"/>
      <c r="VF301" s="38"/>
      <c r="VG301" s="38"/>
      <c r="VH301" s="38"/>
      <c r="VI301" s="38"/>
      <c r="VJ301" s="38"/>
      <c r="VK301" s="38"/>
      <c r="VL301" s="38"/>
      <c r="VM301" s="38"/>
      <c r="VN301" s="38"/>
      <c r="VO301" s="38"/>
      <c r="VP301" s="38"/>
      <c r="VQ301" s="38"/>
      <c r="VR301" s="38"/>
      <c r="VS301" s="38"/>
      <c r="VT301" s="38"/>
      <c r="VU301" s="38"/>
      <c r="VV301" s="38"/>
      <c r="VW301" s="38"/>
      <c r="VX301" s="38"/>
      <c r="VY301" s="38"/>
      <c r="VZ301" s="38"/>
      <c r="WA301" s="38"/>
      <c r="WB301" s="38"/>
      <c r="WC301" s="38"/>
      <c r="WD301" s="38"/>
      <c r="WE301" s="38"/>
      <c r="WF301" s="38"/>
      <c r="WG301" s="38"/>
      <c r="WH301" s="38"/>
      <c r="WI301" s="38"/>
      <c r="WJ301" s="38"/>
      <c r="WK301" s="38"/>
      <c r="WL301" s="38"/>
      <c r="WM301" s="38"/>
      <c r="WN301" s="38"/>
      <c r="WO301" s="38"/>
      <c r="WP301" s="38"/>
      <c r="WQ301" s="38"/>
      <c r="WR301" s="38"/>
      <c r="WS301" s="38"/>
      <c r="WT301" s="38"/>
      <c r="WU301" s="38"/>
      <c r="WV301" s="38"/>
      <c r="WW301" s="38"/>
      <c r="WX301" s="38"/>
      <c r="WY301" s="38"/>
      <c r="WZ301" s="38"/>
      <c r="XA301" s="38"/>
      <c r="XB301" s="38"/>
      <c r="XC301" s="38"/>
      <c r="XD301" s="38"/>
      <c r="XE301" s="38"/>
      <c r="XF301" s="38"/>
      <c r="XG301" s="38"/>
      <c r="XH301" s="38"/>
      <c r="XI301" s="38"/>
      <c r="XJ301" s="38"/>
      <c r="XK301" s="38"/>
      <c r="XL301" s="38"/>
      <c r="XM301" s="38"/>
      <c r="XN301" s="38"/>
      <c r="XO301" s="38"/>
      <c r="XP301" s="38"/>
      <c r="XQ301" s="38"/>
      <c r="XR301" s="38"/>
      <c r="XS301" s="38"/>
      <c r="XT301" s="38"/>
      <c r="XU301" s="38"/>
      <c r="XV301" s="38"/>
      <c r="XW301" s="38"/>
      <c r="XX301" s="38"/>
      <c r="XY301" s="38"/>
      <c r="XZ301" s="38"/>
      <c r="YA301" s="38"/>
      <c r="YB301" s="38"/>
      <c r="YC301" s="38"/>
      <c r="YD301" s="38"/>
      <c r="YE301" s="38"/>
      <c r="YF301" s="38"/>
      <c r="YG301" s="38"/>
      <c r="YH301" s="38"/>
      <c r="YI301" s="38"/>
      <c r="YJ301" s="38"/>
      <c r="YK301" s="38"/>
      <c r="YL301" s="38"/>
      <c r="YM301" s="38"/>
      <c r="YN301" s="38"/>
      <c r="YO301" s="38"/>
      <c r="YP301" s="38"/>
      <c r="YQ301" s="38"/>
      <c r="YR301" s="38"/>
      <c r="YS301" s="38"/>
      <c r="YT301" s="38"/>
      <c r="YU301" s="38"/>
      <c r="YV301" s="38"/>
      <c r="YW301" s="38"/>
      <c r="YX301" s="38"/>
      <c r="YY301" s="38"/>
      <c r="YZ301" s="38"/>
      <c r="ZA301" s="38"/>
      <c r="ZB301" s="38"/>
      <c r="ZC301" s="38"/>
      <c r="ZD301" s="38"/>
      <c r="ZE301" s="38"/>
      <c r="ZF301" s="38"/>
      <c r="ZG301" s="38"/>
      <c r="ZH301" s="38"/>
      <c r="ZI301" s="38"/>
      <c r="ZJ301" s="38"/>
      <c r="ZK301" s="38"/>
      <c r="ZL301" s="38"/>
      <c r="ZM301" s="38"/>
      <c r="ZN301" s="38"/>
      <c r="ZO301" s="38"/>
      <c r="ZP301" s="38"/>
      <c r="ZQ301" s="38"/>
      <c r="ZR301" s="38"/>
      <c r="ZS301" s="38"/>
      <c r="ZT301" s="38"/>
      <c r="ZU301" s="38"/>
      <c r="ZV301" s="38"/>
      <c r="ZW301" s="38"/>
      <c r="ZX301" s="38"/>
      <c r="ZY301" s="38"/>
      <c r="ZZ301" s="38"/>
      <c r="AAA301" s="38"/>
      <c r="AAB301" s="38"/>
      <c r="AAC301" s="38"/>
      <c r="AAD301" s="38"/>
      <c r="AAE301" s="38"/>
      <c r="AAF301" s="38"/>
      <c r="AAG301" s="38"/>
      <c r="AAH301" s="38"/>
      <c r="AAI301" s="38"/>
      <c r="AAJ301" s="31">
        <f t="shared" si="26"/>
        <v>0</v>
      </c>
    </row>
    <row r="302" spans="1:984" s="5" customFormat="1" x14ac:dyDescent="0.25">
      <c r="A302" s="43" t="s">
        <v>247</v>
      </c>
      <c r="B302" s="77">
        <f t="shared" si="29"/>
        <v>0</v>
      </c>
      <c r="C302" s="69">
        <v>1</v>
      </c>
      <c r="D302" s="71">
        <v>43461</v>
      </c>
      <c r="E302" s="79">
        <v>146.09</v>
      </c>
      <c r="F302" s="79">
        <f>E302*B302</f>
        <v>0</v>
      </c>
      <c r="G302" s="77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  <c r="CH302" s="38"/>
      <c r="CI302" s="38"/>
      <c r="CJ302" s="38"/>
      <c r="CK302" s="38"/>
      <c r="CL302" s="38"/>
      <c r="CM302" s="38"/>
      <c r="CN302" s="38"/>
      <c r="CO302" s="38"/>
      <c r="CP302" s="38"/>
      <c r="CQ302" s="38"/>
      <c r="CR302" s="38"/>
      <c r="CS302" s="38"/>
      <c r="CT302" s="38"/>
      <c r="CU302" s="38"/>
      <c r="CV302" s="38"/>
      <c r="CW302" s="38"/>
      <c r="CX302" s="38"/>
      <c r="CY302" s="38"/>
      <c r="CZ302" s="38"/>
      <c r="DA302" s="38"/>
      <c r="DB302" s="38"/>
      <c r="DC302" s="38"/>
      <c r="DD302" s="38"/>
      <c r="DE302" s="38"/>
      <c r="DF302" s="38"/>
      <c r="DG302" s="38"/>
      <c r="DH302" s="38"/>
      <c r="DI302" s="38"/>
      <c r="DJ302" s="38"/>
      <c r="DK302" s="38"/>
      <c r="DL302" s="38"/>
      <c r="DM302" s="38"/>
      <c r="DN302" s="38"/>
      <c r="DO302" s="38"/>
      <c r="DP302" s="38"/>
      <c r="DQ302" s="38"/>
      <c r="DR302" s="38"/>
      <c r="DS302" s="38"/>
      <c r="DT302" s="38"/>
      <c r="DU302" s="38"/>
      <c r="DV302" s="38"/>
      <c r="DW302" s="38"/>
      <c r="DX302" s="38"/>
      <c r="DY302" s="38"/>
      <c r="DZ302" s="38"/>
      <c r="EA302" s="38">
        <v>1</v>
      </c>
      <c r="EB302" s="38"/>
      <c r="EC302" s="38"/>
      <c r="ED302" s="38">
        <v>1</v>
      </c>
      <c r="EE302" s="38"/>
      <c r="EF302" s="38"/>
      <c r="EG302" s="38"/>
      <c r="EH302" s="38"/>
      <c r="EI302" s="38"/>
      <c r="EJ302" s="38"/>
      <c r="EK302" s="38"/>
      <c r="EL302" s="38"/>
      <c r="EM302" s="38"/>
      <c r="EN302" s="38"/>
      <c r="EO302" s="38"/>
      <c r="EP302" s="38"/>
      <c r="EQ302" s="38"/>
      <c r="ER302" s="38"/>
      <c r="ES302" s="38"/>
      <c r="ET302" s="38"/>
      <c r="EU302" s="38"/>
      <c r="EV302" s="38"/>
      <c r="EW302" s="38"/>
      <c r="EX302" s="38"/>
      <c r="EY302" s="38"/>
      <c r="EZ302" s="38"/>
      <c r="FA302" s="38"/>
      <c r="FB302" s="38"/>
      <c r="FC302" s="38">
        <v>5</v>
      </c>
      <c r="FD302" s="38"/>
      <c r="FE302" s="38"/>
      <c r="FF302" s="38"/>
      <c r="FG302" s="38"/>
      <c r="FH302" s="38"/>
      <c r="FI302" s="38"/>
      <c r="FJ302" s="38"/>
      <c r="FK302" s="38"/>
      <c r="FL302" s="38"/>
      <c r="FM302" s="38"/>
      <c r="FN302" s="38"/>
      <c r="FO302" s="38"/>
      <c r="FP302" s="38"/>
      <c r="FQ302" s="38"/>
      <c r="FR302" s="38"/>
      <c r="FS302" s="38"/>
      <c r="FT302" s="38"/>
      <c r="FU302" s="38">
        <v>5</v>
      </c>
      <c r="FV302" s="38"/>
      <c r="FW302" s="38"/>
      <c r="FX302" s="38"/>
      <c r="FY302" s="38"/>
      <c r="FZ302" s="38"/>
      <c r="GA302" s="38"/>
      <c r="GB302" s="38"/>
      <c r="GC302" s="38"/>
      <c r="GD302" s="38"/>
      <c r="GE302" s="38"/>
      <c r="GF302" s="38"/>
      <c r="GG302" s="38"/>
      <c r="GH302" s="38"/>
      <c r="GI302" s="38"/>
      <c r="GJ302" s="38"/>
      <c r="GK302" s="38"/>
      <c r="GL302" s="38"/>
      <c r="GM302" s="38"/>
      <c r="GN302" s="38"/>
      <c r="GO302" s="38"/>
      <c r="GP302" s="38"/>
      <c r="GQ302" s="38"/>
      <c r="GR302" s="38"/>
      <c r="GS302" s="38"/>
      <c r="GT302" s="38"/>
      <c r="GU302" s="38"/>
      <c r="GV302" s="38"/>
      <c r="GW302" s="38"/>
      <c r="GX302" s="38"/>
      <c r="GY302" s="38"/>
      <c r="GZ302" s="38"/>
      <c r="HA302" s="38"/>
      <c r="HB302" s="38"/>
      <c r="HC302" s="38"/>
      <c r="HD302" s="38"/>
      <c r="HE302" s="38"/>
      <c r="HF302" s="38"/>
      <c r="HG302" s="38"/>
      <c r="HH302" s="38"/>
      <c r="HI302" s="38"/>
      <c r="HJ302" s="38"/>
      <c r="HK302" s="38"/>
      <c r="HL302" s="38"/>
      <c r="HM302" s="38"/>
      <c r="HN302" s="38"/>
      <c r="HO302" s="38"/>
      <c r="HP302" s="38"/>
      <c r="HQ302" s="38"/>
      <c r="HR302" s="38"/>
      <c r="HS302" s="38"/>
      <c r="HT302" s="38"/>
      <c r="HU302" s="38"/>
      <c r="HV302" s="38"/>
      <c r="HW302" s="38"/>
      <c r="HX302" s="38"/>
      <c r="HY302" s="38"/>
      <c r="HZ302" s="38"/>
      <c r="IA302" s="38"/>
      <c r="IB302" s="38"/>
      <c r="IC302" s="38"/>
      <c r="ID302" s="38"/>
      <c r="IE302" s="38"/>
      <c r="IF302" s="38"/>
      <c r="IG302" s="38"/>
      <c r="IH302" s="38"/>
      <c r="II302" s="38"/>
      <c r="IJ302" s="38"/>
      <c r="IK302" s="38"/>
      <c r="IL302" s="38"/>
      <c r="IM302" s="38"/>
      <c r="IN302" s="38"/>
      <c r="IO302" s="38"/>
      <c r="IP302" s="38"/>
      <c r="IQ302" s="38"/>
      <c r="IR302" s="38"/>
      <c r="IS302" s="38"/>
      <c r="IT302" s="38"/>
      <c r="IU302" s="38"/>
      <c r="IV302" s="38"/>
      <c r="IW302" s="38"/>
      <c r="IX302" s="38"/>
      <c r="IY302" s="38">
        <v>5</v>
      </c>
      <c r="IZ302" s="38"/>
      <c r="JA302" s="38"/>
      <c r="JB302" s="38"/>
      <c r="JC302" s="38"/>
      <c r="JD302" s="38"/>
      <c r="JE302" s="38"/>
      <c r="JF302" s="38"/>
      <c r="JG302" s="38"/>
      <c r="JH302" s="38"/>
      <c r="JI302" s="38">
        <v>5</v>
      </c>
      <c r="JJ302" s="38"/>
      <c r="JK302" s="38"/>
      <c r="JL302" s="38"/>
      <c r="JM302" s="38"/>
      <c r="JN302" s="38"/>
      <c r="JO302" s="38"/>
      <c r="JP302" s="38"/>
      <c r="JQ302" s="38"/>
      <c r="JR302" s="38"/>
      <c r="JS302" s="38"/>
      <c r="JT302" s="38"/>
      <c r="JU302" s="38"/>
      <c r="JV302" s="38"/>
      <c r="JW302" s="38"/>
      <c r="JX302" s="38"/>
      <c r="JY302" s="38"/>
      <c r="JZ302" s="38"/>
      <c r="KA302" s="38"/>
      <c r="KB302" s="38"/>
      <c r="KC302" s="38"/>
      <c r="KD302" s="38"/>
      <c r="KE302" s="38"/>
      <c r="KF302" s="38"/>
      <c r="KG302" s="38"/>
      <c r="KH302" s="38"/>
      <c r="KI302" s="38"/>
      <c r="KJ302" s="38"/>
      <c r="KK302" s="38"/>
      <c r="KL302" s="38"/>
      <c r="KM302" s="38"/>
      <c r="KN302" s="38"/>
      <c r="KO302" s="38"/>
      <c r="KP302" s="38"/>
      <c r="KQ302" s="38"/>
      <c r="KR302" s="38"/>
      <c r="KS302" s="38"/>
      <c r="KT302" s="38"/>
      <c r="KU302" s="38"/>
      <c r="KV302" s="38"/>
      <c r="KW302" s="38"/>
      <c r="KX302" s="38"/>
      <c r="KY302" s="38"/>
      <c r="KZ302" s="38"/>
      <c r="LA302" s="38"/>
      <c r="LB302" s="38"/>
      <c r="LC302" s="38"/>
      <c r="LD302" s="38"/>
      <c r="LE302" s="38"/>
      <c r="LF302" s="38"/>
      <c r="LG302" s="38"/>
      <c r="LH302" s="38"/>
      <c r="LI302" s="38"/>
      <c r="LJ302" s="38"/>
      <c r="LK302" s="38"/>
      <c r="LL302" s="38"/>
      <c r="LM302" s="38"/>
      <c r="LN302" s="38"/>
      <c r="LO302" s="38"/>
      <c r="LP302" s="38"/>
      <c r="LQ302" s="38"/>
      <c r="LR302" s="38"/>
      <c r="LS302" s="38"/>
      <c r="LT302" s="38"/>
      <c r="LU302" s="38"/>
      <c r="LV302" s="38"/>
      <c r="LW302" s="38"/>
      <c r="LX302" s="38"/>
      <c r="LY302" s="38"/>
      <c r="LZ302" s="38"/>
      <c r="MA302" s="38"/>
      <c r="MB302" s="38"/>
      <c r="MC302" s="38"/>
      <c r="MD302" s="38"/>
      <c r="ME302" s="38"/>
      <c r="MF302" s="38"/>
      <c r="MG302" s="38"/>
      <c r="MH302" s="38"/>
      <c r="MI302" s="38"/>
      <c r="MJ302" s="38"/>
      <c r="MK302" s="38"/>
      <c r="ML302" s="38"/>
      <c r="MM302" s="38"/>
      <c r="MN302" s="38"/>
      <c r="MO302" s="38"/>
      <c r="MP302" s="38"/>
      <c r="MQ302" s="38"/>
      <c r="MR302" s="38"/>
      <c r="MS302" s="38"/>
      <c r="MT302" s="38"/>
      <c r="MU302" s="38"/>
      <c r="MV302" s="38"/>
      <c r="MW302" s="38"/>
      <c r="MX302" s="38"/>
      <c r="MY302" s="38"/>
      <c r="MZ302" s="38"/>
      <c r="NA302" s="38"/>
      <c r="NB302" s="38"/>
      <c r="NC302" s="38"/>
      <c r="ND302" s="38"/>
      <c r="NE302" s="38"/>
      <c r="NF302" s="38"/>
      <c r="NG302" s="38"/>
      <c r="NH302" s="38"/>
      <c r="NI302" s="38"/>
      <c r="NJ302" s="38"/>
      <c r="NK302" s="38"/>
      <c r="NL302" s="38"/>
      <c r="NM302" s="38"/>
      <c r="NN302" s="38"/>
      <c r="NO302" s="38"/>
      <c r="NP302" s="38"/>
      <c r="NQ302" s="38"/>
      <c r="NR302" s="38"/>
      <c r="NS302" s="38"/>
      <c r="NT302" s="38"/>
      <c r="NU302" s="38"/>
      <c r="NV302" s="38"/>
      <c r="NW302" s="38"/>
      <c r="NX302" s="38"/>
      <c r="NY302" s="38"/>
      <c r="NZ302" s="38"/>
      <c r="OA302" s="38"/>
      <c r="OB302" s="38"/>
      <c r="OC302" s="38"/>
      <c r="OD302" s="38"/>
      <c r="OE302" s="38"/>
      <c r="OF302" s="38"/>
      <c r="OG302" s="38"/>
      <c r="OH302" s="38"/>
      <c r="OI302" s="38"/>
      <c r="OJ302" s="38">
        <v>5</v>
      </c>
      <c r="OK302" s="38"/>
      <c r="OL302" s="38"/>
      <c r="OM302" s="38"/>
      <c r="ON302" s="38"/>
      <c r="OO302" s="38">
        <v>5</v>
      </c>
      <c r="OP302" s="38"/>
      <c r="OQ302" s="38"/>
      <c r="OR302" s="38"/>
      <c r="OS302" s="38"/>
      <c r="OT302" s="38"/>
      <c r="OU302" s="38"/>
      <c r="OV302" s="38"/>
      <c r="OW302" s="38"/>
      <c r="OX302" s="38"/>
      <c r="OY302" s="38"/>
      <c r="OZ302" s="38"/>
      <c r="PA302" s="38"/>
      <c r="PB302" s="38"/>
      <c r="PC302" s="38"/>
      <c r="PD302" s="38"/>
      <c r="PE302" s="38"/>
      <c r="PF302" s="38"/>
      <c r="PG302" s="38"/>
      <c r="PH302" s="38"/>
      <c r="PI302" s="38"/>
      <c r="PJ302" s="38"/>
      <c r="PK302" s="38"/>
      <c r="PL302" s="38"/>
      <c r="PM302" s="38"/>
      <c r="PN302" s="38"/>
      <c r="PO302" s="38"/>
      <c r="PP302" s="38"/>
      <c r="PQ302" s="38"/>
      <c r="PR302" s="38"/>
      <c r="PS302" s="38"/>
      <c r="PT302" s="38"/>
      <c r="PU302" s="38"/>
      <c r="PV302" s="38"/>
      <c r="PW302" s="38"/>
      <c r="PX302" s="38"/>
      <c r="PY302" s="38"/>
      <c r="PZ302" s="38"/>
      <c r="QA302" s="38"/>
      <c r="QB302" s="38"/>
      <c r="QC302" s="38"/>
      <c r="QD302" s="38"/>
      <c r="QE302" s="38"/>
      <c r="QF302" s="38"/>
      <c r="QG302" s="38"/>
      <c r="QH302" s="38"/>
      <c r="QI302" s="38"/>
      <c r="QJ302" s="38"/>
      <c r="QK302" s="38"/>
      <c r="QL302" s="38"/>
      <c r="QM302" s="38"/>
      <c r="QN302" s="38"/>
      <c r="QO302" s="38"/>
      <c r="QP302" s="38"/>
      <c r="QQ302" s="38"/>
      <c r="QR302" s="38"/>
      <c r="QS302" s="38"/>
      <c r="QT302" s="38"/>
      <c r="QU302" s="38"/>
      <c r="QV302" s="38"/>
      <c r="QW302" s="38"/>
      <c r="QX302" s="38"/>
      <c r="QY302" s="38"/>
      <c r="QZ302" s="38"/>
      <c r="RA302" s="38"/>
      <c r="RB302" s="38"/>
      <c r="RC302" s="38"/>
      <c r="RD302" s="38"/>
      <c r="RE302" s="38"/>
      <c r="RF302" s="38"/>
      <c r="RG302" s="38"/>
      <c r="RH302" s="38"/>
      <c r="RI302" s="38"/>
      <c r="RJ302" s="38"/>
      <c r="RK302" s="38"/>
      <c r="RL302" s="38"/>
      <c r="RM302" s="38"/>
      <c r="RN302" s="38"/>
      <c r="RO302" s="38">
        <v>11</v>
      </c>
      <c r="RP302" s="38"/>
      <c r="RQ302" s="38"/>
      <c r="RR302" s="38"/>
      <c r="RS302" s="38"/>
      <c r="RT302" s="38"/>
      <c r="RU302" s="38"/>
      <c r="RV302" s="38"/>
      <c r="RW302" s="38"/>
      <c r="RX302" s="38"/>
      <c r="RY302" s="38"/>
      <c r="RZ302" s="38"/>
      <c r="SA302" s="38"/>
      <c r="SB302" s="38">
        <v>11</v>
      </c>
      <c r="SC302" s="38"/>
      <c r="SD302" s="38"/>
      <c r="SE302" s="38"/>
      <c r="SF302" s="38"/>
      <c r="SG302" s="38"/>
      <c r="SH302" s="38"/>
      <c r="SI302" s="38"/>
      <c r="SJ302" s="38"/>
      <c r="SK302" s="38"/>
      <c r="SL302" s="38"/>
      <c r="SM302" s="38"/>
      <c r="SN302" s="38"/>
      <c r="SO302" s="38"/>
      <c r="SP302" s="38"/>
      <c r="SQ302" s="38"/>
      <c r="SR302" s="38"/>
      <c r="SS302" s="38"/>
      <c r="ST302" s="38"/>
      <c r="SU302" s="38"/>
      <c r="SV302" s="38"/>
      <c r="SW302" s="38"/>
      <c r="SX302" s="38"/>
      <c r="SY302" s="38"/>
      <c r="SZ302" s="38"/>
      <c r="TA302" s="38"/>
      <c r="TB302" s="38"/>
      <c r="TC302" s="38"/>
      <c r="TD302" s="38"/>
      <c r="TE302" s="38"/>
      <c r="TF302" s="38"/>
      <c r="TG302" s="38"/>
      <c r="TH302" s="38"/>
      <c r="TI302" s="38"/>
      <c r="TJ302" s="38"/>
      <c r="TK302" s="38"/>
      <c r="TL302" s="38"/>
      <c r="TM302" s="38"/>
      <c r="TN302" s="38"/>
      <c r="TO302" s="38"/>
      <c r="TP302" s="38"/>
      <c r="TQ302" s="38"/>
      <c r="TR302" s="38"/>
      <c r="TS302" s="38"/>
      <c r="TT302" s="38"/>
      <c r="TU302" s="38"/>
      <c r="TV302" s="38"/>
      <c r="TW302" s="38"/>
      <c r="TX302" s="38"/>
      <c r="TY302" s="38"/>
      <c r="TZ302" s="38"/>
      <c r="UA302" s="38"/>
      <c r="UB302" s="38"/>
      <c r="UC302" s="38"/>
      <c r="UD302" s="38"/>
      <c r="UE302" s="38"/>
      <c r="UF302" s="38"/>
      <c r="UG302" s="38"/>
      <c r="UH302" s="38"/>
      <c r="UI302" s="38"/>
      <c r="UJ302" s="38"/>
      <c r="UK302" s="38"/>
      <c r="UL302" s="38"/>
      <c r="UM302" s="38"/>
      <c r="UN302" s="38"/>
      <c r="UO302" s="38"/>
      <c r="UP302" s="38"/>
      <c r="UQ302" s="38"/>
      <c r="UR302" s="38"/>
      <c r="US302" s="38"/>
      <c r="UT302" s="38"/>
      <c r="UU302" s="38">
        <v>3</v>
      </c>
      <c r="UV302" s="38"/>
      <c r="UW302" s="38"/>
      <c r="UX302" s="38">
        <v>3</v>
      </c>
      <c r="UY302" s="38"/>
      <c r="UZ302" s="38"/>
      <c r="VA302" s="38"/>
      <c r="VB302" s="38"/>
      <c r="VC302" s="38"/>
      <c r="VD302" s="38"/>
      <c r="VE302" s="38"/>
      <c r="VF302" s="38"/>
      <c r="VG302" s="38"/>
      <c r="VH302" s="38"/>
      <c r="VI302" s="38"/>
      <c r="VJ302" s="38"/>
      <c r="VK302" s="38"/>
      <c r="VL302" s="38"/>
      <c r="VM302" s="38"/>
      <c r="VN302" s="38"/>
      <c r="VO302" s="38"/>
      <c r="VP302" s="38"/>
      <c r="VQ302" s="38"/>
      <c r="VR302" s="38"/>
      <c r="VS302" s="38"/>
      <c r="VT302" s="38"/>
      <c r="VU302" s="38"/>
      <c r="VV302" s="38"/>
      <c r="VW302" s="38"/>
      <c r="VX302" s="38"/>
      <c r="VY302" s="38"/>
      <c r="VZ302" s="38"/>
      <c r="WA302" s="38"/>
      <c r="WB302" s="38"/>
      <c r="WC302" s="38"/>
      <c r="WD302" s="38"/>
      <c r="WE302" s="38"/>
      <c r="WF302" s="38"/>
      <c r="WG302" s="38"/>
      <c r="WH302" s="38"/>
      <c r="WI302" s="38"/>
      <c r="WJ302" s="38"/>
      <c r="WK302" s="38"/>
      <c r="WL302" s="38"/>
      <c r="WM302" s="38"/>
      <c r="WN302" s="38"/>
      <c r="WO302" s="38"/>
      <c r="WP302" s="38"/>
      <c r="WQ302" s="38"/>
      <c r="WR302" s="38"/>
      <c r="WS302" s="38"/>
      <c r="WT302" s="38"/>
      <c r="WU302" s="38"/>
      <c r="WV302" s="38"/>
      <c r="WW302" s="38"/>
      <c r="WX302" s="38"/>
      <c r="WY302" s="38"/>
      <c r="WZ302" s="38"/>
      <c r="XA302" s="38"/>
      <c r="XB302" s="38"/>
      <c r="XC302" s="38"/>
      <c r="XD302" s="38"/>
      <c r="XE302" s="38"/>
      <c r="XF302" s="38"/>
      <c r="XG302" s="38"/>
      <c r="XH302" s="38"/>
      <c r="XI302" s="38"/>
      <c r="XJ302" s="38"/>
      <c r="XK302" s="38"/>
      <c r="XL302" s="38"/>
      <c r="XM302" s="38"/>
      <c r="XN302" s="38"/>
      <c r="XO302" s="38"/>
      <c r="XP302" s="38"/>
      <c r="XQ302" s="38"/>
      <c r="XR302" s="38"/>
      <c r="XS302" s="38"/>
      <c r="XT302" s="38"/>
      <c r="XU302" s="38"/>
      <c r="XV302" s="38"/>
      <c r="XW302" s="38"/>
      <c r="XX302" s="38"/>
      <c r="XY302" s="38"/>
      <c r="XZ302" s="38"/>
      <c r="YA302" s="38"/>
      <c r="YB302" s="38"/>
      <c r="YC302" s="38"/>
      <c r="YD302" s="38"/>
      <c r="YE302" s="38"/>
      <c r="YF302" s="38"/>
      <c r="YG302" s="38"/>
      <c r="YH302" s="38"/>
      <c r="YI302" s="38"/>
      <c r="YJ302" s="38"/>
      <c r="YK302" s="38"/>
      <c r="YL302" s="38"/>
      <c r="YM302" s="38"/>
      <c r="YN302" s="38"/>
      <c r="YO302" s="38"/>
      <c r="YP302" s="38"/>
      <c r="YQ302" s="38"/>
      <c r="YR302" s="38"/>
      <c r="YS302" s="38"/>
      <c r="YT302" s="38"/>
      <c r="YU302" s="38"/>
      <c r="YV302" s="38"/>
      <c r="YW302" s="38"/>
      <c r="YX302" s="38"/>
      <c r="YY302" s="38"/>
      <c r="YZ302" s="38"/>
      <c r="ZA302" s="38"/>
      <c r="ZB302" s="38"/>
      <c r="ZC302" s="38"/>
      <c r="ZD302" s="38"/>
      <c r="ZE302" s="38"/>
      <c r="ZF302" s="38"/>
      <c r="ZG302" s="38"/>
      <c r="ZH302" s="38"/>
      <c r="ZI302" s="38"/>
      <c r="ZJ302" s="38"/>
      <c r="ZK302" s="38"/>
      <c r="ZL302" s="38"/>
      <c r="ZM302" s="38"/>
      <c r="ZN302" s="38"/>
      <c r="ZO302" s="38"/>
      <c r="ZP302" s="38"/>
      <c r="ZQ302" s="38"/>
      <c r="ZR302" s="38">
        <v>6</v>
      </c>
      <c r="ZS302" s="38"/>
      <c r="ZT302" s="38"/>
      <c r="ZU302" s="38"/>
      <c r="ZV302" s="38">
        <v>6</v>
      </c>
      <c r="ZW302" s="38"/>
      <c r="ZX302" s="38"/>
      <c r="ZY302" s="38"/>
      <c r="ZZ302" s="38"/>
      <c r="AAA302" s="38"/>
      <c r="AAB302" s="38"/>
      <c r="AAC302" s="38"/>
      <c r="AAD302" s="38"/>
      <c r="AAE302" s="38"/>
      <c r="AAF302" s="38"/>
      <c r="AAG302" s="38"/>
      <c r="AAH302" s="38"/>
      <c r="AAI302" s="38"/>
      <c r="AAJ302" s="31">
        <f t="shared" si="26"/>
        <v>0</v>
      </c>
    </row>
    <row r="303" spans="1:984" s="5" customFormat="1" x14ac:dyDescent="0.25">
      <c r="A303" s="56" t="s">
        <v>114</v>
      </c>
      <c r="B303" s="77">
        <f t="shared" si="29"/>
        <v>0</v>
      </c>
      <c r="C303" s="69">
        <v>1</v>
      </c>
      <c r="D303" s="71">
        <v>43339</v>
      </c>
      <c r="E303" s="79">
        <v>29.6</v>
      </c>
      <c r="F303" s="79">
        <f t="shared" si="31"/>
        <v>0</v>
      </c>
      <c r="G303" s="77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38"/>
      <c r="CQ303" s="38"/>
      <c r="CR303" s="38"/>
      <c r="CS303" s="38"/>
      <c r="CT303" s="38"/>
      <c r="CU303" s="38"/>
      <c r="CV303" s="38"/>
      <c r="CW303" s="38"/>
      <c r="CX303" s="38"/>
      <c r="CY303" s="38"/>
      <c r="CZ303" s="38"/>
      <c r="DA303" s="38"/>
      <c r="DB303" s="38"/>
      <c r="DC303" s="38"/>
      <c r="DD303" s="38"/>
      <c r="DE303" s="38"/>
      <c r="DF303" s="38"/>
      <c r="DG303" s="38"/>
      <c r="DH303" s="38"/>
      <c r="DI303" s="38"/>
      <c r="DJ303" s="38"/>
      <c r="DK303" s="38"/>
      <c r="DL303" s="38"/>
      <c r="DM303" s="38"/>
      <c r="DN303" s="38"/>
      <c r="DO303" s="38"/>
      <c r="DP303" s="38"/>
      <c r="DQ303" s="38"/>
      <c r="DR303" s="38"/>
      <c r="DS303" s="38"/>
      <c r="DT303" s="38"/>
      <c r="DU303" s="38"/>
      <c r="DV303" s="38"/>
      <c r="DW303" s="38"/>
      <c r="DX303" s="38"/>
      <c r="DY303" s="38"/>
      <c r="DZ303" s="38"/>
      <c r="EA303" s="38"/>
      <c r="EB303" s="38"/>
      <c r="EC303" s="38"/>
      <c r="ED303" s="38"/>
      <c r="EE303" s="38"/>
      <c r="EF303" s="38"/>
      <c r="EG303" s="38"/>
      <c r="EH303" s="38"/>
      <c r="EI303" s="38"/>
      <c r="EJ303" s="38"/>
      <c r="EK303" s="38"/>
      <c r="EL303" s="38"/>
      <c r="EM303" s="38"/>
      <c r="EN303" s="38"/>
      <c r="EO303" s="38"/>
      <c r="EP303" s="38"/>
      <c r="EQ303" s="38"/>
      <c r="ER303" s="38"/>
      <c r="ES303" s="38"/>
      <c r="ET303" s="38"/>
      <c r="EU303" s="38"/>
      <c r="EV303" s="38"/>
      <c r="EW303" s="38"/>
      <c r="EX303" s="38"/>
      <c r="EY303" s="38"/>
      <c r="EZ303" s="38"/>
      <c r="FA303" s="38"/>
      <c r="FB303" s="38"/>
      <c r="FC303" s="38"/>
      <c r="FD303" s="38"/>
      <c r="FE303" s="38"/>
      <c r="FF303" s="38"/>
      <c r="FG303" s="38"/>
      <c r="FH303" s="38"/>
      <c r="FI303" s="38"/>
      <c r="FJ303" s="38"/>
      <c r="FK303" s="38"/>
      <c r="FL303" s="38"/>
      <c r="FM303" s="38"/>
      <c r="FN303" s="38"/>
      <c r="FO303" s="38"/>
      <c r="FP303" s="38"/>
      <c r="FQ303" s="38"/>
      <c r="FR303" s="38"/>
      <c r="FS303" s="38"/>
      <c r="FT303" s="38"/>
      <c r="FU303" s="38"/>
      <c r="FV303" s="38"/>
      <c r="FW303" s="38"/>
      <c r="FX303" s="38"/>
      <c r="FY303" s="38"/>
      <c r="FZ303" s="38"/>
      <c r="GA303" s="38"/>
      <c r="GB303" s="38"/>
      <c r="GC303" s="38"/>
      <c r="GD303" s="38"/>
      <c r="GE303" s="38"/>
      <c r="GF303" s="38"/>
      <c r="GG303" s="38"/>
      <c r="GH303" s="38"/>
      <c r="GI303" s="38"/>
      <c r="GJ303" s="38"/>
      <c r="GK303" s="38"/>
      <c r="GL303" s="38"/>
      <c r="GM303" s="38"/>
      <c r="GN303" s="38"/>
      <c r="GO303" s="38"/>
      <c r="GP303" s="38"/>
      <c r="GQ303" s="38"/>
      <c r="GR303" s="38"/>
      <c r="GS303" s="38"/>
      <c r="GT303" s="38"/>
      <c r="GU303" s="38"/>
      <c r="GV303" s="38"/>
      <c r="GW303" s="38"/>
      <c r="GX303" s="38"/>
      <c r="GY303" s="38"/>
      <c r="GZ303" s="38"/>
      <c r="HA303" s="38"/>
      <c r="HB303" s="38"/>
      <c r="HC303" s="38"/>
      <c r="HD303" s="38"/>
      <c r="HE303" s="38"/>
      <c r="HF303" s="38"/>
      <c r="HG303" s="38"/>
      <c r="HH303" s="38"/>
      <c r="HI303" s="38"/>
      <c r="HJ303" s="38"/>
      <c r="HK303" s="38"/>
      <c r="HL303" s="38"/>
      <c r="HM303" s="38"/>
      <c r="HN303" s="38"/>
      <c r="HO303" s="38"/>
      <c r="HP303" s="38"/>
      <c r="HQ303" s="38"/>
      <c r="HR303" s="38"/>
      <c r="HS303" s="38"/>
      <c r="HT303" s="38"/>
      <c r="HU303" s="38"/>
      <c r="HV303" s="38"/>
      <c r="HW303" s="38"/>
      <c r="HX303" s="38"/>
      <c r="HY303" s="38"/>
      <c r="HZ303" s="38"/>
      <c r="IA303" s="38"/>
      <c r="IB303" s="38"/>
      <c r="IC303" s="38"/>
      <c r="ID303" s="38"/>
      <c r="IE303" s="38"/>
      <c r="IF303" s="38"/>
      <c r="IG303" s="38"/>
      <c r="IH303" s="38"/>
      <c r="II303" s="38"/>
      <c r="IJ303" s="38"/>
      <c r="IK303" s="38"/>
      <c r="IL303" s="38"/>
      <c r="IM303" s="38"/>
      <c r="IN303" s="38"/>
      <c r="IO303" s="38"/>
      <c r="IP303" s="38"/>
      <c r="IQ303" s="38"/>
      <c r="IR303" s="38"/>
      <c r="IS303" s="38"/>
      <c r="IT303" s="38"/>
      <c r="IU303" s="38"/>
      <c r="IV303" s="38"/>
      <c r="IW303" s="38"/>
      <c r="IX303" s="38"/>
      <c r="IY303" s="38"/>
      <c r="IZ303" s="38"/>
      <c r="JA303" s="38"/>
      <c r="JB303" s="38"/>
      <c r="JC303" s="38"/>
      <c r="JD303" s="38"/>
      <c r="JE303" s="38"/>
      <c r="JF303" s="38"/>
      <c r="JG303" s="38"/>
      <c r="JH303" s="38"/>
      <c r="JI303" s="38"/>
      <c r="JJ303" s="38"/>
      <c r="JK303" s="38"/>
      <c r="JL303" s="38"/>
      <c r="JM303" s="38"/>
      <c r="JN303" s="38"/>
      <c r="JO303" s="38"/>
      <c r="JP303" s="38"/>
      <c r="JQ303" s="38"/>
      <c r="JR303" s="38"/>
      <c r="JS303" s="38"/>
      <c r="JT303" s="38"/>
      <c r="JU303" s="38"/>
      <c r="JV303" s="38"/>
      <c r="JW303" s="38"/>
      <c r="JX303" s="38"/>
      <c r="JY303" s="38"/>
      <c r="JZ303" s="38"/>
      <c r="KA303" s="38"/>
      <c r="KB303" s="38"/>
      <c r="KC303" s="38"/>
      <c r="KD303" s="38"/>
      <c r="KE303" s="38"/>
      <c r="KF303" s="38"/>
      <c r="KG303" s="38"/>
      <c r="KH303" s="38"/>
      <c r="KI303" s="38"/>
      <c r="KJ303" s="38"/>
      <c r="KK303" s="38"/>
      <c r="KL303" s="38"/>
      <c r="KM303" s="38"/>
      <c r="KN303" s="38"/>
      <c r="KO303" s="38"/>
      <c r="KP303" s="38"/>
      <c r="KQ303" s="38"/>
      <c r="KR303" s="38"/>
      <c r="KS303" s="38"/>
      <c r="KT303" s="38"/>
      <c r="KU303" s="38"/>
      <c r="KV303" s="38"/>
      <c r="KW303" s="38"/>
      <c r="KX303" s="38"/>
      <c r="KY303" s="38"/>
      <c r="KZ303" s="38"/>
      <c r="LA303" s="38"/>
      <c r="LB303" s="38"/>
      <c r="LC303" s="38"/>
      <c r="LD303" s="38"/>
      <c r="LE303" s="38"/>
      <c r="LF303" s="38"/>
      <c r="LG303" s="38"/>
      <c r="LH303" s="38"/>
      <c r="LI303" s="38"/>
      <c r="LJ303" s="38"/>
      <c r="LK303" s="38"/>
      <c r="LL303" s="38"/>
      <c r="LM303" s="38"/>
      <c r="LN303" s="38"/>
      <c r="LO303" s="38"/>
      <c r="LP303" s="38"/>
      <c r="LQ303" s="38"/>
      <c r="LR303" s="38"/>
      <c r="LS303" s="38"/>
      <c r="LT303" s="38"/>
      <c r="LU303" s="38"/>
      <c r="LV303" s="38"/>
      <c r="LW303" s="38"/>
      <c r="LX303" s="38"/>
      <c r="LY303" s="38"/>
      <c r="LZ303" s="38"/>
      <c r="MA303" s="38"/>
      <c r="MB303" s="38"/>
      <c r="MC303" s="38"/>
      <c r="MD303" s="38"/>
      <c r="ME303" s="38"/>
      <c r="MF303" s="38"/>
      <c r="MG303" s="38"/>
      <c r="MH303" s="38"/>
      <c r="MI303" s="38"/>
      <c r="MJ303" s="38"/>
      <c r="MK303" s="38"/>
      <c r="ML303" s="38"/>
      <c r="MM303" s="38"/>
      <c r="MN303" s="38"/>
      <c r="MO303" s="38"/>
      <c r="MP303" s="38"/>
      <c r="MQ303" s="38"/>
      <c r="MR303" s="38"/>
      <c r="MS303" s="38"/>
      <c r="MT303" s="38"/>
      <c r="MU303" s="38"/>
      <c r="MV303" s="38"/>
      <c r="MW303" s="38"/>
      <c r="MX303" s="38"/>
      <c r="MY303" s="38"/>
      <c r="MZ303" s="38"/>
      <c r="NA303" s="38"/>
      <c r="NB303" s="38"/>
      <c r="NC303" s="38"/>
      <c r="ND303" s="38"/>
      <c r="NE303" s="38"/>
      <c r="NF303" s="38"/>
      <c r="NG303" s="38"/>
      <c r="NH303" s="38"/>
      <c r="NI303" s="38"/>
      <c r="NJ303" s="38"/>
      <c r="NK303" s="38"/>
      <c r="NL303" s="38"/>
      <c r="NM303" s="38"/>
      <c r="NN303" s="38"/>
      <c r="NO303" s="38"/>
      <c r="NP303" s="38"/>
      <c r="NQ303" s="38"/>
      <c r="NR303" s="38"/>
      <c r="NS303" s="38"/>
      <c r="NT303" s="38"/>
      <c r="NU303" s="38"/>
      <c r="NV303" s="38"/>
      <c r="NW303" s="38"/>
      <c r="NX303" s="38"/>
      <c r="NY303" s="38"/>
      <c r="NZ303" s="38"/>
      <c r="OA303" s="38"/>
      <c r="OB303" s="38"/>
      <c r="OC303" s="38"/>
      <c r="OD303" s="38"/>
      <c r="OE303" s="38"/>
      <c r="OF303" s="38"/>
      <c r="OG303" s="38"/>
      <c r="OH303" s="38"/>
      <c r="OI303" s="38"/>
      <c r="OJ303" s="38"/>
      <c r="OK303" s="38"/>
      <c r="OL303" s="38"/>
      <c r="OM303" s="38"/>
      <c r="ON303" s="38"/>
      <c r="OO303" s="38"/>
      <c r="OP303" s="38"/>
      <c r="OQ303" s="38"/>
      <c r="OR303" s="38"/>
      <c r="OS303" s="38"/>
      <c r="OT303" s="38"/>
      <c r="OU303" s="38"/>
      <c r="OV303" s="38"/>
      <c r="OW303" s="38"/>
      <c r="OX303" s="38"/>
      <c r="OY303" s="38"/>
      <c r="OZ303" s="38"/>
      <c r="PA303" s="38"/>
      <c r="PB303" s="38"/>
      <c r="PC303" s="38"/>
      <c r="PD303" s="38"/>
      <c r="PE303" s="38"/>
      <c r="PF303" s="38"/>
      <c r="PG303" s="38"/>
      <c r="PH303" s="38"/>
      <c r="PI303" s="38"/>
      <c r="PJ303" s="38"/>
      <c r="PK303" s="38"/>
      <c r="PL303" s="38"/>
      <c r="PM303" s="38"/>
      <c r="PN303" s="38"/>
      <c r="PO303" s="38"/>
      <c r="PP303" s="38"/>
      <c r="PQ303" s="38"/>
      <c r="PR303" s="38"/>
      <c r="PS303" s="38"/>
      <c r="PT303" s="38"/>
      <c r="PU303" s="38"/>
      <c r="PV303" s="38"/>
      <c r="PW303" s="38"/>
      <c r="PX303" s="38"/>
      <c r="PY303" s="38"/>
      <c r="PZ303" s="38"/>
      <c r="QA303" s="38"/>
      <c r="QB303" s="38"/>
      <c r="QC303" s="38"/>
      <c r="QD303" s="38"/>
      <c r="QE303" s="38"/>
      <c r="QF303" s="38"/>
      <c r="QG303" s="38"/>
      <c r="QH303" s="38"/>
      <c r="QI303" s="38"/>
      <c r="QJ303" s="38"/>
      <c r="QK303" s="38"/>
      <c r="QL303" s="38"/>
      <c r="QM303" s="38"/>
      <c r="QN303" s="38"/>
      <c r="QO303" s="38"/>
      <c r="QP303" s="38"/>
      <c r="QQ303" s="38"/>
      <c r="QR303" s="38"/>
      <c r="QS303" s="38"/>
      <c r="QT303" s="38"/>
      <c r="QU303" s="38"/>
      <c r="QV303" s="38"/>
      <c r="QW303" s="38"/>
      <c r="QX303" s="38"/>
      <c r="QY303" s="38"/>
      <c r="QZ303" s="38"/>
      <c r="RA303" s="38"/>
      <c r="RB303" s="38"/>
      <c r="RC303" s="38"/>
      <c r="RD303" s="38"/>
      <c r="RE303" s="38">
        <v>1</v>
      </c>
      <c r="RF303" s="38">
        <v>1</v>
      </c>
      <c r="RG303" s="38"/>
      <c r="RH303" s="38"/>
      <c r="RI303" s="38"/>
      <c r="RJ303" s="38"/>
      <c r="RK303" s="38"/>
      <c r="RL303" s="38"/>
      <c r="RM303" s="38"/>
      <c r="RN303" s="38"/>
      <c r="RO303" s="38"/>
      <c r="RP303" s="38"/>
      <c r="RQ303" s="38"/>
      <c r="RR303" s="38"/>
      <c r="RS303" s="38"/>
      <c r="RT303" s="38"/>
      <c r="RU303" s="38"/>
      <c r="RV303" s="38"/>
      <c r="RW303" s="38"/>
      <c r="RX303" s="38"/>
      <c r="RY303" s="38"/>
      <c r="RZ303" s="38"/>
      <c r="SA303" s="38"/>
      <c r="SB303" s="38"/>
      <c r="SC303" s="38"/>
      <c r="SD303" s="38"/>
      <c r="SE303" s="38"/>
      <c r="SF303" s="38"/>
      <c r="SG303" s="38"/>
      <c r="SH303" s="38"/>
      <c r="SI303" s="38"/>
      <c r="SJ303" s="38"/>
      <c r="SK303" s="38"/>
      <c r="SL303" s="38"/>
      <c r="SM303" s="38"/>
      <c r="SN303" s="38"/>
      <c r="SO303" s="38"/>
      <c r="SP303" s="38"/>
      <c r="SQ303" s="38"/>
      <c r="SR303" s="38"/>
      <c r="SS303" s="38"/>
      <c r="ST303" s="38"/>
      <c r="SU303" s="38"/>
      <c r="SV303" s="38"/>
      <c r="SW303" s="38"/>
      <c r="SX303" s="38"/>
      <c r="SY303" s="38"/>
      <c r="SZ303" s="38"/>
      <c r="TA303" s="38"/>
      <c r="TB303" s="38"/>
      <c r="TC303" s="38"/>
      <c r="TD303" s="38"/>
      <c r="TE303" s="38"/>
      <c r="TF303" s="38"/>
      <c r="TG303" s="38"/>
      <c r="TH303" s="38"/>
      <c r="TI303" s="38"/>
      <c r="TJ303" s="38"/>
      <c r="TK303" s="38"/>
      <c r="TL303" s="38"/>
      <c r="TM303" s="38"/>
      <c r="TN303" s="38"/>
      <c r="TO303" s="38"/>
      <c r="TP303" s="38"/>
      <c r="TQ303" s="38"/>
      <c r="TR303" s="38"/>
      <c r="TS303" s="38"/>
      <c r="TT303" s="38"/>
      <c r="TU303" s="38"/>
      <c r="TV303" s="38"/>
      <c r="TW303" s="38"/>
      <c r="TX303" s="38"/>
      <c r="TY303" s="38"/>
      <c r="TZ303" s="38"/>
      <c r="UA303" s="38"/>
      <c r="UB303" s="38"/>
      <c r="UC303" s="38"/>
      <c r="UD303" s="38"/>
      <c r="UE303" s="38"/>
      <c r="UF303" s="38"/>
      <c r="UG303" s="38"/>
      <c r="UH303" s="38"/>
      <c r="UI303" s="38"/>
      <c r="UJ303" s="38"/>
      <c r="UK303" s="38"/>
      <c r="UL303" s="38"/>
      <c r="UM303" s="38"/>
      <c r="UN303" s="38"/>
      <c r="UO303" s="38"/>
      <c r="UP303" s="38"/>
      <c r="UQ303" s="38"/>
      <c r="UR303" s="38"/>
      <c r="US303" s="38"/>
      <c r="UT303" s="38"/>
      <c r="UU303" s="38"/>
      <c r="UV303" s="38"/>
      <c r="UW303" s="38"/>
      <c r="UX303" s="38"/>
      <c r="UY303" s="38"/>
      <c r="UZ303" s="38"/>
      <c r="VA303" s="38"/>
      <c r="VB303" s="38"/>
      <c r="VC303" s="38"/>
      <c r="VD303" s="38"/>
      <c r="VE303" s="38"/>
      <c r="VF303" s="38"/>
      <c r="VG303" s="38"/>
      <c r="VH303" s="38"/>
      <c r="VI303" s="38"/>
      <c r="VJ303" s="38"/>
      <c r="VK303" s="38"/>
      <c r="VL303" s="38"/>
      <c r="VM303" s="38"/>
      <c r="VN303" s="38"/>
      <c r="VO303" s="38"/>
      <c r="VP303" s="38"/>
      <c r="VQ303" s="38"/>
      <c r="VR303" s="38"/>
      <c r="VS303" s="38"/>
      <c r="VT303" s="38"/>
      <c r="VU303" s="38"/>
      <c r="VV303" s="38"/>
      <c r="VW303" s="38"/>
      <c r="VX303" s="38"/>
      <c r="VY303" s="38"/>
      <c r="VZ303" s="38"/>
      <c r="WA303" s="38"/>
      <c r="WB303" s="38"/>
      <c r="WC303" s="38"/>
      <c r="WD303" s="38"/>
      <c r="WE303" s="38"/>
      <c r="WF303" s="38"/>
      <c r="WG303" s="38"/>
      <c r="WH303" s="38"/>
      <c r="WI303" s="38"/>
      <c r="WJ303" s="38"/>
      <c r="WK303" s="38"/>
      <c r="WL303" s="38"/>
      <c r="WM303" s="38"/>
      <c r="WN303" s="38"/>
      <c r="WO303" s="38"/>
      <c r="WP303" s="38"/>
      <c r="WQ303" s="38"/>
      <c r="WR303" s="38"/>
      <c r="WS303" s="38"/>
      <c r="WT303" s="38"/>
      <c r="WU303" s="38"/>
      <c r="WV303" s="38"/>
      <c r="WW303" s="38"/>
      <c r="WX303" s="38"/>
      <c r="WY303" s="38"/>
      <c r="WZ303" s="38"/>
      <c r="XA303" s="38"/>
      <c r="XB303" s="38"/>
      <c r="XC303" s="38"/>
      <c r="XD303" s="38"/>
      <c r="XE303" s="38"/>
      <c r="XF303" s="38"/>
      <c r="XG303" s="38"/>
      <c r="XH303" s="38"/>
      <c r="XI303" s="38"/>
      <c r="XJ303" s="38"/>
      <c r="XK303" s="38"/>
      <c r="XL303" s="38"/>
      <c r="XM303" s="38"/>
      <c r="XN303" s="38"/>
      <c r="XO303" s="38"/>
      <c r="XP303" s="38"/>
      <c r="XQ303" s="38"/>
      <c r="XR303" s="38"/>
      <c r="XS303" s="38"/>
      <c r="XT303" s="38"/>
      <c r="XU303" s="38"/>
      <c r="XV303" s="38"/>
      <c r="XW303" s="38"/>
      <c r="XX303" s="38"/>
      <c r="XY303" s="38"/>
      <c r="XZ303" s="38"/>
      <c r="YA303" s="38"/>
      <c r="YB303" s="38"/>
      <c r="YC303" s="38"/>
      <c r="YD303" s="38"/>
      <c r="YE303" s="38"/>
      <c r="YF303" s="38"/>
      <c r="YG303" s="38"/>
      <c r="YH303" s="38"/>
      <c r="YI303" s="38"/>
      <c r="YJ303" s="38"/>
      <c r="YK303" s="38"/>
      <c r="YL303" s="38"/>
      <c r="YM303" s="38"/>
      <c r="YN303" s="38"/>
      <c r="YO303" s="38"/>
      <c r="YP303" s="38"/>
      <c r="YQ303" s="38"/>
      <c r="YR303" s="38"/>
      <c r="YS303" s="38"/>
      <c r="YT303" s="38"/>
      <c r="YU303" s="38"/>
      <c r="YV303" s="38"/>
      <c r="YW303" s="38"/>
      <c r="YX303" s="38"/>
      <c r="YY303" s="38"/>
      <c r="YZ303" s="38"/>
      <c r="ZA303" s="38"/>
      <c r="ZB303" s="38"/>
      <c r="ZC303" s="38"/>
      <c r="ZD303" s="38"/>
      <c r="ZE303" s="38"/>
      <c r="ZF303" s="38"/>
      <c r="ZG303" s="38"/>
      <c r="ZH303" s="38"/>
      <c r="ZI303" s="38"/>
      <c r="ZJ303" s="38"/>
      <c r="ZK303" s="38"/>
      <c r="ZL303" s="38"/>
      <c r="ZM303" s="38"/>
      <c r="ZN303" s="38"/>
      <c r="ZO303" s="38"/>
      <c r="ZP303" s="38"/>
      <c r="ZQ303" s="38"/>
      <c r="ZR303" s="38"/>
      <c r="ZS303" s="38"/>
      <c r="ZT303" s="38"/>
      <c r="ZU303" s="38"/>
      <c r="ZV303" s="38"/>
      <c r="ZW303" s="38"/>
      <c r="ZX303" s="38"/>
      <c r="ZY303" s="38"/>
      <c r="ZZ303" s="38"/>
      <c r="AAA303" s="38"/>
      <c r="AAB303" s="38"/>
      <c r="AAC303" s="38"/>
      <c r="AAD303" s="38"/>
      <c r="AAE303" s="38"/>
      <c r="AAF303" s="38"/>
      <c r="AAG303" s="38"/>
      <c r="AAH303" s="38"/>
      <c r="AAI303" s="38"/>
      <c r="AAJ303" s="31">
        <f t="shared" si="26"/>
        <v>0</v>
      </c>
    </row>
    <row r="304" spans="1:984" s="5" customFormat="1" x14ac:dyDescent="0.25">
      <c r="A304" s="56" t="s">
        <v>112</v>
      </c>
      <c r="B304" s="77">
        <f t="shared" si="29"/>
        <v>0</v>
      </c>
      <c r="C304" s="69">
        <v>5</v>
      </c>
      <c r="D304" s="70">
        <v>43073</v>
      </c>
      <c r="E304" s="79">
        <v>37.4</v>
      </c>
      <c r="F304" s="79">
        <f t="shared" si="31"/>
        <v>0</v>
      </c>
      <c r="G304" s="77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  <c r="CI304" s="38"/>
      <c r="CJ304" s="38"/>
      <c r="CK304" s="38"/>
      <c r="CL304" s="38"/>
      <c r="CM304" s="38"/>
      <c r="CN304" s="38"/>
      <c r="CO304" s="38"/>
      <c r="CP304" s="38"/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38"/>
      <c r="DC304" s="38"/>
      <c r="DD304" s="38"/>
      <c r="DE304" s="38"/>
      <c r="DF304" s="38"/>
      <c r="DG304" s="38"/>
      <c r="DH304" s="38"/>
      <c r="DI304" s="38"/>
      <c r="DJ304" s="38"/>
      <c r="DK304" s="38"/>
      <c r="DL304" s="38"/>
      <c r="DM304" s="38"/>
      <c r="DN304" s="38"/>
      <c r="DO304" s="38"/>
      <c r="DP304" s="38"/>
      <c r="DQ304" s="38"/>
      <c r="DR304" s="38"/>
      <c r="DS304" s="38"/>
      <c r="DT304" s="38"/>
      <c r="DU304" s="38"/>
      <c r="DV304" s="38"/>
      <c r="DW304" s="38"/>
      <c r="DX304" s="38"/>
      <c r="DY304" s="38"/>
      <c r="DZ304" s="38"/>
      <c r="EA304" s="38"/>
      <c r="EB304" s="38"/>
      <c r="EC304" s="38"/>
      <c r="ED304" s="38"/>
      <c r="EE304" s="38"/>
      <c r="EF304" s="38"/>
      <c r="EG304" s="38"/>
      <c r="EH304" s="38"/>
      <c r="EI304" s="38"/>
      <c r="EJ304" s="38"/>
      <c r="EK304" s="38"/>
      <c r="EL304" s="38"/>
      <c r="EM304" s="38"/>
      <c r="EN304" s="38"/>
      <c r="EO304" s="38"/>
      <c r="EP304" s="38"/>
      <c r="EQ304" s="38"/>
      <c r="ER304" s="38"/>
      <c r="ES304" s="38"/>
      <c r="ET304" s="38"/>
      <c r="EU304" s="38"/>
      <c r="EV304" s="38"/>
      <c r="EW304" s="38"/>
      <c r="EX304" s="38"/>
      <c r="EY304" s="38"/>
      <c r="EZ304" s="38"/>
      <c r="FA304" s="38"/>
      <c r="FB304" s="38"/>
      <c r="FC304" s="38"/>
      <c r="FD304" s="38"/>
      <c r="FE304" s="38"/>
      <c r="FF304" s="38"/>
      <c r="FG304" s="38"/>
      <c r="FH304" s="38"/>
      <c r="FI304" s="38"/>
      <c r="FJ304" s="38"/>
      <c r="FK304" s="38"/>
      <c r="FL304" s="38"/>
      <c r="FM304" s="38"/>
      <c r="FN304" s="38"/>
      <c r="FO304" s="38"/>
      <c r="FP304" s="38"/>
      <c r="FQ304" s="38"/>
      <c r="FR304" s="38"/>
      <c r="FS304" s="38"/>
      <c r="FT304" s="38"/>
      <c r="FU304" s="38"/>
      <c r="FV304" s="38"/>
      <c r="FW304" s="38"/>
      <c r="FX304" s="38"/>
      <c r="FY304" s="38"/>
      <c r="FZ304" s="38"/>
      <c r="GA304" s="38"/>
      <c r="GB304" s="38"/>
      <c r="GC304" s="38"/>
      <c r="GD304" s="38"/>
      <c r="GE304" s="38"/>
      <c r="GF304" s="38"/>
      <c r="GG304" s="38"/>
      <c r="GH304" s="38"/>
      <c r="GI304" s="38"/>
      <c r="GJ304" s="38"/>
      <c r="GK304" s="38"/>
      <c r="GL304" s="38"/>
      <c r="GM304" s="38"/>
      <c r="GN304" s="38"/>
      <c r="GO304" s="38"/>
      <c r="GP304" s="38"/>
      <c r="GQ304" s="38"/>
      <c r="GR304" s="38"/>
      <c r="GS304" s="38"/>
      <c r="GT304" s="38"/>
      <c r="GU304" s="38"/>
      <c r="GV304" s="38"/>
      <c r="GW304" s="38"/>
      <c r="GX304" s="38"/>
      <c r="GY304" s="38"/>
      <c r="GZ304" s="38"/>
      <c r="HA304" s="38"/>
      <c r="HB304" s="38"/>
      <c r="HC304" s="38"/>
      <c r="HD304" s="38"/>
      <c r="HE304" s="38"/>
      <c r="HF304" s="38"/>
      <c r="HG304" s="38"/>
      <c r="HH304" s="38"/>
      <c r="HI304" s="38"/>
      <c r="HJ304" s="38"/>
      <c r="HK304" s="38"/>
      <c r="HL304" s="38"/>
      <c r="HM304" s="38"/>
      <c r="HN304" s="38"/>
      <c r="HO304" s="38"/>
      <c r="HP304" s="38"/>
      <c r="HQ304" s="38"/>
      <c r="HR304" s="38"/>
      <c r="HS304" s="38"/>
      <c r="HT304" s="38"/>
      <c r="HU304" s="38"/>
      <c r="HV304" s="38"/>
      <c r="HW304" s="38"/>
      <c r="HX304" s="38"/>
      <c r="HY304" s="38"/>
      <c r="HZ304" s="38"/>
      <c r="IA304" s="38"/>
      <c r="IB304" s="38"/>
      <c r="IC304" s="38"/>
      <c r="ID304" s="38"/>
      <c r="IE304" s="38"/>
      <c r="IF304" s="38"/>
      <c r="IG304" s="38"/>
      <c r="IH304" s="38"/>
      <c r="II304" s="38"/>
      <c r="IJ304" s="38"/>
      <c r="IK304" s="38"/>
      <c r="IL304" s="38"/>
      <c r="IM304" s="38"/>
      <c r="IN304" s="38"/>
      <c r="IO304" s="38"/>
      <c r="IP304" s="38"/>
      <c r="IQ304" s="38"/>
      <c r="IR304" s="38"/>
      <c r="IS304" s="38"/>
      <c r="IT304" s="38"/>
      <c r="IU304" s="38"/>
      <c r="IV304" s="38"/>
      <c r="IW304" s="38"/>
      <c r="IX304" s="38"/>
      <c r="IY304" s="38"/>
      <c r="IZ304" s="38"/>
      <c r="JA304" s="38"/>
      <c r="JB304" s="38"/>
      <c r="JC304" s="38"/>
      <c r="JD304" s="38"/>
      <c r="JE304" s="38"/>
      <c r="JF304" s="38"/>
      <c r="JG304" s="38"/>
      <c r="JH304" s="38"/>
      <c r="JI304" s="38"/>
      <c r="JJ304" s="38"/>
      <c r="JK304" s="38"/>
      <c r="JL304" s="38"/>
      <c r="JM304" s="38"/>
      <c r="JN304" s="38"/>
      <c r="JO304" s="38"/>
      <c r="JP304" s="38"/>
      <c r="JQ304" s="38"/>
      <c r="JR304" s="38"/>
      <c r="JS304" s="38"/>
      <c r="JT304" s="38"/>
      <c r="JU304" s="38"/>
      <c r="JV304" s="38"/>
      <c r="JW304" s="38"/>
      <c r="JX304" s="38"/>
      <c r="JY304" s="38"/>
      <c r="JZ304" s="38"/>
      <c r="KA304" s="38"/>
      <c r="KB304" s="38"/>
      <c r="KC304" s="38"/>
      <c r="KD304" s="38"/>
      <c r="KE304" s="38"/>
      <c r="KF304" s="38"/>
      <c r="KG304" s="38"/>
      <c r="KH304" s="38"/>
      <c r="KI304" s="38"/>
      <c r="KJ304" s="38"/>
      <c r="KK304" s="38"/>
      <c r="KL304" s="38"/>
      <c r="KM304" s="38"/>
      <c r="KN304" s="38"/>
      <c r="KO304" s="38"/>
      <c r="KP304" s="38"/>
      <c r="KQ304" s="38"/>
      <c r="KR304" s="38"/>
      <c r="KS304" s="38"/>
      <c r="KT304" s="38"/>
      <c r="KU304" s="38"/>
      <c r="KV304" s="38"/>
      <c r="KW304" s="38"/>
      <c r="KX304" s="38"/>
      <c r="KY304" s="38"/>
      <c r="KZ304" s="38"/>
      <c r="LA304" s="38"/>
      <c r="LB304" s="38"/>
      <c r="LC304" s="38"/>
      <c r="LD304" s="38"/>
      <c r="LE304" s="38"/>
      <c r="LF304" s="38"/>
      <c r="LG304" s="38"/>
      <c r="LH304" s="38"/>
      <c r="LI304" s="38"/>
      <c r="LJ304" s="38"/>
      <c r="LK304" s="38"/>
      <c r="LL304" s="38"/>
      <c r="LM304" s="38"/>
      <c r="LN304" s="38"/>
      <c r="LO304" s="38"/>
      <c r="LP304" s="38"/>
      <c r="LQ304" s="38"/>
      <c r="LR304" s="38"/>
      <c r="LS304" s="38"/>
      <c r="LT304" s="38"/>
      <c r="LU304" s="38"/>
      <c r="LV304" s="38"/>
      <c r="LW304" s="38"/>
      <c r="LX304" s="38"/>
      <c r="LY304" s="38"/>
      <c r="LZ304" s="38"/>
      <c r="MA304" s="38"/>
      <c r="MB304" s="38"/>
      <c r="MC304" s="38"/>
      <c r="MD304" s="38"/>
      <c r="ME304" s="38"/>
      <c r="MF304" s="38"/>
      <c r="MG304" s="38"/>
      <c r="MH304" s="38"/>
      <c r="MI304" s="38"/>
      <c r="MJ304" s="38"/>
      <c r="MK304" s="38"/>
      <c r="ML304" s="38"/>
      <c r="MM304" s="38"/>
      <c r="MN304" s="38"/>
      <c r="MO304" s="38"/>
      <c r="MP304" s="38"/>
      <c r="MQ304" s="38"/>
      <c r="MR304" s="38"/>
      <c r="MS304" s="38"/>
      <c r="MT304" s="38"/>
      <c r="MU304" s="38"/>
      <c r="MV304" s="38"/>
      <c r="MW304" s="38"/>
      <c r="MX304" s="38"/>
      <c r="MY304" s="38"/>
      <c r="MZ304" s="38"/>
      <c r="NA304" s="38"/>
      <c r="NB304" s="38"/>
      <c r="NC304" s="38"/>
      <c r="ND304" s="38"/>
      <c r="NE304" s="38"/>
      <c r="NF304" s="38"/>
      <c r="NG304" s="38"/>
      <c r="NH304" s="38"/>
      <c r="NI304" s="38"/>
      <c r="NJ304" s="38"/>
      <c r="NK304" s="38"/>
      <c r="NL304" s="38"/>
      <c r="NM304" s="38"/>
      <c r="NN304" s="38"/>
      <c r="NO304" s="38"/>
      <c r="NP304" s="38"/>
      <c r="NQ304" s="38"/>
      <c r="NR304" s="38"/>
      <c r="NS304" s="38"/>
      <c r="NT304" s="38"/>
      <c r="NU304" s="38"/>
      <c r="NV304" s="38"/>
      <c r="NW304" s="38"/>
      <c r="NX304" s="38"/>
      <c r="NY304" s="38"/>
      <c r="NZ304" s="38"/>
      <c r="OA304" s="38"/>
      <c r="OB304" s="38"/>
      <c r="OC304" s="38"/>
      <c r="OD304" s="38"/>
      <c r="OE304" s="38"/>
      <c r="OF304" s="38"/>
      <c r="OG304" s="38"/>
      <c r="OH304" s="38"/>
      <c r="OI304" s="38"/>
      <c r="OJ304" s="38"/>
      <c r="OK304" s="38"/>
      <c r="OL304" s="38"/>
      <c r="OM304" s="38"/>
      <c r="ON304" s="38"/>
      <c r="OO304" s="38"/>
      <c r="OP304" s="38"/>
      <c r="OQ304" s="38"/>
      <c r="OR304" s="38"/>
      <c r="OS304" s="38"/>
      <c r="OT304" s="38"/>
      <c r="OU304" s="38"/>
      <c r="OV304" s="38"/>
      <c r="OW304" s="38"/>
      <c r="OX304" s="38"/>
      <c r="OY304" s="38"/>
      <c r="OZ304" s="38"/>
      <c r="PA304" s="38"/>
      <c r="PB304" s="38"/>
      <c r="PC304" s="38"/>
      <c r="PD304" s="38"/>
      <c r="PE304" s="38"/>
      <c r="PF304" s="38"/>
      <c r="PG304" s="38"/>
      <c r="PH304" s="38"/>
      <c r="PI304" s="38"/>
      <c r="PJ304" s="38"/>
      <c r="PK304" s="38"/>
      <c r="PL304" s="38"/>
      <c r="PM304" s="38"/>
      <c r="PN304" s="38"/>
      <c r="PO304" s="38"/>
      <c r="PP304" s="38"/>
      <c r="PQ304" s="38"/>
      <c r="PR304" s="38"/>
      <c r="PS304" s="38"/>
      <c r="PT304" s="38"/>
      <c r="PU304" s="38"/>
      <c r="PV304" s="38"/>
      <c r="PW304" s="38"/>
      <c r="PX304" s="38"/>
      <c r="PY304" s="38"/>
      <c r="PZ304" s="38"/>
      <c r="QA304" s="38"/>
      <c r="QB304" s="38"/>
      <c r="QC304" s="38"/>
      <c r="QD304" s="38"/>
      <c r="QE304" s="38"/>
      <c r="QF304" s="38"/>
      <c r="QG304" s="38"/>
      <c r="QH304" s="38"/>
      <c r="QI304" s="38"/>
      <c r="QJ304" s="38"/>
      <c r="QK304" s="38"/>
      <c r="QL304" s="38"/>
      <c r="QM304" s="38"/>
      <c r="QN304" s="38"/>
      <c r="QO304" s="38"/>
      <c r="QP304" s="38"/>
      <c r="QQ304" s="38"/>
      <c r="QR304" s="38"/>
      <c r="QS304" s="38"/>
      <c r="QT304" s="38"/>
      <c r="QU304" s="38"/>
      <c r="QV304" s="38"/>
      <c r="QW304" s="38"/>
      <c r="QX304" s="38"/>
      <c r="QY304" s="38"/>
      <c r="QZ304" s="38"/>
      <c r="RA304" s="38"/>
      <c r="RB304" s="38"/>
      <c r="RC304" s="38"/>
      <c r="RD304" s="38"/>
      <c r="RE304" s="38"/>
      <c r="RF304" s="38"/>
      <c r="RG304" s="38"/>
      <c r="RH304" s="38"/>
      <c r="RI304" s="38"/>
      <c r="RJ304" s="38"/>
      <c r="RK304" s="38"/>
      <c r="RL304" s="38"/>
      <c r="RM304" s="38"/>
      <c r="RN304" s="38"/>
      <c r="RO304" s="38"/>
      <c r="RP304" s="38"/>
      <c r="RQ304" s="38"/>
      <c r="RR304" s="38"/>
      <c r="RS304" s="38"/>
      <c r="RT304" s="38"/>
      <c r="RU304" s="38"/>
      <c r="RV304" s="38"/>
      <c r="RW304" s="38"/>
      <c r="RX304" s="38"/>
      <c r="RY304" s="38"/>
      <c r="RZ304" s="38"/>
      <c r="SA304" s="38"/>
      <c r="SB304" s="38"/>
      <c r="SC304" s="38"/>
      <c r="SD304" s="38"/>
      <c r="SE304" s="38"/>
      <c r="SF304" s="38"/>
      <c r="SG304" s="38"/>
      <c r="SH304" s="38"/>
      <c r="SI304" s="38"/>
      <c r="SJ304" s="38"/>
      <c r="SK304" s="38"/>
      <c r="SL304" s="38"/>
      <c r="SM304" s="38"/>
      <c r="SN304" s="38"/>
      <c r="SO304" s="38"/>
      <c r="SP304" s="38"/>
      <c r="SQ304" s="38"/>
      <c r="SR304" s="38"/>
      <c r="SS304" s="38"/>
      <c r="ST304" s="38"/>
      <c r="SU304" s="38"/>
      <c r="SV304" s="38"/>
      <c r="SW304" s="38"/>
      <c r="SX304" s="38"/>
      <c r="SY304" s="38"/>
      <c r="SZ304" s="38"/>
      <c r="TA304" s="38"/>
      <c r="TB304" s="38"/>
      <c r="TC304" s="38"/>
      <c r="TD304" s="38"/>
      <c r="TE304" s="38"/>
      <c r="TF304" s="38"/>
      <c r="TG304" s="38"/>
      <c r="TH304" s="38"/>
      <c r="TI304" s="38"/>
      <c r="TJ304" s="38"/>
      <c r="TK304" s="38"/>
      <c r="TL304" s="38"/>
      <c r="TM304" s="38"/>
      <c r="TN304" s="38"/>
      <c r="TO304" s="38"/>
      <c r="TP304" s="38"/>
      <c r="TQ304" s="38"/>
      <c r="TR304" s="38"/>
      <c r="TS304" s="38"/>
      <c r="TT304" s="38"/>
      <c r="TU304" s="38"/>
      <c r="TV304" s="38"/>
      <c r="TW304" s="38"/>
      <c r="TX304" s="38"/>
      <c r="TY304" s="38"/>
      <c r="TZ304" s="38"/>
      <c r="UA304" s="38"/>
      <c r="UB304" s="38"/>
      <c r="UC304" s="38"/>
      <c r="UD304" s="38"/>
      <c r="UE304" s="38"/>
      <c r="UF304" s="38"/>
      <c r="UG304" s="38"/>
      <c r="UH304" s="38"/>
      <c r="UI304" s="38"/>
      <c r="UJ304" s="38"/>
      <c r="UK304" s="38"/>
      <c r="UL304" s="38"/>
      <c r="UM304" s="38"/>
      <c r="UN304" s="38"/>
      <c r="UO304" s="38"/>
      <c r="UP304" s="38"/>
      <c r="UQ304" s="38"/>
      <c r="UR304" s="38"/>
      <c r="US304" s="38"/>
      <c r="UT304" s="38"/>
      <c r="UU304" s="38"/>
      <c r="UV304" s="38"/>
      <c r="UW304" s="38"/>
      <c r="UX304" s="38"/>
      <c r="UY304" s="38"/>
      <c r="UZ304" s="38"/>
      <c r="VA304" s="38"/>
      <c r="VB304" s="38"/>
      <c r="VC304" s="38"/>
      <c r="VD304" s="38"/>
      <c r="VE304" s="38"/>
      <c r="VF304" s="38"/>
      <c r="VG304" s="38"/>
      <c r="VH304" s="38"/>
      <c r="VI304" s="38"/>
      <c r="VJ304" s="38"/>
      <c r="VK304" s="38"/>
      <c r="VL304" s="38"/>
      <c r="VM304" s="38"/>
      <c r="VN304" s="38"/>
      <c r="VO304" s="38"/>
      <c r="VP304" s="38"/>
      <c r="VQ304" s="38"/>
      <c r="VR304" s="38"/>
      <c r="VS304" s="38"/>
      <c r="VT304" s="38"/>
      <c r="VU304" s="38"/>
      <c r="VV304" s="38"/>
      <c r="VW304" s="38"/>
      <c r="VX304" s="38"/>
      <c r="VY304" s="38"/>
      <c r="VZ304" s="38"/>
      <c r="WA304" s="38"/>
      <c r="WB304" s="38"/>
      <c r="WC304" s="38"/>
      <c r="WD304" s="38"/>
      <c r="WE304" s="38"/>
      <c r="WF304" s="38"/>
      <c r="WG304" s="38"/>
      <c r="WH304" s="38"/>
      <c r="WI304" s="38"/>
      <c r="WJ304" s="38"/>
      <c r="WK304" s="38"/>
      <c r="WL304" s="38"/>
      <c r="WM304" s="38"/>
      <c r="WN304" s="38"/>
      <c r="WO304" s="38"/>
      <c r="WP304" s="38"/>
      <c r="WQ304" s="38"/>
      <c r="WR304" s="38"/>
      <c r="WS304" s="38"/>
      <c r="WT304" s="38"/>
      <c r="WU304" s="38"/>
      <c r="WV304" s="38"/>
      <c r="WW304" s="38"/>
      <c r="WX304" s="38"/>
      <c r="WY304" s="38"/>
      <c r="WZ304" s="38"/>
      <c r="XA304" s="38"/>
      <c r="XB304" s="38"/>
      <c r="XC304" s="38"/>
      <c r="XD304" s="38"/>
      <c r="XE304" s="38"/>
      <c r="XF304" s="38"/>
      <c r="XG304" s="38"/>
      <c r="XH304" s="38"/>
      <c r="XI304" s="38"/>
      <c r="XJ304" s="38"/>
      <c r="XK304" s="38"/>
      <c r="XL304" s="38"/>
      <c r="XM304" s="38"/>
      <c r="XN304" s="38"/>
      <c r="XO304" s="38"/>
      <c r="XP304" s="38"/>
      <c r="XQ304" s="38"/>
      <c r="XR304" s="38"/>
      <c r="XS304" s="38"/>
      <c r="XT304" s="38"/>
      <c r="XU304" s="38"/>
      <c r="XV304" s="38"/>
      <c r="XW304" s="38"/>
      <c r="XX304" s="38"/>
      <c r="XY304" s="38"/>
      <c r="XZ304" s="38"/>
      <c r="YA304" s="38"/>
      <c r="YB304" s="38"/>
      <c r="YC304" s="38"/>
      <c r="YD304" s="38"/>
      <c r="YE304" s="38"/>
      <c r="YF304" s="38"/>
      <c r="YG304" s="38"/>
      <c r="YH304" s="38"/>
      <c r="YI304" s="38"/>
      <c r="YJ304" s="38"/>
      <c r="YK304" s="38"/>
      <c r="YL304" s="38"/>
      <c r="YM304" s="38"/>
      <c r="YN304" s="38"/>
      <c r="YO304" s="38"/>
      <c r="YP304" s="38"/>
      <c r="YQ304" s="38"/>
      <c r="YR304" s="38"/>
      <c r="YS304" s="38"/>
      <c r="YT304" s="38"/>
      <c r="YU304" s="38"/>
      <c r="YV304" s="38"/>
      <c r="YW304" s="38"/>
      <c r="YX304" s="38"/>
      <c r="YY304" s="38"/>
      <c r="YZ304" s="38"/>
      <c r="ZA304" s="38"/>
      <c r="ZB304" s="38"/>
      <c r="ZC304" s="38"/>
      <c r="ZD304" s="38"/>
      <c r="ZE304" s="38"/>
      <c r="ZF304" s="38"/>
      <c r="ZG304" s="38"/>
      <c r="ZH304" s="38"/>
      <c r="ZI304" s="38"/>
      <c r="ZJ304" s="38"/>
      <c r="ZK304" s="38"/>
      <c r="ZL304" s="38"/>
      <c r="ZM304" s="38"/>
      <c r="ZN304" s="38"/>
      <c r="ZO304" s="38"/>
      <c r="ZP304" s="38"/>
      <c r="ZQ304" s="38"/>
      <c r="ZR304" s="38"/>
      <c r="ZS304" s="38"/>
      <c r="ZT304" s="38"/>
      <c r="ZU304" s="38"/>
      <c r="ZV304" s="38"/>
      <c r="ZW304" s="38"/>
      <c r="ZX304" s="38"/>
      <c r="ZY304" s="38"/>
      <c r="ZZ304" s="38"/>
      <c r="AAA304" s="38"/>
      <c r="AAB304" s="38"/>
      <c r="AAC304" s="38"/>
      <c r="AAD304" s="38"/>
      <c r="AAE304" s="38"/>
      <c r="AAF304" s="38"/>
      <c r="AAG304" s="38"/>
      <c r="AAH304" s="38"/>
      <c r="AAI304" s="38"/>
      <c r="AAJ304" s="31">
        <f t="shared" si="26"/>
        <v>0</v>
      </c>
    </row>
    <row r="305" spans="1:712" s="5" customFormat="1" x14ac:dyDescent="0.25">
      <c r="A305" s="56" t="s">
        <v>113</v>
      </c>
      <c r="B305" s="77">
        <f t="shared" si="29"/>
        <v>0</v>
      </c>
      <c r="C305" s="69">
        <v>5</v>
      </c>
      <c r="D305" s="70">
        <v>43346</v>
      </c>
      <c r="E305" s="79">
        <v>41.69</v>
      </c>
      <c r="F305" s="79">
        <f t="shared" ref="F305:F315" si="32">E305*B305</f>
        <v>0</v>
      </c>
      <c r="G305" s="77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  <c r="CI305" s="38"/>
      <c r="CJ305" s="38"/>
      <c r="CK305" s="38"/>
      <c r="CL305" s="38"/>
      <c r="CM305" s="38"/>
      <c r="CN305" s="38"/>
      <c r="CO305" s="38"/>
      <c r="CP305" s="38"/>
      <c r="CQ305" s="38"/>
      <c r="CR305" s="38"/>
      <c r="CS305" s="38"/>
      <c r="CT305" s="38"/>
      <c r="CU305" s="38"/>
      <c r="CV305" s="38"/>
      <c r="CW305" s="38"/>
      <c r="CX305" s="38"/>
      <c r="CY305" s="38">
        <v>5</v>
      </c>
      <c r="CZ305" s="38"/>
      <c r="DA305" s="38"/>
      <c r="DB305" s="38"/>
      <c r="DC305" s="38"/>
      <c r="DD305" s="38">
        <v>5</v>
      </c>
      <c r="DE305" s="38"/>
      <c r="DF305" s="38"/>
      <c r="DG305" s="38"/>
      <c r="DH305" s="38"/>
      <c r="DI305" s="38"/>
      <c r="DJ305" s="38"/>
      <c r="DK305" s="38"/>
      <c r="DL305" s="38"/>
      <c r="DM305" s="38"/>
      <c r="DN305" s="38"/>
      <c r="DO305" s="38"/>
      <c r="DP305" s="38"/>
      <c r="DQ305" s="38"/>
      <c r="DR305" s="38"/>
      <c r="DS305" s="38"/>
      <c r="DT305" s="38"/>
      <c r="DU305" s="38">
        <v>1</v>
      </c>
      <c r="DV305" s="38"/>
      <c r="DW305" s="38"/>
      <c r="DX305" s="38"/>
      <c r="DY305" s="38"/>
      <c r="DZ305" s="38"/>
      <c r="EA305" s="38"/>
      <c r="EB305" s="38"/>
      <c r="EC305" s="38"/>
      <c r="ED305" s="38"/>
      <c r="EE305" s="38"/>
      <c r="EF305" s="38"/>
      <c r="EG305" s="38"/>
      <c r="EH305" s="38">
        <v>1</v>
      </c>
      <c r="EI305" s="38"/>
      <c r="EJ305" s="38"/>
      <c r="EK305" s="38"/>
      <c r="EL305" s="38"/>
      <c r="EM305" s="38"/>
      <c r="EN305" s="38"/>
      <c r="EO305" s="38"/>
      <c r="EP305" s="38"/>
      <c r="EQ305" s="38"/>
      <c r="ER305" s="38"/>
      <c r="ES305" s="38"/>
      <c r="ET305" s="38"/>
      <c r="EU305" s="38"/>
      <c r="EV305" s="38"/>
      <c r="EW305" s="38"/>
      <c r="EX305" s="38"/>
      <c r="EY305" s="38"/>
      <c r="EZ305" s="38"/>
      <c r="FA305" s="38"/>
      <c r="FB305" s="38"/>
      <c r="FC305" s="38"/>
      <c r="FD305" s="38"/>
      <c r="FE305" s="38"/>
      <c r="FF305" s="38"/>
      <c r="FG305" s="38"/>
      <c r="FH305" s="38"/>
      <c r="FI305" s="38"/>
      <c r="FJ305" s="38"/>
      <c r="FK305" s="38"/>
      <c r="FL305" s="38"/>
      <c r="FM305" s="38"/>
      <c r="FN305" s="38"/>
      <c r="FO305" s="38"/>
      <c r="FP305" s="38"/>
      <c r="FQ305" s="38"/>
      <c r="FR305" s="38"/>
      <c r="FS305" s="38"/>
      <c r="FT305" s="38"/>
      <c r="FU305" s="38"/>
      <c r="FV305" s="38"/>
      <c r="FW305" s="38"/>
      <c r="FX305" s="38"/>
      <c r="FY305" s="38"/>
      <c r="FZ305" s="38"/>
      <c r="GA305" s="38"/>
      <c r="GB305" s="38"/>
      <c r="GC305" s="38"/>
      <c r="GD305" s="38"/>
      <c r="GE305" s="38"/>
      <c r="GF305" s="38"/>
      <c r="GG305" s="38"/>
      <c r="GH305" s="38"/>
      <c r="GI305" s="38"/>
      <c r="GJ305" s="38"/>
      <c r="GK305" s="38"/>
      <c r="GL305" s="38"/>
      <c r="GM305" s="38"/>
      <c r="GN305" s="38"/>
      <c r="GO305" s="38"/>
      <c r="GP305" s="38"/>
      <c r="GQ305" s="38"/>
      <c r="GR305" s="38"/>
      <c r="GS305" s="38"/>
      <c r="GT305" s="38"/>
      <c r="GU305" s="38"/>
      <c r="GV305" s="38"/>
      <c r="GW305" s="38"/>
      <c r="GX305" s="38"/>
      <c r="GY305" s="38"/>
      <c r="GZ305" s="38"/>
      <c r="HA305" s="38"/>
      <c r="HB305" s="38"/>
      <c r="HC305" s="38"/>
      <c r="HD305" s="38"/>
      <c r="HE305" s="38"/>
      <c r="HF305" s="38"/>
      <c r="HG305" s="38"/>
      <c r="HH305" s="38"/>
      <c r="HI305" s="38"/>
      <c r="HJ305" s="38"/>
      <c r="HK305" s="38"/>
      <c r="HL305" s="38"/>
      <c r="HM305" s="38"/>
      <c r="HN305" s="38"/>
      <c r="HO305" s="38"/>
      <c r="HP305" s="38"/>
      <c r="HQ305" s="38"/>
      <c r="HR305" s="38"/>
      <c r="HS305" s="38"/>
      <c r="HT305" s="38"/>
      <c r="HU305" s="38"/>
      <c r="HV305" s="38"/>
      <c r="HW305" s="38"/>
      <c r="HX305" s="38"/>
      <c r="HY305" s="38"/>
      <c r="HZ305" s="38"/>
      <c r="IA305" s="38"/>
      <c r="IB305" s="38"/>
      <c r="IC305" s="38"/>
      <c r="ID305" s="38"/>
      <c r="IE305" s="38"/>
      <c r="IF305" s="38"/>
      <c r="IG305" s="38"/>
      <c r="IH305" s="38"/>
      <c r="II305" s="38"/>
      <c r="IJ305" s="38"/>
      <c r="IK305" s="38"/>
      <c r="IL305" s="38"/>
      <c r="IM305" s="38"/>
      <c r="IN305" s="38"/>
      <c r="IO305" s="38"/>
      <c r="IP305" s="38"/>
      <c r="IQ305" s="38"/>
      <c r="IR305" s="38"/>
      <c r="IS305" s="38"/>
      <c r="IT305" s="38"/>
      <c r="IU305" s="38"/>
      <c r="IV305" s="38"/>
      <c r="IW305" s="38"/>
      <c r="IX305" s="38"/>
      <c r="IY305" s="38"/>
      <c r="IZ305" s="38"/>
      <c r="JA305" s="38"/>
      <c r="JB305" s="38"/>
      <c r="JC305" s="38"/>
      <c r="JD305" s="38"/>
      <c r="JE305" s="38"/>
      <c r="JF305" s="38"/>
      <c r="JG305" s="38"/>
      <c r="JH305" s="38"/>
      <c r="JI305" s="38"/>
      <c r="JJ305" s="38">
        <v>2</v>
      </c>
      <c r="JK305" s="38"/>
      <c r="JL305" s="38"/>
      <c r="JM305" s="38">
        <v>2</v>
      </c>
      <c r="JN305" s="38"/>
      <c r="JO305" s="38"/>
      <c r="JP305" s="38"/>
      <c r="JQ305" s="38"/>
      <c r="JR305" s="38"/>
      <c r="JS305" s="38"/>
      <c r="JT305" s="38"/>
      <c r="JU305" s="38"/>
      <c r="JV305" s="38"/>
      <c r="JW305" s="38"/>
      <c r="JX305" s="38"/>
      <c r="JY305" s="38"/>
      <c r="JZ305" s="38"/>
      <c r="KA305" s="38"/>
      <c r="KB305" s="38"/>
      <c r="KC305" s="38"/>
      <c r="KD305" s="38"/>
      <c r="KE305" s="38"/>
      <c r="KF305" s="38"/>
      <c r="KG305" s="38"/>
      <c r="KH305" s="38"/>
      <c r="KI305" s="38"/>
      <c r="KJ305" s="38"/>
      <c r="KK305" s="38"/>
      <c r="KL305" s="38"/>
      <c r="KM305" s="38"/>
      <c r="KN305" s="38"/>
      <c r="KO305" s="38"/>
      <c r="KP305" s="38"/>
      <c r="KQ305" s="38"/>
      <c r="KR305" s="38"/>
      <c r="KS305" s="38"/>
      <c r="KT305" s="38"/>
      <c r="KU305" s="38"/>
      <c r="KV305" s="38"/>
      <c r="KW305" s="38"/>
      <c r="KX305" s="38"/>
      <c r="KY305" s="38"/>
      <c r="KZ305" s="38"/>
      <c r="LA305" s="38"/>
      <c r="LB305" s="38"/>
      <c r="LC305" s="38"/>
      <c r="LD305" s="38"/>
      <c r="LE305" s="38"/>
      <c r="LF305" s="38"/>
      <c r="LG305" s="38"/>
      <c r="LH305" s="38"/>
      <c r="LI305" s="38"/>
      <c r="LJ305" s="38"/>
      <c r="LK305" s="38"/>
      <c r="LL305" s="38">
        <v>5</v>
      </c>
      <c r="LM305" s="38"/>
      <c r="LN305" s="38"/>
      <c r="LO305" s="38"/>
      <c r="LP305" s="38"/>
      <c r="LQ305" s="38"/>
      <c r="LR305" s="38"/>
      <c r="LS305" s="38"/>
      <c r="LT305" s="38"/>
      <c r="LU305" s="38">
        <v>5</v>
      </c>
      <c r="LV305" s="38"/>
      <c r="LW305" s="38"/>
      <c r="LX305" s="38"/>
      <c r="LY305" s="38"/>
      <c r="LZ305" s="38"/>
      <c r="MA305" s="38"/>
      <c r="MB305" s="38"/>
      <c r="MC305" s="38"/>
      <c r="MD305" s="38"/>
      <c r="ME305" s="38"/>
      <c r="MF305" s="38"/>
      <c r="MG305" s="38"/>
      <c r="MH305" s="38"/>
      <c r="MI305" s="38"/>
      <c r="MJ305" s="38"/>
      <c r="MK305" s="38"/>
      <c r="ML305" s="38"/>
      <c r="MM305" s="38"/>
      <c r="MN305" s="38"/>
      <c r="MO305" s="38"/>
      <c r="MP305" s="38"/>
      <c r="MQ305" s="38"/>
      <c r="MR305" s="38"/>
      <c r="MS305" s="38"/>
      <c r="MT305" s="38"/>
      <c r="MU305" s="38"/>
      <c r="MV305" s="38"/>
      <c r="MW305" s="38"/>
      <c r="MX305" s="38"/>
      <c r="MY305" s="38"/>
      <c r="MZ305" s="38"/>
      <c r="NA305" s="38"/>
      <c r="NB305" s="38"/>
      <c r="NC305" s="38"/>
      <c r="ND305" s="38"/>
      <c r="NE305" s="38"/>
      <c r="NF305" s="38"/>
      <c r="NG305" s="38"/>
      <c r="NH305" s="38"/>
      <c r="NI305" s="38"/>
      <c r="NJ305" s="38"/>
      <c r="NK305" s="38"/>
      <c r="NL305" s="38"/>
      <c r="NM305" s="38"/>
      <c r="NN305" s="38"/>
      <c r="NO305" s="38"/>
      <c r="NP305" s="38"/>
      <c r="NQ305" s="38"/>
      <c r="NR305" s="38"/>
      <c r="NS305" s="38"/>
      <c r="NT305" s="38"/>
      <c r="NU305" s="38"/>
      <c r="NV305" s="38"/>
      <c r="NW305" s="38"/>
      <c r="NX305" s="38"/>
      <c r="NY305" s="38"/>
      <c r="NZ305" s="38"/>
      <c r="OA305" s="38"/>
      <c r="OB305" s="38"/>
      <c r="OC305" s="38"/>
      <c r="OD305" s="38"/>
      <c r="OE305" s="38"/>
      <c r="OF305" s="38"/>
      <c r="OG305" s="38"/>
      <c r="OH305" s="38"/>
      <c r="OI305" s="38"/>
      <c r="OJ305" s="38"/>
      <c r="OK305" s="38"/>
      <c r="OL305" s="38"/>
      <c r="OM305" s="38"/>
      <c r="ON305" s="38"/>
      <c r="OO305" s="38"/>
      <c r="OP305" s="38"/>
      <c r="OQ305" s="38"/>
      <c r="OR305" s="38"/>
      <c r="OS305" s="38"/>
      <c r="OT305" s="38"/>
      <c r="OU305" s="38"/>
      <c r="OV305" s="38"/>
      <c r="OW305" s="38"/>
      <c r="OX305" s="38"/>
      <c r="OY305" s="38"/>
      <c r="OZ305" s="38"/>
      <c r="PA305" s="38"/>
      <c r="PB305" s="38"/>
      <c r="PC305" s="38"/>
      <c r="PD305" s="38"/>
      <c r="PE305" s="38"/>
      <c r="PF305" s="38"/>
      <c r="PG305" s="38"/>
      <c r="PH305" s="38"/>
      <c r="PI305" s="38"/>
      <c r="PJ305" s="38"/>
      <c r="PK305" s="38"/>
      <c r="PL305" s="38"/>
      <c r="PM305" s="38"/>
      <c r="PN305" s="38"/>
      <c r="PO305" s="38"/>
      <c r="PP305" s="38"/>
      <c r="PQ305" s="38"/>
      <c r="PR305" s="38"/>
      <c r="PS305" s="38"/>
      <c r="PT305" s="38"/>
      <c r="PU305" s="38"/>
      <c r="PV305" s="38"/>
      <c r="PW305" s="38"/>
      <c r="PX305" s="38"/>
      <c r="PY305" s="38"/>
      <c r="PZ305" s="38"/>
      <c r="QA305" s="38"/>
      <c r="QB305" s="38"/>
      <c r="QC305" s="38"/>
      <c r="QD305" s="38"/>
      <c r="QE305" s="38"/>
      <c r="QF305" s="38"/>
      <c r="QG305" s="38"/>
      <c r="QH305" s="38"/>
      <c r="QI305" s="38"/>
      <c r="QJ305" s="38"/>
      <c r="QK305" s="38"/>
      <c r="QL305" s="38"/>
      <c r="QM305" s="38"/>
      <c r="QN305" s="38"/>
      <c r="QO305" s="38"/>
      <c r="QP305" s="38"/>
      <c r="QQ305" s="38"/>
      <c r="QR305" s="38"/>
      <c r="QS305" s="38"/>
      <c r="QT305" s="38"/>
      <c r="QU305" s="38"/>
      <c r="QV305" s="38"/>
      <c r="QW305" s="38"/>
      <c r="QX305" s="38"/>
      <c r="QY305" s="38"/>
      <c r="QZ305" s="38"/>
      <c r="RA305" s="38"/>
      <c r="RB305" s="38"/>
      <c r="RC305" s="38"/>
      <c r="RD305" s="38"/>
      <c r="RE305" s="38"/>
      <c r="RF305" s="38"/>
      <c r="RG305" s="38"/>
      <c r="RH305" s="38"/>
      <c r="RI305" s="38"/>
      <c r="RJ305" s="38"/>
      <c r="RK305" s="38"/>
      <c r="RL305" s="38"/>
      <c r="RM305" s="38"/>
      <c r="RN305" s="38">
        <v>5</v>
      </c>
      <c r="RO305" s="38">
        <v>5</v>
      </c>
      <c r="RP305" s="38"/>
      <c r="RQ305" s="38"/>
      <c r="RR305" s="38"/>
      <c r="RS305" s="38"/>
      <c r="RT305" s="38"/>
      <c r="RU305" s="38"/>
      <c r="RV305" s="38"/>
      <c r="RW305" s="38"/>
      <c r="RX305" s="38"/>
      <c r="RY305" s="38"/>
      <c r="RZ305" s="38"/>
      <c r="SA305" s="38"/>
      <c r="SB305" s="38"/>
      <c r="SC305" s="38"/>
      <c r="SD305" s="38"/>
      <c r="SE305" s="38"/>
      <c r="SF305" s="38"/>
      <c r="SG305" s="38"/>
      <c r="SH305" s="38"/>
      <c r="SI305" s="38"/>
      <c r="SJ305" s="38"/>
      <c r="SK305" s="38"/>
      <c r="SL305" s="38"/>
      <c r="SM305" s="38"/>
      <c r="SN305" s="38"/>
      <c r="SO305" s="38"/>
      <c r="SP305" s="38"/>
      <c r="SQ305" s="38"/>
      <c r="SR305" s="38"/>
      <c r="SS305" s="38"/>
      <c r="ST305" s="38"/>
      <c r="SU305" s="38"/>
      <c r="SV305" s="38"/>
      <c r="SW305" s="38"/>
      <c r="SX305" s="38"/>
      <c r="SY305" s="38"/>
      <c r="SZ305" s="38"/>
      <c r="TA305" s="38"/>
      <c r="TB305" s="38"/>
      <c r="TC305" s="38"/>
      <c r="TD305" s="38"/>
      <c r="TE305" s="38"/>
      <c r="TF305" s="38"/>
      <c r="TG305" s="38"/>
      <c r="TH305" s="38"/>
      <c r="TI305" s="38"/>
      <c r="TJ305" s="38"/>
      <c r="TK305" s="38"/>
      <c r="TL305" s="38"/>
      <c r="TM305" s="38"/>
      <c r="TN305" s="38"/>
      <c r="TO305" s="38"/>
      <c r="TP305" s="38"/>
      <c r="TQ305" s="38"/>
      <c r="TR305" s="38"/>
      <c r="TS305" s="38"/>
      <c r="TT305" s="38"/>
      <c r="TU305" s="38"/>
      <c r="TV305" s="38"/>
      <c r="TW305" s="38"/>
      <c r="TX305" s="38"/>
      <c r="TY305" s="38"/>
      <c r="TZ305" s="38"/>
      <c r="UA305" s="38"/>
      <c r="UB305" s="38"/>
      <c r="UC305" s="38"/>
      <c r="UD305" s="38"/>
      <c r="UE305" s="38"/>
      <c r="UF305" s="38"/>
      <c r="UG305" s="38"/>
      <c r="UH305" s="38"/>
      <c r="UI305" s="38"/>
      <c r="UJ305" s="38"/>
      <c r="UK305" s="38"/>
      <c r="UL305" s="38"/>
      <c r="UM305" s="38"/>
      <c r="UN305" s="38"/>
      <c r="UO305" s="38"/>
      <c r="UP305" s="38"/>
      <c r="UQ305" s="38"/>
      <c r="UR305" s="38"/>
      <c r="US305" s="38"/>
      <c r="UT305" s="38"/>
      <c r="UU305" s="38"/>
      <c r="UV305" s="38"/>
      <c r="UW305" s="38"/>
      <c r="UX305" s="38"/>
      <c r="UY305" s="38"/>
      <c r="UZ305" s="38"/>
      <c r="VA305" s="38"/>
      <c r="VB305" s="38"/>
      <c r="VC305" s="38"/>
      <c r="VD305" s="38"/>
      <c r="VE305" s="38"/>
      <c r="VF305" s="38"/>
      <c r="VG305" s="38"/>
      <c r="VH305" s="38"/>
      <c r="VI305" s="38"/>
      <c r="VJ305" s="38"/>
      <c r="VK305" s="38"/>
      <c r="VL305" s="38"/>
      <c r="VM305" s="38"/>
      <c r="VN305" s="38"/>
      <c r="VO305" s="38"/>
      <c r="VP305" s="38"/>
      <c r="VQ305" s="38"/>
      <c r="VR305" s="38"/>
      <c r="VS305" s="38"/>
      <c r="VT305" s="38"/>
      <c r="VU305" s="38"/>
      <c r="VV305" s="38"/>
      <c r="VW305" s="38"/>
      <c r="VX305" s="38"/>
      <c r="VY305" s="38"/>
      <c r="VZ305" s="38"/>
      <c r="WA305" s="38"/>
      <c r="WB305" s="38"/>
      <c r="WC305" s="38"/>
      <c r="WD305" s="38"/>
      <c r="WE305" s="38"/>
      <c r="WF305" s="38"/>
      <c r="WG305" s="38"/>
      <c r="WH305" s="38"/>
      <c r="WI305" s="38"/>
      <c r="WJ305" s="38"/>
      <c r="WK305" s="38"/>
      <c r="WL305" s="38"/>
      <c r="WM305" s="38"/>
      <c r="WN305" s="38"/>
      <c r="WO305" s="38"/>
      <c r="WP305" s="38"/>
      <c r="WQ305" s="38"/>
      <c r="WR305" s="38"/>
      <c r="WS305" s="38"/>
      <c r="WT305" s="38"/>
      <c r="WU305" s="38"/>
      <c r="WV305" s="38"/>
      <c r="WW305" s="38"/>
      <c r="WX305" s="38"/>
      <c r="WY305" s="38"/>
      <c r="WZ305" s="38"/>
      <c r="XA305" s="38"/>
      <c r="XB305" s="38"/>
      <c r="XC305" s="38"/>
      <c r="XD305" s="38"/>
      <c r="XE305" s="38"/>
      <c r="XF305" s="38"/>
      <c r="XG305" s="38"/>
      <c r="XH305" s="38"/>
      <c r="XI305" s="38"/>
      <c r="XJ305" s="38"/>
      <c r="XK305" s="38"/>
      <c r="XL305" s="38"/>
      <c r="XM305" s="38"/>
      <c r="XN305" s="38"/>
      <c r="XO305" s="38"/>
      <c r="XP305" s="38"/>
      <c r="XQ305" s="38"/>
      <c r="XR305" s="38"/>
      <c r="XS305" s="38"/>
      <c r="XT305" s="38"/>
      <c r="XU305" s="38"/>
      <c r="XV305" s="38"/>
      <c r="XW305" s="38"/>
      <c r="XX305" s="38"/>
      <c r="XY305" s="38"/>
      <c r="XZ305" s="38"/>
      <c r="YA305" s="38"/>
      <c r="YB305" s="38"/>
      <c r="YC305" s="38"/>
      <c r="YD305" s="38"/>
      <c r="YE305" s="38"/>
      <c r="YF305" s="38"/>
      <c r="YG305" s="38"/>
      <c r="YH305" s="38"/>
      <c r="YI305" s="38"/>
      <c r="YJ305" s="38"/>
      <c r="YK305" s="38"/>
      <c r="YL305" s="38"/>
      <c r="YM305" s="38"/>
      <c r="YN305" s="38"/>
      <c r="YO305" s="38"/>
      <c r="YP305" s="38"/>
      <c r="YQ305" s="38"/>
      <c r="YR305" s="38"/>
      <c r="YS305" s="38"/>
      <c r="YT305" s="38"/>
      <c r="YU305" s="38"/>
      <c r="YV305" s="38"/>
      <c r="YW305" s="38"/>
      <c r="YX305" s="38"/>
      <c r="YY305" s="38"/>
      <c r="YZ305" s="38"/>
      <c r="ZA305" s="38"/>
      <c r="ZB305" s="38"/>
      <c r="ZC305" s="38"/>
      <c r="ZD305" s="38"/>
      <c r="ZE305" s="38"/>
      <c r="ZF305" s="38"/>
      <c r="ZG305" s="38"/>
      <c r="ZH305" s="38"/>
      <c r="ZI305" s="38"/>
      <c r="ZJ305" s="38"/>
      <c r="ZK305" s="38"/>
      <c r="ZL305" s="38"/>
      <c r="ZM305" s="38"/>
      <c r="ZN305" s="38"/>
      <c r="ZO305" s="38"/>
      <c r="ZP305" s="38"/>
      <c r="ZQ305" s="38"/>
      <c r="ZR305" s="38"/>
      <c r="ZS305" s="38"/>
      <c r="ZT305" s="38"/>
      <c r="ZU305" s="38"/>
      <c r="ZV305" s="38"/>
      <c r="ZW305" s="38"/>
      <c r="ZX305" s="38"/>
      <c r="ZY305" s="38"/>
      <c r="ZZ305" s="38"/>
      <c r="AAA305" s="38"/>
      <c r="AAB305" s="38"/>
      <c r="AAC305" s="38"/>
      <c r="AAD305" s="38"/>
      <c r="AAE305" s="38"/>
      <c r="AAF305" s="38"/>
      <c r="AAG305" s="38"/>
      <c r="AAH305" s="38"/>
      <c r="AAI305" s="38"/>
      <c r="AAJ305" s="31">
        <f t="shared" si="26"/>
        <v>0</v>
      </c>
    </row>
    <row r="306" spans="1:712" s="5" customFormat="1" x14ac:dyDescent="0.25">
      <c r="A306" s="56" t="s">
        <v>190</v>
      </c>
      <c r="B306" s="77">
        <f t="shared" si="29"/>
        <v>0</v>
      </c>
      <c r="C306" s="69">
        <v>1</v>
      </c>
      <c r="D306" s="70">
        <v>43437</v>
      </c>
      <c r="E306" s="79">
        <v>50.89</v>
      </c>
      <c r="F306" s="79">
        <f t="shared" si="32"/>
        <v>0</v>
      </c>
      <c r="G306" s="77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  <c r="CI306" s="38"/>
      <c r="CJ306" s="38"/>
      <c r="CK306" s="38"/>
      <c r="CL306" s="38"/>
      <c r="CM306" s="38"/>
      <c r="CN306" s="38"/>
      <c r="CO306" s="38"/>
      <c r="CP306" s="38"/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38"/>
      <c r="DC306" s="38"/>
      <c r="DD306" s="38"/>
      <c r="DE306" s="38"/>
      <c r="DF306" s="38"/>
      <c r="DG306" s="38"/>
      <c r="DH306" s="38"/>
      <c r="DI306" s="38"/>
      <c r="DJ306" s="38"/>
      <c r="DK306" s="38"/>
      <c r="DL306" s="38"/>
      <c r="DM306" s="38"/>
      <c r="DN306" s="38"/>
      <c r="DO306" s="38"/>
      <c r="DP306" s="38"/>
      <c r="DQ306" s="38"/>
      <c r="DR306" s="38"/>
      <c r="DS306" s="38"/>
      <c r="DT306" s="38"/>
      <c r="DU306" s="38"/>
      <c r="DV306" s="38"/>
      <c r="DW306" s="38"/>
      <c r="DX306" s="38"/>
      <c r="DY306" s="38"/>
      <c r="DZ306" s="38"/>
      <c r="EA306" s="38"/>
      <c r="EB306" s="38"/>
      <c r="EC306" s="38"/>
      <c r="ED306" s="38"/>
      <c r="EE306" s="38"/>
      <c r="EF306" s="38"/>
      <c r="EG306" s="38"/>
      <c r="EH306" s="38"/>
      <c r="EI306" s="38"/>
      <c r="EJ306" s="38"/>
      <c r="EK306" s="38"/>
      <c r="EL306" s="38"/>
      <c r="EM306" s="38"/>
      <c r="EN306" s="38"/>
      <c r="EO306" s="38"/>
      <c r="EP306" s="38"/>
      <c r="EQ306" s="38"/>
      <c r="ER306" s="38"/>
      <c r="ES306" s="38"/>
      <c r="ET306" s="38"/>
      <c r="EU306" s="38"/>
      <c r="EV306" s="38"/>
      <c r="EW306" s="38"/>
      <c r="EX306" s="38"/>
      <c r="EY306" s="38"/>
      <c r="EZ306" s="38"/>
      <c r="FA306" s="38"/>
      <c r="FB306" s="38"/>
      <c r="FC306" s="38"/>
      <c r="FD306" s="38"/>
      <c r="FE306" s="38"/>
      <c r="FF306" s="38"/>
      <c r="FG306" s="38"/>
      <c r="FH306" s="38"/>
      <c r="FI306" s="38"/>
      <c r="FJ306" s="38"/>
      <c r="FK306" s="38"/>
      <c r="FL306" s="38"/>
      <c r="FM306" s="38"/>
      <c r="FN306" s="38"/>
      <c r="FO306" s="38"/>
      <c r="FP306" s="38"/>
      <c r="FQ306" s="38"/>
      <c r="FR306" s="38"/>
      <c r="FS306" s="38"/>
      <c r="FT306" s="38"/>
      <c r="FU306" s="38"/>
      <c r="FV306" s="38"/>
      <c r="FW306" s="38"/>
      <c r="FX306" s="38"/>
      <c r="FY306" s="38"/>
      <c r="FZ306" s="38"/>
      <c r="GA306" s="38"/>
      <c r="GB306" s="38"/>
      <c r="GC306" s="38"/>
      <c r="GD306" s="38"/>
      <c r="GE306" s="38"/>
      <c r="GF306" s="38"/>
      <c r="GG306" s="38"/>
      <c r="GH306" s="38"/>
      <c r="GI306" s="38"/>
      <c r="GJ306" s="38"/>
      <c r="GK306" s="38"/>
      <c r="GL306" s="38"/>
      <c r="GM306" s="38"/>
      <c r="GN306" s="38"/>
      <c r="GO306" s="38"/>
      <c r="GP306" s="38"/>
      <c r="GQ306" s="38"/>
      <c r="GR306" s="38"/>
      <c r="GS306" s="38"/>
      <c r="GT306" s="38"/>
      <c r="GU306" s="38"/>
      <c r="GV306" s="38"/>
      <c r="GW306" s="38"/>
      <c r="GX306" s="38"/>
      <c r="GY306" s="38"/>
      <c r="GZ306" s="38"/>
      <c r="HA306" s="38"/>
      <c r="HB306" s="38"/>
      <c r="HC306" s="38"/>
      <c r="HD306" s="38"/>
      <c r="HE306" s="38"/>
      <c r="HF306" s="38"/>
      <c r="HG306" s="38"/>
      <c r="HH306" s="38"/>
      <c r="HI306" s="38"/>
      <c r="HJ306" s="38"/>
      <c r="HK306" s="38"/>
      <c r="HL306" s="38"/>
      <c r="HM306" s="38"/>
      <c r="HN306" s="38"/>
      <c r="HO306" s="38"/>
      <c r="HP306" s="38"/>
      <c r="HQ306" s="38"/>
      <c r="HR306" s="38"/>
      <c r="HS306" s="38"/>
      <c r="HT306" s="38"/>
      <c r="HU306" s="38"/>
      <c r="HV306" s="38"/>
      <c r="HW306" s="38"/>
      <c r="HX306" s="38"/>
      <c r="HY306" s="38"/>
      <c r="HZ306" s="38"/>
      <c r="IA306" s="38"/>
      <c r="IB306" s="38"/>
      <c r="IC306" s="38"/>
      <c r="ID306" s="38"/>
      <c r="IE306" s="38"/>
      <c r="IF306" s="38"/>
      <c r="IG306" s="38"/>
      <c r="IH306" s="38"/>
      <c r="II306" s="38"/>
      <c r="IJ306" s="38"/>
      <c r="IK306" s="38"/>
      <c r="IL306" s="38"/>
      <c r="IM306" s="38"/>
      <c r="IN306" s="38"/>
      <c r="IO306" s="38"/>
      <c r="IP306" s="38"/>
      <c r="IQ306" s="38"/>
      <c r="IR306" s="38"/>
      <c r="IS306" s="38"/>
      <c r="IT306" s="38"/>
      <c r="IU306" s="38"/>
      <c r="IV306" s="38"/>
      <c r="IW306" s="38"/>
      <c r="IX306" s="38"/>
      <c r="IY306" s="38"/>
      <c r="IZ306" s="38"/>
      <c r="JA306" s="38"/>
      <c r="JB306" s="38"/>
      <c r="JC306" s="38"/>
      <c r="JD306" s="38"/>
      <c r="JE306" s="38"/>
      <c r="JF306" s="38"/>
      <c r="JG306" s="38"/>
      <c r="JH306" s="38"/>
      <c r="JI306" s="38"/>
      <c r="JJ306" s="38"/>
      <c r="JK306" s="38"/>
      <c r="JL306" s="38"/>
      <c r="JM306" s="38"/>
      <c r="JN306" s="38"/>
      <c r="JO306" s="38"/>
      <c r="JP306" s="38"/>
      <c r="JQ306" s="38"/>
      <c r="JR306" s="38"/>
      <c r="JS306" s="38"/>
      <c r="JT306" s="38"/>
      <c r="JU306" s="38"/>
      <c r="JV306" s="38"/>
      <c r="JW306" s="38"/>
      <c r="JX306" s="38"/>
      <c r="JY306" s="38"/>
      <c r="JZ306" s="38"/>
      <c r="KA306" s="38"/>
      <c r="KB306" s="38"/>
      <c r="KC306" s="38"/>
      <c r="KD306" s="38"/>
      <c r="KE306" s="38"/>
      <c r="KF306" s="38"/>
      <c r="KG306" s="38"/>
      <c r="KH306" s="38"/>
      <c r="KI306" s="38"/>
      <c r="KJ306" s="38"/>
      <c r="KK306" s="38"/>
      <c r="KL306" s="38"/>
      <c r="KM306" s="38"/>
      <c r="KN306" s="38"/>
      <c r="KO306" s="38"/>
      <c r="KP306" s="38"/>
      <c r="KQ306" s="38"/>
      <c r="KR306" s="38"/>
      <c r="KS306" s="38"/>
      <c r="KT306" s="38"/>
      <c r="KU306" s="38"/>
      <c r="KV306" s="38"/>
      <c r="KW306" s="38"/>
      <c r="KX306" s="38"/>
      <c r="KY306" s="38"/>
      <c r="KZ306" s="38"/>
      <c r="LA306" s="38"/>
      <c r="LB306" s="38"/>
      <c r="LC306" s="38"/>
      <c r="LD306" s="38"/>
      <c r="LE306" s="38"/>
      <c r="LF306" s="38"/>
      <c r="LG306" s="38"/>
      <c r="LH306" s="38"/>
      <c r="LI306" s="38"/>
      <c r="LJ306" s="38"/>
      <c r="LK306" s="38"/>
      <c r="LL306" s="38"/>
      <c r="LM306" s="38"/>
      <c r="LN306" s="38"/>
      <c r="LO306" s="38"/>
      <c r="LP306" s="38"/>
      <c r="LQ306" s="38"/>
      <c r="LR306" s="38"/>
      <c r="LS306" s="38"/>
      <c r="LT306" s="38"/>
      <c r="LU306" s="38"/>
      <c r="LV306" s="38"/>
      <c r="LW306" s="38"/>
      <c r="LX306" s="38"/>
      <c r="LY306" s="38"/>
      <c r="LZ306" s="38"/>
      <c r="MA306" s="38"/>
      <c r="MB306" s="38"/>
      <c r="MC306" s="38"/>
      <c r="MD306" s="38"/>
      <c r="ME306" s="38"/>
      <c r="MF306" s="38"/>
      <c r="MG306" s="38"/>
      <c r="MH306" s="38"/>
      <c r="MI306" s="38"/>
      <c r="MJ306" s="38"/>
      <c r="MK306" s="38"/>
      <c r="ML306" s="38"/>
      <c r="MM306" s="38"/>
      <c r="MN306" s="38"/>
      <c r="MO306" s="38"/>
      <c r="MP306" s="38"/>
      <c r="MQ306" s="38"/>
      <c r="MR306" s="38"/>
      <c r="MS306" s="38"/>
      <c r="MT306" s="38"/>
      <c r="MU306" s="38"/>
      <c r="MV306" s="38"/>
      <c r="MW306" s="38"/>
      <c r="MX306" s="38"/>
      <c r="MY306" s="38"/>
      <c r="MZ306" s="38"/>
      <c r="NA306" s="38"/>
      <c r="NB306" s="38"/>
      <c r="NC306" s="38"/>
      <c r="ND306" s="38"/>
      <c r="NE306" s="38"/>
      <c r="NF306" s="38"/>
      <c r="NG306" s="38"/>
      <c r="NH306" s="38"/>
      <c r="NI306" s="38"/>
      <c r="NJ306" s="38"/>
      <c r="NK306" s="38"/>
      <c r="NL306" s="38"/>
      <c r="NM306" s="38"/>
      <c r="NN306" s="38"/>
      <c r="NO306" s="38"/>
      <c r="NP306" s="38"/>
      <c r="NQ306" s="38"/>
      <c r="NR306" s="38"/>
      <c r="NS306" s="38"/>
      <c r="NT306" s="38"/>
      <c r="NU306" s="38"/>
      <c r="NV306" s="38"/>
      <c r="NW306" s="38"/>
      <c r="NX306" s="38"/>
      <c r="NY306" s="38"/>
      <c r="NZ306" s="38"/>
      <c r="OA306" s="38"/>
      <c r="OB306" s="38"/>
      <c r="OC306" s="38"/>
      <c r="OD306" s="38"/>
      <c r="OE306" s="38"/>
      <c r="OF306" s="38"/>
      <c r="OG306" s="38"/>
      <c r="OH306" s="38"/>
      <c r="OI306" s="38"/>
      <c r="OJ306" s="38"/>
      <c r="OK306" s="38"/>
      <c r="OL306" s="38"/>
      <c r="OM306" s="38"/>
      <c r="ON306" s="38"/>
      <c r="OO306" s="38"/>
      <c r="OP306" s="38"/>
      <c r="OQ306" s="38"/>
      <c r="OR306" s="38"/>
      <c r="OS306" s="38"/>
      <c r="OT306" s="38"/>
      <c r="OU306" s="38"/>
      <c r="OV306" s="38"/>
      <c r="OW306" s="38"/>
      <c r="OX306" s="38"/>
      <c r="OY306" s="38"/>
      <c r="OZ306" s="38"/>
      <c r="PA306" s="38"/>
      <c r="PB306" s="38"/>
      <c r="PC306" s="38"/>
      <c r="PD306" s="38"/>
      <c r="PE306" s="38"/>
      <c r="PF306" s="38"/>
      <c r="PG306" s="38"/>
      <c r="PH306" s="38"/>
      <c r="PI306" s="38"/>
      <c r="PJ306" s="38"/>
      <c r="PK306" s="38"/>
      <c r="PL306" s="38"/>
      <c r="PM306" s="38"/>
      <c r="PN306" s="38"/>
      <c r="PO306" s="38"/>
      <c r="PP306" s="38"/>
      <c r="PQ306" s="38"/>
      <c r="PR306" s="38"/>
      <c r="PS306" s="38"/>
      <c r="PT306" s="38"/>
      <c r="PU306" s="38"/>
      <c r="PV306" s="38"/>
      <c r="PW306" s="38"/>
      <c r="PX306" s="38"/>
      <c r="PY306" s="38"/>
      <c r="PZ306" s="38"/>
      <c r="QA306" s="38"/>
      <c r="QB306" s="38"/>
      <c r="QC306" s="38"/>
      <c r="QD306" s="38"/>
      <c r="QE306" s="38"/>
      <c r="QF306" s="38"/>
      <c r="QG306" s="38"/>
      <c r="QH306" s="38"/>
      <c r="QI306" s="38"/>
      <c r="QJ306" s="38"/>
      <c r="QK306" s="38"/>
      <c r="QL306" s="38"/>
      <c r="QM306" s="38"/>
      <c r="QN306" s="38"/>
      <c r="QO306" s="38"/>
      <c r="QP306" s="38"/>
      <c r="QQ306" s="38"/>
      <c r="QR306" s="38"/>
      <c r="QS306" s="38"/>
      <c r="QT306" s="38"/>
      <c r="QU306" s="38"/>
      <c r="QV306" s="38"/>
      <c r="QW306" s="38"/>
      <c r="QX306" s="38"/>
      <c r="QY306" s="38"/>
      <c r="QZ306" s="38"/>
      <c r="RA306" s="38"/>
      <c r="RB306" s="38"/>
      <c r="RC306" s="38"/>
      <c r="RD306" s="38"/>
      <c r="RE306" s="38"/>
      <c r="RF306" s="38"/>
      <c r="RG306" s="38"/>
      <c r="RH306" s="38"/>
      <c r="RI306" s="38"/>
      <c r="RJ306" s="38"/>
      <c r="RK306" s="38"/>
      <c r="RL306" s="38"/>
      <c r="RM306" s="38"/>
      <c r="RN306" s="38"/>
      <c r="RO306" s="38"/>
      <c r="RP306" s="38"/>
      <c r="RQ306" s="38"/>
      <c r="RR306" s="38"/>
      <c r="RS306" s="38"/>
      <c r="RT306" s="38"/>
      <c r="RU306" s="38"/>
      <c r="RV306" s="38"/>
      <c r="RW306" s="38"/>
      <c r="RX306" s="38"/>
      <c r="RY306" s="38"/>
      <c r="RZ306" s="38"/>
      <c r="SA306" s="38"/>
      <c r="SB306" s="38"/>
      <c r="SC306" s="38"/>
      <c r="SD306" s="38"/>
      <c r="SE306" s="38"/>
      <c r="SF306" s="38"/>
      <c r="SG306" s="38"/>
      <c r="SH306" s="38"/>
      <c r="SI306" s="38"/>
      <c r="SJ306" s="38"/>
      <c r="SK306" s="38"/>
      <c r="SL306" s="38"/>
      <c r="SM306" s="38"/>
      <c r="SN306" s="38"/>
      <c r="SO306" s="38"/>
      <c r="SP306" s="38"/>
      <c r="SQ306" s="38"/>
      <c r="SR306" s="38"/>
      <c r="SS306" s="38"/>
      <c r="ST306" s="38"/>
      <c r="SU306" s="38"/>
      <c r="SV306" s="38"/>
      <c r="SW306" s="38"/>
      <c r="SX306" s="38"/>
      <c r="SY306" s="38"/>
      <c r="SZ306" s="38"/>
      <c r="TA306" s="38"/>
      <c r="TB306" s="38"/>
      <c r="TC306" s="38"/>
      <c r="TD306" s="38"/>
      <c r="TE306" s="38"/>
      <c r="TF306" s="38"/>
      <c r="TG306" s="38"/>
      <c r="TH306" s="38"/>
      <c r="TI306" s="38"/>
      <c r="TJ306" s="38"/>
      <c r="TK306" s="38"/>
      <c r="TL306" s="38"/>
      <c r="TM306" s="38"/>
      <c r="TN306" s="38"/>
      <c r="TO306" s="38"/>
      <c r="TP306" s="38"/>
      <c r="TQ306" s="38"/>
      <c r="TR306" s="38"/>
      <c r="TS306" s="38"/>
      <c r="TT306" s="38"/>
      <c r="TU306" s="38"/>
      <c r="TV306" s="38"/>
      <c r="TW306" s="38"/>
      <c r="TX306" s="38"/>
      <c r="TY306" s="38"/>
      <c r="TZ306" s="38"/>
      <c r="UA306" s="38"/>
      <c r="UB306" s="38"/>
      <c r="UC306" s="38"/>
      <c r="UD306" s="38"/>
      <c r="UE306" s="38"/>
      <c r="UF306" s="38"/>
      <c r="UG306" s="38"/>
      <c r="UH306" s="38"/>
      <c r="UI306" s="38"/>
      <c r="UJ306" s="38"/>
      <c r="UK306" s="38"/>
      <c r="UL306" s="38"/>
      <c r="UM306" s="38"/>
      <c r="UN306" s="38"/>
      <c r="UO306" s="38"/>
      <c r="UP306" s="38"/>
      <c r="UQ306" s="38"/>
      <c r="UR306" s="38"/>
      <c r="US306" s="38"/>
      <c r="UT306" s="38"/>
      <c r="UU306" s="38"/>
      <c r="UV306" s="38"/>
      <c r="UW306" s="38"/>
      <c r="UX306" s="38"/>
      <c r="UY306" s="38"/>
      <c r="UZ306" s="38"/>
      <c r="VA306" s="38"/>
      <c r="VB306" s="38"/>
      <c r="VC306" s="38"/>
      <c r="VD306" s="38"/>
      <c r="VE306" s="38"/>
      <c r="VF306" s="38"/>
      <c r="VG306" s="38"/>
      <c r="VH306" s="38"/>
      <c r="VI306" s="38"/>
      <c r="VJ306" s="38"/>
      <c r="VK306" s="38"/>
      <c r="VL306" s="38"/>
      <c r="VM306" s="38"/>
      <c r="VN306" s="38"/>
      <c r="VO306" s="38"/>
      <c r="VP306" s="38"/>
      <c r="VQ306" s="38"/>
      <c r="VR306" s="38"/>
      <c r="VS306" s="38"/>
      <c r="VT306" s="38"/>
      <c r="VU306" s="38"/>
      <c r="VV306" s="38"/>
      <c r="VW306" s="38"/>
      <c r="VX306" s="38"/>
      <c r="VY306" s="38"/>
      <c r="VZ306" s="38"/>
      <c r="WA306" s="38"/>
      <c r="WB306" s="38"/>
      <c r="WC306" s="38"/>
      <c r="WD306" s="38"/>
      <c r="WE306" s="38"/>
      <c r="WF306" s="38"/>
      <c r="WG306" s="38"/>
      <c r="WH306" s="38"/>
      <c r="WI306" s="38"/>
      <c r="WJ306" s="38"/>
      <c r="WK306" s="38"/>
      <c r="WL306" s="38"/>
      <c r="WM306" s="38"/>
      <c r="WN306" s="38"/>
      <c r="WO306" s="38"/>
      <c r="WP306" s="38"/>
      <c r="WQ306" s="38"/>
      <c r="WR306" s="38"/>
      <c r="WS306" s="38"/>
      <c r="WT306" s="38"/>
      <c r="WU306" s="38"/>
      <c r="WV306" s="38"/>
      <c r="WW306" s="38"/>
      <c r="WX306" s="38"/>
      <c r="WY306" s="38"/>
      <c r="WZ306" s="38"/>
      <c r="XA306" s="38"/>
      <c r="XB306" s="38"/>
      <c r="XC306" s="38"/>
      <c r="XD306" s="38">
        <v>1</v>
      </c>
      <c r="XE306" s="38"/>
      <c r="XF306" s="38"/>
      <c r="XG306" s="38"/>
      <c r="XH306" s="38"/>
      <c r="XI306" s="38">
        <v>1</v>
      </c>
      <c r="XJ306" s="38"/>
      <c r="XK306" s="38"/>
      <c r="XL306" s="38"/>
      <c r="XM306" s="38"/>
      <c r="XN306" s="38"/>
      <c r="XO306" s="38"/>
      <c r="XP306" s="38"/>
      <c r="XQ306" s="38"/>
      <c r="XR306" s="38"/>
      <c r="XS306" s="38"/>
      <c r="XT306" s="38"/>
      <c r="XU306" s="38"/>
      <c r="XV306" s="38"/>
      <c r="XW306" s="38"/>
      <c r="XX306" s="38"/>
      <c r="XY306" s="38"/>
      <c r="XZ306" s="38"/>
      <c r="YA306" s="38"/>
      <c r="YB306" s="38"/>
      <c r="YC306" s="38"/>
      <c r="YD306" s="38"/>
      <c r="YE306" s="38"/>
      <c r="YF306" s="38"/>
      <c r="YG306" s="38"/>
      <c r="YH306" s="38"/>
      <c r="YI306" s="38"/>
      <c r="YJ306" s="38"/>
      <c r="YK306" s="38"/>
      <c r="YL306" s="38"/>
      <c r="YM306" s="38"/>
      <c r="YN306" s="38"/>
      <c r="YO306" s="38"/>
      <c r="YP306" s="38"/>
      <c r="YQ306" s="38"/>
      <c r="YR306" s="38"/>
      <c r="YS306" s="38"/>
      <c r="YT306" s="38"/>
      <c r="YU306" s="38"/>
      <c r="YV306" s="38"/>
      <c r="YW306" s="38"/>
      <c r="YX306" s="38"/>
      <c r="YY306" s="38"/>
      <c r="YZ306" s="38"/>
      <c r="ZA306" s="38"/>
      <c r="ZB306" s="38"/>
      <c r="ZC306" s="38"/>
      <c r="ZD306" s="38"/>
      <c r="ZE306" s="38"/>
      <c r="ZF306" s="38"/>
      <c r="ZG306" s="38"/>
      <c r="ZH306" s="38"/>
      <c r="ZI306" s="38"/>
      <c r="ZJ306" s="38"/>
      <c r="ZK306" s="38"/>
      <c r="ZL306" s="38"/>
      <c r="ZM306" s="38"/>
      <c r="ZN306" s="38"/>
      <c r="ZO306" s="38"/>
      <c r="ZP306" s="38"/>
      <c r="ZQ306" s="38"/>
      <c r="ZR306" s="38"/>
      <c r="ZS306" s="38"/>
      <c r="ZT306" s="38"/>
      <c r="ZU306" s="38"/>
      <c r="ZV306" s="38"/>
      <c r="ZW306" s="38"/>
      <c r="ZX306" s="38"/>
      <c r="ZY306" s="38"/>
      <c r="ZZ306" s="38"/>
      <c r="AAA306" s="38"/>
      <c r="AAB306" s="38"/>
      <c r="AAC306" s="38"/>
      <c r="AAD306" s="38"/>
      <c r="AAE306" s="38"/>
      <c r="AAF306" s="38"/>
      <c r="AAG306" s="38"/>
      <c r="AAH306" s="38"/>
      <c r="AAI306" s="38"/>
      <c r="AAJ306" s="31">
        <f t="shared" si="26"/>
        <v>0</v>
      </c>
    </row>
    <row r="307" spans="1:712" s="5" customFormat="1" x14ac:dyDescent="0.25">
      <c r="A307" s="56" t="s">
        <v>693</v>
      </c>
      <c r="B307" s="77">
        <f t="shared" si="29"/>
        <v>0</v>
      </c>
      <c r="C307" s="69">
        <v>1</v>
      </c>
      <c r="D307" s="70">
        <v>43437</v>
      </c>
      <c r="E307" s="79">
        <v>116.03</v>
      </c>
      <c r="F307" s="79">
        <f t="shared" si="32"/>
        <v>0</v>
      </c>
      <c r="G307" s="77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  <c r="CI307" s="38"/>
      <c r="CJ307" s="38"/>
      <c r="CK307" s="38"/>
      <c r="CL307" s="38"/>
      <c r="CM307" s="38"/>
      <c r="CN307" s="38"/>
      <c r="CO307" s="38"/>
      <c r="CP307" s="38"/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38"/>
      <c r="DC307" s="38"/>
      <c r="DD307" s="38"/>
      <c r="DE307" s="38"/>
      <c r="DF307" s="38"/>
      <c r="DG307" s="38"/>
      <c r="DH307" s="38"/>
      <c r="DI307" s="38"/>
      <c r="DJ307" s="38"/>
      <c r="DK307" s="38"/>
      <c r="DL307" s="38"/>
      <c r="DM307" s="38"/>
      <c r="DN307" s="38"/>
      <c r="DO307" s="38"/>
      <c r="DP307" s="38"/>
      <c r="DQ307" s="38"/>
      <c r="DR307" s="38"/>
      <c r="DS307" s="38"/>
      <c r="DT307" s="38"/>
      <c r="DU307" s="38"/>
      <c r="DV307" s="38"/>
      <c r="DW307" s="38"/>
      <c r="DX307" s="38"/>
      <c r="DY307" s="38"/>
      <c r="DZ307" s="38"/>
      <c r="EA307" s="38"/>
      <c r="EB307" s="38"/>
      <c r="EC307" s="38"/>
      <c r="ED307" s="38"/>
      <c r="EE307" s="38"/>
      <c r="EF307" s="38"/>
      <c r="EG307" s="38"/>
      <c r="EH307" s="38"/>
      <c r="EI307" s="38"/>
      <c r="EJ307" s="38"/>
      <c r="EK307" s="38"/>
      <c r="EL307" s="38"/>
      <c r="EM307" s="38"/>
      <c r="EN307" s="38"/>
      <c r="EO307" s="38"/>
      <c r="EP307" s="38"/>
      <c r="EQ307" s="38"/>
      <c r="ER307" s="38"/>
      <c r="ES307" s="38"/>
      <c r="ET307" s="38"/>
      <c r="EU307" s="38"/>
      <c r="EV307" s="38"/>
      <c r="EW307" s="38"/>
      <c r="EX307" s="38"/>
      <c r="EY307" s="38"/>
      <c r="EZ307" s="38"/>
      <c r="FA307" s="38"/>
      <c r="FB307" s="38"/>
      <c r="FC307" s="38"/>
      <c r="FD307" s="38"/>
      <c r="FE307" s="38"/>
      <c r="FF307" s="38"/>
      <c r="FG307" s="38"/>
      <c r="FH307" s="38"/>
      <c r="FI307" s="38"/>
      <c r="FJ307" s="38"/>
      <c r="FK307" s="38"/>
      <c r="FL307" s="38"/>
      <c r="FM307" s="38"/>
      <c r="FN307" s="38"/>
      <c r="FO307" s="38"/>
      <c r="FP307" s="38"/>
      <c r="FQ307" s="38"/>
      <c r="FR307" s="38"/>
      <c r="FS307" s="38"/>
      <c r="FT307" s="38"/>
      <c r="FU307" s="38"/>
      <c r="FV307" s="38"/>
      <c r="FW307" s="38"/>
      <c r="FX307" s="38"/>
      <c r="FY307" s="38"/>
      <c r="FZ307" s="38"/>
      <c r="GA307" s="38"/>
      <c r="GB307" s="38"/>
      <c r="GC307" s="38"/>
      <c r="GD307" s="38"/>
      <c r="GE307" s="38"/>
      <c r="GF307" s="38"/>
      <c r="GG307" s="38"/>
      <c r="GH307" s="38"/>
      <c r="GI307" s="38"/>
      <c r="GJ307" s="38"/>
      <c r="GK307" s="38"/>
      <c r="GL307" s="38"/>
      <c r="GM307" s="38"/>
      <c r="GN307" s="38"/>
      <c r="GO307" s="38"/>
      <c r="GP307" s="38"/>
      <c r="GQ307" s="38"/>
      <c r="GR307" s="38"/>
      <c r="GS307" s="38"/>
      <c r="GT307" s="38"/>
      <c r="GU307" s="38"/>
      <c r="GV307" s="38"/>
      <c r="GW307" s="38"/>
      <c r="GX307" s="38"/>
      <c r="GY307" s="38"/>
      <c r="GZ307" s="38"/>
      <c r="HA307" s="38"/>
      <c r="HB307" s="38"/>
      <c r="HC307" s="38"/>
      <c r="HD307" s="38"/>
      <c r="HE307" s="38"/>
      <c r="HF307" s="38"/>
      <c r="HG307" s="38"/>
      <c r="HH307" s="38"/>
      <c r="HI307" s="38"/>
      <c r="HJ307" s="38"/>
      <c r="HK307" s="38"/>
      <c r="HL307" s="38"/>
      <c r="HM307" s="38"/>
      <c r="HN307" s="38"/>
      <c r="HO307" s="38"/>
      <c r="HP307" s="38"/>
      <c r="HQ307" s="38"/>
      <c r="HR307" s="38"/>
      <c r="HS307" s="38"/>
      <c r="HT307" s="38"/>
      <c r="HU307" s="38"/>
      <c r="HV307" s="38"/>
      <c r="HW307" s="38"/>
      <c r="HX307" s="38"/>
      <c r="HY307" s="38"/>
      <c r="HZ307" s="38"/>
      <c r="IA307" s="38"/>
      <c r="IB307" s="38"/>
      <c r="IC307" s="38"/>
      <c r="ID307" s="38"/>
      <c r="IE307" s="38"/>
      <c r="IF307" s="38"/>
      <c r="IG307" s="38"/>
      <c r="IH307" s="38"/>
      <c r="II307" s="38"/>
      <c r="IJ307" s="38"/>
      <c r="IK307" s="38"/>
      <c r="IL307" s="38"/>
      <c r="IM307" s="38"/>
      <c r="IN307" s="38"/>
      <c r="IO307" s="38"/>
      <c r="IP307" s="38"/>
      <c r="IQ307" s="38"/>
      <c r="IR307" s="38"/>
      <c r="IS307" s="38"/>
      <c r="IT307" s="38"/>
      <c r="IU307" s="38"/>
      <c r="IV307" s="38"/>
      <c r="IW307" s="38"/>
      <c r="IX307" s="38"/>
      <c r="IY307" s="38"/>
      <c r="IZ307" s="38"/>
      <c r="JA307" s="38"/>
      <c r="JB307" s="38"/>
      <c r="JC307" s="38"/>
      <c r="JD307" s="38"/>
      <c r="JE307" s="38"/>
      <c r="JF307" s="38"/>
      <c r="JG307" s="38"/>
      <c r="JH307" s="38"/>
      <c r="JI307" s="38"/>
      <c r="JJ307" s="38"/>
      <c r="JK307" s="38"/>
      <c r="JL307" s="38"/>
      <c r="JM307" s="38"/>
      <c r="JN307" s="38"/>
      <c r="JO307" s="38"/>
      <c r="JP307" s="38"/>
      <c r="JQ307" s="38"/>
      <c r="JR307" s="38"/>
      <c r="JS307" s="38"/>
      <c r="JT307" s="38"/>
      <c r="JU307" s="38"/>
      <c r="JV307" s="38"/>
      <c r="JW307" s="38"/>
      <c r="JX307" s="38"/>
      <c r="JY307" s="38"/>
      <c r="JZ307" s="38"/>
      <c r="KA307" s="38"/>
      <c r="KB307" s="38"/>
      <c r="KC307" s="38"/>
      <c r="KD307" s="38"/>
      <c r="KE307" s="38"/>
      <c r="KF307" s="38"/>
      <c r="KG307" s="38"/>
      <c r="KH307" s="38"/>
      <c r="KI307" s="38"/>
      <c r="KJ307" s="38"/>
      <c r="KK307" s="38"/>
      <c r="KL307" s="38"/>
      <c r="KM307" s="38"/>
      <c r="KN307" s="38"/>
      <c r="KO307" s="38"/>
      <c r="KP307" s="38"/>
      <c r="KQ307" s="38"/>
      <c r="KR307" s="38"/>
      <c r="KS307" s="38"/>
      <c r="KT307" s="38"/>
      <c r="KU307" s="38"/>
      <c r="KV307" s="38"/>
      <c r="KW307" s="38"/>
      <c r="KX307" s="38"/>
      <c r="KY307" s="38"/>
      <c r="KZ307" s="38"/>
      <c r="LA307" s="38"/>
      <c r="LB307" s="38"/>
      <c r="LC307" s="38"/>
      <c r="LD307" s="38"/>
      <c r="LE307" s="38"/>
      <c r="LF307" s="38"/>
      <c r="LG307" s="38"/>
      <c r="LH307" s="38"/>
      <c r="LI307" s="38"/>
      <c r="LJ307" s="38"/>
      <c r="LK307" s="38"/>
      <c r="LL307" s="38"/>
      <c r="LM307" s="38"/>
      <c r="LN307" s="38"/>
      <c r="LO307" s="38"/>
      <c r="LP307" s="38"/>
      <c r="LQ307" s="38"/>
      <c r="LR307" s="38"/>
      <c r="LS307" s="38"/>
      <c r="LT307" s="38"/>
      <c r="LU307" s="38"/>
      <c r="LV307" s="38"/>
      <c r="LW307" s="38"/>
      <c r="LX307" s="38"/>
      <c r="LY307" s="38"/>
      <c r="LZ307" s="38"/>
      <c r="MA307" s="38"/>
      <c r="MB307" s="38"/>
      <c r="MC307" s="38"/>
      <c r="MD307" s="38"/>
      <c r="ME307" s="38"/>
      <c r="MF307" s="38"/>
      <c r="MG307" s="38"/>
      <c r="MH307" s="38"/>
      <c r="MI307" s="38"/>
      <c r="MJ307" s="38"/>
      <c r="MK307" s="38"/>
      <c r="ML307" s="38"/>
      <c r="MM307" s="38"/>
      <c r="MN307" s="38"/>
      <c r="MO307" s="38"/>
      <c r="MP307" s="38"/>
      <c r="MQ307" s="38"/>
      <c r="MR307" s="38"/>
      <c r="MS307" s="38"/>
      <c r="MT307" s="38"/>
      <c r="MU307" s="38"/>
      <c r="MV307" s="38"/>
      <c r="MW307" s="38"/>
      <c r="MX307" s="38"/>
      <c r="MY307" s="38"/>
      <c r="MZ307" s="38"/>
      <c r="NA307" s="38"/>
      <c r="NB307" s="38"/>
      <c r="NC307" s="38"/>
      <c r="ND307" s="38"/>
      <c r="NE307" s="38"/>
      <c r="NF307" s="38"/>
      <c r="NG307" s="38"/>
      <c r="NH307" s="38"/>
      <c r="NI307" s="38"/>
      <c r="NJ307" s="38"/>
      <c r="NK307" s="38"/>
      <c r="NL307" s="38"/>
      <c r="NM307" s="38"/>
      <c r="NN307" s="38"/>
      <c r="NO307" s="38"/>
      <c r="NP307" s="38"/>
      <c r="NQ307" s="38"/>
      <c r="NR307" s="38"/>
      <c r="NS307" s="38"/>
      <c r="NT307" s="38"/>
      <c r="NU307" s="38"/>
      <c r="NV307" s="38"/>
      <c r="NW307" s="38"/>
      <c r="NX307" s="38"/>
      <c r="NY307" s="38"/>
      <c r="NZ307" s="38"/>
      <c r="OA307" s="38"/>
      <c r="OB307" s="38"/>
      <c r="OC307" s="38"/>
      <c r="OD307" s="38"/>
      <c r="OE307" s="38"/>
      <c r="OF307" s="38"/>
      <c r="OG307" s="38"/>
      <c r="OH307" s="38"/>
      <c r="OI307" s="38"/>
      <c r="OJ307" s="38"/>
      <c r="OK307" s="38"/>
      <c r="OL307" s="38"/>
      <c r="OM307" s="38"/>
      <c r="ON307" s="38"/>
      <c r="OO307" s="38"/>
      <c r="OP307" s="38"/>
      <c r="OQ307" s="38"/>
      <c r="OR307" s="38"/>
      <c r="OS307" s="38"/>
      <c r="OT307" s="38"/>
      <c r="OU307" s="38"/>
      <c r="OV307" s="38"/>
      <c r="OW307" s="38"/>
      <c r="OX307" s="38"/>
      <c r="OY307" s="38"/>
      <c r="OZ307" s="38"/>
      <c r="PA307" s="38"/>
      <c r="PB307" s="38"/>
      <c r="PC307" s="38"/>
      <c r="PD307" s="38"/>
      <c r="PE307" s="38"/>
      <c r="PF307" s="38"/>
      <c r="PG307" s="38"/>
      <c r="PH307" s="38"/>
      <c r="PI307" s="38"/>
      <c r="PJ307" s="38"/>
      <c r="PK307" s="38"/>
      <c r="PL307" s="38"/>
      <c r="PM307" s="38"/>
      <c r="PN307" s="38"/>
      <c r="PO307" s="38"/>
      <c r="PP307" s="38"/>
      <c r="PQ307" s="38"/>
      <c r="PR307" s="38"/>
      <c r="PS307" s="38"/>
      <c r="PT307" s="38"/>
      <c r="PU307" s="38"/>
      <c r="PV307" s="38"/>
      <c r="PW307" s="38"/>
      <c r="PX307" s="38"/>
      <c r="PY307" s="38"/>
      <c r="PZ307" s="38"/>
      <c r="QA307" s="38"/>
      <c r="QB307" s="38"/>
      <c r="QC307" s="38"/>
      <c r="QD307" s="38"/>
      <c r="QE307" s="38"/>
      <c r="QF307" s="38"/>
      <c r="QG307" s="38"/>
      <c r="QH307" s="38"/>
      <c r="QI307" s="38"/>
      <c r="QJ307" s="38"/>
      <c r="QK307" s="38"/>
      <c r="QL307" s="38"/>
      <c r="QM307" s="38"/>
      <c r="QN307" s="38"/>
      <c r="QO307" s="38"/>
      <c r="QP307" s="38"/>
      <c r="QQ307" s="38"/>
      <c r="QR307" s="38"/>
      <c r="QS307" s="38"/>
      <c r="QT307" s="38"/>
      <c r="QU307" s="38"/>
      <c r="QV307" s="38"/>
      <c r="QW307" s="38"/>
      <c r="QX307" s="38"/>
      <c r="QY307" s="38"/>
      <c r="QZ307" s="38"/>
      <c r="RA307" s="38"/>
      <c r="RB307" s="38"/>
      <c r="RC307" s="38"/>
      <c r="RD307" s="38"/>
      <c r="RE307" s="38"/>
      <c r="RF307" s="38"/>
      <c r="RG307" s="38"/>
      <c r="RH307" s="38"/>
      <c r="RI307" s="38"/>
      <c r="RJ307" s="38"/>
      <c r="RK307" s="38"/>
      <c r="RL307" s="38"/>
      <c r="RM307" s="38"/>
      <c r="RN307" s="38"/>
      <c r="RO307" s="38"/>
      <c r="RP307" s="38"/>
      <c r="RQ307" s="38"/>
      <c r="RR307" s="38"/>
      <c r="RS307" s="38"/>
      <c r="RT307" s="38"/>
      <c r="RU307" s="38"/>
      <c r="RV307" s="38"/>
      <c r="RW307" s="38"/>
      <c r="RX307" s="38"/>
      <c r="RY307" s="38"/>
      <c r="RZ307" s="38"/>
      <c r="SA307" s="38"/>
      <c r="SB307" s="38"/>
      <c r="SC307" s="38"/>
      <c r="SD307" s="38"/>
      <c r="SE307" s="38"/>
      <c r="SF307" s="38"/>
      <c r="SG307" s="38"/>
      <c r="SH307" s="38"/>
      <c r="SI307" s="38"/>
      <c r="SJ307" s="38"/>
      <c r="SK307" s="38"/>
      <c r="SL307" s="38"/>
      <c r="SM307" s="38"/>
      <c r="SN307" s="38"/>
      <c r="SO307" s="38"/>
      <c r="SP307" s="38"/>
      <c r="SQ307" s="38"/>
      <c r="SR307" s="38"/>
      <c r="SS307" s="38"/>
      <c r="ST307" s="38"/>
      <c r="SU307" s="38"/>
      <c r="SV307" s="38"/>
      <c r="SW307" s="38"/>
      <c r="SX307" s="38"/>
      <c r="SY307" s="38"/>
      <c r="SZ307" s="38"/>
      <c r="TA307" s="38"/>
      <c r="TB307" s="38"/>
      <c r="TC307" s="38"/>
      <c r="TD307" s="38"/>
      <c r="TE307" s="38"/>
      <c r="TF307" s="38"/>
      <c r="TG307" s="38"/>
      <c r="TH307" s="38"/>
      <c r="TI307" s="38"/>
      <c r="TJ307" s="38"/>
      <c r="TK307" s="38"/>
      <c r="TL307" s="38"/>
      <c r="TM307" s="38"/>
      <c r="TN307" s="38"/>
      <c r="TO307" s="38"/>
      <c r="TP307" s="38"/>
      <c r="TQ307" s="38"/>
      <c r="TR307" s="38"/>
      <c r="TS307" s="38"/>
      <c r="TT307" s="38"/>
      <c r="TU307" s="38"/>
      <c r="TV307" s="38"/>
      <c r="TW307" s="38"/>
      <c r="TX307" s="38"/>
      <c r="TY307" s="38"/>
      <c r="TZ307" s="38"/>
      <c r="UA307" s="38"/>
      <c r="UB307" s="38"/>
      <c r="UC307" s="38"/>
      <c r="UD307" s="38"/>
      <c r="UE307" s="38"/>
      <c r="UF307" s="38"/>
      <c r="UG307" s="38"/>
      <c r="UH307" s="38"/>
      <c r="UI307" s="38"/>
      <c r="UJ307" s="38"/>
      <c r="UK307" s="38"/>
      <c r="UL307" s="38"/>
      <c r="UM307" s="38"/>
      <c r="UN307" s="38"/>
      <c r="UO307" s="38"/>
      <c r="UP307" s="38"/>
      <c r="UQ307" s="38"/>
      <c r="UR307" s="38"/>
      <c r="US307" s="38"/>
      <c r="UT307" s="38"/>
      <c r="UU307" s="38"/>
      <c r="UV307" s="38"/>
      <c r="UW307" s="38"/>
      <c r="UX307" s="38"/>
      <c r="UY307" s="38"/>
      <c r="UZ307" s="38"/>
      <c r="VA307" s="38"/>
      <c r="VB307" s="38"/>
      <c r="VC307" s="38"/>
      <c r="VD307" s="38"/>
      <c r="VE307" s="38"/>
      <c r="VF307" s="38"/>
      <c r="VG307" s="38"/>
      <c r="VH307" s="38"/>
      <c r="VI307" s="38"/>
      <c r="VJ307" s="38"/>
      <c r="VK307" s="38"/>
      <c r="VL307" s="38"/>
      <c r="VM307" s="38"/>
      <c r="VN307" s="38"/>
      <c r="VO307" s="38"/>
      <c r="VP307" s="38"/>
      <c r="VQ307" s="38"/>
      <c r="VR307" s="38"/>
      <c r="VS307" s="38"/>
      <c r="VT307" s="38"/>
      <c r="VU307" s="38"/>
      <c r="VV307" s="38"/>
      <c r="VW307" s="38"/>
      <c r="VX307" s="38"/>
      <c r="VY307" s="38"/>
      <c r="VZ307" s="38"/>
      <c r="WA307" s="38"/>
      <c r="WB307" s="38"/>
      <c r="WC307" s="38"/>
      <c r="WD307" s="38"/>
      <c r="WE307" s="38"/>
      <c r="WF307" s="38"/>
      <c r="WG307" s="38"/>
      <c r="WH307" s="38"/>
      <c r="WI307" s="38"/>
      <c r="WJ307" s="38"/>
      <c r="WK307" s="38"/>
      <c r="WL307" s="38"/>
      <c r="WM307" s="38"/>
      <c r="WN307" s="38"/>
      <c r="WO307" s="38"/>
      <c r="WP307" s="38"/>
      <c r="WQ307" s="38"/>
      <c r="WR307" s="38"/>
      <c r="WS307" s="38"/>
      <c r="WT307" s="38"/>
      <c r="WU307" s="38"/>
      <c r="WV307" s="38"/>
      <c r="WW307" s="38"/>
      <c r="WX307" s="38"/>
      <c r="WY307" s="38"/>
      <c r="WZ307" s="38"/>
      <c r="XA307" s="38"/>
      <c r="XB307" s="38"/>
      <c r="XC307" s="38"/>
      <c r="XD307" s="38">
        <v>1</v>
      </c>
      <c r="XE307" s="38"/>
      <c r="XF307" s="38"/>
      <c r="XG307" s="38"/>
      <c r="XH307" s="38"/>
      <c r="XI307" s="38">
        <v>1</v>
      </c>
      <c r="XJ307" s="38"/>
      <c r="XK307" s="38"/>
      <c r="XL307" s="38"/>
      <c r="XM307" s="38"/>
      <c r="XN307" s="38"/>
      <c r="XO307" s="38"/>
      <c r="XP307" s="38"/>
      <c r="XQ307" s="38"/>
      <c r="XR307" s="38"/>
      <c r="XS307" s="38"/>
      <c r="XT307" s="38"/>
      <c r="XU307" s="38"/>
      <c r="XV307" s="38"/>
      <c r="XW307" s="38"/>
      <c r="XX307" s="38"/>
      <c r="XY307" s="38"/>
      <c r="XZ307" s="38"/>
      <c r="YA307" s="38"/>
      <c r="YB307" s="38"/>
      <c r="YC307" s="38"/>
      <c r="YD307" s="38"/>
      <c r="YE307" s="38"/>
      <c r="YF307" s="38"/>
      <c r="YG307" s="38"/>
      <c r="YH307" s="38"/>
      <c r="YI307" s="38"/>
      <c r="YJ307" s="38"/>
      <c r="YK307" s="38"/>
      <c r="YL307" s="38"/>
      <c r="YM307" s="38"/>
      <c r="YN307" s="38"/>
      <c r="YO307" s="38"/>
      <c r="YP307" s="38"/>
      <c r="YQ307" s="38"/>
      <c r="YR307" s="38"/>
      <c r="YS307" s="38"/>
      <c r="YT307" s="38"/>
      <c r="YU307" s="38"/>
      <c r="YV307" s="38"/>
      <c r="YW307" s="38"/>
      <c r="YX307" s="38"/>
      <c r="YY307" s="38"/>
      <c r="YZ307" s="38"/>
      <c r="ZA307" s="38"/>
      <c r="ZB307" s="38"/>
      <c r="ZC307" s="38"/>
      <c r="ZD307" s="38"/>
      <c r="ZE307" s="38"/>
      <c r="ZF307" s="38"/>
      <c r="ZG307" s="38"/>
      <c r="ZH307" s="38"/>
      <c r="ZI307" s="38"/>
      <c r="ZJ307" s="38"/>
      <c r="ZK307" s="38"/>
      <c r="ZL307" s="38"/>
      <c r="ZM307" s="38"/>
      <c r="ZN307" s="38"/>
      <c r="ZO307" s="38"/>
      <c r="ZP307" s="38"/>
      <c r="ZQ307" s="38"/>
      <c r="ZR307" s="38"/>
      <c r="ZS307" s="38"/>
      <c r="ZT307" s="38"/>
      <c r="ZU307" s="38"/>
      <c r="ZV307" s="38"/>
      <c r="ZW307" s="38"/>
      <c r="ZX307" s="38"/>
      <c r="ZY307" s="38"/>
      <c r="ZZ307" s="38"/>
      <c r="AAA307" s="38"/>
      <c r="AAB307" s="38"/>
      <c r="AAC307" s="38"/>
      <c r="AAD307" s="38"/>
      <c r="AAE307" s="38"/>
      <c r="AAF307" s="38"/>
      <c r="AAG307" s="38"/>
      <c r="AAH307" s="38"/>
      <c r="AAI307" s="38"/>
      <c r="AAJ307" s="31">
        <f t="shared" si="26"/>
        <v>0</v>
      </c>
    </row>
    <row r="308" spans="1:712" s="5" customFormat="1" x14ac:dyDescent="0.25">
      <c r="A308" s="56" t="s">
        <v>211</v>
      </c>
      <c r="B308" s="77">
        <f t="shared" si="29"/>
        <v>0</v>
      </c>
      <c r="C308" s="69">
        <v>1</v>
      </c>
      <c r="D308" s="70">
        <v>42828</v>
      </c>
      <c r="E308" s="79">
        <v>70.11</v>
      </c>
      <c r="F308" s="79">
        <f t="shared" si="32"/>
        <v>0</v>
      </c>
      <c r="G308" s="77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38"/>
      <c r="CQ308" s="38"/>
      <c r="CR308" s="38"/>
      <c r="CS308" s="38"/>
      <c r="CT308" s="38"/>
      <c r="CU308" s="38"/>
      <c r="CV308" s="38"/>
      <c r="CW308" s="38"/>
      <c r="CX308" s="38"/>
      <c r="CY308" s="38"/>
      <c r="CZ308" s="38"/>
      <c r="DA308" s="38"/>
      <c r="DB308" s="38"/>
      <c r="DC308" s="38"/>
      <c r="DD308" s="38"/>
      <c r="DE308" s="38"/>
      <c r="DF308" s="38"/>
      <c r="DG308" s="38"/>
      <c r="DH308" s="38"/>
      <c r="DI308" s="38"/>
      <c r="DJ308" s="38"/>
      <c r="DK308" s="38"/>
      <c r="DL308" s="38"/>
      <c r="DM308" s="38"/>
      <c r="DN308" s="38"/>
      <c r="DO308" s="38"/>
      <c r="DP308" s="38"/>
      <c r="DQ308" s="38"/>
      <c r="DR308" s="38"/>
      <c r="DS308" s="38"/>
      <c r="DT308" s="38"/>
      <c r="DU308" s="38"/>
      <c r="DV308" s="38"/>
      <c r="DW308" s="38"/>
      <c r="DX308" s="38"/>
      <c r="DY308" s="38"/>
      <c r="DZ308" s="38"/>
      <c r="EA308" s="38"/>
      <c r="EB308" s="38"/>
      <c r="EC308" s="38"/>
      <c r="ED308" s="38"/>
      <c r="EE308" s="38"/>
      <c r="EF308" s="38"/>
      <c r="EG308" s="38"/>
      <c r="EH308" s="38"/>
      <c r="EI308" s="38"/>
      <c r="EJ308" s="38"/>
      <c r="EK308" s="38"/>
      <c r="EL308" s="38"/>
      <c r="EM308" s="38"/>
      <c r="EN308" s="38"/>
      <c r="EO308" s="38"/>
      <c r="EP308" s="38"/>
      <c r="EQ308" s="38"/>
      <c r="ER308" s="38"/>
      <c r="ES308" s="38"/>
      <c r="ET308" s="38"/>
      <c r="EU308" s="38"/>
      <c r="EV308" s="38"/>
      <c r="EW308" s="38"/>
      <c r="EX308" s="38"/>
      <c r="EY308" s="38"/>
      <c r="EZ308" s="38"/>
      <c r="FA308" s="38"/>
      <c r="FB308" s="38"/>
      <c r="FC308" s="38"/>
      <c r="FD308" s="38"/>
      <c r="FE308" s="38"/>
      <c r="FF308" s="38"/>
      <c r="FG308" s="38"/>
      <c r="FH308" s="38"/>
      <c r="FI308" s="38"/>
      <c r="FJ308" s="38"/>
      <c r="FK308" s="38"/>
      <c r="FL308" s="38"/>
      <c r="FM308" s="38"/>
      <c r="FN308" s="38"/>
      <c r="FO308" s="38"/>
      <c r="FP308" s="38"/>
      <c r="FQ308" s="38"/>
      <c r="FR308" s="38"/>
      <c r="FS308" s="38"/>
      <c r="FT308" s="38"/>
      <c r="FU308" s="38"/>
      <c r="FV308" s="38"/>
      <c r="FW308" s="38"/>
      <c r="FX308" s="38"/>
      <c r="FY308" s="38"/>
      <c r="FZ308" s="38"/>
      <c r="GA308" s="38"/>
      <c r="GB308" s="38"/>
      <c r="GC308" s="38"/>
      <c r="GD308" s="38"/>
      <c r="GE308" s="38"/>
      <c r="GF308" s="38"/>
      <c r="GG308" s="38"/>
      <c r="GH308" s="38"/>
      <c r="GI308" s="38"/>
      <c r="GJ308" s="38"/>
      <c r="GK308" s="38"/>
      <c r="GL308" s="38"/>
      <c r="GM308" s="38"/>
      <c r="GN308" s="38"/>
      <c r="GO308" s="38"/>
      <c r="GP308" s="38"/>
      <c r="GQ308" s="38"/>
      <c r="GR308" s="38"/>
      <c r="GS308" s="38"/>
      <c r="GT308" s="38"/>
      <c r="GU308" s="38"/>
      <c r="GV308" s="38"/>
      <c r="GW308" s="38"/>
      <c r="GX308" s="38"/>
      <c r="GY308" s="38"/>
      <c r="GZ308" s="38"/>
      <c r="HA308" s="38"/>
      <c r="HB308" s="38"/>
      <c r="HC308" s="38"/>
      <c r="HD308" s="38"/>
      <c r="HE308" s="38"/>
      <c r="HF308" s="38"/>
      <c r="HG308" s="38"/>
      <c r="HH308" s="38"/>
      <c r="HI308" s="38"/>
      <c r="HJ308" s="38"/>
      <c r="HK308" s="38"/>
      <c r="HL308" s="38"/>
      <c r="HM308" s="38"/>
      <c r="HN308" s="38"/>
      <c r="HO308" s="38"/>
      <c r="HP308" s="38"/>
      <c r="HQ308" s="38"/>
      <c r="HR308" s="38"/>
      <c r="HS308" s="38"/>
      <c r="HT308" s="38"/>
      <c r="HU308" s="38"/>
      <c r="HV308" s="38"/>
      <c r="HW308" s="38"/>
      <c r="HX308" s="38"/>
      <c r="HY308" s="38"/>
      <c r="HZ308" s="38"/>
      <c r="IA308" s="38"/>
      <c r="IB308" s="38"/>
      <c r="IC308" s="38"/>
      <c r="ID308" s="38"/>
      <c r="IE308" s="38"/>
      <c r="IF308" s="38"/>
      <c r="IG308" s="38"/>
      <c r="IH308" s="38"/>
      <c r="II308" s="38"/>
      <c r="IJ308" s="38"/>
      <c r="IK308" s="38"/>
      <c r="IL308" s="38"/>
      <c r="IM308" s="38"/>
      <c r="IN308" s="38"/>
      <c r="IO308" s="38"/>
      <c r="IP308" s="38"/>
      <c r="IQ308" s="38"/>
      <c r="IR308" s="38"/>
      <c r="IS308" s="38"/>
      <c r="IT308" s="38"/>
      <c r="IU308" s="38"/>
      <c r="IV308" s="38"/>
      <c r="IW308" s="38"/>
      <c r="IX308" s="38"/>
      <c r="IY308" s="38"/>
      <c r="IZ308" s="38"/>
      <c r="JA308" s="38"/>
      <c r="JB308" s="38"/>
      <c r="JC308" s="38"/>
      <c r="JD308" s="38"/>
      <c r="JE308" s="38"/>
      <c r="JF308" s="38"/>
      <c r="JG308" s="38"/>
      <c r="JH308" s="38"/>
      <c r="JI308" s="38"/>
      <c r="JJ308" s="38"/>
      <c r="JK308" s="38"/>
      <c r="JL308" s="38"/>
      <c r="JM308" s="38"/>
      <c r="JN308" s="38"/>
      <c r="JO308" s="38"/>
      <c r="JP308" s="38"/>
      <c r="JQ308" s="38"/>
      <c r="JR308" s="38"/>
      <c r="JS308" s="38"/>
      <c r="JT308" s="38"/>
      <c r="JU308" s="38"/>
      <c r="JV308" s="38"/>
      <c r="JW308" s="38"/>
      <c r="JX308" s="38"/>
      <c r="JY308" s="38"/>
      <c r="JZ308" s="38"/>
      <c r="KA308" s="38"/>
      <c r="KB308" s="38"/>
      <c r="KC308" s="38"/>
      <c r="KD308" s="38"/>
      <c r="KE308" s="38"/>
      <c r="KF308" s="38"/>
      <c r="KG308" s="38"/>
      <c r="KH308" s="38"/>
      <c r="KI308" s="38"/>
      <c r="KJ308" s="38"/>
      <c r="KK308" s="38"/>
      <c r="KL308" s="38"/>
      <c r="KM308" s="38"/>
      <c r="KN308" s="38"/>
      <c r="KO308" s="38"/>
      <c r="KP308" s="38"/>
      <c r="KQ308" s="38"/>
      <c r="KR308" s="38"/>
      <c r="KS308" s="38"/>
      <c r="KT308" s="38"/>
      <c r="KU308" s="38"/>
      <c r="KV308" s="38"/>
      <c r="KW308" s="38"/>
      <c r="KX308" s="38"/>
      <c r="KY308" s="38"/>
      <c r="KZ308" s="38"/>
      <c r="LA308" s="38"/>
      <c r="LB308" s="38"/>
      <c r="LC308" s="38"/>
      <c r="LD308" s="38"/>
      <c r="LE308" s="38"/>
      <c r="LF308" s="38"/>
      <c r="LG308" s="38"/>
      <c r="LH308" s="38"/>
      <c r="LI308" s="38"/>
      <c r="LJ308" s="38"/>
      <c r="LK308" s="38"/>
      <c r="LL308" s="38"/>
      <c r="LM308" s="38"/>
      <c r="LN308" s="38"/>
      <c r="LO308" s="38"/>
      <c r="LP308" s="38"/>
      <c r="LQ308" s="38"/>
      <c r="LR308" s="38"/>
      <c r="LS308" s="38"/>
      <c r="LT308" s="38"/>
      <c r="LU308" s="38"/>
      <c r="LV308" s="38"/>
      <c r="LW308" s="38"/>
      <c r="LX308" s="38"/>
      <c r="LY308" s="38"/>
      <c r="LZ308" s="38"/>
      <c r="MA308" s="38"/>
      <c r="MB308" s="38"/>
      <c r="MC308" s="38"/>
      <c r="MD308" s="38"/>
      <c r="ME308" s="38"/>
      <c r="MF308" s="38"/>
      <c r="MG308" s="38"/>
      <c r="MH308" s="38"/>
      <c r="MI308" s="38"/>
      <c r="MJ308" s="38"/>
      <c r="MK308" s="38"/>
      <c r="ML308" s="38"/>
      <c r="MM308" s="38"/>
      <c r="MN308" s="38"/>
      <c r="MO308" s="38"/>
      <c r="MP308" s="38"/>
      <c r="MQ308" s="38"/>
      <c r="MR308" s="38"/>
      <c r="MS308" s="38"/>
      <c r="MT308" s="38"/>
      <c r="MU308" s="38"/>
      <c r="MV308" s="38"/>
      <c r="MW308" s="38"/>
      <c r="MX308" s="38"/>
      <c r="MY308" s="38"/>
      <c r="MZ308" s="38"/>
      <c r="NA308" s="38"/>
      <c r="NB308" s="38"/>
      <c r="NC308" s="38"/>
      <c r="ND308" s="38"/>
      <c r="NE308" s="38"/>
      <c r="NF308" s="38"/>
      <c r="NG308" s="38"/>
      <c r="NH308" s="38"/>
      <c r="NI308" s="38"/>
      <c r="NJ308" s="38"/>
      <c r="NK308" s="38"/>
      <c r="NL308" s="38"/>
      <c r="NM308" s="38"/>
      <c r="NN308" s="38"/>
      <c r="NO308" s="38"/>
      <c r="NP308" s="38"/>
      <c r="NQ308" s="38"/>
      <c r="NR308" s="38"/>
      <c r="NS308" s="38"/>
      <c r="NT308" s="38"/>
      <c r="NU308" s="38"/>
      <c r="NV308" s="38"/>
      <c r="NW308" s="38"/>
      <c r="NX308" s="38"/>
      <c r="NY308" s="38"/>
      <c r="NZ308" s="38"/>
      <c r="OA308" s="38"/>
      <c r="OB308" s="38"/>
      <c r="OC308" s="38"/>
      <c r="OD308" s="38"/>
      <c r="OE308" s="38"/>
      <c r="OF308" s="38"/>
      <c r="OG308" s="38"/>
      <c r="OH308" s="38"/>
      <c r="OI308" s="38"/>
      <c r="OJ308" s="38"/>
      <c r="OK308" s="38"/>
      <c r="OL308" s="38"/>
      <c r="OM308" s="38"/>
      <c r="ON308" s="38"/>
      <c r="OO308" s="38"/>
      <c r="OP308" s="38"/>
      <c r="OQ308" s="38"/>
      <c r="OR308" s="38"/>
      <c r="OS308" s="38"/>
      <c r="OT308" s="38"/>
      <c r="OU308" s="38"/>
      <c r="OV308" s="38"/>
      <c r="OW308" s="38"/>
      <c r="OX308" s="38"/>
      <c r="OY308" s="38"/>
      <c r="OZ308" s="38"/>
      <c r="PA308" s="38"/>
      <c r="PB308" s="38"/>
      <c r="PC308" s="38"/>
      <c r="PD308" s="38"/>
      <c r="PE308" s="38"/>
      <c r="PF308" s="38"/>
      <c r="PG308" s="38"/>
      <c r="PH308" s="38"/>
      <c r="PI308" s="38"/>
      <c r="PJ308" s="38"/>
      <c r="PK308" s="38"/>
      <c r="PL308" s="38"/>
      <c r="PM308" s="38"/>
      <c r="PN308" s="38"/>
      <c r="PO308" s="38"/>
      <c r="PP308" s="38"/>
      <c r="PQ308" s="38"/>
      <c r="PR308" s="38"/>
      <c r="PS308" s="38"/>
      <c r="PT308" s="38"/>
      <c r="PU308" s="38"/>
      <c r="PV308" s="38"/>
      <c r="PW308" s="38"/>
      <c r="PX308" s="38"/>
      <c r="PY308" s="38"/>
      <c r="PZ308" s="38"/>
      <c r="QA308" s="38"/>
      <c r="QB308" s="38"/>
      <c r="QC308" s="38"/>
      <c r="QD308" s="38"/>
      <c r="QE308" s="38"/>
      <c r="QF308" s="38"/>
      <c r="QG308" s="38"/>
      <c r="QH308" s="38"/>
      <c r="QI308" s="38"/>
      <c r="QJ308" s="38"/>
      <c r="QK308" s="38"/>
      <c r="QL308" s="38"/>
      <c r="QM308" s="38"/>
      <c r="QN308" s="38"/>
      <c r="QO308" s="38"/>
      <c r="QP308" s="38"/>
      <c r="QQ308" s="38"/>
      <c r="QR308" s="38"/>
      <c r="QS308" s="38"/>
      <c r="QT308" s="38"/>
      <c r="QU308" s="38"/>
      <c r="QV308" s="38"/>
      <c r="QW308" s="38"/>
      <c r="QX308" s="38"/>
      <c r="QY308" s="38"/>
      <c r="QZ308" s="38"/>
      <c r="RA308" s="38"/>
      <c r="RB308" s="38"/>
      <c r="RC308" s="38"/>
      <c r="RD308" s="38"/>
      <c r="RE308" s="38"/>
      <c r="RF308" s="38"/>
      <c r="RG308" s="38"/>
      <c r="RH308" s="38"/>
      <c r="RI308" s="38"/>
      <c r="RJ308" s="38"/>
      <c r="RK308" s="38"/>
      <c r="RL308" s="38"/>
      <c r="RM308" s="38"/>
      <c r="RN308" s="38"/>
      <c r="RO308" s="38"/>
      <c r="RP308" s="38"/>
      <c r="RQ308" s="38"/>
      <c r="RR308" s="38"/>
      <c r="RS308" s="38"/>
      <c r="RT308" s="38"/>
      <c r="RU308" s="38"/>
      <c r="RV308" s="38"/>
      <c r="RW308" s="38"/>
      <c r="RX308" s="38"/>
      <c r="RY308" s="38"/>
      <c r="RZ308" s="38"/>
      <c r="SA308" s="38"/>
      <c r="SB308" s="38"/>
      <c r="SC308" s="38"/>
      <c r="SD308" s="38"/>
      <c r="SE308" s="38"/>
      <c r="SF308" s="38"/>
      <c r="SG308" s="38"/>
      <c r="SH308" s="38"/>
      <c r="SI308" s="38"/>
      <c r="SJ308" s="38"/>
      <c r="SK308" s="38"/>
      <c r="SL308" s="38"/>
      <c r="SM308" s="38"/>
      <c r="SN308" s="38"/>
      <c r="SO308" s="38"/>
      <c r="SP308" s="38"/>
      <c r="SQ308" s="38"/>
      <c r="SR308" s="38"/>
      <c r="SS308" s="38"/>
      <c r="ST308" s="38"/>
      <c r="SU308" s="38"/>
      <c r="SV308" s="38"/>
      <c r="SW308" s="38"/>
      <c r="SX308" s="38"/>
      <c r="SY308" s="38"/>
      <c r="SZ308" s="38"/>
      <c r="TA308" s="38"/>
      <c r="TB308" s="38"/>
      <c r="TC308" s="38"/>
      <c r="TD308" s="38"/>
      <c r="TE308" s="38"/>
      <c r="TF308" s="38"/>
      <c r="TG308" s="38"/>
      <c r="TH308" s="38"/>
      <c r="TI308" s="38"/>
      <c r="TJ308" s="38"/>
      <c r="TK308" s="38"/>
      <c r="TL308" s="38"/>
      <c r="TM308" s="38"/>
      <c r="TN308" s="38"/>
      <c r="TO308" s="38"/>
      <c r="TP308" s="38"/>
      <c r="TQ308" s="38"/>
      <c r="TR308" s="38"/>
      <c r="TS308" s="38"/>
      <c r="TT308" s="38"/>
      <c r="TU308" s="38"/>
      <c r="TV308" s="38"/>
      <c r="TW308" s="38"/>
      <c r="TX308" s="38"/>
      <c r="TY308" s="38"/>
      <c r="TZ308" s="38"/>
      <c r="UA308" s="38"/>
      <c r="UB308" s="38"/>
      <c r="UC308" s="38"/>
      <c r="UD308" s="38"/>
      <c r="UE308" s="38"/>
      <c r="UF308" s="38"/>
      <c r="UG308" s="38"/>
      <c r="UH308" s="38"/>
      <c r="UI308" s="38"/>
      <c r="UJ308" s="38"/>
      <c r="UK308" s="38"/>
      <c r="UL308" s="38"/>
      <c r="UM308" s="38"/>
      <c r="UN308" s="38"/>
      <c r="UO308" s="38"/>
      <c r="UP308" s="38"/>
      <c r="UQ308" s="38"/>
      <c r="UR308" s="38"/>
      <c r="US308" s="38"/>
      <c r="UT308" s="38"/>
      <c r="UU308" s="38"/>
      <c r="UV308" s="38"/>
      <c r="UW308" s="38"/>
      <c r="UX308" s="38"/>
      <c r="UY308" s="38"/>
      <c r="UZ308" s="38"/>
      <c r="VA308" s="38"/>
      <c r="VB308" s="38"/>
      <c r="VC308" s="38"/>
      <c r="VD308" s="38"/>
      <c r="VE308" s="38"/>
      <c r="VF308" s="38"/>
      <c r="VG308" s="38"/>
      <c r="VH308" s="38"/>
      <c r="VI308" s="38"/>
      <c r="VJ308" s="38"/>
      <c r="VK308" s="38"/>
      <c r="VL308" s="38"/>
      <c r="VM308" s="38"/>
      <c r="VN308" s="38"/>
      <c r="VO308" s="38"/>
      <c r="VP308" s="38"/>
      <c r="VQ308" s="38"/>
      <c r="VR308" s="38"/>
      <c r="VS308" s="38"/>
      <c r="VT308" s="38"/>
      <c r="VU308" s="38"/>
      <c r="VV308" s="38"/>
      <c r="VW308" s="38"/>
      <c r="VX308" s="38"/>
      <c r="VY308" s="38"/>
      <c r="VZ308" s="38"/>
      <c r="WA308" s="38"/>
      <c r="WB308" s="38"/>
      <c r="WC308" s="38"/>
      <c r="WD308" s="38"/>
      <c r="WE308" s="38"/>
      <c r="WF308" s="38"/>
      <c r="WG308" s="38"/>
      <c r="WH308" s="38"/>
      <c r="WI308" s="38"/>
      <c r="WJ308" s="38"/>
      <c r="WK308" s="38"/>
      <c r="WL308" s="38"/>
      <c r="WM308" s="38"/>
      <c r="WN308" s="38"/>
      <c r="WO308" s="38"/>
      <c r="WP308" s="38"/>
      <c r="WQ308" s="38"/>
      <c r="WR308" s="38"/>
      <c r="WS308" s="38"/>
      <c r="WT308" s="38"/>
      <c r="WU308" s="38"/>
      <c r="WV308" s="38"/>
      <c r="WW308" s="38"/>
      <c r="WX308" s="38"/>
      <c r="WY308" s="38"/>
      <c r="WZ308" s="38"/>
      <c r="XA308" s="38"/>
      <c r="XB308" s="38"/>
      <c r="XC308" s="38"/>
      <c r="XD308" s="38"/>
      <c r="XE308" s="38"/>
      <c r="XF308" s="38"/>
      <c r="XG308" s="38"/>
      <c r="XH308" s="38"/>
      <c r="XI308" s="38"/>
      <c r="XJ308" s="38"/>
      <c r="XK308" s="38"/>
      <c r="XL308" s="38"/>
      <c r="XM308" s="38"/>
      <c r="XN308" s="38"/>
      <c r="XO308" s="38"/>
      <c r="XP308" s="38"/>
      <c r="XQ308" s="38"/>
      <c r="XR308" s="38"/>
      <c r="XS308" s="38"/>
      <c r="XT308" s="38"/>
      <c r="XU308" s="38"/>
      <c r="XV308" s="38"/>
      <c r="XW308" s="38"/>
      <c r="XX308" s="38"/>
      <c r="XY308" s="38"/>
      <c r="XZ308" s="38"/>
      <c r="YA308" s="38"/>
      <c r="YB308" s="38"/>
      <c r="YC308" s="38"/>
      <c r="YD308" s="38"/>
      <c r="YE308" s="38"/>
      <c r="YF308" s="38"/>
      <c r="YG308" s="38"/>
      <c r="YH308" s="38"/>
      <c r="YI308" s="38"/>
      <c r="YJ308" s="38"/>
      <c r="YK308" s="38"/>
      <c r="YL308" s="38"/>
      <c r="YM308" s="38"/>
      <c r="YN308" s="38"/>
      <c r="YO308" s="38"/>
      <c r="YP308" s="38"/>
      <c r="YQ308" s="38"/>
      <c r="YR308" s="38"/>
      <c r="YS308" s="38"/>
      <c r="YT308" s="38"/>
      <c r="YU308" s="38"/>
      <c r="YV308" s="38"/>
      <c r="YW308" s="38"/>
      <c r="YX308" s="38"/>
      <c r="YY308" s="38"/>
      <c r="YZ308" s="38"/>
      <c r="ZA308" s="38"/>
      <c r="ZB308" s="38"/>
      <c r="ZC308" s="38"/>
      <c r="ZD308" s="38"/>
      <c r="ZE308" s="38"/>
      <c r="ZF308" s="38"/>
      <c r="ZG308" s="38"/>
      <c r="ZH308" s="38"/>
      <c r="ZI308" s="38"/>
      <c r="ZJ308" s="38"/>
      <c r="ZK308" s="38"/>
      <c r="ZL308" s="38"/>
      <c r="ZM308" s="38"/>
      <c r="ZN308" s="38"/>
      <c r="ZO308" s="38"/>
      <c r="ZP308" s="38"/>
      <c r="ZQ308" s="38"/>
      <c r="ZR308" s="38"/>
      <c r="ZS308" s="38"/>
      <c r="ZT308" s="38"/>
      <c r="ZU308" s="38"/>
      <c r="ZV308" s="38"/>
      <c r="ZW308" s="38"/>
      <c r="ZX308" s="38"/>
      <c r="ZY308" s="38"/>
      <c r="ZZ308" s="38"/>
      <c r="AAA308" s="38"/>
      <c r="AAB308" s="38"/>
      <c r="AAC308" s="38"/>
      <c r="AAD308" s="38"/>
      <c r="AAE308" s="38"/>
      <c r="AAF308" s="38"/>
      <c r="AAG308" s="38"/>
      <c r="AAH308" s="38"/>
      <c r="AAI308" s="38"/>
      <c r="AAJ308" s="31">
        <f t="shared" si="26"/>
        <v>0</v>
      </c>
    </row>
    <row r="309" spans="1:712" s="5" customFormat="1" x14ac:dyDescent="0.25">
      <c r="A309" s="56" t="s">
        <v>133</v>
      </c>
      <c r="B309" s="77">
        <f t="shared" si="29"/>
        <v>0</v>
      </c>
      <c r="C309" s="69">
        <v>1</v>
      </c>
      <c r="D309" s="70">
        <v>43437</v>
      </c>
      <c r="E309" s="79">
        <v>39.39</v>
      </c>
      <c r="F309" s="79">
        <f t="shared" si="32"/>
        <v>0</v>
      </c>
      <c r="G309" s="77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  <c r="CI309" s="38"/>
      <c r="CJ309" s="38"/>
      <c r="CK309" s="38"/>
      <c r="CL309" s="38"/>
      <c r="CM309" s="38"/>
      <c r="CN309" s="38"/>
      <c r="CO309" s="38"/>
      <c r="CP309" s="38"/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38"/>
      <c r="DC309" s="38"/>
      <c r="DD309" s="38"/>
      <c r="DE309" s="38"/>
      <c r="DF309" s="38"/>
      <c r="DG309" s="38"/>
      <c r="DH309" s="38"/>
      <c r="DI309" s="38"/>
      <c r="DJ309" s="38"/>
      <c r="DK309" s="38"/>
      <c r="DL309" s="38"/>
      <c r="DM309" s="38"/>
      <c r="DN309" s="38"/>
      <c r="DO309" s="38"/>
      <c r="DP309" s="38"/>
      <c r="DQ309" s="38"/>
      <c r="DR309" s="38"/>
      <c r="DS309" s="38"/>
      <c r="DT309" s="38"/>
      <c r="DU309" s="38"/>
      <c r="DV309" s="38"/>
      <c r="DW309" s="38"/>
      <c r="DX309" s="38"/>
      <c r="DY309" s="38"/>
      <c r="DZ309" s="38"/>
      <c r="EA309" s="38"/>
      <c r="EB309" s="38"/>
      <c r="EC309" s="38"/>
      <c r="ED309" s="38"/>
      <c r="EE309" s="38"/>
      <c r="EF309" s="38"/>
      <c r="EG309" s="38"/>
      <c r="EH309" s="38"/>
      <c r="EI309" s="38"/>
      <c r="EJ309" s="38"/>
      <c r="EK309" s="38"/>
      <c r="EL309" s="38"/>
      <c r="EM309" s="38"/>
      <c r="EN309" s="38"/>
      <c r="EO309" s="38"/>
      <c r="EP309" s="38"/>
      <c r="EQ309" s="38"/>
      <c r="ER309" s="38"/>
      <c r="ES309" s="38"/>
      <c r="ET309" s="38"/>
      <c r="EU309" s="38"/>
      <c r="EV309" s="38"/>
      <c r="EW309" s="38"/>
      <c r="EX309" s="38"/>
      <c r="EY309" s="38"/>
      <c r="EZ309" s="38"/>
      <c r="FA309" s="38"/>
      <c r="FB309" s="38"/>
      <c r="FC309" s="38"/>
      <c r="FD309" s="38"/>
      <c r="FE309" s="38"/>
      <c r="FF309" s="38"/>
      <c r="FG309" s="38"/>
      <c r="FH309" s="38"/>
      <c r="FI309" s="38"/>
      <c r="FJ309" s="38"/>
      <c r="FK309" s="38"/>
      <c r="FL309" s="38"/>
      <c r="FM309" s="38"/>
      <c r="FN309" s="38"/>
      <c r="FO309" s="38"/>
      <c r="FP309" s="38"/>
      <c r="FQ309" s="38"/>
      <c r="FR309" s="38"/>
      <c r="FS309" s="38"/>
      <c r="FT309" s="38"/>
      <c r="FU309" s="38"/>
      <c r="FV309" s="38"/>
      <c r="FW309" s="38"/>
      <c r="FX309" s="38"/>
      <c r="FY309" s="38"/>
      <c r="FZ309" s="38"/>
      <c r="GA309" s="38"/>
      <c r="GB309" s="38"/>
      <c r="GC309" s="38"/>
      <c r="GD309" s="38"/>
      <c r="GE309" s="38"/>
      <c r="GF309" s="38"/>
      <c r="GG309" s="38"/>
      <c r="GH309" s="38"/>
      <c r="GI309" s="38"/>
      <c r="GJ309" s="38"/>
      <c r="GK309" s="38"/>
      <c r="GL309" s="38"/>
      <c r="GM309" s="38"/>
      <c r="GN309" s="38"/>
      <c r="GO309" s="38"/>
      <c r="GP309" s="38"/>
      <c r="GQ309" s="38"/>
      <c r="GR309" s="38"/>
      <c r="GS309" s="38"/>
      <c r="GT309" s="38"/>
      <c r="GU309" s="38"/>
      <c r="GV309" s="38"/>
      <c r="GW309" s="38"/>
      <c r="GX309" s="38"/>
      <c r="GY309" s="38"/>
      <c r="GZ309" s="38"/>
      <c r="HA309" s="38"/>
      <c r="HB309" s="38"/>
      <c r="HC309" s="38"/>
      <c r="HD309" s="38"/>
      <c r="HE309" s="38"/>
      <c r="HF309" s="38"/>
      <c r="HG309" s="38"/>
      <c r="HH309" s="38"/>
      <c r="HI309" s="38"/>
      <c r="HJ309" s="38"/>
      <c r="HK309" s="38"/>
      <c r="HL309" s="38"/>
      <c r="HM309" s="38"/>
      <c r="HN309" s="38"/>
      <c r="HO309" s="38"/>
      <c r="HP309" s="38"/>
      <c r="HQ309" s="38"/>
      <c r="HR309" s="38"/>
      <c r="HS309" s="38"/>
      <c r="HT309" s="38"/>
      <c r="HU309" s="38"/>
      <c r="HV309" s="38"/>
      <c r="HW309" s="38"/>
      <c r="HX309" s="38"/>
      <c r="HY309" s="38"/>
      <c r="HZ309" s="38"/>
      <c r="IA309" s="38"/>
      <c r="IB309" s="38"/>
      <c r="IC309" s="38"/>
      <c r="ID309" s="38"/>
      <c r="IE309" s="38"/>
      <c r="IF309" s="38"/>
      <c r="IG309" s="38"/>
      <c r="IH309" s="38"/>
      <c r="II309" s="38"/>
      <c r="IJ309" s="38"/>
      <c r="IK309" s="38"/>
      <c r="IL309" s="38"/>
      <c r="IM309" s="38"/>
      <c r="IN309" s="38"/>
      <c r="IO309" s="38"/>
      <c r="IP309" s="38"/>
      <c r="IQ309" s="38"/>
      <c r="IR309" s="38"/>
      <c r="IS309" s="38"/>
      <c r="IT309" s="38"/>
      <c r="IU309" s="38"/>
      <c r="IV309" s="38"/>
      <c r="IW309" s="38"/>
      <c r="IX309" s="38"/>
      <c r="IY309" s="38"/>
      <c r="IZ309" s="38"/>
      <c r="JA309" s="38"/>
      <c r="JB309" s="38"/>
      <c r="JC309" s="38"/>
      <c r="JD309" s="38"/>
      <c r="JE309" s="38"/>
      <c r="JF309" s="38"/>
      <c r="JG309" s="38"/>
      <c r="JH309" s="38"/>
      <c r="JI309" s="38"/>
      <c r="JJ309" s="38"/>
      <c r="JK309" s="38"/>
      <c r="JL309" s="38"/>
      <c r="JM309" s="38"/>
      <c r="JN309" s="38"/>
      <c r="JO309" s="38"/>
      <c r="JP309" s="38"/>
      <c r="JQ309" s="38"/>
      <c r="JR309" s="38"/>
      <c r="JS309" s="38"/>
      <c r="JT309" s="38"/>
      <c r="JU309" s="38"/>
      <c r="JV309" s="38"/>
      <c r="JW309" s="38"/>
      <c r="JX309" s="38"/>
      <c r="JY309" s="38"/>
      <c r="JZ309" s="38"/>
      <c r="KA309" s="38"/>
      <c r="KB309" s="38"/>
      <c r="KC309" s="38"/>
      <c r="KD309" s="38"/>
      <c r="KE309" s="38"/>
      <c r="KF309" s="38"/>
      <c r="KG309" s="38"/>
      <c r="KH309" s="38"/>
      <c r="KI309" s="38"/>
      <c r="KJ309" s="38"/>
      <c r="KK309" s="38"/>
      <c r="KL309" s="38"/>
      <c r="KM309" s="38"/>
      <c r="KN309" s="38"/>
      <c r="KO309" s="38"/>
      <c r="KP309" s="38"/>
      <c r="KQ309" s="38"/>
      <c r="KR309" s="38"/>
      <c r="KS309" s="38"/>
      <c r="KT309" s="38"/>
      <c r="KU309" s="38"/>
      <c r="KV309" s="38"/>
      <c r="KW309" s="38"/>
      <c r="KX309" s="38"/>
      <c r="KY309" s="38"/>
      <c r="KZ309" s="38"/>
      <c r="LA309" s="38"/>
      <c r="LB309" s="38"/>
      <c r="LC309" s="38"/>
      <c r="LD309" s="38"/>
      <c r="LE309" s="38"/>
      <c r="LF309" s="38"/>
      <c r="LG309" s="38"/>
      <c r="LH309" s="38"/>
      <c r="LI309" s="38"/>
      <c r="LJ309" s="38"/>
      <c r="LK309" s="38"/>
      <c r="LL309" s="38"/>
      <c r="LM309" s="38"/>
      <c r="LN309" s="38"/>
      <c r="LO309" s="38"/>
      <c r="LP309" s="38"/>
      <c r="LQ309" s="38"/>
      <c r="LR309" s="38"/>
      <c r="LS309" s="38"/>
      <c r="LT309" s="38"/>
      <c r="LU309" s="38"/>
      <c r="LV309" s="38"/>
      <c r="LW309" s="38"/>
      <c r="LX309" s="38"/>
      <c r="LY309" s="38"/>
      <c r="LZ309" s="38"/>
      <c r="MA309" s="38"/>
      <c r="MB309" s="38"/>
      <c r="MC309" s="38"/>
      <c r="MD309" s="38"/>
      <c r="ME309" s="38"/>
      <c r="MF309" s="38"/>
      <c r="MG309" s="38"/>
      <c r="MH309" s="38"/>
      <c r="MI309" s="38"/>
      <c r="MJ309" s="38"/>
      <c r="MK309" s="38"/>
      <c r="ML309" s="38"/>
      <c r="MM309" s="38"/>
      <c r="MN309" s="38"/>
      <c r="MO309" s="38"/>
      <c r="MP309" s="38"/>
      <c r="MQ309" s="38"/>
      <c r="MR309" s="38"/>
      <c r="MS309" s="38"/>
      <c r="MT309" s="38"/>
      <c r="MU309" s="38"/>
      <c r="MV309" s="38"/>
      <c r="MW309" s="38"/>
      <c r="MX309" s="38"/>
      <c r="MY309" s="38"/>
      <c r="MZ309" s="38"/>
      <c r="NA309" s="38"/>
      <c r="NB309" s="38"/>
      <c r="NC309" s="38"/>
      <c r="ND309" s="38"/>
      <c r="NE309" s="38"/>
      <c r="NF309" s="38"/>
      <c r="NG309" s="38"/>
      <c r="NH309" s="38"/>
      <c r="NI309" s="38"/>
      <c r="NJ309" s="38"/>
      <c r="NK309" s="38"/>
      <c r="NL309" s="38"/>
      <c r="NM309" s="38"/>
      <c r="NN309" s="38"/>
      <c r="NO309" s="38"/>
      <c r="NP309" s="38"/>
      <c r="NQ309" s="38"/>
      <c r="NR309" s="38"/>
      <c r="NS309" s="38"/>
      <c r="NT309" s="38"/>
      <c r="NU309" s="38"/>
      <c r="NV309" s="38"/>
      <c r="NW309" s="38"/>
      <c r="NX309" s="38"/>
      <c r="NY309" s="38"/>
      <c r="NZ309" s="38"/>
      <c r="OA309" s="38"/>
      <c r="OB309" s="38"/>
      <c r="OC309" s="38"/>
      <c r="OD309" s="38"/>
      <c r="OE309" s="38"/>
      <c r="OF309" s="38"/>
      <c r="OG309" s="38"/>
      <c r="OH309" s="38"/>
      <c r="OI309" s="38"/>
      <c r="OJ309" s="38"/>
      <c r="OK309" s="38"/>
      <c r="OL309" s="38"/>
      <c r="OM309" s="38"/>
      <c r="ON309" s="38"/>
      <c r="OO309" s="38"/>
      <c r="OP309" s="38"/>
      <c r="OQ309" s="38"/>
      <c r="OR309" s="38"/>
      <c r="OS309" s="38"/>
      <c r="OT309" s="38"/>
      <c r="OU309" s="38"/>
      <c r="OV309" s="38"/>
      <c r="OW309" s="38"/>
      <c r="OX309" s="38"/>
      <c r="OY309" s="38"/>
      <c r="OZ309" s="38"/>
      <c r="PA309" s="38"/>
      <c r="PB309" s="38"/>
      <c r="PC309" s="38"/>
      <c r="PD309" s="38"/>
      <c r="PE309" s="38"/>
      <c r="PF309" s="38"/>
      <c r="PG309" s="38"/>
      <c r="PH309" s="38"/>
      <c r="PI309" s="38"/>
      <c r="PJ309" s="38"/>
      <c r="PK309" s="38"/>
      <c r="PL309" s="38"/>
      <c r="PM309" s="38"/>
      <c r="PN309" s="38"/>
      <c r="PO309" s="38"/>
      <c r="PP309" s="38"/>
      <c r="PQ309" s="38"/>
      <c r="PR309" s="38"/>
      <c r="PS309" s="38"/>
      <c r="PT309" s="38"/>
      <c r="PU309" s="38"/>
      <c r="PV309" s="38"/>
      <c r="PW309" s="38"/>
      <c r="PX309" s="38"/>
      <c r="PY309" s="38"/>
      <c r="PZ309" s="38"/>
      <c r="QA309" s="38"/>
      <c r="QB309" s="38"/>
      <c r="QC309" s="38"/>
      <c r="QD309" s="38"/>
      <c r="QE309" s="38"/>
      <c r="QF309" s="38"/>
      <c r="QG309" s="38"/>
      <c r="QH309" s="38"/>
      <c r="QI309" s="38"/>
      <c r="QJ309" s="38"/>
      <c r="QK309" s="38"/>
      <c r="QL309" s="38"/>
      <c r="QM309" s="38"/>
      <c r="QN309" s="38"/>
      <c r="QO309" s="38"/>
      <c r="QP309" s="38"/>
      <c r="QQ309" s="38"/>
      <c r="QR309" s="38"/>
      <c r="QS309" s="38"/>
      <c r="QT309" s="38"/>
      <c r="QU309" s="38"/>
      <c r="QV309" s="38"/>
      <c r="QW309" s="38"/>
      <c r="QX309" s="38"/>
      <c r="QY309" s="38"/>
      <c r="QZ309" s="38"/>
      <c r="RA309" s="38"/>
      <c r="RB309" s="38"/>
      <c r="RC309" s="38"/>
      <c r="RD309" s="38"/>
      <c r="RE309" s="38"/>
      <c r="RF309" s="38"/>
      <c r="RG309" s="38"/>
      <c r="RH309" s="38"/>
      <c r="RI309" s="38"/>
      <c r="RJ309" s="38"/>
      <c r="RK309" s="38"/>
      <c r="RL309" s="38"/>
      <c r="RM309" s="38"/>
      <c r="RN309" s="38"/>
      <c r="RO309" s="38"/>
      <c r="RP309" s="38"/>
      <c r="RQ309" s="38"/>
      <c r="RR309" s="38"/>
      <c r="RS309" s="38"/>
      <c r="RT309" s="38"/>
      <c r="RU309" s="38"/>
      <c r="RV309" s="38"/>
      <c r="RW309" s="38"/>
      <c r="RX309" s="38"/>
      <c r="RY309" s="38"/>
      <c r="RZ309" s="38"/>
      <c r="SA309" s="38"/>
      <c r="SB309" s="38"/>
      <c r="SC309" s="38"/>
      <c r="SD309" s="38"/>
      <c r="SE309" s="38"/>
      <c r="SF309" s="38"/>
      <c r="SG309" s="38"/>
      <c r="SH309" s="38"/>
      <c r="SI309" s="38"/>
      <c r="SJ309" s="38"/>
      <c r="SK309" s="38"/>
      <c r="SL309" s="38"/>
      <c r="SM309" s="38"/>
      <c r="SN309" s="38"/>
      <c r="SO309" s="38"/>
      <c r="SP309" s="38"/>
      <c r="SQ309" s="38"/>
      <c r="SR309" s="38"/>
      <c r="SS309" s="38"/>
      <c r="ST309" s="38"/>
      <c r="SU309" s="38"/>
      <c r="SV309" s="38"/>
      <c r="SW309" s="38"/>
      <c r="SX309" s="38"/>
      <c r="SY309" s="38"/>
      <c r="SZ309" s="38"/>
      <c r="TA309" s="38"/>
      <c r="TB309" s="38"/>
      <c r="TC309" s="38"/>
      <c r="TD309" s="38"/>
      <c r="TE309" s="38"/>
      <c r="TF309" s="38"/>
      <c r="TG309" s="38"/>
      <c r="TH309" s="38"/>
      <c r="TI309" s="38"/>
      <c r="TJ309" s="38"/>
      <c r="TK309" s="38"/>
      <c r="TL309" s="38"/>
      <c r="TM309" s="38"/>
      <c r="TN309" s="38"/>
      <c r="TO309" s="38"/>
      <c r="TP309" s="38"/>
      <c r="TQ309" s="38"/>
      <c r="TR309" s="38"/>
      <c r="TS309" s="38"/>
      <c r="TT309" s="38"/>
      <c r="TU309" s="38"/>
      <c r="TV309" s="38"/>
      <c r="TW309" s="38"/>
      <c r="TX309" s="38"/>
      <c r="TY309" s="38"/>
      <c r="TZ309" s="38"/>
      <c r="UA309" s="38"/>
      <c r="UB309" s="38"/>
      <c r="UC309" s="38"/>
      <c r="UD309" s="38"/>
      <c r="UE309" s="38"/>
      <c r="UF309" s="38"/>
      <c r="UG309" s="38"/>
      <c r="UH309" s="38"/>
      <c r="UI309" s="38"/>
      <c r="UJ309" s="38"/>
      <c r="UK309" s="38"/>
      <c r="UL309" s="38"/>
      <c r="UM309" s="38"/>
      <c r="UN309" s="38"/>
      <c r="UO309" s="38"/>
      <c r="UP309" s="38"/>
      <c r="UQ309" s="38"/>
      <c r="UR309" s="38"/>
      <c r="US309" s="38"/>
      <c r="UT309" s="38"/>
      <c r="UU309" s="38"/>
      <c r="UV309" s="38"/>
      <c r="UW309" s="38"/>
      <c r="UX309" s="38"/>
      <c r="UY309" s="38"/>
      <c r="UZ309" s="38"/>
      <c r="VA309" s="38"/>
      <c r="VB309" s="38"/>
      <c r="VC309" s="38"/>
      <c r="VD309" s="38"/>
      <c r="VE309" s="38"/>
      <c r="VF309" s="38"/>
      <c r="VG309" s="38"/>
      <c r="VH309" s="38"/>
      <c r="VI309" s="38"/>
      <c r="VJ309" s="38"/>
      <c r="VK309" s="38"/>
      <c r="VL309" s="38"/>
      <c r="VM309" s="38"/>
      <c r="VN309" s="38"/>
      <c r="VO309" s="38"/>
      <c r="VP309" s="38"/>
      <c r="VQ309" s="38"/>
      <c r="VR309" s="38"/>
      <c r="VS309" s="38"/>
      <c r="VT309" s="38"/>
      <c r="VU309" s="38"/>
      <c r="VV309" s="38"/>
      <c r="VW309" s="38"/>
      <c r="VX309" s="38"/>
      <c r="VY309" s="38"/>
      <c r="VZ309" s="38"/>
      <c r="WA309" s="38"/>
      <c r="WB309" s="38"/>
      <c r="WC309" s="38"/>
      <c r="WD309" s="38"/>
      <c r="WE309" s="38"/>
      <c r="WF309" s="38"/>
      <c r="WG309" s="38"/>
      <c r="WH309" s="38"/>
      <c r="WI309" s="38"/>
      <c r="WJ309" s="38"/>
      <c r="WK309" s="38"/>
      <c r="WL309" s="38"/>
      <c r="WM309" s="38"/>
      <c r="WN309" s="38"/>
      <c r="WO309" s="38"/>
      <c r="WP309" s="38"/>
      <c r="WQ309" s="38"/>
      <c r="WR309" s="38"/>
      <c r="WS309" s="38"/>
      <c r="WT309" s="38"/>
      <c r="WU309" s="38"/>
      <c r="WV309" s="38"/>
      <c r="WW309" s="38"/>
      <c r="WX309" s="38"/>
      <c r="WY309" s="38"/>
      <c r="WZ309" s="38"/>
      <c r="XA309" s="38"/>
      <c r="XB309" s="38"/>
      <c r="XC309" s="38"/>
      <c r="XD309" s="38">
        <v>1</v>
      </c>
      <c r="XE309" s="38"/>
      <c r="XF309" s="38"/>
      <c r="XG309" s="38"/>
      <c r="XH309" s="38"/>
      <c r="XI309" s="38">
        <v>1</v>
      </c>
      <c r="XJ309" s="38"/>
      <c r="XK309" s="38"/>
      <c r="XL309" s="38"/>
      <c r="XM309" s="38"/>
      <c r="XN309" s="38"/>
      <c r="XO309" s="38"/>
      <c r="XP309" s="38"/>
      <c r="XQ309" s="38"/>
      <c r="XR309" s="38"/>
      <c r="XS309" s="38"/>
      <c r="XT309" s="38"/>
      <c r="XU309" s="38"/>
      <c r="XV309" s="38"/>
      <c r="XW309" s="38"/>
      <c r="XX309" s="38"/>
      <c r="XY309" s="38"/>
      <c r="XZ309" s="38"/>
      <c r="YA309" s="38"/>
      <c r="YB309" s="38"/>
      <c r="YC309" s="38"/>
      <c r="YD309" s="38"/>
      <c r="YE309" s="38"/>
      <c r="YF309" s="38"/>
      <c r="YG309" s="38"/>
      <c r="YH309" s="38"/>
      <c r="YI309" s="38"/>
      <c r="YJ309" s="38"/>
      <c r="YK309" s="38"/>
      <c r="YL309" s="38"/>
      <c r="YM309" s="38"/>
      <c r="YN309" s="38"/>
      <c r="YO309" s="38"/>
      <c r="YP309" s="38"/>
      <c r="YQ309" s="38"/>
      <c r="YR309" s="38"/>
      <c r="YS309" s="38"/>
      <c r="YT309" s="38"/>
      <c r="YU309" s="38"/>
      <c r="YV309" s="38"/>
      <c r="YW309" s="38"/>
      <c r="YX309" s="38"/>
      <c r="YY309" s="38"/>
      <c r="YZ309" s="38"/>
      <c r="ZA309" s="38"/>
      <c r="ZB309" s="38"/>
      <c r="ZC309" s="38"/>
      <c r="ZD309" s="38"/>
      <c r="ZE309" s="38"/>
      <c r="ZF309" s="38"/>
      <c r="ZG309" s="38"/>
      <c r="ZH309" s="38"/>
      <c r="ZI309" s="38"/>
      <c r="ZJ309" s="38"/>
      <c r="ZK309" s="38"/>
      <c r="ZL309" s="38"/>
      <c r="ZM309" s="38"/>
      <c r="ZN309" s="38"/>
      <c r="ZO309" s="38"/>
      <c r="ZP309" s="38"/>
      <c r="ZQ309" s="38"/>
      <c r="ZR309" s="38"/>
      <c r="ZS309" s="38"/>
      <c r="ZT309" s="38"/>
      <c r="ZU309" s="38"/>
      <c r="ZV309" s="38"/>
      <c r="ZW309" s="38"/>
      <c r="ZX309" s="38"/>
      <c r="ZY309" s="38"/>
      <c r="ZZ309" s="38"/>
      <c r="AAA309" s="38"/>
      <c r="AAB309" s="38"/>
      <c r="AAC309" s="38"/>
      <c r="AAD309" s="38"/>
      <c r="AAE309" s="38"/>
      <c r="AAF309" s="38"/>
      <c r="AAG309" s="38"/>
      <c r="AAH309" s="38"/>
      <c r="AAI309" s="38"/>
      <c r="AAJ309" s="31">
        <f t="shared" si="26"/>
        <v>0</v>
      </c>
    </row>
    <row r="310" spans="1:712" s="5" customFormat="1" x14ac:dyDescent="0.25">
      <c r="A310" s="56" t="s">
        <v>111</v>
      </c>
      <c r="B310" s="77">
        <f t="shared" si="29"/>
        <v>0</v>
      </c>
      <c r="C310" s="69">
        <v>1</v>
      </c>
      <c r="D310" s="70">
        <v>43437</v>
      </c>
      <c r="E310" s="79">
        <v>41.59</v>
      </c>
      <c r="F310" s="79">
        <f t="shared" si="32"/>
        <v>0</v>
      </c>
      <c r="G310" s="77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  <c r="CI310" s="38"/>
      <c r="CJ310" s="38"/>
      <c r="CK310" s="38"/>
      <c r="CL310" s="38"/>
      <c r="CM310" s="38"/>
      <c r="CN310" s="38"/>
      <c r="CO310" s="38">
        <v>1</v>
      </c>
      <c r="CP310" s="38"/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38"/>
      <c r="DC310" s="38"/>
      <c r="DD310" s="38">
        <v>1</v>
      </c>
      <c r="DE310" s="38"/>
      <c r="DF310" s="38"/>
      <c r="DG310" s="38"/>
      <c r="DH310" s="38"/>
      <c r="DI310" s="38"/>
      <c r="DJ310" s="38"/>
      <c r="DK310" s="38"/>
      <c r="DL310" s="38"/>
      <c r="DM310" s="38"/>
      <c r="DN310" s="38"/>
      <c r="DO310" s="38"/>
      <c r="DP310" s="38"/>
      <c r="DQ310" s="38"/>
      <c r="DR310" s="38"/>
      <c r="DS310" s="38"/>
      <c r="DT310" s="38"/>
      <c r="DU310" s="38"/>
      <c r="DV310" s="38"/>
      <c r="DW310" s="38"/>
      <c r="DX310" s="38"/>
      <c r="DY310" s="38"/>
      <c r="DZ310" s="38"/>
      <c r="EA310" s="38"/>
      <c r="EB310" s="38"/>
      <c r="EC310" s="38"/>
      <c r="ED310" s="38"/>
      <c r="EE310" s="38"/>
      <c r="EF310" s="38"/>
      <c r="EG310" s="38"/>
      <c r="EH310" s="38"/>
      <c r="EI310" s="38"/>
      <c r="EJ310" s="38"/>
      <c r="EK310" s="38"/>
      <c r="EL310" s="38"/>
      <c r="EM310" s="38"/>
      <c r="EN310" s="38"/>
      <c r="EO310" s="38"/>
      <c r="EP310" s="38"/>
      <c r="EQ310" s="38"/>
      <c r="ER310" s="38"/>
      <c r="ES310" s="38"/>
      <c r="ET310" s="38"/>
      <c r="EU310" s="38"/>
      <c r="EV310" s="38"/>
      <c r="EW310" s="38"/>
      <c r="EX310" s="38"/>
      <c r="EY310" s="38"/>
      <c r="EZ310" s="38"/>
      <c r="FA310" s="38"/>
      <c r="FB310" s="38"/>
      <c r="FC310" s="38"/>
      <c r="FD310" s="38"/>
      <c r="FE310" s="38"/>
      <c r="FF310" s="38"/>
      <c r="FG310" s="38"/>
      <c r="FH310" s="38"/>
      <c r="FI310" s="38"/>
      <c r="FJ310" s="38"/>
      <c r="FK310" s="38"/>
      <c r="FL310" s="38"/>
      <c r="FM310" s="38"/>
      <c r="FN310" s="38"/>
      <c r="FO310" s="38"/>
      <c r="FP310" s="38"/>
      <c r="FQ310" s="38"/>
      <c r="FR310" s="38"/>
      <c r="FS310" s="38"/>
      <c r="FT310" s="38"/>
      <c r="FU310" s="38"/>
      <c r="FV310" s="38"/>
      <c r="FW310" s="38"/>
      <c r="FX310" s="38"/>
      <c r="FY310" s="38"/>
      <c r="FZ310" s="38"/>
      <c r="GA310" s="38"/>
      <c r="GB310" s="38"/>
      <c r="GC310" s="38"/>
      <c r="GD310" s="38"/>
      <c r="GE310" s="38"/>
      <c r="GF310" s="38"/>
      <c r="GG310" s="38"/>
      <c r="GH310" s="38"/>
      <c r="GI310" s="38"/>
      <c r="GJ310" s="38"/>
      <c r="GK310" s="38"/>
      <c r="GL310" s="38"/>
      <c r="GM310" s="38"/>
      <c r="GN310" s="38"/>
      <c r="GO310" s="38"/>
      <c r="GP310" s="38"/>
      <c r="GQ310" s="38"/>
      <c r="GR310" s="38"/>
      <c r="GS310" s="38"/>
      <c r="GT310" s="38"/>
      <c r="GU310" s="38"/>
      <c r="GV310" s="38"/>
      <c r="GW310" s="38"/>
      <c r="GX310" s="38"/>
      <c r="GY310" s="38"/>
      <c r="GZ310" s="38"/>
      <c r="HA310" s="38"/>
      <c r="HB310" s="38"/>
      <c r="HC310" s="38"/>
      <c r="HD310" s="38"/>
      <c r="HE310" s="38"/>
      <c r="HF310" s="38"/>
      <c r="HG310" s="38"/>
      <c r="HH310" s="38"/>
      <c r="HI310" s="38"/>
      <c r="HJ310" s="38"/>
      <c r="HK310" s="38"/>
      <c r="HL310" s="38"/>
      <c r="HM310" s="38"/>
      <c r="HN310" s="38"/>
      <c r="HO310" s="38"/>
      <c r="HP310" s="38"/>
      <c r="HQ310" s="38"/>
      <c r="HR310" s="38"/>
      <c r="HS310" s="38"/>
      <c r="HT310" s="38"/>
      <c r="HU310" s="38"/>
      <c r="HV310" s="38"/>
      <c r="HW310" s="38"/>
      <c r="HX310" s="38"/>
      <c r="HY310" s="38"/>
      <c r="HZ310" s="38"/>
      <c r="IA310" s="38"/>
      <c r="IB310" s="38"/>
      <c r="IC310" s="38"/>
      <c r="ID310" s="38"/>
      <c r="IE310" s="38"/>
      <c r="IF310" s="38"/>
      <c r="IG310" s="38"/>
      <c r="IH310" s="38"/>
      <c r="II310" s="38"/>
      <c r="IJ310" s="38"/>
      <c r="IK310" s="38"/>
      <c r="IL310" s="38"/>
      <c r="IM310" s="38"/>
      <c r="IN310" s="38"/>
      <c r="IO310" s="38"/>
      <c r="IP310" s="38"/>
      <c r="IQ310" s="38"/>
      <c r="IR310" s="38"/>
      <c r="IS310" s="38"/>
      <c r="IT310" s="38"/>
      <c r="IU310" s="38"/>
      <c r="IV310" s="38"/>
      <c r="IW310" s="38"/>
      <c r="IX310" s="38"/>
      <c r="IY310" s="38"/>
      <c r="IZ310" s="38"/>
      <c r="JA310" s="38"/>
      <c r="JB310" s="38"/>
      <c r="JC310" s="38"/>
      <c r="JD310" s="38"/>
      <c r="JE310" s="38"/>
      <c r="JF310" s="38"/>
      <c r="JG310" s="38"/>
      <c r="JH310" s="38"/>
      <c r="JI310" s="38"/>
      <c r="JJ310" s="38"/>
      <c r="JK310" s="38"/>
      <c r="JL310" s="38"/>
      <c r="JM310" s="38"/>
      <c r="JN310" s="38"/>
      <c r="JO310" s="38"/>
      <c r="JP310" s="38"/>
      <c r="JQ310" s="38"/>
      <c r="JR310" s="38"/>
      <c r="JS310" s="38"/>
      <c r="JT310" s="38"/>
      <c r="JU310" s="38"/>
      <c r="JV310" s="38"/>
      <c r="JW310" s="38"/>
      <c r="JX310" s="38"/>
      <c r="JY310" s="38"/>
      <c r="JZ310" s="38"/>
      <c r="KA310" s="38"/>
      <c r="KB310" s="38"/>
      <c r="KC310" s="38"/>
      <c r="KD310" s="38"/>
      <c r="KE310" s="38"/>
      <c r="KF310" s="38"/>
      <c r="KG310" s="38"/>
      <c r="KH310" s="38"/>
      <c r="KI310" s="38"/>
      <c r="KJ310" s="38"/>
      <c r="KK310" s="38"/>
      <c r="KL310" s="38"/>
      <c r="KM310" s="38"/>
      <c r="KN310" s="38"/>
      <c r="KO310" s="38"/>
      <c r="KP310" s="38"/>
      <c r="KQ310" s="38"/>
      <c r="KR310" s="38"/>
      <c r="KS310" s="38"/>
      <c r="KT310" s="38"/>
      <c r="KU310" s="38"/>
      <c r="KV310" s="38"/>
      <c r="KW310" s="38"/>
      <c r="KX310" s="38"/>
      <c r="KY310" s="38"/>
      <c r="KZ310" s="38"/>
      <c r="LA310" s="38"/>
      <c r="LB310" s="38"/>
      <c r="LC310" s="38"/>
      <c r="LD310" s="38"/>
      <c r="LE310" s="38"/>
      <c r="LF310" s="38"/>
      <c r="LG310" s="38"/>
      <c r="LH310" s="38"/>
      <c r="LI310" s="38"/>
      <c r="LJ310" s="38"/>
      <c r="LK310" s="38"/>
      <c r="LL310" s="38"/>
      <c r="LM310" s="38"/>
      <c r="LN310" s="38"/>
      <c r="LO310" s="38"/>
      <c r="LP310" s="38"/>
      <c r="LQ310" s="38"/>
      <c r="LR310" s="38"/>
      <c r="LS310" s="38"/>
      <c r="LT310" s="38"/>
      <c r="LU310" s="38"/>
      <c r="LV310" s="38"/>
      <c r="LW310" s="38"/>
      <c r="LX310" s="38"/>
      <c r="LY310" s="38"/>
      <c r="LZ310" s="38"/>
      <c r="MA310" s="38"/>
      <c r="MB310" s="38"/>
      <c r="MC310" s="38"/>
      <c r="MD310" s="38"/>
      <c r="ME310" s="38"/>
      <c r="MF310" s="38"/>
      <c r="MG310" s="38"/>
      <c r="MH310" s="38"/>
      <c r="MI310" s="38"/>
      <c r="MJ310" s="38"/>
      <c r="MK310" s="38"/>
      <c r="ML310" s="38"/>
      <c r="MM310" s="38"/>
      <c r="MN310" s="38"/>
      <c r="MO310" s="38"/>
      <c r="MP310" s="38"/>
      <c r="MQ310" s="38"/>
      <c r="MR310" s="38"/>
      <c r="MS310" s="38"/>
      <c r="MT310" s="38"/>
      <c r="MU310" s="38"/>
      <c r="MV310" s="38"/>
      <c r="MW310" s="38"/>
      <c r="MX310" s="38"/>
      <c r="MY310" s="38"/>
      <c r="MZ310" s="38"/>
      <c r="NA310" s="38"/>
      <c r="NB310" s="38"/>
      <c r="NC310" s="38"/>
      <c r="ND310" s="38"/>
      <c r="NE310" s="38"/>
      <c r="NF310" s="38"/>
      <c r="NG310" s="38"/>
      <c r="NH310" s="38"/>
      <c r="NI310" s="38"/>
      <c r="NJ310" s="38"/>
      <c r="NK310" s="38"/>
      <c r="NL310" s="38"/>
      <c r="NM310" s="38"/>
      <c r="NN310" s="38"/>
      <c r="NO310" s="38"/>
      <c r="NP310" s="38"/>
      <c r="NQ310" s="38"/>
      <c r="NR310" s="38"/>
      <c r="NS310" s="38"/>
      <c r="NT310" s="38"/>
      <c r="NU310" s="38"/>
      <c r="NV310" s="38"/>
      <c r="NW310" s="38"/>
      <c r="NX310" s="38"/>
      <c r="NY310" s="38"/>
      <c r="NZ310" s="38"/>
      <c r="OA310" s="38"/>
      <c r="OB310" s="38"/>
      <c r="OC310" s="38"/>
      <c r="OD310" s="38"/>
      <c r="OE310" s="38"/>
      <c r="OF310" s="38"/>
      <c r="OG310" s="38"/>
      <c r="OH310" s="38"/>
      <c r="OI310" s="38"/>
      <c r="OJ310" s="38"/>
      <c r="OK310" s="38"/>
      <c r="OL310" s="38"/>
      <c r="OM310" s="38"/>
      <c r="ON310" s="38"/>
      <c r="OO310" s="38"/>
      <c r="OP310" s="38"/>
      <c r="OQ310" s="38"/>
      <c r="OR310" s="38"/>
      <c r="OS310" s="38"/>
      <c r="OT310" s="38"/>
      <c r="OU310" s="38"/>
      <c r="OV310" s="38"/>
      <c r="OW310" s="38"/>
      <c r="OX310" s="38"/>
      <c r="OY310" s="38"/>
      <c r="OZ310" s="38"/>
      <c r="PA310" s="38"/>
      <c r="PB310" s="38"/>
      <c r="PC310" s="38"/>
      <c r="PD310" s="38"/>
      <c r="PE310" s="38"/>
      <c r="PF310" s="38"/>
      <c r="PG310" s="38"/>
      <c r="PH310" s="38"/>
      <c r="PI310" s="38"/>
      <c r="PJ310" s="38"/>
      <c r="PK310" s="38"/>
      <c r="PL310" s="38"/>
      <c r="PM310" s="38"/>
      <c r="PN310" s="38"/>
      <c r="PO310" s="38"/>
      <c r="PP310" s="38"/>
      <c r="PQ310" s="38"/>
      <c r="PR310" s="38"/>
      <c r="PS310" s="38"/>
      <c r="PT310" s="38"/>
      <c r="PU310" s="38"/>
      <c r="PV310" s="38"/>
      <c r="PW310" s="38"/>
      <c r="PX310" s="38"/>
      <c r="PY310" s="38"/>
      <c r="PZ310" s="38"/>
      <c r="QA310" s="38"/>
      <c r="QB310" s="38"/>
      <c r="QC310" s="38"/>
      <c r="QD310" s="38"/>
      <c r="QE310" s="38"/>
      <c r="QF310" s="38"/>
      <c r="QG310" s="38"/>
      <c r="QH310" s="38"/>
      <c r="QI310" s="38"/>
      <c r="QJ310" s="38"/>
      <c r="QK310" s="38"/>
      <c r="QL310" s="38"/>
      <c r="QM310" s="38"/>
      <c r="QN310" s="38"/>
      <c r="QO310" s="38"/>
      <c r="QP310" s="38"/>
      <c r="QQ310" s="38"/>
      <c r="QR310" s="38"/>
      <c r="QS310" s="38"/>
      <c r="QT310" s="38"/>
      <c r="QU310" s="38"/>
      <c r="QV310" s="38"/>
      <c r="QW310" s="38"/>
      <c r="QX310" s="38"/>
      <c r="QY310" s="38"/>
      <c r="QZ310" s="38"/>
      <c r="RA310" s="38"/>
      <c r="RB310" s="38"/>
      <c r="RC310" s="38"/>
      <c r="RD310" s="38"/>
      <c r="RE310" s="38"/>
      <c r="RF310" s="38"/>
      <c r="RG310" s="38"/>
      <c r="RH310" s="38"/>
      <c r="RI310" s="38"/>
      <c r="RJ310" s="38"/>
      <c r="RK310" s="38"/>
      <c r="RL310" s="38">
        <v>1</v>
      </c>
      <c r="RM310" s="38"/>
      <c r="RN310" s="38">
        <v>1</v>
      </c>
      <c r="RO310" s="38"/>
      <c r="RP310" s="38"/>
      <c r="RQ310" s="38"/>
      <c r="RR310" s="38"/>
      <c r="RS310" s="38"/>
      <c r="RT310" s="38"/>
      <c r="RU310" s="38"/>
      <c r="RV310" s="38"/>
      <c r="RW310" s="38"/>
      <c r="RX310" s="38"/>
      <c r="RY310" s="38"/>
      <c r="RZ310" s="38"/>
      <c r="SA310" s="38"/>
      <c r="SB310" s="38"/>
      <c r="SC310" s="38"/>
      <c r="SD310" s="38"/>
      <c r="SE310" s="38"/>
      <c r="SF310" s="38"/>
      <c r="SG310" s="38"/>
      <c r="SH310" s="38"/>
      <c r="SI310" s="38"/>
      <c r="SJ310" s="38"/>
      <c r="SK310" s="38"/>
      <c r="SL310" s="38"/>
      <c r="SM310" s="38"/>
      <c r="SN310" s="38"/>
      <c r="SO310" s="38"/>
      <c r="SP310" s="38"/>
      <c r="SQ310" s="38"/>
      <c r="SR310" s="38"/>
      <c r="SS310" s="38"/>
      <c r="ST310" s="38"/>
      <c r="SU310" s="38"/>
      <c r="SV310" s="38"/>
      <c r="SW310" s="38"/>
      <c r="SX310" s="38"/>
      <c r="SY310" s="38"/>
      <c r="SZ310" s="38"/>
      <c r="TA310" s="38"/>
      <c r="TB310" s="38"/>
      <c r="TC310" s="38"/>
      <c r="TD310" s="38"/>
      <c r="TE310" s="38"/>
      <c r="TF310" s="38"/>
      <c r="TG310" s="38"/>
      <c r="TH310" s="38"/>
      <c r="TI310" s="38"/>
      <c r="TJ310" s="38"/>
      <c r="TK310" s="38"/>
      <c r="TL310" s="38"/>
      <c r="TM310" s="38"/>
      <c r="TN310" s="38"/>
      <c r="TO310" s="38"/>
      <c r="TP310" s="38"/>
      <c r="TQ310" s="38"/>
      <c r="TR310" s="38"/>
      <c r="TS310" s="38"/>
      <c r="TT310" s="38"/>
      <c r="TU310" s="38"/>
      <c r="TV310" s="38"/>
      <c r="TW310" s="38"/>
      <c r="TX310" s="38"/>
      <c r="TY310" s="38"/>
      <c r="TZ310" s="38"/>
      <c r="UA310" s="38"/>
      <c r="UB310" s="38"/>
      <c r="UC310" s="38"/>
      <c r="UD310" s="38"/>
      <c r="UE310" s="38"/>
      <c r="UF310" s="38"/>
      <c r="UG310" s="38"/>
      <c r="UH310" s="38"/>
      <c r="UI310" s="38"/>
      <c r="UJ310" s="38"/>
      <c r="UK310" s="38"/>
      <c r="UL310" s="38"/>
      <c r="UM310" s="38"/>
      <c r="UN310" s="38"/>
      <c r="UO310" s="38"/>
      <c r="UP310" s="38"/>
      <c r="UQ310" s="38"/>
      <c r="UR310" s="38"/>
      <c r="US310" s="38"/>
      <c r="UT310" s="38"/>
      <c r="UU310" s="38"/>
      <c r="UV310" s="38"/>
      <c r="UW310" s="38"/>
      <c r="UX310" s="38"/>
      <c r="UY310" s="38"/>
      <c r="UZ310" s="38"/>
      <c r="VA310" s="38"/>
      <c r="VB310" s="38"/>
      <c r="VC310" s="38"/>
      <c r="VD310" s="38"/>
      <c r="VE310" s="38"/>
      <c r="VF310" s="38"/>
      <c r="VG310" s="38"/>
      <c r="VH310" s="38"/>
      <c r="VI310" s="38"/>
      <c r="VJ310" s="38"/>
      <c r="VK310" s="38"/>
      <c r="VL310" s="38"/>
      <c r="VM310" s="38"/>
      <c r="VN310" s="38"/>
      <c r="VO310" s="38"/>
      <c r="VP310" s="38"/>
      <c r="VQ310" s="38"/>
      <c r="VR310" s="38"/>
      <c r="VS310" s="38"/>
      <c r="VT310" s="38"/>
      <c r="VU310" s="38"/>
      <c r="VV310" s="38"/>
      <c r="VW310" s="38"/>
      <c r="VX310" s="38"/>
      <c r="VY310" s="38"/>
      <c r="VZ310" s="38"/>
      <c r="WA310" s="38"/>
      <c r="WB310" s="38"/>
      <c r="WC310" s="38"/>
      <c r="WD310" s="38"/>
      <c r="WE310" s="38"/>
      <c r="WF310" s="38"/>
      <c r="WG310" s="38"/>
      <c r="WH310" s="38"/>
      <c r="WI310" s="38"/>
      <c r="WJ310" s="38"/>
      <c r="WK310" s="38"/>
      <c r="WL310" s="38"/>
      <c r="WM310" s="38"/>
      <c r="WN310" s="38"/>
      <c r="WO310" s="38"/>
      <c r="WP310" s="38"/>
      <c r="WQ310" s="38"/>
      <c r="WR310" s="38"/>
      <c r="WS310" s="38"/>
      <c r="WT310" s="38"/>
      <c r="WU310" s="38"/>
      <c r="WV310" s="38"/>
      <c r="WW310" s="38"/>
      <c r="WX310" s="38"/>
      <c r="WY310" s="38"/>
      <c r="WZ310" s="38"/>
      <c r="XA310" s="38"/>
      <c r="XB310" s="38"/>
      <c r="XC310" s="38"/>
      <c r="XD310" s="38">
        <v>1</v>
      </c>
      <c r="XE310" s="38"/>
      <c r="XF310" s="38"/>
      <c r="XG310" s="38"/>
      <c r="XH310" s="38"/>
      <c r="XI310" s="38">
        <v>1</v>
      </c>
      <c r="XJ310" s="38"/>
      <c r="XK310" s="38"/>
      <c r="XL310" s="38"/>
      <c r="XM310" s="38"/>
      <c r="XN310" s="38"/>
      <c r="XO310" s="38"/>
      <c r="XP310" s="38"/>
      <c r="XQ310" s="38"/>
      <c r="XR310" s="38"/>
      <c r="XS310" s="38"/>
      <c r="XT310" s="38"/>
      <c r="XU310" s="38"/>
      <c r="XV310" s="38"/>
      <c r="XW310" s="38"/>
      <c r="XX310" s="38"/>
      <c r="XY310" s="38"/>
      <c r="XZ310" s="38"/>
      <c r="YA310" s="38"/>
      <c r="YB310" s="38"/>
      <c r="YC310" s="38"/>
      <c r="YD310" s="38"/>
      <c r="YE310" s="38"/>
      <c r="YF310" s="38"/>
      <c r="YG310" s="38"/>
      <c r="YH310" s="38"/>
      <c r="YI310" s="38"/>
      <c r="YJ310" s="38"/>
      <c r="YK310" s="38"/>
      <c r="YL310" s="38"/>
      <c r="YM310" s="38"/>
      <c r="YN310" s="38"/>
      <c r="YO310" s="38"/>
      <c r="YP310" s="38"/>
      <c r="YQ310" s="38"/>
      <c r="YR310" s="38"/>
      <c r="YS310" s="38"/>
      <c r="YT310" s="38"/>
      <c r="YU310" s="38"/>
      <c r="YV310" s="38"/>
      <c r="YW310" s="38"/>
      <c r="YX310" s="38"/>
      <c r="YY310" s="38"/>
      <c r="YZ310" s="38"/>
      <c r="ZA310" s="38"/>
      <c r="ZB310" s="38"/>
      <c r="ZC310" s="38"/>
      <c r="ZD310" s="38"/>
      <c r="ZE310" s="38"/>
      <c r="ZF310" s="38"/>
      <c r="ZG310" s="38"/>
      <c r="ZH310" s="38"/>
      <c r="ZI310" s="38"/>
      <c r="ZJ310" s="38"/>
      <c r="ZK310" s="38"/>
      <c r="ZL310" s="38"/>
      <c r="ZM310" s="38"/>
      <c r="ZN310" s="38"/>
      <c r="ZO310" s="38"/>
      <c r="ZP310" s="38"/>
      <c r="ZQ310" s="38"/>
      <c r="ZR310" s="38"/>
      <c r="ZS310" s="38"/>
      <c r="ZT310" s="38"/>
      <c r="ZU310" s="38"/>
      <c r="ZV310" s="38"/>
      <c r="ZW310" s="38"/>
      <c r="ZX310" s="38"/>
      <c r="ZY310" s="38"/>
      <c r="ZZ310" s="38"/>
      <c r="AAA310" s="38"/>
      <c r="AAB310" s="38"/>
      <c r="AAC310" s="38"/>
      <c r="AAD310" s="38"/>
      <c r="AAE310" s="38"/>
      <c r="AAF310" s="38"/>
      <c r="AAG310" s="38"/>
      <c r="AAH310" s="38"/>
      <c r="AAI310" s="38"/>
      <c r="AAJ310" s="31">
        <f t="shared" si="26"/>
        <v>0</v>
      </c>
    </row>
    <row r="311" spans="1:712" s="5" customFormat="1" ht="12" customHeight="1" x14ac:dyDescent="0.25">
      <c r="A311" s="43" t="s">
        <v>77</v>
      </c>
      <c r="B311" s="77">
        <f t="shared" si="29"/>
        <v>0</v>
      </c>
      <c r="C311" s="69">
        <v>1</v>
      </c>
      <c r="D311" s="71">
        <v>42882</v>
      </c>
      <c r="E311" s="79">
        <v>358.69</v>
      </c>
      <c r="F311" s="79">
        <f t="shared" si="32"/>
        <v>0</v>
      </c>
      <c r="G311" s="77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38"/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38"/>
      <c r="DC311" s="38"/>
      <c r="DD311" s="38"/>
      <c r="DE311" s="38"/>
      <c r="DF311" s="38"/>
      <c r="DG311" s="38"/>
      <c r="DH311" s="38"/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  <c r="EI311" s="38"/>
      <c r="EJ311" s="38"/>
      <c r="EK311" s="38"/>
      <c r="EL311" s="38"/>
      <c r="EM311" s="38"/>
      <c r="EN311" s="38"/>
      <c r="EO311" s="38"/>
      <c r="EP311" s="38"/>
      <c r="EQ311" s="38"/>
      <c r="ER311" s="38"/>
      <c r="ES311" s="38"/>
      <c r="ET311" s="38"/>
      <c r="EU311" s="38"/>
      <c r="EV311" s="38"/>
      <c r="EW311" s="38"/>
      <c r="EX311" s="38"/>
      <c r="EY311" s="38"/>
      <c r="EZ311" s="38"/>
      <c r="FA311" s="38"/>
      <c r="FB311" s="38"/>
      <c r="FC311" s="38"/>
      <c r="FD311" s="38"/>
      <c r="FE311" s="38"/>
      <c r="FF311" s="38"/>
      <c r="FG311" s="38"/>
      <c r="FH311" s="38"/>
      <c r="FI311" s="38"/>
      <c r="FJ311" s="38"/>
      <c r="FK311" s="38"/>
      <c r="FL311" s="38"/>
      <c r="FM311" s="38"/>
      <c r="FN311" s="38"/>
      <c r="FO311" s="38"/>
      <c r="FP311" s="38"/>
      <c r="FQ311" s="38"/>
      <c r="FR311" s="38"/>
      <c r="FS311" s="38"/>
      <c r="FT311" s="38"/>
      <c r="FU311" s="38"/>
      <c r="FV311" s="38"/>
      <c r="FW311" s="38"/>
      <c r="FX311" s="38"/>
      <c r="FY311" s="38"/>
      <c r="FZ311" s="38"/>
      <c r="GA311" s="38"/>
      <c r="GB311" s="38"/>
      <c r="GC311" s="38"/>
      <c r="GD311" s="38"/>
      <c r="GE311" s="38"/>
      <c r="GF311" s="38"/>
      <c r="GG311" s="38"/>
      <c r="GH311" s="38"/>
      <c r="GI311" s="38"/>
      <c r="GJ311" s="38"/>
      <c r="GK311" s="38"/>
      <c r="GL311" s="38"/>
      <c r="GM311" s="38"/>
      <c r="GN311" s="38"/>
      <c r="GO311" s="38"/>
      <c r="GP311" s="38"/>
      <c r="GQ311" s="38"/>
      <c r="GR311" s="38"/>
      <c r="GS311" s="38"/>
      <c r="GT311" s="38"/>
      <c r="GU311" s="38"/>
      <c r="GV311" s="38"/>
      <c r="GW311" s="38"/>
      <c r="GX311" s="38"/>
      <c r="GY311" s="38"/>
      <c r="GZ311" s="38"/>
      <c r="HA311" s="38"/>
      <c r="HB311" s="38"/>
      <c r="HC311" s="38"/>
      <c r="HD311" s="38"/>
      <c r="HE311" s="38"/>
      <c r="HF311" s="38"/>
      <c r="HG311" s="38"/>
      <c r="HH311" s="38"/>
      <c r="HI311" s="38"/>
      <c r="HJ311" s="38"/>
      <c r="HK311" s="38"/>
      <c r="HL311" s="38"/>
      <c r="HM311" s="38"/>
      <c r="HN311" s="38"/>
      <c r="HO311" s="38"/>
      <c r="HP311" s="38"/>
      <c r="HQ311" s="38"/>
      <c r="HR311" s="38"/>
      <c r="HS311" s="38"/>
      <c r="HT311" s="38"/>
      <c r="HU311" s="38"/>
      <c r="HV311" s="38"/>
      <c r="HW311" s="38"/>
      <c r="HX311" s="38"/>
      <c r="HY311" s="38"/>
      <c r="HZ311" s="38"/>
      <c r="IA311" s="38"/>
      <c r="IB311" s="38"/>
      <c r="IC311" s="38"/>
      <c r="ID311" s="38"/>
      <c r="IE311" s="38"/>
      <c r="IF311" s="38"/>
      <c r="IG311" s="38"/>
      <c r="IH311" s="38"/>
      <c r="II311" s="38"/>
      <c r="IJ311" s="38"/>
      <c r="IK311" s="38"/>
      <c r="IL311" s="38"/>
      <c r="IM311" s="38"/>
      <c r="IN311" s="38"/>
      <c r="IO311" s="38"/>
      <c r="IP311" s="38"/>
      <c r="IQ311" s="38"/>
      <c r="IR311" s="38"/>
      <c r="IS311" s="38"/>
      <c r="IT311" s="38"/>
      <c r="IU311" s="38"/>
      <c r="IV311" s="38"/>
      <c r="IW311" s="38"/>
      <c r="IX311" s="38"/>
      <c r="IY311" s="38"/>
      <c r="IZ311" s="38"/>
      <c r="JA311" s="38"/>
      <c r="JB311" s="38"/>
      <c r="JC311" s="38"/>
      <c r="JD311" s="38"/>
      <c r="JE311" s="38"/>
      <c r="JF311" s="38"/>
      <c r="JG311" s="38"/>
      <c r="JH311" s="38"/>
      <c r="JI311" s="38"/>
      <c r="JJ311" s="38"/>
      <c r="JK311" s="38"/>
      <c r="JL311" s="38"/>
      <c r="JM311" s="38"/>
      <c r="JN311" s="38"/>
      <c r="JO311" s="38"/>
      <c r="JP311" s="38"/>
      <c r="JQ311" s="38"/>
      <c r="JR311" s="38"/>
      <c r="JS311" s="38"/>
      <c r="JT311" s="38"/>
      <c r="JU311" s="38"/>
      <c r="JV311" s="38"/>
      <c r="JW311" s="38"/>
      <c r="JX311" s="38"/>
      <c r="JY311" s="38"/>
      <c r="JZ311" s="38"/>
      <c r="KA311" s="38"/>
      <c r="KB311" s="38"/>
      <c r="KC311" s="38"/>
      <c r="KD311" s="38"/>
      <c r="KE311" s="38"/>
      <c r="KF311" s="38"/>
      <c r="KG311" s="38"/>
      <c r="KH311" s="38"/>
      <c r="KI311" s="38"/>
      <c r="KJ311" s="38"/>
      <c r="KK311" s="38"/>
      <c r="KL311" s="38"/>
      <c r="KM311" s="38"/>
      <c r="KN311" s="38"/>
      <c r="KO311" s="38"/>
      <c r="KP311" s="38"/>
      <c r="KQ311" s="38"/>
      <c r="KR311" s="38"/>
      <c r="KS311" s="38"/>
      <c r="KT311" s="38"/>
      <c r="KU311" s="38"/>
      <c r="KV311" s="38"/>
      <c r="KW311" s="38"/>
      <c r="KX311" s="38"/>
      <c r="KY311" s="38"/>
      <c r="KZ311" s="38"/>
      <c r="LA311" s="38"/>
      <c r="LB311" s="38"/>
      <c r="LC311" s="38"/>
      <c r="LD311" s="38"/>
      <c r="LE311" s="38"/>
      <c r="LF311" s="38"/>
      <c r="LG311" s="38"/>
      <c r="LH311" s="38"/>
      <c r="LI311" s="38"/>
      <c r="LJ311" s="38"/>
      <c r="LK311" s="38"/>
      <c r="LL311" s="38"/>
      <c r="LM311" s="38"/>
      <c r="LN311" s="38"/>
      <c r="LO311" s="38"/>
      <c r="LP311" s="38"/>
      <c r="LQ311" s="38"/>
      <c r="LR311" s="38"/>
      <c r="LS311" s="38"/>
      <c r="LT311" s="38"/>
      <c r="LU311" s="38"/>
      <c r="LV311" s="38"/>
      <c r="LW311" s="38"/>
      <c r="LX311" s="38"/>
      <c r="LY311" s="38"/>
      <c r="LZ311" s="38"/>
      <c r="MA311" s="38"/>
      <c r="MB311" s="38"/>
      <c r="MC311" s="38"/>
      <c r="MD311" s="38"/>
      <c r="ME311" s="38"/>
      <c r="MF311" s="38"/>
      <c r="MG311" s="38"/>
      <c r="MH311" s="38"/>
      <c r="MI311" s="38"/>
      <c r="MJ311" s="38"/>
      <c r="MK311" s="38"/>
      <c r="ML311" s="38"/>
      <c r="MM311" s="38"/>
      <c r="MN311" s="38"/>
      <c r="MO311" s="38"/>
      <c r="MP311" s="38"/>
      <c r="MQ311" s="38"/>
      <c r="MR311" s="38"/>
      <c r="MS311" s="38"/>
      <c r="MT311" s="38"/>
      <c r="MU311" s="38"/>
      <c r="MV311" s="38"/>
      <c r="MW311" s="38"/>
      <c r="MX311" s="38"/>
      <c r="MY311" s="38"/>
      <c r="MZ311" s="38"/>
      <c r="NA311" s="38"/>
      <c r="NB311" s="38"/>
      <c r="NC311" s="38"/>
      <c r="ND311" s="38"/>
      <c r="NE311" s="38"/>
      <c r="NF311" s="38"/>
      <c r="NG311" s="38"/>
      <c r="NH311" s="38"/>
      <c r="NI311" s="38"/>
      <c r="NJ311" s="38"/>
      <c r="NK311" s="38"/>
      <c r="NL311" s="38"/>
      <c r="NM311" s="38"/>
      <c r="NN311" s="38"/>
      <c r="NO311" s="38"/>
      <c r="NP311" s="38"/>
      <c r="NQ311" s="38"/>
      <c r="NR311" s="38"/>
      <c r="NS311" s="38"/>
      <c r="NT311" s="38"/>
      <c r="NU311" s="38"/>
      <c r="NV311" s="38"/>
      <c r="NW311" s="38"/>
      <c r="NX311" s="38"/>
      <c r="NY311" s="38"/>
      <c r="NZ311" s="38"/>
      <c r="OA311" s="38"/>
      <c r="OB311" s="38"/>
      <c r="OC311" s="38"/>
      <c r="OD311" s="38"/>
      <c r="OE311" s="38"/>
      <c r="OF311" s="38"/>
      <c r="OG311" s="38"/>
      <c r="OH311" s="38"/>
      <c r="OI311" s="38"/>
      <c r="OJ311" s="38"/>
      <c r="OK311" s="38"/>
      <c r="OL311" s="38"/>
      <c r="OM311" s="38"/>
      <c r="ON311" s="38"/>
      <c r="OO311" s="38"/>
      <c r="OP311" s="38"/>
      <c r="OQ311" s="38"/>
      <c r="OR311" s="38"/>
      <c r="OS311" s="38"/>
      <c r="OT311" s="38"/>
      <c r="OU311" s="38"/>
      <c r="OV311" s="38"/>
      <c r="OW311" s="38"/>
      <c r="OX311" s="38"/>
      <c r="OY311" s="38"/>
      <c r="OZ311" s="38"/>
      <c r="PA311" s="38"/>
      <c r="PB311" s="38"/>
      <c r="PC311" s="38"/>
      <c r="PD311" s="38"/>
      <c r="PE311" s="38"/>
      <c r="PF311" s="38"/>
      <c r="PG311" s="38"/>
      <c r="PH311" s="38"/>
      <c r="PI311" s="38"/>
      <c r="PJ311" s="38"/>
      <c r="PK311" s="38"/>
      <c r="PL311" s="38"/>
      <c r="PM311" s="38"/>
      <c r="PN311" s="38"/>
      <c r="PO311" s="38"/>
      <c r="PP311" s="38"/>
      <c r="PQ311" s="38"/>
      <c r="PR311" s="38"/>
      <c r="PS311" s="38"/>
      <c r="PT311" s="38"/>
      <c r="PU311" s="38"/>
      <c r="PV311" s="38"/>
      <c r="PW311" s="38"/>
      <c r="PX311" s="38"/>
      <c r="PY311" s="38"/>
      <c r="PZ311" s="38"/>
      <c r="QA311" s="38"/>
      <c r="QB311" s="38"/>
      <c r="QC311" s="38"/>
      <c r="QD311" s="38"/>
      <c r="QE311" s="38"/>
      <c r="QF311" s="38"/>
      <c r="QG311" s="38"/>
      <c r="QH311" s="38"/>
      <c r="QI311" s="38"/>
      <c r="QJ311" s="38"/>
      <c r="QK311" s="38"/>
      <c r="QL311" s="38"/>
      <c r="QM311" s="38"/>
      <c r="QN311" s="38"/>
      <c r="QO311" s="38"/>
      <c r="QP311" s="38"/>
      <c r="QQ311" s="38"/>
      <c r="QR311" s="38"/>
      <c r="QS311" s="38"/>
      <c r="QT311" s="38"/>
      <c r="QU311" s="38"/>
      <c r="QV311" s="38"/>
      <c r="QW311" s="38"/>
      <c r="QX311" s="38"/>
      <c r="QY311" s="38"/>
      <c r="QZ311" s="38"/>
      <c r="RA311" s="38"/>
      <c r="RB311" s="38"/>
      <c r="RC311" s="38"/>
      <c r="RD311" s="38"/>
      <c r="RE311" s="38"/>
      <c r="RF311" s="38"/>
      <c r="RG311" s="38"/>
      <c r="RH311" s="38"/>
      <c r="RI311" s="38"/>
      <c r="RJ311" s="38"/>
      <c r="RK311" s="38"/>
      <c r="RL311" s="38"/>
      <c r="RM311" s="38"/>
      <c r="RN311" s="38"/>
      <c r="RO311" s="38"/>
      <c r="RP311" s="38"/>
      <c r="RQ311" s="38"/>
      <c r="RR311" s="38"/>
      <c r="RS311" s="38"/>
      <c r="RT311" s="38"/>
      <c r="RU311" s="38"/>
      <c r="RV311" s="38"/>
      <c r="RW311" s="38"/>
      <c r="RX311" s="38"/>
      <c r="RY311" s="38"/>
      <c r="RZ311" s="38"/>
      <c r="SA311" s="38"/>
      <c r="SB311" s="38"/>
      <c r="SC311" s="38"/>
      <c r="SD311" s="38"/>
      <c r="SE311" s="38"/>
      <c r="SF311" s="38"/>
      <c r="SG311" s="38"/>
      <c r="SH311" s="38"/>
      <c r="SI311" s="38"/>
      <c r="SJ311" s="38"/>
      <c r="SK311" s="38"/>
      <c r="SL311" s="38"/>
      <c r="SM311" s="38"/>
      <c r="SN311" s="38"/>
      <c r="SO311" s="38"/>
      <c r="SP311" s="38"/>
      <c r="SQ311" s="38"/>
      <c r="SR311" s="38"/>
      <c r="SS311" s="38"/>
      <c r="ST311" s="38"/>
      <c r="SU311" s="38"/>
      <c r="SV311" s="38"/>
      <c r="SW311" s="38"/>
      <c r="SX311" s="38"/>
      <c r="SY311" s="38"/>
      <c r="SZ311" s="38"/>
      <c r="TA311" s="38"/>
      <c r="TB311" s="38"/>
      <c r="TC311" s="38"/>
      <c r="TD311" s="38"/>
      <c r="TE311" s="38"/>
      <c r="TF311" s="38"/>
      <c r="TG311" s="38"/>
      <c r="TH311" s="38"/>
      <c r="TI311" s="38"/>
      <c r="TJ311" s="38"/>
      <c r="TK311" s="38"/>
      <c r="TL311" s="38"/>
      <c r="TM311" s="38"/>
      <c r="TN311" s="38"/>
      <c r="TO311" s="38"/>
      <c r="TP311" s="38"/>
      <c r="TQ311" s="38"/>
      <c r="TR311" s="38"/>
      <c r="TS311" s="38"/>
      <c r="TT311" s="38"/>
      <c r="TU311" s="38"/>
      <c r="TV311" s="38"/>
      <c r="TW311" s="38"/>
      <c r="TX311" s="38"/>
      <c r="TY311" s="38"/>
      <c r="TZ311" s="38"/>
      <c r="UA311" s="38"/>
      <c r="UB311" s="38"/>
      <c r="UC311" s="38"/>
      <c r="UD311" s="38"/>
      <c r="UE311" s="38"/>
      <c r="UF311" s="38"/>
      <c r="UG311" s="38"/>
      <c r="UH311" s="38"/>
      <c r="UI311" s="38"/>
      <c r="UJ311" s="38"/>
      <c r="UK311" s="38"/>
      <c r="UL311" s="38"/>
      <c r="UM311" s="38"/>
      <c r="UN311" s="38"/>
      <c r="UO311" s="38"/>
      <c r="UP311" s="38"/>
      <c r="UQ311" s="38"/>
      <c r="UR311" s="38"/>
      <c r="US311" s="38"/>
      <c r="UT311" s="38"/>
      <c r="UU311" s="38"/>
      <c r="UV311" s="38"/>
      <c r="UW311" s="38"/>
      <c r="UX311" s="38"/>
      <c r="UY311" s="38"/>
      <c r="UZ311" s="38"/>
      <c r="VA311" s="38"/>
      <c r="VB311" s="38"/>
      <c r="VC311" s="38"/>
      <c r="VD311" s="38"/>
      <c r="VE311" s="38"/>
      <c r="VF311" s="38"/>
      <c r="VG311" s="38"/>
      <c r="VH311" s="38"/>
      <c r="VI311" s="38"/>
      <c r="VJ311" s="38"/>
      <c r="VK311" s="38"/>
      <c r="VL311" s="38"/>
      <c r="VM311" s="38"/>
      <c r="VN311" s="38"/>
      <c r="VO311" s="38"/>
      <c r="VP311" s="38"/>
      <c r="VQ311" s="38"/>
      <c r="VR311" s="38"/>
      <c r="VS311" s="38"/>
      <c r="VT311" s="38"/>
      <c r="VU311" s="38"/>
      <c r="VV311" s="38"/>
      <c r="VW311" s="38"/>
      <c r="VX311" s="38"/>
      <c r="VY311" s="38"/>
      <c r="VZ311" s="38"/>
      <c r="WA311" s="38"/>
      <c r="WB311" s="38"/>
      <c r="WC311" s="38"/>
      <c r="WD311" s="38"/>
      <c r="WE311" s="38"/>
      <c r="WF311" s="38"/>
      <c r="WG311" s="38"/>
      <c r="WH311" s="38"/>
      <c r="WI311" s="38"/>
      <c r="WJ311" s="38"/>
      <c r="WK311" s="38"/>
      <c r="WL311" s="38"/>
      <c r="WM311" s="38"/>
      <c r="WN311" s="38"/>
      <c r="WO311" s="38"/>
      <c r="WP311" s="38"/>
      <c r="WQ311" s="38"/>
      <c r="WR311" s="38"/>
      <c r="WS311" s="38"/>
      <c r="WT311" s="38"/>
      <c r="WU311" s="38"/>
      <c r="WV311" s="38"/>
      <c r="WW311" s="38"/>
      <c r="WX311" s="38"/>
      <c r="WY311" s="38"/>
      <c r="WZ311" s="38"/>
      <c r="XA311" s="38"/>
      <c r="XB311" s="38"/>
      <c r="XC311" s="38"/>
      <c r="XD311" s="38"/>
      <c r="XE311" s="38"/>
      <c r="XF311" s="38"/>
      <c r="XG311" s="38"/>
      <c r="XH311" s="38"/>
      <c r="XI311" s="38"/>
      <c r="XJ311" s="38"/>
      <c r="XK311" s="38"/>
      <c r="XL311" s="38"/>
      <c r="XM311" s="38"/>
      <c r="XN311" s="38"/>
      <c r="XO311" s="38"/>
      <c r="XP311" s="38"/>
      <c r="XQ311" s="38"/>
      <c r="XR311" s="38"/>
      <c r="XS311" s="38"/>
      <c r="XT311" s="38"/>
      <c r="XU311" s="38"/>
      <c r="XV311" s="38"/>
      <c r="XW311" s="38"/>
      <c r="XX311" s="38"/>
      <c r="XY311" s="38"/>
      <c r="XZ311" s="38"/>
      <c r="YA311" s="38"/>
      <c r="YB311" s="38"/>
      <c r="YC311" s="38"/>
      <c r="YD311" s="38"/>
      <c r="YE311" s="38"/>
      <c r="YF311" s="38"/>
      <c r="YG311" s="38"/>
      <c r="YH311" s="38"/>
      <c r="YI311" s="38"/>
      <c r="YJ311" s="38"/>
      <c r="YK311" s="38"/>
      <c r="YL311" s="38"/>
      <c r="YM311" s="38"/>
      <c r="YN311" s="38"/>
      <c r="YO311" s="38"/>
      <c r="YP311" s="38"/>
      <c r="YQ311" s="38"/>
      <c r="YR311" s="38"/>
      <c r="YS311" s="38"/>
      <c r="YT311" s="38"/>
      <c r="YU311" s="38"/>
      <c r="YV311" s="38"/>
      <c r="YW311" s="38"/>
      <c r="YX311" s="38"/>
      <c r="YY311" s="38"/>
      <c r="YZ311" s="38"/>
      <c r="ZA311" s="38"/>
      <c r="ZB311" s="38"/>
      <c r="ZC311" s="38"/>
      <c r="ZD311" s="38"/>
      <c r="ZE311" s="38"/>
      <c r="ZF311" s="38"/>
      <c r="ZG311" s="38"/>
      <c r="ZH311" s="38"/>
      <c r="ZI311" s="38"/>
      <c r="ZJ311" s="38"/>
      <c r="ZK311" s="38"/>
      <c r="ZL311" s="38"/>
      <c r="ZM311" s="38"/>
      <c r="ZN311" s="38"/>
      <c r="ZO311" s="38"/>
      <c r="ZP311" s="38"/>
      <c r="ZQ311" s="38"/>
      <c r="ZR311" s="38"/>
      <c r="ZS311" s="38"/>
      <c r="ZT311" s="38"/>
      <c r="ZU311" s="38"/>
      <c r="ZV311" s="38"/>
      <c r="ZW311" s="38"/>
      <c r="ZX311" s="38"/>
      <c r="ZY311" s="38"/>
      <c r="ZZ311" s="38"/>
      <c r="AAA311" s="38"/>
      <c r="AAB311" s="38"/>
      <c r="AAC311" s="38"/>
      <c r="AAD311" s="38"/>
      <c r="AAE311" s="38"/>
      <c r="AAF311" s="38"/>
      <c r="AAG311" s="38"/>
      <c r="AAH311" s="38"/>
      <c r="AAI311" s="38"/>
      <c r="AAJ311" s="31">
        <f t="shared" si="26"/>
        <v>0</v>
      </c>
    </row>
    <row r="312" spans="1:712" s="5" customFormat="1" ht="12" customHeight="1" x14ac:dyDescent="0.25">
      <c r="A312" s="43" t="s">
        <v>286</v>
      </c>
      <c r="B312" s="77">
        <f t="shared" si="29"/>
        <v>0</v>
      </c>
      <c r="C312" s="69">
        <v>1</v>
      </c>
      <c r="D312" s="71">
        <v>43150</v>
      </c>
      <c r="E312" s="79">
        <v>440.66</v>
      </c>
      <c r="F312" s="79">
        <f t="shared" si="32"/>
        <v>0</v>
      </c>
      <c r="G312" s="77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>
        <v>1</v>
      </c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>
        <v>1</v>
      </c>
      <c r="BZ312" s="38"/>
      <c r="CA312" s="38"/>
      <c r="CB312" s="38"/>
      <c r="CC312" s="38"/>
      <c r="CD312" s="38"/>
      <c r="CE312" s="38"/>
      <c r="CF312" s="38"/>
      <c r="CG312" s="38"/>
      <c r="CH312" s="38"/>
      <c r="CI312" s="38"/>
      <c r="CJ312" s="38"/>
      <c r="CK312" s="38"/>
      <c r="CL312" s="38"/>
      <c r="CM312" s="38"/>
      <c r="CN312" s="38"/>
      <c r="CO312" s="38"/>
      <c r="CP312" s="38"/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38"/>
      <c r="DC312" s="38"/>
      <c r="DD312" s="38"/>
      <c r="DE312" s="38"/>
      <c r="DF312" s="38"/>
      <c r="DG312" s="38"/>
      <c r="DH312" s="38"/>
      <c r="DI312" s="38"/>
      <c r="DJ312" s="38"/>
      <c r="DK312" s="38"/>
      <c r="DL312" s="38"/>
      <c r="DM312" s="38"/>
      <c r="DN312" s="38"/>
      <c r="DO312" s="38"/>
      <c r="DP312" s="38"/>
      <c r="DQ312" s="38"/>
      <c r="DR312" s="38"/>
      <c r="DS312" s="38"/>
      <c r="DT312" s="38"/>
      <c r="DU312" s="38"/>
      <c r="DV312" s="38"/>
      <c r="DW312" s="38"/>
      <c r="DX312" s="38"/>
      <c r="DY312" s="38"/>
      <c r="DZ312" s="38"/>
      <c r="EA312" s="38"/>
      <c r="EB312" s="38"/>
      <c r="EC312" s="38"/>
      <c r="ED312" s="38"/>
      <c r="EE312" s="38"/>
      <c r="EF312" s="38"/>
      <c r="EG312" s="38"/>
      <c r="EH312" s="38"/>
      <c r="EI312" s="38"/>
      <c r="EJ312" s="38"/>
      <c r="EK312" s="38"/>
      <c r="EL312" s="38"/>
      <c r="EM312" s="38"/>
      <c r="EN312" s="38"/>
      <c r="EO312" s="38"/>
      <c r="EP312" s="38"/>
      <c r="EQ312" s="38"/>
      <c r="ER312" s="38"/>
      <c r="ES312" s="38"/>
      <c r="ET312" s="38"/>
      <c r="EU312" s="38"/>
      <c r="EV312" s="38"/>
      <c r="EW312" s="38"/>
      <c r="EX312" s="38"/>
      <c r="EY312" s="38"/>
      <c r="EZ312" s="38"/>
      <c r="FA312" s="38"/>
      <c r="FB312" s="38"/>
      <c r="FC312" s="38"/>
      <c r="FD312" s="38"/>
      <c r="FE312" s="38"/>
      <c r="FF312" s="38"/>
      <c r="FG312" s="38"/>
      <c r="FH312" s="38"/>
      <c r="FI312" s="38"/>
      <c r="FJ312" s="38"/>
      <c r="FK312" s="38"/>
      <c r="FL312" s="38"/>
      <c r="FM312" s="38"/>
      <c r="FN312" s="38"/>
      <c r="FO312" s="38"/>
      <c r="FP312" s="38"/>
      <c r="FQ312" s="38"/>
      <c r="FR312" s="38"/>
      <c r="FS312" s="38"/>
      <c r="FT312" s="38"/>
      <c r="FU312" s="38"/>
      <c r="FV312" s="38"/>
      <c r="FW312" s="38"/>
      <c r="FX312" s="38"/>
      <c r="FY312" s="38"/>
      <c r="FZ312" s="38"/>
      <c r="GA312" s="38"/>
      <c r="GB312" s="38"/>
      <c r="GC312" s="38"/>
      <c r="GD312" s="38"/>
      <c r="GE312" s="38"/>
      <c r="GF312" s="38"/>
      <c r="GG312" s="38"/>
      <c r="GH312" s="38"/>
      <c r="GI312" s="38"/>
      <c r="GJ312" s="38"/>
      <c r="GK312" s="38"/>
      <c r="GL312" s="38"/>
      <c r="GM312" s="38"/>
      <c r="GN312" s="38"/>
      <c r="GO312" s="38"/>
      <c r="GP312" s="38"/>
      <c r="GQ312" s="38"/>
      <c r="GR312" s="38"/>
      <c r="GS312" s="38"/>
      <c r="GT312" s="38"/>
      <c r="GU312" s="38"/>
      <c r="GV312" s="38"/>
      <c r="GW312" s="38"/>
      <c r="GX312" s="38"/>
      <c r="GY312" s="38"/>
      <c r="GZ312" s="38"/>
      <c r="HA312" s="38"/>
      <c r="HB312" s="38"/>
      <c r="HC312" s="38"/>
      <c r="HD312" s="38"/>
      <c r="HE312" s="38"/>
      <c r="HF312" s="38"/>
      <c r="HG312" s="38"/>
      <c r="HH312" s="38"/>
      <c r="HI312" s="38"/>
      <c r="HJ312" s="38"/>
      <c r="HK312" s="38"/>
      <c r="HL312" s="38"/>
      <c r="HM312" s="38"/>
      <c r="HN312" s="38"/>
      <c r="HO312" s="38"/>
      <c r="HP312" s="38"/>
      <c r="HQ312" s="38"/>
      <c r="HR312" s="38"/>
      <c r="HS312" s="38"/>
      <c r="HT312" s="38"/>
      <c r="HU312" s="38"/>
      <c r="HV312" s="38"/>
      <c r="HW312" s="38"/>
      <c r="HX312" s="38"/>
      <c r="HY312" s="38"/>
      <c r="HZ312" s="38"/>
      <c r="IA312" s="38"/>
      <c r="IB312" s="38"/>
      <c r="IC312" s="38"/>
      <c r="ID312" s="38"/>
      <c r="IE312" s="38"/>
      <c r="IF312" s="38"/>
      <c r="IG312" s="38"/>
      <c r="IH312" s="38"/>
      <c r="II312" s="38"/>
      <c r="IJ312" s="38"/>
      <c r="IK312" s="38"/>
      <c r="IL312" s="38"/>
      <c r="IM312" s="38"/>
      <c r="IN312" s="38"/>
      <c r="IO312" s="38"/>
      <c r="IP312" s="38"/>
      <c r="IQ312" s="38"/>
      <c r="IR312" s="38"/>
      <c r="IS312" s="38"/>
      <c r="IT312" s="38"/>
      <c r="IU312" s="38"/>
      <c r="IV312" s="38"/>
      <c r="IW312" s="38"/>
      <c r="IX312" s="38"/>
      <c r="IY312" s="38"/>
      <c r="IZ312" s="38"/>
      <c r="JA312" s="38"/>
      <c r="JB312" s="38"/>
      <c r="JC312" s="38"/>
      <c r="JD312" s="38"/>
      <c r="JE312" s="38"/>
      <c r="JF312" s="38"/>
      <c r="JG312" s="38"/>
      <c r="JH312" s="38"/>
      <c r="JI312" s="38"/>
      <c r="JJ312" s="38"/>
      <c r="JK312" s="38"/>
      <c r="JL312" s="38"/>
      <c r="JM312" s="38"/>
      <c r="JN312" s="38"/>
      <c r="JO312" s="38"/>
      <c r="JP312" s="38"/>
      <c r="JQ312" s="38"/>
      <c r="JR312" s="38"/>
      <c r="JS312" s="38"/>
      <c r="JT312" s="38"/>
      <c r="JU312" s="38"/>
      <c r="JV312" s="38"/>
      <c r="JW312" s="38"/>
      <c r="JX312" s="38"/>
      <c r="JY312" s="38"/>
      <c r="JZ312" s="38"/>
      <c r="KA312" s="38"/>
      <c r="KB312" s="38"/>
      <c r="KC312" s="38"/>
      <c r="KD312" s="38"/>
      <c r="KE312" s="38"/>
      <c r="KF312" s="38"/>
      <c r="KG312" s="38"/>
      <c r="KH312" s="38"/>
      <c r="KI312" s="38"/>
      <c r="KJ312" s="38"/>
      <c r="KK312" s="38"/>
      <c r="KL312" s="38"/>
      <c r="KM312" s="38"/>
      <c r="KN312" s="38"/>
      <c r="KO312" s="38"/>
      <c r="KP312" s="38"/>
      <c r="KQ312" s="38"/>
      <c r="KR312" s="38"/>
      <c r="KS312" s="38"/>
      <c r="KT312" s="38"/>
      <c r="KU312" s="38"/>
      <c r="KV312" s="38"/>
      <c r="KW312" s="38"/>
      <c r="KX312" s="38"/>
      <c r="KY312" s="38"/>
      <c r="KZ312" s="38"/>
      <c r="LA312" s="38"/>
      <c r="LB312" s="38"/>
      <c r="LC312" s="38"/>
      <c r="LD312" s="38"/>
      <c r="LE312" s="38"/>
      <c r="LF312" s="38"/>
      <c r="LG312" s="38"/>
      <c r="LH312" s="38"/>
      <c r="LI312" s="38"/>
      <c r="LJ312" s="38"/>
      <c r="LK312" s="38"/>
      <c r="LL312" s="38"/>
      <c r="LM312" s="38"/>
      <c r="LN312" s="38"/>
      <c r="LO312" s="38"/>
      <c r="LP312" s="38"/>
      <c r="LQ312" s="38"/>
      <c r="LR312" s="38"/>
      <c r="LS312" s="38"/>
      <c r="LT312" s="38"/>
      <c r="LU312" s="38"/>
      <c r="LV312" s="38"/>
      <c r="LW312" s="38"/>
      <c r="LX312" s="38"/>
      <c r="LY312" s="38"/>
      <c r="LZ312" s="38"/>
      <c r="MA312" s="38"/>
      <c r="MB312" s="38"/>
      <c r="MC312" s="38"/>
      <c r="MD312" s="38"/>
      <c r="ME312" s="38"/>
      <c r="MF312" s="38"/>
      <c r="MG312" s="38"/>
      <c r="MH312" s="38"/>
      <c r="MI312" s="38"/>
      <c r="MJ312" s="38"/>
      <c r="MK312" s="38"/>
      <c r="ML312" s="38"/>
      <c r="MM312" s="38"/>
      <c r="MN312" s="38"/>
      <c r="MO312" s="38"/>
      <c r="MP312" s="38"/>
      <c r="MQ312" s="38"/>
      <c r="MR312" s="38"/>
      <c r="MS312" s="38"/>
      <c r="MT312" s="38"/>
      <c r="MU312" s="38"/>
      <c r="MV312" s="38"/>
      <c r="MW312" s="38"/>
      <c r="MX312" s="38"/>
      <c r="MY312" s="38"/>
      <c r="MZ312" s="38"/>
      <c r="NA312" s="38"/>
      <c r="NB312" s="38"/>
      <c r="NC312" s="38"/>
      <c r="ND312" s="38"/>
      <c r="NE312" s="38"/>
      <c r="NF312" s="38"/>
      <c r="NG312" s="38"/>
      <c r="NH312" s="38"/>
      <c r="NI312" s="38"/>
      <c r="NJ312" s="38"/>
      <c r="NK312" s="38"/>
      <c r="NL312" s="38"/>
      <c r="NM312" s="38"/>
      <c r="NN312" s="38"/>
      <c r="NO312" s="38"/>
      <c r="NP312" s="38"/>
      <c r="NQ312" s="38"/>
      <c r="NR312" s="38"/>
      <c r="NS312" s="38"/>
      <c r="NT312" s="38"/>
      <c r="NU312" s="38"/>
      <c r="NV312" s="38"/>
      <c r="NW312" s="38"/>
      <c r="NX312" s="38"/>
      <c r="NY312" s="38"/>
      <c r="NZ312" s="38"/>
      <c r="OA312" s="38"/>
      <c r="OB312" s="38"/>
      <c r="OC312" s="38"/>
      <c r="OD312" s="38"/>
      <c r="OE312" s="38"/>
      <c r="OF312" s="38"/>
      <c r="OG312" s="38"/>
      <c r="OH312" s="38"/>
      <c r="OI312" s="38"/>
      <c r="OJ312" s="38"/>
      <c r="OK312" s="38"/>
      <c r="OL312" s="38"/>
      <c r="OM312" s="38"/>
      <c r="ON312" s="38"/>
      <c r="OO312" s="38"/>
      <c r="OP312" s="38"/>
      <c r="OQ312" s="38"/>
      <c r="OR312" s="38"/>
      <c r="OS312" s="38"/>
      <c r="OT312" s="38"/>
      <c r="OU312" s="38"/>
      <c r="OV312" s="38"/>
      <c r="OW312" s="38"/>
      <c r="OX312" s="38"/>
      <c r="OY312" s="38"/>
      <c r="OZ312" s="38"/>
      <c r="PA312" s="38"/>
      <c r="PB312" s="38"/>
      <c r="PC312" s="38"/>
      <c r="PD312" s="38"/>
      <c r="PE312" s="38"/>
      <c r="PF312" s="38"/>
      <c r="PG312" s="38"/>
      <c r="PH312" s="38"/>
      <c r="PI312" s="38"/>
      <c r="PJ312" s="38"/>
      <c r="PK312" s="38"/>
      <c r="PL312" s="38"/>
      <c r="PM312" s="38"/>
      <c r="PN312" s="38"/>
      <c r="PO312" s="38"/>
      <c r="PP312" s="38"/>
      <c r="PQ312" s="38"/>
      <c r="PR312" s="38"/>
      <c r="PS312" s="38"/>
      <c r="PT312" s="38"/>
      <c r="PU312" s="38"/>
      <c r="PV312" s="38"/>
      <c r="PW312" s="38"/>
      <c r="PX312" s="38"/>
      <c r="PY312" s="38"/>
      <c r="PZ312" s="38"/>
      <c r="QA312" s="38"/>
      <c r="QB312" s="38"/>
      <c r="QC312" s="38"/>
      <c r="QD312" s="38"/>
      <c r="QE312" s="38"/>
      <c r="QF312" s="38"/>
      <c r="QG312" s="38"/>
      <c r="QH312" s="38"/>
      <c r="QI312" s="38"/>
      <c r="QJ312" s="38"/>
      <c r="QK312" s="38"/>
      <c r="QL312" s="38"/>
      <c r="QM312" s="38"/>
      <c r="QN312" s="38"/>
      <c r="QO312" s="38"/>
      <c r="QP312" s="38"/>
      <c r="QQ312" s="38"/>
      <c r="QR312" s="38"/>
      <c r="QS312" s="38"/>
      <c r="QT312" s="38"/>
      <c r="QU312" s="38"/>
      <c r="QV312" s="38"/>
      <c r="QW312" s="38"/>
      <c r="QX312" s="38"/>
      <c r="QY312" s="38"/>
      <c r="QZ312" s="38"/>
      <c r="RA312" s="38"/>
      <c r="RB312" s="38"/>
      <c r="RC312" s="38"/>
      <c r="RD312" s="38"/>
      <c r="RE312" s="38"/>
      <c r="RF312" s="38"/>
      <c r="RG312" s="38"/>
      <c r="RH312" s="38"/>
      <c r="RI312" s="38"/>
      <c r="RJ312" s="38"/>
      <c r="RK312" s="38"/>
      <c r="RL312" s="38"/>
      <c r="RM312" s="38"/>
      <c r="RN312" s="38"/>
      <c r="RO312" s="38"/>
      <c r="RP312" s="38"/>
      <c r="RQ312" s="38"/>
      <c r="RR312" s="38"/>
      <c r="RS312" s="38"/>
      <c r="RT312" s="38"/>
      <c r="RU312" s="38"/>
      <c r="RV312" s="38"/>
      <c r="RW312" s="38"/>
      <c r="RX312" s="38"/>
      <c r="RY312" s="38"/>
      <c r="RZ312" s="38"/>
      <c r="SA312" s="38"/>
      <c r="SB312" s="38"/>
      <c r="SC312" s="38"/>
      <c r="SD312" s="38"/>
      <c r="SE312" s="38"/>
      <c r="SF312" s="38"/>
      <c r="SG312" s="38"/>
      <c r="SH312" s="38"/>
      <c r="SI312" s="38"/>
      <c r="SJ312" s="38"/>
      <c r="SK312" s="38"/>
      <c r="SL312" s="38"/>
      <c r="SM312" s="38"/>
      <c r="SN312" s="38"/>
      <c r="SO312" s="38"/>
      <c r="SP312" s="38"/>
      <c r="SQ312" s="38"/>
      <c r="SR312" s="38"/>
      <c r="SS312" s="38"/>
      <c r="ST312" s="38"/>
      <c r="SU312" s="38"/>
      <c r="SV312" s="38"/>
      <c r="SW312" s="38"/>
      <c r="SX312" s="38"/>
      <c r="SY312" s="38"/>
      <c r="SZ312" s="38"/>
      <c r="TA312" s="38"/>
      <c r="TB312" s="38"/>
      <c r="TC312" s="38"/>
      <c r="TD312" s="38"/>
      <c r="TE312" s="38"/>
      <c r="TF312" s="38"/>
      <c r="TG312" s="38"/>
      <c r="TH312" s="38"/>
      <c r="TI312" s="38"/>
      <c r="TJ312" s="38"/>
      <c r="TK312" s="38"/>
      <c r="TL312" s="38"/>
      <c r="TM312" s="38"/>
      <c r="TN312" s="38"/>
      <c r="TO312" s="38"/>
      <c r="TP312" s="38"/>
      <c r="TQ312" s="38"/>
      <c r="TR312" s="38"/>
      <c r="TS312" s="38"/>
      <c r="TT312" s="38"/>
      <c r="TU312" s="38"/>
      <c r="TV312" s="38"/>
      <c r="TW312" s="38"/>
      <c r="TX312" s="38"/>
      <c r="TY312" s="38"/>
      <c r="TZ312" s="38"/>
      <c r="UA312" s="38"/>
      <c r="UB312" s="38"/>
      <c r="UC312" s="38"/>
      <c r="UD312" s="38"/>
      <c r="UE312" s="38"/>
      <c r="UF312" s="38"/>
      <c r="UG312" s="38"/>
      <c r="UH312" s="38"/>
      <c r="UI312" s="38"/>
      <c r="UJ312" s="38"/>
      <c r="UK312" s="38"/>
      <c r="UL312" s="38"/>
      <c r="UM312" s="38"/>
      <c r="UN312" s="38"/>
      <c r="UO312" s="38"/>
      <c r="UP312" s="38"/>
      <c r="UQ312" s="38"/>
      <c r="UR312" s="38"/>
      <c r="US312" s="38"/>
      <c r="UT312" s="38"/>
      <c r="UU312" s="38"/>
      <c r="UV312" s="38"/>
      <c r="UW312" s="38"/>
      <c r="UX312" s="38"/>
      <c r="UY312" s="38"/>
      <c r="UZ312" s="38"/>
      <c r="VA312" s="38"/>
      <c r="VB312" s="38"/>
      <c r="VC312" s="38"/>
      <c r="VD312" s="38"/>
      <c r="VE312" s="38"/>
      <c r="VF312" s="38"/>
      <c r="VG312" s="38"/>
      <c r="VH312" s="38"/>
      <c r="VI312" s="38"/>
      <c r="VJ312" s="38"/>
      <c r="VK312" s="38"/>
      <c r="VL312" s="38"/>
      <c r="VM312" s="38"/>
      <c r="VN312" s="38"/>
      <c r="VO312" s="38"/>
      <c r="VP312" s="38"/>
      <c r="VQ312" s="38"/>
      <c r="VR312" s="38"/>
      <c r="VS312" s="38"/>
      <c r="VT312" s="38"/>
      <c r="VU312" s="38"/>
      <c r="VV312" s="38"/>
      <c r="VW312" s="38"/>
      <c r="VX312" s="38"/>
      <c r="VY312" s="38"/>
      <c r="VZ312" s="38"/>
      <c r="WA312" s="38"/>
      <c r="WB312" s="38"/>
      <c r="WC312" s="38"/>
      <c r="WD312" s="38"/>
      <c r="WE312" s="38"/>
      <c r="WF312" s="38"/>
      <c r="WG312" s="38"/>
      <c r="WH312" s="38"/>
      <c r="WI312" s="38"/>
      <c r="WJ312" s="38"/>
      <c r="WK312" s="38"/>
      <c r="WL312" s="38"/>
      <c r="WM312" s="38"/>
      <c r="WN312" s="38"/>
      <c r="WO312" s="38"/>
      <c r="WP312" s="38"/>
      <c r="WQ312" s="38"/>
      <c r="WR312" s="38"/>
      <c r="WS312" s="38"/>
      <c r="WT312" s="38"/>
      <c r="WU312" s="38"/>
      <c r="WV312" s="38"/>
      <c r="WW312" s="38"/>
      <c r="WX312" s="38"/>
      <c r="WY312" s="38"/>
      <c r="WZ312" s="38"/>
      <c r="XA312" s="38"/>
      <c r="XB312" s="38"/>
      <c r="XC312" s="38"/>
      <c r="XD312" s="38"/>
      <c r="XE312" s="38"/>
      <c r="XF312" s="38"/>
      <c r="XG312" s="38"/>
      <c r="XH312" s="38"/>
      <c r="XI312" s="38"/>
      <c r="XJ312" s="38"/>
      <c r="XK312" s="38"/>
      <c r="XL312" s="38"/>
      <c r="XM312" s="38"/>
      <c r="XN312" s="38"/>
      <c r="XO312" s="38"/>
      <c r="XP312" s="38"/>
      <c r="XQ312" s="38"/>
      <c r="XR312" s="38"/>
      <c r="XS312" s="38"/>
      <c r="XT312" s="38"/>
      <c r="XU312" s="38"/>
      <c r="XV312" s="38"/>
      <c r="XW312" s="38"/>
      <c r="XX312" s="38"/>
      <c r="XY312" s="38"/>
      <c r="XZ312" s="38"/>
      <c r="YA312" s="38"/>
      <c r="YB312" s="38"/>
      <c r="YC312" s="38"/>
      <c r="YD312" s="38"/>
      <c r="YE312" s="38"/>
      <c r="YF312" s="38"/>
      <c r="YG312" s="38"/>
      <c r="YH312" s="38"/>
      <c r="YI312" s="38"/>
      <c r="YJ312" s="38"/>
      <c r="YK312" s="38"/>
      <c r="YL312" s="38"/>
      <c r="YM312" s="38"/>
      <c r="YN312" s="38"/>
      <c r="YO312" s="38"/>
      <c r="YP312" s="38"/>
      <c r="YQ312" s="38"/>
      <c r="YR312" s="38"/>
      <c r="YS312" s="38"/>
      <c r="YT312" s="38"/>
      <c r="YU312" s="38"/>
      <c r="YV312" s="38"/>
      <c r="YW312" s="38"/>
      <c r="YX312" s="38"/>
      <c r="YY312" s="38"/>
      <c r="YZ312" s="38"/>
      <c r="ZA312" s="38"/>
      <c r="ZB312" s="38"/>
      <c r="ZC312" s="38"/>
      <c r="ZD312" s="38"/>
      <c r="ZE312" s="38"/>
      <c r="ZF312" s="38"/>
      <c r="ZG312" s="38"/>
      <c r="ZH312" s="38"/>
      <c r="ZI312" s="38"/>
      <c r="ZJ312" s="38"/>
      <c r="ZK312" s="38"/>
      <c r="ZL312" s="38"/>
      <c r="ZM312" s="38"/>
      <c r="ZN312" s="38"/>
      <c r="ZO312" s="38"/>
      <c r="ZP312" s="38"/>
      <c r="ZQ312" s="38"/>
      <c r="ZR312" s="38"/>
      <c r="ZS312" s="38"/>
      <c r="ZT312" s="38"/>
      <c r="ZU312" s="38"/>
      <c r="ZV312" s="38"/>
      <c r="ZW312" s="38"/>
      <c r="ZX312" s="38"/>
      <c r="ZY312" s="38"/>
      <c r="ZZ312" s="38"/>
      <c r="AAA312" s="38"/>
      <c r="AAB312" s="38"/>
      <c r="AAC312" s="38"/>
      <c r="AAD312" s="38"/>
      <c r="AAE312" s="38"/>
      <c r="AAF312" s="38"/>
      <c r="AAG312" s="38"/>
      <c r="AAH312" s="38"/>
      <c r="AAI312" s="38"/>
      <c r="AAJ312" s="31">
        <f t="shared" si="26"/>
        <v>0</v>
      </c>
    </row>
    <row r="313" spans="1:712" s="5" customFormat="1" ht="12" customHeight="1" x14ac:dyDescent="0.25">
      <c r="A313" s="43" t="s">
        <v>644</v>
      </c>
      <c r="B313" s="77">
        <f t="shared" si="29"/>
        <v>0</v>
      </c>
      <c r="C313" s="69">
        <v>1</v>
      </c>
      <c r="D313" s="71">
        <v>42786</v>
      </c>
      <c r="E313" s="79">
        <v>23.17</v>
      </c>
      <c r="F313" s="79">
        <f t="shared" si="32"/>
        <v>0</v>
      </c>
      <c r="G313" s="77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38"/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38"/>
      <c r="DC313" s="38"/>
      <c r="DD313" s="38"/>
      <c r="DE313" s="38"/>
      <c r="DF313" s="38"/>
      <c r="DG313" s="38"/>
      <c r="DH313" s="38"/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  <c r="EI313" s="38"/>
      <c r="EJ313" s="38"/>
      <c r="EK313" s="38"/>
      <c r="EL313" s="38"/>
      <c r="EM313" s="38"/>
      <c r="EN313" s="38"/>
      <c r="EO313" s="38"/>
      <c r="EP313" s="38"/>
      <c r="EQ313" s="38"/>
      <c r="ER313" s="38"/>
      <c r="ES313" s="38"/>
      <c r="ET313" s="38"/>
      <c r="EU313" s="38"/>
      <c r="EV313" s="38"/>
      <c r="EW313" s="38"/>
      <c r="EX313" s="38"/>
      <c r="EY313" s="38"/>
      <c r="EZ313" s="38"/>
      <c r="FA313" s="38"/>
      <c r="FB313" s="38"/>
      <c r="FC313" s="38"/>
      <c r="FD313" s="38"/>
      <c r="FE313" s="38"/>
      <c r="FF313" s="38"/>
      <c r="FG313" s="38"/>
      <c r="FH313" s="38"/>
      <c r="FI313" s="38"/>
      <c r="FJ313" s="38"/>
      <c r="FK313" s="38"/>
      <c r="FL313" s="38"/>
      <c r="FM313" s="38"/>
      <c r="FN313" s="38"/>
      <c r="FO313" s="38"/>
      <c r="FP313" s="38"/>
      <c r="FQ313" s="38"/>
      <c r="FR313" s="38"/>
      <c r="FS313" s="38"/>
      <c r="FT313" s="38"/>
      <c r="FU313" s="38"/>
      <c r="FV313" s="38"/>
      <c r="FW313" s="38"/>
      <c r="FX313" s="38"/>
      <c r="FY313" s="38"/>
      <c r="FZ313" s="38"/>
      <c r="GA313" s="38"/>
      <c r="GB313" s="38"/>
      <c r="GC313" s="38"/>
      <c r="GD313" s="38"/>
      <c r="GE313" s="38"/>
      <c r="GF313" s="38"/>
      <c r="GG313" s="38"/>
      <c r="GH313" s="38"/>
      <c r="GI313" s="38"/>
      <c r="GJ313" s="38"/>
      <c r="GK313" s="38"/>
      <c r="GL313" s="38"/>
      <c r="GM313" s="38"/>
      <c r="GN313" s="38"/>
      <c r="GO313" s="38"/>
      <c r="GP313" s="38"/>
      <c r="GQ313" s="38"/>
      <c r="GR313" s="38"/>
      <c r="GS313" s="38"/>
      <c r="GT313" s="38"/>
      <c r="GU313" s="38"/>
      <c r="GV313" s="38"/>
      <c r="GW313" s="38"/>
      <c r="GX313" s="38"/>
      <c r="GY313" s="38"/>
      <c r="GZ313" s="38"/>
      <c r="HA313" s="38"/>
      <c r="HB313" s="38"/>
      <c r="HC313" s="38"/>
      <c r="HD313" s="38"/>
      <c r="HE313" s="38"/>
      <c r="HF313" s="38"/>
      <c r="HG313" s="38"/>
      <c r="HH313" s="38"/>
      <c r="HI313" s="38"/>
      <c r="HJ313" s="38"/>
      <c r="HK313" s="38"/>
      <c r="HL313" s="38"/>
      <c r="HM313" s="38"/>
      <c r="HN313" s="38"/>
      <c r="HO313" s="38"/>
      <c r="HP313" s="38"/>
      <c r="HQ313" s="38"/>
      <c r="HR313" s="38"/>
      <c r="HS313" s="38"/>
      <c r="HT313" s="38"/>
      <c r="HU313" s="38"/>
      <c r="HV313" s="38"/>
      <c r="HW313" s="38"/>
      <c r="HX313" s="38"/>
      <c r="HY313" s="38"/>
      <c r="HZ313" s="38"/>
      <c r="IA313" s="38"/>
      <c r="IB313" s="38"/>
      <c r="IC313" s="38"/>
      <c r="ID313" s="38"/>
      <c r="IE313" s="38"/>
      <c r="IF313" s="38"/>
      <c r="IG313" s="38"/>
      <c r="IH313" s="38"/>
      <c r="II313" s="38"/>
      <c r="IJ313" s="38"/>
      <c r="IK313" s="38"/>
      <c r="IL313" s="38"/>
      <c r="IM313" s="38"/>
      <c r="IN313" s="38"/>
      <c r="IO313" s="38"/>
      <c r="IP313" s="38"/>
      <c r="IQ313" s="38"/>
      <c r="IR313" s="38"/>
      <c r="IS313" s="38"/>
      <c r="IT313" s="38"/>
      <c r="IU313" s="38"/>
      <c r="IV313" s="38"/>
      <c r="IW313" s="38"/>
      <c r="IX313" s="38"/>
      <c r="IY313" s="38"/>
      <c r="IZ313" s="38"/>
      <c r="JA313" s="38"/>
      <c r="JB313" s="38"/>
      <c r="JC313" s="38"/>
      <c r="JD313" s="38"/>
      <c r="JE313" s="38"/>
      <c r="JF313" s="38"/>
      <c r="JG313" s="38"/>
      <c r="JH313" s="38"/>
      <c r="JI313" s="38"/>
      <c r="JJ313" s="38"/>
      <c r="JK313" s="38"/>
      <c r="JL313" s="38"/>
      <c r="JM313" s="38"/>
      <c r="JN313" s="38"/>
      <c r="JO313" s="38"/>
      <c r="JP313" s="38"/>
      <c r="JQ313" s="38"/>
      <c r="JR313" s="38"/>
      <c r="JS313" s="38"/>
      <c r="JT313" s="38"/>
      <c r="JU313" s="38"/>
      <c r="JV313" s="38"/>
      <c r="JW313" s="38"/>
      <c r="JX313" s="38"/>
      <c r="JY313" s="38"/>
      <c r="JZ313" s="38"/>
      <c r="KA313" s="38"/>
      <c r="KB313" s="38"/>
      <c r="KC313" s="38"/>
      <c r="KD313" s="38"/>
      <c r="KE313" s="38"/>
      <c r="KF313" s="38"/>
      <c r="KG313" s="38"/>
      <c r="KH313" s="38"/>
      <c r="KI313" s="38"/>
      <c r="KJ313" s="38"/>
      <c r="KK313" s="38"/>
      <c r="KL313" s="38"/>
      <c r="KM313" s="38"/>
      <c r="KN313" s="38"/>
      <c r="KO313" s="38"/>
      <c r="KP313" s="38"/>
      <c r="KQ313" s="38"/>
      <c r="KR313" s="38"/>
      <c r="KS313" s="38"/>
      <c r="KT313" s="38"/>
      <c r="KU313" s="38"/>
      <c r="KV313" s="38"/>
      <c r="KW313" s="38"/>
      <c r="KX313" s="38"/>
      <c r="KY313" s="38"/>
      <c r="KZ313" s="38"/>
      <c r="LA313" s="38"/>
      <c r="LB313" s="38"/>
      <c r="LC313" s="38"/>
      <c r="LD313" s="38"/>
      <c r="LE313" s="38"/>
      <c r="LF313" s="38"/>
      <c r="LG313" s="38"/>
      <c r="LH313" s="38"/>
      <c r="LI313" s="38"/>
      <c r="LJ313" s="38"/>
      <c r="LK313" s="38"/>
      <c r="LL313" s="38"/>
      <c r="LM313" s="38"/>
      <c r="LN313" s="38"/>
      <c r="LO313" s="38"/>
      <c r="LP313" s="38"/>
      <c r="LQ313" s="38"/>
      <c r="LR313" s="38"/>
      <c r="LS313" s="38"/>
      <c r="LT313" s="38"/>
      <c r="LU313" s="38"/>
      <c r="LV313" s="38"/>
      <c r="LW313" s="38"/>
      <c r="LX313" s="38"/>
      <c r="LY313" s="38"/>
      <c r="LZ313" s="38"/>
      <c r="MA313" s="38"/>
      <c r="MB313" s="38"/>
      <c r="MC313" s="38"/>
      <c r="MD313" s="38"/>
      <c r="ME313" s="38"/>
      <c r="MF313" s="38"/>
      <c r="MG313" s="38"/>
      <c r="MH313" s="38"/>
      <c r="MI313" s="38"/>
      <c r="MJ313" s="38"/>
      <c r="MK313" s="38"/>
      <c r="ML313" s="38"/>
      <c r="MM313" s="38"/>
      <c r="MN313" s="38"/>
      <c r="MO313" s="38"/>
      <c r="MP313" s="38"/>
      <c r="MQ313" s="38"/>
      <c r="MR313" s="38"/>
      <c r="MS313" s="38"/>
      <c r="MT313" s="38"/>
      <c r="MU313" s="38"/>
      <c r="MV313" s="38"/>
      <c r="MW313" s="38"/>
      <c r="MX313" s="38"/>
      <c r="MY313" s="38"/>
      <c r="MZ313" s="38"/>
      <c r="NA313" s="38"/>
      <c r="NB313" s="38"/>
      <c r="NC313" s="38"/>
      <c r="ND313" s="38"/>
      <c r="NE313" s="38"/>
      <c r="NF313" s="38"/>
      <c r="NG313" s="38"/>
      <c r="NH313" s="38"/>
      <c r="NI313" s="38"/>
      <c r="NJ313" s="38"/>
      <c r="NK313" s="38"/>
      <c r="NL313" s="38"/>
      <c r="NM313" s="38"/>
      <c r="NN313" s="38"/>
      <c r="NO313" s="38"/>
      <c r="NP313" s="38"/>
      <c r="NQ313" s="38"/>
      <c r="NR313" s="38"/>
      <c r="NS313" s="38"/>
      <c r="NT313" s="38"/>
      <c r="NU313" s="38"/>
      <c r="NV313" s="38"/>
      <c r="NW313" s="38"/>
      <c r="NX313" s="38"/>
      <c r="NY313" s="38"/>
      <c r="NZ313" s="38"/>
      <c r="OA313" s="38"/>
      <c r="OB313" s="38"/>
      <c r="OC313" s="38"/>
      <c r="OD313" s="38"/>
      <c r="OE313" s="38"/>
      <c r="OF313" s="38"/>
      <c r="OG313" s="38"/>
      <c r="OH313" s="38"/>
      <c r="OI313" s="38"/>
      <c r="OJ313" s="38"/>
      <c r="OK313" s="38"/>
      <c r="OL313" s="38"/>
      <c r="OM313" s="38"/>
      <c r="ON313" s="38"/>
      <c r="OO313" s="38"/>
      <c r="OP313" s="38"/>
      <c r="OQ313" s="38"/>
      <c r="OR313" s="38"/>
      <c r="OS313" s="38"/>
      <c r="OT313" s="38"/>
      <c r="OU313" s="38"/>
      <c r="OV313" s="38"/>
      <c r="OW313" s="38"/>
      <c r="OX313" s="38"/>
      <c r="OY313" s="38"/>
      <c r="OZ313" s="38"/>
      <c r="PA313" s="38"/>
      <c r="PB313" s="38"/>
      <c r="PC313" s="38"/>
      <c r="PD313" s="38"/>
      <c r="PE313" s="38"/>
      <c r="PF313" s="38"/>
      <c r="PG313" s="38"/>
      <c r="PH313" s="38"/>
      <c r="PI313" s="38"/>
      <c r="PJ313" s="38"/>
      <c r="PK313" s="38"/>
      <c r="PL313" s="38"/>
      <c r="PM313" s="38"/>
      <c r="PN313" s="38"/>
      <c r="PO313" s="38"/>
      <c r="PP313" s="38"/>
      <c r="PQ313" s="38"/>
      <c r="PR313" s="38"/>
      <c r="PS313" s="38"/>
      <c r="PT313" s="38"/>
      <c r="PU313" s="38"/>
      <c r="PV313" s="38"/>
      <c r="PW313" s="38"/>
      <c r="PX313" s="38"/>
      <c r="PY313" s="38"/>
      <c r="PZ313" s="38"/>
      <c r="QA313" s="38"/>
      <c r="QB313" s="38"/>
      <c r="QC313" s="38"/>
      <c r="QD313" s="38"/>
      <c r="QE313" s="38"/>
      <c r="QF313" s="38"/>
      <c r="QG313" s="38"/>
      <c r="QH313" s="38"/>
      <c r="QI313" s="38"/>
      <c r="QJ313" s="38"/>
      <c r="QK313" s="38"/>
      <c r="QL313" s="38"/>
      <c r="QM313" s="38"/>
      <c r="QN313" s="38"/>
      <c r="QO313" s="38"/>
      <c r="QP313" s="38"/>
      <c r="QQ313" s="38"/>
      <c r="QR313" s="38"/>
      <c r="QS313" s="38"/>
      <c r="QT313" s="38"/>
      <c r="QU313" s="38"/>
      <c r="QV313" s="38"/>
      <c r="QW313" s="38"/>
      <c r="QX313" s="38"/>
      <c r="QY313" s="38"/>
      <c r="QZ313" s="38"/>
      <c r="RA313" s="38"/>
      <c r="RB313" s="38"/>
      <c r="RC313" s="38"/>
      <c r="RD313" s="38"/>
      <c r="RE313" s="38"/>
      <c r="RF313" s="38"/>
      <c r="RG313" s="38"/>
      <c r="RH313" s="38"/>
      <c r="RI313" s="38"/>
      <c r="RJ313" s="38"/>
      <c r="RK313" s="38"/>
      <c r="RL313" s="38"/>
      <c r="RM313" s="38"/>
      <c r="RN313" s="38"/>
      <c r="RO313" s="38"/>
      <c r="RP313" s="38"/>
      <c r="RQ313" s="38"/>
      <c r="RR313" s="38"/>
      <c r="RS313" s="38"/>
      <c r="RT313" s="38"/>
      <c r="RU313" s="38"/>
      <c r="RV313" s="38"/>
      <c r="RW313" s="38"/>
      <c r="RX313" s="38"/>
      <c r="RY313" s="38"/>
      <c r="RZ313" s="38"/>
      <c r="SA313" s="38"/>
      <c r="SB313" s="38"/>
      <c r="SC313" s="38"/>
      <c r="SD313" s="38"/>
      <c r="SE313" s="38"/>
      <c r="SF313" s="38"/>
      <c r="SG313" s="38"/>
      <c r="SH313" s="38"/>
      <c r="SI313" s="38"/>
      <c r="SJ313" s="38"/>
      <c r="SK313" s="38"/>
      <c r="SL313" s="38"/>
      <c r="SM313" s="38"/>
      <c r="SN313" s="38"/>
      <c r="SO313" s="38"/>
      <c r="SP313" s="38"/>
      <c r="SQ313" s="38"/>
      <c r="SR313" s="38"/>
      <c r="SS313" s="38"/>
      <c r="ST313" s="38"/>
      <c r="SU313" s="38"/>
      <c r="SV313" s="38"/>
      <c r="SW313" s="38"/>
      <c r="SX313" s="38"/>
      <c r="SY313" s="38"/>
      <c r="SZ313" s="38"/>
      <c r="TA313" s="38"/>
      <c r="TB313" s="38"/>
      <c r="TC313" s="38"/>
      <c r="TD313" s="38"/>
      <c r="TE313" s="38"/>
      <c r="TF313" s="38"/>
      <c r="TG313" s="38"/>
      <c r="TH313" s="38"/>
      <c r="TI313" s="38"/>
      <c r="TJ313" s="38"/>
      <c r="TK313" s="38"/>
      <c r="TL313" s="38"/>
      <c r="TM313" s="38"/>
      <c r="TN313" s="38"/>
      <c r="TO313" s="38"/>
      <c r="TP313" s="38"/>
      <c r="TQ313" s="38"/>
      <c r="TR313" s="38"/>
      <c r="TS313" s="38"/>
      <c r="TT313" s="38"/>
      <c r="TU313" s="38"/>
      <c r="TV313" s="38"/>
      <c r="TW313" s="38"/>
      <c r="TX313" s="38"/>
      <c r="TY313" s="38"/>
      <c r="TZ313" s="38"/>
      <c r="UA313" s="38"/>
      <c r="UB313" s="38"/>
      <c r="UC313" s="38"/>
      <c r="UD313" s="38"/>
      <c r="UE313" s="38"/>
      <c r="UF313" s="38"/>
      <c r="UG313" s="38"/>
      <c r="UH313" s="38"/>
      <c r="UI313" s="38"/>
      <c r="UJ313" s="38"/>
      <c r="UK313" s="38"/>
      <c r="UL313" s="38"/>
      <c r="UM313" s="38"/>
      <c r="UN313" s="38"/>
      <c r="UO313" s="38"/>
      <c r="UP313" s="38"/>
      <c r="UQ313" s="38"/>
      <c r="UR313" s="38"/>
      <c r="US313" s="38"/>
      <c r="UT313" s="38"/>
      <c r="UU313" s="38"/>
      <c r="UV313" s="38"/>
      <c r="UW313" s="38"/>
      <c r="UX313" s="38"/>
      <c r="UY313" s="38"/>
      <c r="UZ313" s="38"/>
      <c r="VA313" s="38"/>
      <c r="VB313" s="38"/>
      <c r="VC313" s="38"/>
      <c r="VD313" s="38"/>
      <c r="VE313" s="38"/>
      <c r="VF313" s="38"/>
      <c r="VG313" s="38"/>
      <c r="VH313" s="38"/>
      <c r="VI313" s="38"/>
      <c r="VJ313" s="38"/>
      <c r="VK313" s="38"/>
      <c r="VL313" s="38"/>
      <c r="VM313" s="38"/>
      <c r="VN313" s="38"/>
      <c r="VO313" s="38"/>
      <c r="VP313" s="38"/>
      <c r="VQ313" s="38"/>
      <c r="VR313" s="38"/>
      <c r="VS313" s="38"/>
      <c r="VT313" s="38"/>
      <c r="VU313" s="38"/>
      <c r="VV313" s="38"/>
      <c r="VW313" s="38"/>
      <c r="VX313" s="38"/>
      <c r="VY313" s="38"/>
      <c r="VZ313" s="38"/>
      <c r="WA313" s="38"/>
      <c r="WB313" s="38"/>
      <c r="WC313" s="38"/>
      <c r="WD313" s="38"/>
      <c r="WE313" s="38"/>
      <c r="WF313" s="38"/>
      <c r="WG313" s="38"/>
      <c r="WH313" s="38"/>
      <c r="WI313" s="38"/>
      <c r="WJ313" s="38"/>
      <c r="WK313" s="38"/>
      <c r="WL313" s="38"/>
      <c r="WM313" s="38"/>
      <c r="WN313" s="38"/>
      <c r="WO313" s="38"/>
      <c r="WP313" s="38"/>
      <c r="WQ313" s="38"/>
      <c r="WR313" s="38"/>
      <c r="WS313" s="38"/>
      <c r="WT313" s="38"/>
      <c r="WU313" s="38"/>
      <c r="WV313" s="38"/>
      <c r="WW313" s="38"/>
      <c r="WX313" s="38"/>
      <c r="WY313" s="38"/>
      <c r="WZ313" s="38"/>
      <c r="XA313" s="38"/>
      <c r="XB313" s="38"/>
      <c r="XC313" s="38"/>
      <c r="XD313" s="38"/>
      <c r="XE313" s="38"/>
      <c r="XF313" s="38"/>
      <c r="XG313" s="38"/>
      <c r="XH313" s="38"/>
      <c r="XI313" s="38"/>
      <c r="XJ313" s="38"/>
      <c r="XK313" s="38"/>
      <c r="XL313" s="38"/>
      <c r="XM313" s="38"/>
      <c r="XN313" s="38"/>
      <c r="XO313" s="38"/>
      <c r="XP313" s="38"/>
      <c r="XQ313" s="38"/>
      <c r="XR313" s="38"/>
      <c r="XS313" s="38"/>
      <c r="XT313" s="38"/>
      <c r="XU313" s="38"/>
      <c r="XV313" s="38"/>
      <c r="XW313" s="38"/>
      <c r="XX313" s="38"/>
      <c r="XY313" s="38"/>
      <c r="XZ313" s="38"/>
      <c r="YA313" s="38"/>
      <c r="YB313" s="38"/>
      <c r="YC313" s="38"/>
      <c r="YD313" s="38"/>
      <c r="YE313" s="38"/>
      <c r="YF313" s="38"/>
      <c r="YG313" s="38"/>
      <c r="YH313" s="38"/>
      <c r="YI313" s="38"/>
      <c r="YJ313" s="38"/>
      <c r="YK313" s="38"/>
      <c r="YL313" s="38"/>
      <c r="YM313" s="38"/>
      <c r="YN313" s="38"/>
      <c r="YO313" s="38"/>
      <c r="YP313" s="38"/>
      <c r="YQ313" s="38"/>
      <c r="YR313" s="38"/>
      <c r="YS313" s="38"/>
      <c r="YT313" s="38"/>
      <c r="YU313" s="38"/>
      <c r="YV313" s="38"/>
      <c r="YW313" s="38"/>
      <c r="YX313" s="38"/>
      <c r="YY313" s="38"/>
      <c r="YZ313" s="38"/>
      <c r="ZA313" s="38"/>
      <c r="ZB313" s="38"/>
      <c r="ZC313" s="38"/>
      <c r="ZD313" s="38"/>
      <c r="ZE313" s="38"/>
      <c r="ZF313" s="38"/>
      <c r="ZG313" s="38"/>
      <c r="ZH313" s="38"/>
      <c r="ZI313" s="38"/>
      <c r="ZJ313" s="38"/>
      <c r="ZK313" s="38"/>
      <c r="ZL313" s="38"/>
      <c r="ZM313" s="38"/>
      <c r="ZN313" s="38"/>
      <c r="ZO313" s="38"/>
      <c r="ZP313" s="38"/>
      <c r="ZQ313" s="38"/>
      <c r="ZR313" s="38"/>
      <c r="ZS313" s="38"/>
      <c r="ZT313" s="38"/>
      <c r="ZU313" s="38"/>
      <c r="ZV313" s="38"/>
      <c r="ZW313" s="38"/>
      <c r="ZX313" s="38"/>
      <c r="ZY313" s="38"/>
      <c r="ZZ313" s="38"/>
      <c r="AAA313" s="38"/>
      <c r="AAB313" s="38"/>
      <c r="AAC313" s="38"/>
      <c r="AAD313" s="38"/>
      <c r="AAE313" s="38"/>
      <c r="AAF313" s="38"/>
      <c r="AAG313" s="38"/>
      <c r="AAH313" s="38"/>
      <c r="AAI313" s="38"/>
      <c r="AAJ313" s="31">
        <f t="shared" si="26"/>
        <v>0</v>
      </c>
    </row>
    <row r="314" spans="1:712" s="5" customFormat="1" ht="12" customHeight="1" x14ac:dyDescent="0.25">
      <c r="A314" s="43" t="s">
        <v>637</v>
      </c>
      <c r="B314" s="77">
        <f t="shared" si="29"/>
        <v>0</v>
      </c>
      <c r="C314" s="69">
        <v>1</v>
      </c>
      <c r="D314" s="71">
        <v>43402</v>
      </c>
      <c r="E314" s="79">
        <v>24.28</v>
      </c>
      <c r="F314" s="79">
        <f t="shared" si="32"/>
        <v>0</v>
      </c>
      <c r="G314" s="77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38"/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38"/>
      <c r="DC314" s="38"/>
      <c r="DD314" s="38"/>
      <c r="DE314" s="38"/>
      <c r="DF314" s="38"/>
      <c r="DG314" s="38"/>
      <c r="DH314" s="38"/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  <c r="EI314" s="38"/>
      <c r="EJ314" s="38"/>
      <c r="EK314" s="38"/>
      <c r="EL314" s="38"/>
      <c r="EM314" s="38"/>
      <c r="EN314" s="38"/>
      <c r="EO314" s="38"/>
      <c r="EP314" s="38"/>
      <c r="EQ314" s="38"/>
      <c r="ER314" s="38"/>
      <c r="ES314" s="38"/>
      <c r="ET314" s="38"/>
      <c r="EU314" s="38"/>
      <c r="EV314" s="38"/>
      <c r="EW314" s="38"/>
      <c r="EX314" s="38"/>
      <c r="EY314" s="38"/>
      <c r="EZ314" s="38"/>
      <c r="FA314" s="38"/>
      <c r="FB314" s="38"/>
      <c r="FC314" s="38"/>
      <c r="FD314" s="38"/>
      <c r="FE314" s="38"/>
      <c r="FF314" s="38"/>
      <c r="FG314" s="38"/>
      <c r="FH314" s="38"/>
      <c r="FI314" s="38"/>
      <c r="FJ314" s="38"/>
      <c r="FK314" s="38"/>
      <c r="FL314" s="38"/>
      <c r="FM314" s="38"/>
      <c r="FN314" s="38"/>
      <c r="FO314" s="38"/>
      <c r="FP314" s="38"/>
      <c r="FQ314" s="38"/>
      <c r="FR314" s="38"/>
      <c r="FS314" s="38"/>
      <c r="FT314" s="38"/>
      <c r="FU314" s="38"/>
      <c r="FV314" s="38"/>
      <c r="FW314" s="38"/>
      <c r="FX314" s="38"/>
      <c r="FY314" s="38"/>
      <c r="FZ314" s="38"/>
      <c r="GA314" s="38"/>
      <c r="GB314" s="38"/>
      <c r="GC314" s="38"/>
      <c r="GD314" s="38"/>
      <c r="GE314" s="38"/>
      <c r="GF314" s="38"/>
      <c r="GG314" s="38"/>
      <c r="GH314" s="38"/>
      <c r="GI314" s="38"/>
      <c r="GJ314" s="38"/>
      <c r="GK314" s="38"/>
      <c r="GL314" s="38"/>
      <c r="GM314" s="38"/>
      <c r="GN314" s="38"/>
      <c r="GO314" s="38"/>
      <c r="GP314" s="38"/>
      <c r="GQ314" s="38"/>
      <c r="GR314" s="38"/>
      <c r="GS314" s="38"/>
      <c r="GT314" s="38"/>
      <c r="GU314" s="38"/>
      <c r="GV314" s="38"/>
      <c r="GW314" s="38"/>
      <c r="GX314" s="38"/>
      <c r="GY314" s="38"/>
      <c r="GZ314" s="38"/>
      <c r="HA314" s="38"/>
      <c r="HB314" s="38"/>
      <c r="HC314" s="38"/>
      <c r="HD314" s="38"/>
      <c r="HE314" s="38"/>
      <c r="HF314" s="38"/>
      <c r="HG314" s="38"/>
      <c r="HH314" s="38"/>
      <c r="HI314" s="38"/>
      <c r="HJ314" s="38"/>
      <c r="HK314" s="38"/>
      <c r="HL314" s="38"/>
      <c r="HM314" s="38"/>
      <c r="HN314" s="38"/>
      <c r="HO314" s="38"/>
      <c r="HP314" s="38"/>
      <c r="HQ314" s="38"/>
      <c r="HR314" s="38"/>
      <c r="HS314" s="38"/>
      <c r="HT314" s="38"/>
      <c r="HU314" s="38"/>
      <c r="HV314" s="38"/>
      <c r="HW314" s="38"/>
      <c r="HX314" s="38"/>
      <c r="HY314" s="38"/>
      <c r="HZ314" s="38"/>
      <c r="IA314" s="38"/>
      <c r="IB314" s="38"/>
      <c r="IC314" s="38"/>
      <c r="ID314" s="38"/>
      <c r="IE314" s="38"/>
      <c r="IF314" s="38"/>
      <c r="IG314" s="38"/>
      <c r="IH314" s="38"/>
      <c r="II314" s="38"/>
      <c r="IJ314" s="38"/>
      <c r="IK314" s="38"/>
      <c r="IL314" s="38"/>
      <c r="IM314" s="38"/>
      <c r="IN314" s="38"/>
      <c r="IO314" s="38"/>
      <c r="IP314" s="38"/>
      <c r="IQ314" s="38"/>
      <c r="IR314" s="38"/>
      <c r="IS314" s="38"/>
      <c r="IT314" s="38"/>
      <c r="IU314" s="38"/>
      <c r="IV314" s="38"/>
      <c r="IW314" s="38"/>
      <c r="IX314" s="38"/>
      <c r="IY314" s="38"/>
      <c r="IZ314" s="38"/>
      <c r="JA314" s="38"/>
      <c r="JB314" s="38"/>
      <c r="JC314" s="38"/>
      <c r="JD314" s="38"/>
      <c r="JE314" s="38"/>
      <c r="JF314" s="38"/>
      <c r="JG314" s="38"/>
      <c r="JH314" s="38"/>
      <c r="JI314" s="38"/>
      <c r="JJ314" s="38"/>
      <c r="JK314" s="38"/>
      <c r="JL314" s="38"/>
      <c r="JM314" s="38"/>
      <c r="JN314" s="38"/>
      <c r="JO314" s="38"/>
      <c r="JP314" s="38"/>
      <c r="JQ314" s="38"/>
      <c r="JR314" s="38"/>
      <c r="JS314" s="38"/>
      <c r="JT314" s="38"/>
      <c r="JU314" s="38"/>
      <c r="JV314" s="38"/>
      <c r="JW314" s="38"/>
      <c r="JX314" s="38"/>
      <c r="JY314" s="38"/>
      <c r="JZ314" s="38"/>
      <c r="KA314" s="38"/>
      <c r="KB314" s="38"/>
      <c r="KC314" s="38"/>
      <c r="KD314" s="38"/>
      <c r="KE314" s="38"/>
      <c r="KF314" s="38"/>
      <c r="KG314" s="38"/>
      <c r="KH314" s="38"/>
      <c r="KI314" s="38"/>
      <c r="KJ314" s="38"/>
      <c r="KK314" s="38"/>
      <c r="KL314" s="38"/>
      <c r="KM314" s="38"/>
      <c r="KN314" s="38"/>
      <c r="KO314" s="38"/>
      <c r="KP314" s="38"/>
      <c r="KQ314" s="38"/>
      <c r="KR314" s="38"/>
      <c r="KS314" s="38"/>
      <c r="KT314" s="38"/>
      <c r="KU314" s="38"/>
      <c r="KV314" s="38"/>
      <c r="KW314" s="38"/>
      <c r="KX314" s="38"/>
      <c r="KY314" s="38"/>
      <c r="KZ314" s="38"/>
      <c r="LA314" s="38"/>
      <c r="LB314" s="38"/>
      <c r="LC314" s="38"/>
      <c r="LD314" s="38"/>
      <c r="LE314" s="38"/>
      <c r="LF314" s="38"/>
      <c r="LG314" s="38"/>
      <c r="LH314" s="38"/>
      <c r="LI314" s="38"/>
      <c r="LJ314" s="38"/>
      <c r="LK314" s="38"/>
      <c r="LL314" s="38"/>
      <c r="LM314" s="38"/>
      <c r="LN314" s="38"/>
      <c r="LO314" s="38"/>
      <c r="LP314" s="38"/>
      <c r="LQ314" s="38"/>
      <c r="LR314" s="38"/>
      <c r="LS314" s="38"/>
      <c r="LT314" s="38"/>
      <c r="LU314" s="38"/>
      <c r="LV314" s="38"/>
      <c r="LW314" s="38"/>
      <c r="LX314" s="38"/>
      <c r="LY314" s="38"/>
      <c r="LZ314" s="38"/>
      <c r="MA314" s="38"/>
      <c r="MB314" s="38"/>
      <c r="MC314" s="38"/>
      <c r="MD314" s="38"/>
      <c r="ME314" s="38"/>
      <c r="MF314" s="38"/>
      <c r="MG314" s="38"/>
      <c r="MH314" s="38"/>
      <c r="MI314" s="38"/>
      <c r="MJ314" s="38"/>
      <c r="MK314" s="38"/>
      <c r="ML314" s="38"/>
      <c r="MM314" s="38"/>
      <c r="MN314" s="38"/>
      <c r="MO314" s="38"/>
      <c r="MP314" s="38"/>
      <c r="MQ314" s="38"/>
      <c r="MR314" s="38"/>
      <c r="MS314" s="38"/>
      <c r="MT314" s="38"/>
      <c r="MU314" s="38"/>
      <c r="MV314" s="38"/>
      <c r="MW314" s="38"/>
      <c r="MX314" s="38"/>
      <c r="MY314" s="38"/>
      <c r="MZ314" s="38"/>
      <c r="NA314" s="38"/>
      <c r="NB314" s="38"/>
      <c r="NC314" s="38"/>
      <c r="ND314" s="38"/>
      <c r="NE314" s="38"/>
      <c r="NF314" s="38"/>
      <c r="NG314" s="38"/>
      <c r="NH314" s="38"/>
      <c r="NI314" s="38"/>
      <c r="NJ314" s="38"/>
      <c r="NK314" s="38"/>
      <c r="NL314" s="38"/>
      <c r="NM314" s="38"/>
      <c r="NN314" s="38"/>
      <c r="NO314" s="38"/>
      <c r="NP314" s="38"/>
      <c r="NQ314" s="38"/>
      <c r="NR314" s="38"/>
      <c r="NS314" s="38"/>
      <c r="NT314" s="38"/>
      <c r="NU314" s="38"/>
      <c r="NV314" s="38"/>
      <c r="NW314" s="38"/>
      <c r="NX314" s="38"/>
      <c r="NY314" s="38"/>
      <c r="NZ314" s="38"/>
      <c r="OA314" s="38"/>
      <c r="OB314" s="38"/>
      <c r="OC314" s="38"/>
      <c r="OD314" s="38"/>
      <c r="OE314" s="38"/>
      <c r="OF314" s="38"/>
      <c r="OG314" s="38"/>
      <c r="OH314" s="38"/>
      <c r="OI314" s="38"/>
      <c r="OJ314" s="38"/>
      <c r="OK314" s="38"/>
      <c r="OL314" s="38"/>
      <c r="OM314" s="38"/>
      <c r="ON314" s="38"/>
      <c r="OO314" s="38"/>
      <c r="OP314" s="38"/>
      <c r="OQ314" s="38"/>
      <c r="OR314" s="38"/>
      <c r="OS314" s="38"/>
      <c r="OT314" s="38"/>
      <c r="OU314" s="38"/>
      <c r="OV314" s="38"/>
      <c r="OW314" s="38"/>
      <c r="OX314" s="38"/>
      <c r="OY314" s="38"/>
      <c r="OZ314" s="38"/>
      <c r="PA314" s="38"/>
      <c r="PB314" s="38"/>
      <c r="PC314" s="38"/>
      <c r="PD314" s="38"/>
      <c r="PE314" s="38"/>
      <c r="PF314" s="38"/>
      <c r="PG314" s="38"/>
      <c r="PH314" s="38"/>
      <c r="PI314" s="38"/>
      <c r="PJ314" s="38"/>
      <c r="PK314" s="38"/>
      <c r="PL314" s="38"/>
      <c r="PM314" s="38"/>
      <c r="PN314" s="38"/>
      <c r="PO314" s="38"/>
      <c r="PP314" s="38"/>
      <c r="PQ314" s="38"/>
      <c r="PR314" s="38"/>
      <c r="PS314" s="38"/>
      <c r="PT314" s="38"/>
      <c r="PU314" s="38"/>
      <c r="PV314" s="38"/>
      <c r="PW314" s="38"/>
      <c r="PX314" s="38"/>
      <c r="PY314" s="38"/>
      <c r="PZ314" s="38"/>
      <c r="QA314" s="38"/>
      <c r="QB314" s="38"/>
      <c r="QC314" s="38"/>
      <c r="QD314" s="38"/>
      <c r="QE314" s="38"/>
      <c r="QF314" s="38"/>
      <c r="QG314" s="38"/>
      <c r="QH314" s="38"/>
      <c r="QI314" s="38"/>
      <c r="QJ314" s="38"/>
      <c r="QK314" s="38"/>
      <c r="QL314" s="38"/>
      <c r="QM314" s="38"/>
      <c r="QN314" s="38"/>
      <c r="QO314" s="38"/>
      <c r="QP314" s="38"/>
      <c r="QQ314" s="38"/>
      <c r="QR314" s="38"/>
      <c r="QS314" s="38"/>
      <c r="QT314" s="38"/>
      <c r="QU314" s="38"/>
      <c r="QV314" s="38"/>
      <c r="QW314" s="38"/>
      <c r="QX314" s="38"/>
      <c r="QY314" s="38"/>
      <c r="QZ314" s="38"/>
      <c r="RA314" s="38"/>
      <c r="RB314" s="38"/>
      <c r="RC314" s="38"/>
      <c r="RD314" s="38"/>
      <c r="RE314" s="38"/>
      <c r="RF314" s="38"/>
      <c r="RG314" s="38"/>
      <c r="RH314" s="38"/>
      <c r="RI314" s="38"/>
      <c r="RJ314" s="38"/>
      <c r="RK314" s="38"/>
      <c r="RL314" s="38"/>
      <c r="RM314" s="38"/>
      <c r="RN314" s="38"/>
      <c r="RO314" s="38"/>
      <c r="RP314" s="38"/>
      <c r="RQ314" s="38"/>
      <c r="RR314" s="38"/>
      <c r="RS314" s="38"/>
      <c r="RT314" s="38"/>
      <c r="RU314" s="38"/>
      <c r="RV314" s="38"/>
      <c r="RW314" s="38"/>
      <c r="RX314" s="38"/>
      <c r="RY314" s="38"/>
      <c r="RZ314" s="38"/>
      <c r="SA314" s="38"/>
      <c r="SB314" s="38"/>
      <c r="SC314" s="38"/>
      <c r="SD314" s="38"/>
      <c r="SE314" s="38"/>
      <c r="SF314" s="38"/>
      <c r="SG314" s="38"/>
      <c r="SH314" s="38"/>
      <c r="SI314" s="38"/>
      <c r="SJ314" s="38"/>
      <c r="SK314" s="38"/>
      <c r="SL314" s="38"/>
      <c r="SM314" s="38"/>
      <c r="SN314" s="38"/>
      <c r="SO314" s="38"/>
      <c r="SP314" s="38"/>
      <c r="SQ314" s="38"/>
      <c r="SR314" s="38"/>
      <c r="SS314" s="38"/>
      <c r="ST314" s="38"/>
      <c r="SU314" s="38"/>
      <c r="SV314" s="38"/>
      <c r="SW314" s="38"/>
      <c r="SX314" s="38"/>
      <c r="SY314" s="38"/>
      <c r="SZ314" s="38"/>
      <c r="TA314" s="38"/>
      <c r="TB314" s="38"/>
      <c r="TC314" s="38"/>
      <c r="TD314" s="38"/>
      <c r="TE314" s="38"/>
      <c r="TF314" s="38"/>
      <c r="TG314" s="38"/>
      <c r="TH314" s="38"/>
      <c r="TI314" s="38"/>
      <c r="TJ314" s="38"/>
      <c r="TK314" s="38"/>
      <c r="TL314" s="38"/>
      <c r="TM314" s="38"/>
      <c r="TN314" s="38"/>
      <c r="TO314" s="38"/>
      <c r="TP314" s="38"/>
      <c r="TQ314" s="38"/>
      <c r="TR314" s="38"/>
      <c r="TS314" s="38"/>
      <c r="TT314" s="38"/>
      <c r="TU314" s="38"/>
      <c r="TV314" s="38"/>
      <c r="TW314" s="38"/>
      <c r="TX314" s="38"/>
      <c r="TY314" s="38"/>
      <c r="TZ314" s="38"/>
      <c r="UA314" s="38"/>
      <c r="UB314" s="38"/>
      <c r="UC314" s="38"/>
      <c r="UD314" s="38"/>
      <c r="UE314" s="38"/>
      <c r="UF314" s="38"/>
      <c r="UG314" s="38"/>
      <c r="UH314" s="38"/>
      <c r="UI314" s="38"/>
      <c r="UJ314" s="38"/>
      <c r="UK314" s="38"/>
      <c r="UL314" s="38"/>
      <c r="UM314" s="38"/>
      <c r="UN314" s="38"/>
      <c r="UO314" s="38"/>
      <c r="UP314" s="38"/>
      <c r="UQ314" s="38"/>
      <c r="UR314" s="38"/>
      <c r="US314" s="38"/>
      <c r="UT314" s="38"/>
      <c r="UU314" s="38">
        <v>1</v>
      </c>
      <c r="UV314" s="38"/>
      <c r="UW314" s="38"/>
      <c r="UX314" s="38"/>
      <c r="UY314" s="38">
        <v>1</v>
      </c>
      <c r="UZ314" s="38"/>
      <c r="VA314" s="38"/>
      <c r="VB314" s="38"/>
      <c r="VC314" s="38"/>
      <c r="VD314" s="38"/>
      <c r="VE314" s="38"/>
      <c r="VF314" s="38"/>
      <c r="VG314" s="38"/>
      <c r="VH314" s="38"/>
      <c r="VI314" s="38"/>
      <c r="VJ314" s="38"/>
      <c r="VK314" s="38"/>
      <c r="VL314" s="38"/>
      <c r="VM314" s="38"/>
      <c r="VN314" s="38"/>
      <c r="VO314" s="38"/>
      <c r="VP314" s="38"/>
      <c r="VQ314" s="38"/>
      <c r="VR314" s="38"/>
      <c r="VS314" s="38"/>
      <c r="VT314" s="38"/>
      <c r="VU314" s="38"/>
      <c r="VV314" s="38"/>
      <c r="VW314" s="38"/>
      <c r="VX314" s="38"/>
      <c r="VY314" s="38"/>
      <c r="VZ314" s="38"/>
      <c r="WA314" s="38"/>
      <c r="WB314" s="38"/>
      <c r="WC314" s="38"/>
      <c r="WD314" s="38"/>
      <c r="WE314" s="38"/>
      <c r="WF314" s="38"/>
      <c r="WG314" s="38"/>
      <c r="WH314" s="38"/>
      <c r="WI314" s="38"/>
      <c r="WJ314" s="38"/>
      <c r="WK314" s="38"/>
      <c r="WL314" s="38"/>
      <c r="WM314" s="38"/>
      <c r="WN314" s="38"/>
      <c r="WO314" s="38"/>
      <c r="WP314" s="38"/>
      <c r="WQ314" s="38"/>
      <c r="WR314" s="38"/>
      <c r="WS314" s="38"/>
      <c r="WT314" s="38"/>
      <c r="WU314" s="38"/>
      <c r="WV314" s="38"/>
      <c r="WW314" s="38"/>
      <c r="WX314" s="38"/>
      <c r="WY314" s="38"/>
      <c r="WZ314" s="38"/>
      <c r="XA314" s="38"/>
      <c r="XB314" s="38"/>
      <c r="XC314" s="38"/>
      <c r="XD314" s="38"/>
      <c r="XE314" s="38"/>
      <c r="XF314" s="38"/>
      <c r="XG314" s="38"/>
      <c r="XH314" s="38"/>
      <c r="XI314" s="38"/>
      <c r="XJ314" s="38"/>
      <c r="XK314" s="38"/>
      <c r="XL314" s="38"/>
      <c r="XM314" s="38"/>
      <c r="XN314" s="38"/>
      <c r="XO314" s="38"/>
      <c r="XP314" s="38"/>
      <c r="XQ314" s="38"/>
      <c r="XR314" s="38"/>
      <c r="XS314" s="38"/>
      <c r="XT314" s="38"/>
      <c r="XU314" s="38"/>
      <c r="XV314" s="38"/>
      <c r="XW314" s="38"/>
      <c r="XX314" s="38"/>
      <c r="XY314" s="38"/>
      <c r="XZ314" s="38"/>
      <c r="YA314" s="38"/>
      <c r="YB314" s="38"/>
      <c r="YC314" s="38"/>
      <c r="YD314" s="38"/>
      <c r="YE314" s="38"/>
      <c r="YF314" s="38"/>
      <c r="YG314" s="38"/>
      <c r="YH314" s="38"/>
      <c r="YI314" s="38"/>
      <c r="YJ314" s="38"/>
      <c r="YK314" s="38"/>
      <c r="YL314" s="38"/>
      <c r="YM314" s="38"/>
      <c r="YN314" s="38"/>
      <c r="YO314" s="38"/>
      <c r="YP314" s="38"/>
      <c r="YQ314" s="38"/>
      <c r="YR314" s="38"/>
      <c r="YS314" s="38"/>
      <c r="YT314" s="38"/>
      <c r="YU314" s="38"/>
      <c r="YV314" s="38"/>
      <c r="YW314" s="38"/>
      <c r="YX314" s="38"/>
      <c r="YY314" s="38"/>
      <c r="YZ314" s="38"/>
      <c r="ZA314" s="38"/>
      <c r="ZB314" s="38"/>
      <c r="ZC314" s="38"/>
      <c r="ZD314" s="38"/>
      <c r="ZE314" s="38"/>
      <c r="ZF314" s="38"/>
      <c r="ZG314" s="38"/>
      <c r="ZH314" s="38"/>
      <c r="ZI314" s="38"/>
      <c r="ZJ314" s="38"/>
      <c r="ZK314" s="38"/>
      <c r="ZL314" s="38"/>
      <c r="ZM314" s="38"/>
      <c r="ZN314" s="38"/>
      <c r="ZO314" s="38"/>
      <c r="ZP314" s="38"/>
      <c r="ZQ314" s="38"/>
      <c r="ZR314" s="38"/>
      <c r="ZS314" s="38"/>
      <c r="ZT314" s="38"/>
      <c r="ZU314" s="38"/>
      <c r="ZV314" s="38"/>
      <c r="ZW314" s="38"/>
      <c r="ZX314" s="38"/>
      <c r="ZY314" s="38"/>
      <c r="ZZ314" s="38"/>
      <c r="AAA314" s="38"/>
      <c r="AAB314" s="38"/>
      <c r="AAC314" s="38"/>
      <c r="AAD314" s="38"/>
      <c r="AAE314" s="38"/>
      <c r="AAF314" s="38"/>
      <c r="AAG314" s="38"/>
      <c r="AAH314" s="38"/>
      <c r="AAI314" s="38"/>
      <c r="AAJ314" s="31">
        <f t="shared" si="26"/>
        <v>0</v>
      </c>
    </row>
    <row r="315" spans="1:712" s="5" customFormat="1" ht="12" customHeight="1" x14ac:dyDescent="0.25">
      <c r="A315" s="43" t="s">
        <v>638</v>
      </c>
      <c r="B315" s="77">
        <f t="shared" si="29"/>
        <v>0</v>
      </c>
      <c r="C315" s="69">
        <v>1</v>
      </c>
      <c r="D315" s="71">
        <v>43402</v>
      </c>
      <c r="E315" s="79">
        <v>24.28</v>
      </c>
      <c r="F315" s="79">
        <f t="shared" si="32"/>
        <v>0</v>
      </c>
      <c r="G315" s="77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38"/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38"/>
      <c r="DC315" s="38"/>
      <c r="DD315" s="38"/>
      <c r="DE315" s="38"/>
      <c r="DF315" s="38"/>
      <c r="DG315" s="38"/>
      <c r="DH315" s="38"/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  <c r="EI315" s="38"/>
      <c r="EJ315" s="38"/>
      <c r="EK315" s="38"/>
      <c r="EL315" s="38"/>
      <c r="EM315" s="38"/>
      <c r="EN315" s="38"/>
      <c r="EO315" s="38"/>
      <c r="EP315" s="38"/>
      <c r="EQ315" s="38"/>
      <c r="ER315" s="38"/>
      <c r="ES315" s="38"/>
      <c r="ET315" s="38"/>
      <c r="EU315" s="38"/>
      <c r="EV315" s="38"/>
      <c r="EW315" s="38"/>
      <c r="EX315" s="38"/>
      <c r="EY315" s="38"/>
      <c r="EZ315" s="38"/>
      <c r="FA315" s="38"/>
      <c r="FB315" s="38"/>
      <c r="FC315" s="38"/>
      <c r="FD315" s="38"/>
      <c r="FE315" s="38"/>
      <c r="FF315" s="38"/>
      <c r="FG315" s="38"/>
      <c r="FH315" s="38"/>
      <c r="FI315" s="38"/>
      <c r="FJ315" s="38"/>
      <c r="FK315" s="38"/>
      <c r="FL315" s="38"/>
      <c r="FM315" s="38"/>
      <c r="FN315" s="38"/>
      <c r="FO315" s="38"/>
      <c r="FP315" s="38"/>
      <c r="FQ315" s="38"/>
      <c r="FR315" s="38"/>
      <c r="FS315" s="38"/>
      <c r="FT315" s="38"/>
      <c r="FU315" s="38"/>
      <c r="FV315" s="38"/>
      <c r="FW315" s="38"/>
      <c r="FX315" s="38"/>
      <c r="FY315" s="38"/>
      <c r="FZ315" s="38"/>
      <c r="GA315" s="38"/>
      <c r="GB315" s="38"/>
      <c r="GC315" s="38"/>
      <c r="GD315" s="38"/>
      <c r="GE315" s="38"/>
      <c r="GF315" s="38"/>
      <c r="GG315" s="38"/>
      <c r="GH315" s="38"/>
      <c r="GI315" s="38"/>
      <c r="GJ315" s="38"/>
      <c r="GK315" s="38"/>
      <c r="GL315" s="38"/>
      <c r="GM315" s="38"/>
      <c r="GN315" s="38"/>
      <c r="GO315" s="38"/>
      <c r="GP315" s="38"/>
      <c r="GQ315" s="38"/>
      <c r="GR315" s="38"/>
      <c r="GS315" s="38"/>
      <c r="GT315" s="38"/>
      <c r="GU315" s="38"/>
      <c r="GV315" s="38"/>
      <c r="GW315" s="38"/>
      <c r="GX315" s="38"/>
      <c r="GY315" s="38"/>
      <c r="GZ315" s="38"/>
      <c r="HA315" s="38"/>
      <c r="HB315" s="38"/>
      <c r="HC315" s="38"/>
      <c r="HD315" s="38"/>
      <c r="HE315" s="38"/>
      <c r="HF315" s="38"/>
      <c r="HG315" s="38"/>
      <c r="HH315" s="38"/>
      <c r="HI315" s="38"/>
      <c r="HJ315" s="38"/>
      <c r="HK315" s="38"/>
      <c r="HL315" s="38"/>
      <c r="HM315" s="38"/>
      <c r="HN315" s="38"/>
      <c r="HO315" s="38"/>
      <c r="HP315" s="38"/>
      <c r="HQ315" s="38"/>
      <c r="HR315" s="38"/>
      <c r="HS315" s="38"/>
      <c r="HT315" s="38"/>
      <c r="HU315" s="38"/>
      <c r="HV315" s="38"/>
      <c r="HW315" s="38"/>
      <c r="HX315" s="38"/>
      <c r="HY315" s="38"/>
      <c r="HZ315" s="38"/>
      <c r="IA315" s="38"/>
      <c r="IB315" s="38"/>
      <c r="IC315" s="38"/>
      <c r="ID315" s="38"/>
      <c r="IE315" s="38"/>
      <c r="IF315" s="38"/>
      <c r="IG315" s="38"/>
      <c r="IH315" s="38"/>
      <c r="II315" s="38"/>
      <c r="IJ315" s="38"/>
      <c r="IK315" s="38"/>
      <c r="IL315" s="38"/>
      <c r="IM315" s="38"/>
      <c r="IN315" s="38"/>
      <c r="IO315" s="38"/>
      <c r="IP315" s="38"/>
      <c r="IQ315" s="38"/>
      <c r="IR315" s="38"/>
      <c r="IS315" s="38"/>
      <c r="IT315" s="38"/>
      <c r="IU315" s="38"/>
      <c r="IV315" s="38"/>
      <c r="IW315" s="38"/>
      <c r="IX315" s="38"/>
      <c r="IY315" s="38"/>
      <c r="IZ315" s="38"/>
      <c r="JA315" s="38"/>
      <c r="JB315" s="38"/>
      <c r="JC315" s="38"/>
      <c r="JD315" s="38"/>
      <c r="JE315" s="38"/>
      <c r="JF315" s="38"/>
      <c r="JG315" s="38"/>
      <c r="JH315" s="38"/>
      <c r="JI315" s="38"/>
      <c r="JJ315" s="38"/>
      <c r="JK315" s="38"/>
      <c r="JL315" s="38"/>
      <c r="JM315" s="38"/>
      <c r="JN315" s="38"/>
      <c r="JO315" s="38"/>
      <c r="JP315" s="38"/>
      <c r="JQ315" s="38"/>
      <c r="JR315" s="38"/>
      <c r="JS315" s="38"/>
      <c r="JT315" s="38"/>
      <c r="JU315" s="38"/>
      <c r="JV315" s="38"/>
      <c r="JW315" s="38"/>
      <c r="JX315" s="38"/>
      <c r="JY315" s="38"/>
      <c r="JZ315" s="38"/>
      <c r="KA315" s="38"/>
      <c r="KB315" s="38"/>
      <c r="KC315" s="38"/>
      <c r="KD315" s="38"/>
      <c r="KE315" s="38"/>
      <c r="KF315" s="38"/>
      <c r="KG315" s="38"/>
      <c r="KH315" s="38"/>
      <c r="KI315" s="38"/>
      <c r="KJ315" s="38"/>
      <c r="KK315" s="38"/>
      <c r="KL315" s="38"/>
      <c r="KM315" s="38"/>
      <c r="KN315" s="38"/>
      <c r="KO315" s="38"/>
      <c r="KP315" s="38"/>
      <c r="KQ315" s="38"/>
      <c r="KR315" s="38"/>
      <c r="KS315" s="38"/>
      <c r="KT315" s="38"/>
      <c r="KU315" s="38"/>
      <c r="KV315" s="38"/>
      <c r="KW315" s="38"/>
      <c r="KX315" s="38"/>
      <c r="KY315" s="38"/>
      <c r="KZ315" s="38"/>
      <c r="LA315" s="38"/>
      <c r="LB315" s="38"/>
      <c r="LC315" s="38"/>
      <c r="LD315" s="38"/>
      <c r="LE315" s="38"/>
      <c r="LF315" s="38"/>
      <c r="LG315" s="38"/>
      <c r="LH315" s="38"/>
      <c r="LI315" s="38"/>
      <c r="LJ315" s="38"/>
      <c r="LK315" s="38"/>
      <c r="LL315" s="38"/>
      <c r="LM315" s="38"/>
      <c r="LN315" s="38"/>
      <c r="LO315" s="38"/>
      <c r="LP315" s="38"/>
      <c r="LQ315" s="38"/>
      <c r="LR315" s="38"/>
      <c r="LS315" s="38"/>
      <c r="LT315" s="38"/>
      <c r="LU315" s="38"/>
      <c r="LV315" s="38"/>
      <c r="LW315" s="38"/>
      <c r="LX315" s="38"/>
      <c r="LY315" s="38"/>
      <c r="LZ315" s="38"/>
      <c r="MA315" s="38"/>
      <c r="MB315" s="38"/>
      <c r="MC315" s="38"/>
      <c r="MD315" s="38"/>
      <c r="ME315" s="38"/>
      <c r="MF315" s="38"/>
      <c r="MG315" s="38"/>
      <c r="MH315" s="38"/>
      <c r="MI315" s="38"/>
      <c r="MJ315" s="38"/>
      <c r="MK315" s="38"/>
      <c r="ML315" s="38"/>
      <c r="MM315" s="38"/>
      <c r="MN315" s="38"/>
      <c r="MO315" s="38"/>
      <c r="MP315" s="38"/>
      <c r="MQ315" s="38"/>
      <c r="MR315" s="38"/>
      <c r="MS315" s="38"/>
      <c r="MT315" s="38"/>
      <c r="MU315" s="38"/>
      <c r="MV315" s="38"/>
      <c r="MW315" s="38"/>
      <c r="MX315" s="38"/>
      <c r="MY315" s="38"/>
      <c r="MZ315" s="38"/>
      <c r="NA315" s="38"/>
      <c r="NB315" s="38"/>
      <c r="NC315" s="38"/>
      <c r="ND315" s="38"/>
      <c r="NE315" s="38"/>
      <c r="NF315" s="38"/>
      <c r="NG315" s="38"/>
      <c r="NH315" s="38"/>
      <c r="NI315" s="38"/>
      <c r="NJ315" s="38"/>
      <c r="NK315" s="38"/>
      <c r="NL315" s="38"/>
      <c r="NM315" s="38"/>
      <c r="NN315" s="38"/>
      <c r="NO315" s="38"/>
      <c r="NP315" s="38"/>
      <c r="NQ315" s="38"/>
      <c r="NR315" s="38"/>
      <c r="NS315" s="38"/>
      <c r="NT315" s="38"/>
      <c r="NU315" s="38"/>
      <c r="NV315" s="38"/>
      <c r="NW315" s="38"/>
      <c r="NX315" s="38"/>
      <c r="NY315" s="38"/>
      <c r="NZ315" s="38"/>
      <c r="OA315" s="38"/>
      <c r="OB315" s="38"/>
      <c r="OC315" s="38"/>
      <c r="OD315" s="38"/>
      <c r="OE315" s="38"/>
      <c r="OF315" s="38"/>
      <c r="OG315" s="38"/>
      <c r="OH315" s="38"/>
      <c r="OI315" s="38"/>
      <c r="OJ315" s="38"/>
      <c r="OK315" s="38"/>
      <c r="OL315" s="38"/>
      <c r="OM315" s="38"/>
      <c r="ON315" s="38"/>
      <c r="OO315" s="38"/>
      <c r="OP315" s="38"/>
      <c r="OQ315" s="38"/>
      <c r="OR315" s="38"/>
      <c r="OS315" s="38"/>
      <c r="OT315" s="38"/>
      <c r="OU315" s="38"/>
      <c r="OV315" s="38"/>
      <c r="OW315" s="38"/>
      <c r="OX315" s="38"/>
      <c r="OY315" s="38"/>
      <c r="OZ315" s="38"/>
      <c r="PA315" s="38"/>
      <c r="PB315" s="38"/>
      <c r="PC315" s="38"/>
      <c r="PD315" s="38"/>
      <c r="PE315" s="38"/>
      <c r="PF315" s="38"/>
      <c r="PG315" s="38"/>
      <c r="PH315" s="38"/>
      <c r="PI315" s="38"/>
      <c r="PJ315" s="38"/>
      <c r="PK315" s="38"/>
      <c r="PL315" s="38"/>
      <c r="PM315" s="38"/>
      <c r="PN315" s="38"/>
      <c r="PO315" s="38"/>
      <c r="PP315" s="38"/>
      <c r="PQ315" s="38"/>
      <c r="PR315" s="38"/>
      <c r="PS315" s="38"/>
      <c r="PT315" s="38"/>
      <c r="PU315" s="38"/>
      <c r="PV315" s="38"/>
      <c r="PW315" s="38"/>
      <c r="PX315" s="38"/>
      <c r="PY315" s="38"/>
      <c r="PZ315" s="38"/>
      <c r="QA315" s="38"/>
      <c r="QB315" s="38"/>
      <c r="QC315" s="38"/>
      <c r="QD315" s="38"/>
      <c r="QE315" s="38"/>
      <c r="QF315" s="38"/>
      <c r="QG315" s="38"/>
      <c r="QH315" s="38"/>
      <c r="QI315" s="38"/>
      <c r="QJ315" s="38"/>
      <c r="QK315" s="38"/>
      <c r="QL315" s="38"/>
      <c r="QM315" s="38"/>
      <c r="QN315" s="38"/>
      <c r="QO315" s="38"/>
      <c r="QP315" s="38"/>
      <c r="QQ315" s="38"/>
      <c r="QR315" s="38"/>
      <c r="QS315" s="38"/>
      <c r="QT315" s="38"/>
      <c r="QU315" s="38"/>
      <c r="QV315" s="38"/>
      <c r="QW315" s="38"/>
      <c r="QX315" s="38"/>
      <c r="QY315" s="38"/>
      <c r="QZ315" s="38"/>
      <c r="RA315" s="38"/>
      <c r="RB315" s="38"/>
      <c r="RC315" s="38"/>
      <c r="RD315" s="38"/>
      <c r="RE315" s="38"/>
      <c r="RF315" s="38"/>
      <c r="RG315" s="38"/>
      <c r="RH315" s="38"/>
      <c r="RI315" s="38"/>
      <c r="RJ315" s="38"/>
      <c r="RK315" s="38"/>
      <c r="RL315" s="38"/>
      <c r="RM315" s="38"/>
      <c r="RN315" s="38"/>
      <c r="RO315" s="38"/>
      <c r="RP315" s="38"/>
      <c r="RQ315" s="38"/>
      <c r="RR315" s="38"/>
      <c r="RS315" s="38"/>
      <c r="RT315" s="38"/>
      <c r="RU315" s="38"/>
      <c r="RV315" s="38"/>
      <c r="RW315" s="38"/>
      <c r="RX315" s="38"/>
      <c r="RY315" s="38"/>
      <c r="RZ315" s="38"/>
      <c r="SA315" s="38"/>
      <c r="SB315" s="38"/>
      <c r="SC315" s="38"/>
      <c r="SD315" s="38"/>
      <c r="SE315" s="38"/>
      <c r="SF315" s="38"/>
      <c r="SG315" s="38"/>
      <c r="SH315" s="38"/>
      <c r="SI315" s="38"/>
      <c r="SJ315" s="38"/>
      <c r="SK315" s="38"/>
      <c r="SL315" s="38"/>
      <c r="SM315" s="38"/>
      <c r="SN315" s="38"/>
      <c r="SO315" s="38"/>
      <c r="SP315" s="38"/>
      <c r="SQ315" s="38"/>
      <c r="SR315" s="38"/>
      <c r="SS315" s="38"/>
      <c r="ST315" s="38"/>
      <c r="SU315" s="38"/>
      <c r="SV315" s="38"/>
      <c r="SW315" s="38"/>
      <c r="SX315" s="38"/>
      <c r="SY315" s="38"/>
      <c r="SZ315" s="38"/>
      <c r="TA315" s="38"/>
      <c r="TB315" s="38"/>
      <c r="TC315" s="38"/>
      <c r="TD315" s="38"/>
      <c r="TE315" s="38"/>
      <c r="TF315" s="38"/>
      <c r="TG315" s="38"/>
      <c r="TH315" s="38"/>
      <c r="TI315" s="38"/>
      <c r="TJ315" s="38"/>
      <c r="TK315" s="38"/>
      <c r="TL315" s="38"/>
      <c r="TM315" s="38"/>
      <c r="TN315" s="38"/>
      <c r="TO315" s="38"/>
      <c r="TP315" s="38"/>
      <c r="TQ315" s="38"/>
      <c r="TR315" s="38"/>
      <c r="TS315" s="38"/>
      <c r="TT315" s="38"/>
      <c r="TU315" s="38"/>
      <c r="TV315" s="38"/>
      <c r="TW315" s="38"/>
      <c r="TX315" s="38"/>
      <c r="TY315" s="38"/>
      <c r="TZ315" s="38"/>
      <c r="UA315" s="38"/>
      <c r="UB315" s="38"/>
      <c r="UC315" s="38"/>
      <c r="UD315" s="38"/>
      <c r="UE315" s="38"/>
      <c r="UF315" s="38"/>
      <c r="UG315" s="38"/>
      <c r="UH315" s="38"/>
      <c r="UI315" s="38"/>
      <c r="UJ315" s="38"/>
      <c r="UK315" s="38"/>
      <c r="UL315" s="38"/>
      <c r="UM315" s="38"/>
      <c r="UN315" s="38"/>
      <c r="UO315" s="38"/>
      <c r="UP315" s="38"/>
      <c r="UQ315" s="38"/>
      <c r="UR315" s="38"/>
      <c r="US315" s="38"/>
      <c r="UT315" s="38"/>
      <c r="UU315" s="38">
        <v>1</v>
      </c>
      <c r="UV315" s="38"/>
      <c r="UW315" s="38"/>
      <c r="UX315" s="38"/>
      <c r="UY315" s="38">
        <v>1</v>
      </c>
      <c r="UZ315" s="38"/>
      <c r="VA315" s="38"/>
      <c r="VB315" s="38"/>
      <c r="VC315" s="38"/>
      <c r="VD315" s="38"/>
      <c r="VE315" s="38"/>
      <c r="VF315" s="38"/>
      <c r="VG315" s="38"/>
      <c r="VH315" s="38"/>
      <c r="VI315" s="38"/>
      <c r="VJ315" s="38"/>
      <c r="VK315" s="38"/>
      <c r="VL315" s="38"/>
      <c r="VM315" s="38"/>
      <c r="VN315" s="38"/>
      <c r="VO315" s="38"/>
      <c r="VP315" s="38"/>
      <c r="VQ315" s="38"/>
      <c r="VR315" s="38"/>
      <c r="VS315" s="38"/>
      <c r="VT315" s="38"/>
      <c r="VU315" s="38"/>
      <c r="VV315" s="38"/>
      <c r="VW315" s="38"/>
      <c r="VX315" s="38"/>
      <c r="VY315" s="38"/>
      <c r="VZ315" s="38"/>
      <c r="WA315" s="38"/>
      <c r="WB315" s="38"/>
      <c r="WC315" s="38"/>
      <c r="WD315" s="38"/>
      <c r="WE315" s="38"/>
      <c r="WF315" s="38"/>
      <c r="WG315" s="38"/>
      <c r="WH315" s="38"/>
      <c r="WI315" s="38"/>
      <c r="WJ315" s="38"/>
      <c r="WK315" s="38"/>
      <c r="WL315" s="38"/>
      <c r="WM315" s="38"/>
      <c r="WN315" s="38"/>
      <c r="WO315" s="38"/>
      <c r="WP315" s="38"/>
      <c r="WQ315" s="38"/>
      <c r="WR315" s="38"/>
      <c r="WS315" s="38"/>
      <c r="WT315" s="38"/>
      <c r="WU315" s="38"/>
      <c r="WV315" s="38"/>
      <c r="WW315" s="38"/>
      <c r="WX315" s="38"/>
      <c r="WY315" s="38"/>
      <c r="WZ315" s="38"/>
      <c r="XA315" s="38"/>
      <c r="XB315" s="38"/>
      <c r="XC315" s="38"/>
      <c r="XD315" s="38"/>
      <c r="XE315" s="38"/>
      <c r="XF315" s="38"/>
      <c r="XG315" s="38"/>
      <c r="XH315" s="38"/>
      <c r="XI315" s="38"/>
      <c r="XJ315" s="38"/>
      <c r="XK315" s="38"/>
      <c r="XL315" s="38"/>
      <c r="XM315" s="38"/>
      <c r="XN315" s="38"/>
      <c r="XO315" s="38"/>
      <c r="XP315" s="38"/>
      <c r="XQ315" s="38"/>
      <c r="XR315" s="38"/>
      <c r="XS315" s="38"/>
      <c r="XT315" s="38"/>
      <c r="XU315" s="38"/>
      <c r="XV315" s="38"/>
      <c r="XW315" s="38"/>
      <c r="XX315" s="38"/>
      <c r="XY315" s="38"/>
      <c r="XZ315" s="38"/>
      <c r="YA315" s="38"/>
      <c r="YB315" s="38"/>
      <c r="YC315" s="38"/>
      <c r="YD315" s="38"/>
      <c r="YE315" s="38"/>
      <c r="YF315" s="38"/>
      <c r="YG315" s="38"/>
      <c r="YH315" s="38"/>
      <c r="YI315" s="38"/>
      <c r="YJ315" s="38"/>
      <c r="YK315" s="38"/>
      <c r="YL315" s="38"/>
      <c r="YM315" s="38"/>
      <c r="YN315" s="38"/>
      <c r="YO315" s="38"/>
      <c r="YP315" s="38"/>
      <c r="YQ315" s="38"/>
      <c r="YR315" s="38"/>
      <c r="YS315" s="38"/>
      <c r="YT315" s="38"/>
      <c r="YU315" s="38"/>
      <c r="YV315" s="38"/>
      <c r="YW315" s="38"/>
      <c r="YX315" s="38"/>
      <c r="YY315" s="38"/>
      <c r="YZ315" s="38"/>
      <c r="ZA315" s="38"/>
      <c r="ZB315" s="38"/>
      <c r="ZC315" s="38"/>
      <c r="ZD315" s="38"/>
      <c r="ZE315" s="38"/>
      <c r="ZF315" s="38"/>
      <c r="ZG315" s="38"/>
      <c r="ZH315" s="38"/>
      <c r="ZI315" s="38"/>
      <c r="ZJ315" s="38"/>
      <c r="ZK315" s="38"/>
      <c r="ZL315" s="38"/>
      <c r="ZM315" s="38"/>
      <c r="ZN315" s="38"/>
      <c r="ZO315" s="38"/>
      <c r="ZP315" s="38"/>
      <c r="ZQ315" s="38"/>
      <c r="ZR315" s="38"/>
      <c r="ZS315" s="38"/>
      <c r="ZT315" s="38"/>
      <c r="ZU315" s="38"/>
      <c r="ZV315" s="38"/>
      <c r="ZW315" s="38"/>
      <c r="ZX315" s="38"/>
      <c r="ZY315" s="38"/>
      <c r="ZZ315" s="38"/>
      <c r="AAA315" s="38"/>
      <c r="AAB315" s="38"/>
      <c r="AAC315" s="38"/>
      <c r="AAD315" s="38"/>
      <c r="AAE315" s="38"/>
      <c r="AAF315" s="38"/>
      <c r="AAG315" s="38"/>
      <c r="AAH315" s="38"/>
      <c r="AAI315" s="38"/>
      <c r="AAJ315" s="31">
        <f t="shared" si="26"/>
        <v>0</v>
      </c>
    </row>
    <row r="316" spans="1:712" s="5" customFormat="1" ht="12" customHeight="1" x14ac:dyDescent="0.25">
      <c r="A316" s="95" t="s">
        <v>45</v>
      </c>
      <c r="B316" s="77">
        <f t="shared" si="29"/>
        <v>2.1999999999999886</v>
      </c>
      <c r="C316" s="69">
        <v>1.1000000000000001</v>
      </c>
      <c r="D316" s="71">
        <v>43461</v>
      </c>
      <c r="E316" s="79">
        <v>7.06</v>
      </c>
      <c r="F316" s="79">
        <f t="shared" ref="F316:F323" si="33">E316*B316</f>
        <v>15.531999999999918</v>
      </c>
      <c r="G316" s="77">
        <v>22</v>
      </c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>
        <v>11</v>
      </c>
      <c r="BB316" s="38"/>
      <c r="BC316" s="38"/>
      <c r="BD316" s="38"/>
      <c r="BE316" s="38"/>
      <c r="BF316" s="38"/>
      <c r="BG316" s="38"/>
      <c r="BH316" s="38">
        <v>11</v>
      </c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>
        <v>22</v>
      </c>
      <c r="BZ316" s="38"/>
      <c r="CA316" s="38"/>
      <c r="CB316" s="38">
        <v>22</v>
      </c>
      <c r="CC316" s="38"/>
      <c r="CD316" s="38"/>
      <c r="CE316" s="38"/>
      <c r="CF316" s="38"/>
      <c r="CG316" s="38"/>
      <c r="CH316" s="38"/>
      <c r="CI316" s="38"/>
      <c r="CJ316" s="38"/>
      <c r="CK316" s="38"/>
      <c r="CL316" s="38"/>
      <c r="CM316" s="38"/>
      <c r="CN316" s="38"/>
      <c r="CO316" s="38"/>
      <c r="CP316" s="38"/>
      <c r="CQ316" s="38"/>
      <c r="CR316" s="38"/>
      <c r="CS316" s="38"/>
      <c r="CT316" s="38"/>
      <c r="CU316" s="38"/>
      <c r="CV316" s="38"/>
      <c r="CW316" s="38"/>
      <c r="CX316" s="38"/>
      <c r="CY316" s="38">
        <v>11</v>
      </c>
      <c r="CZ316" s="38"/>
      <c r="DA316" s="38">
        <v>11</v>
      </c>
      <c r="DB316" s="38"/>
      <c r="DC316" s="38"/>
      <c r="DD316" s="38"/>
      <c r="DE316" s="38"/>
      <c r="DF316" s="38"/>
      <c r="DG316" s="38"/>
      <c r="DH316" s="38"/>
      <c r="DI316" s="38"/>
      <c r="DJ316" s="38"/>
      <c r="DK316" s="38"/>
      <c r="DL316" s="38"/>
      <c r="DM316" s="38"/>
      <c r="DN316" s="38"/>
      <c r="DO316" s="38"/>
      <c r="DP316" s="38"/>
      <c r="DQ316" s="38"/>
      <c r="DR316" s="38"/>
      <c r="DS316" s="38"/>
      <c r="DT316" s="38"/>
      <c r="DU316" s="38">
        <v>22</v>
      </c>
      <c r="DV316" s="38"/>
      <c r="DW316" s="38"/>
      <c r="DX316" s="38"/>
      <c r="DY316" s="38"/>
      <c r="DZ316" s="38"/>
      <c r="EA316" s="38"/>
      <c r="EB316" s="38"/>
      <c r="EC316" s="38"/>
      <c r="ED316" s="38"/>
      <c r="EE316" s="38"/>
      <c r="EF316" s="38"/>
      <c r="EG316" s="38"/>
      <c r="EH316" s="38"/>
      <c r="EI316" s="38"/>
      <c r="EJ316" s="38"/>
      <c r="EK316" s="38"/>
      <c r="EL316" s="38"/>
      <c r="EM316" s="38"/>
      <c r="EN316" s="38"/>
      <c r="EO316" s="38"/>
      <c r="EP316" s="38"/>
      <c r="EQ316" s="38"/>
      <c r="ER316" s="38"/>
      <c r="ES316" s="38"/>
      <c r="ET316" s="38"/>
      <c r="EU316" s="38"/>
      <c r="EV316" s="38"/>
      <c r="EW316" s="38"/>
      <c r="EX316" s="38"/>
      <c r="EY316" s="38"/>
      <c r="EZ316" s="38"/>
      <c r="FA316" s="38"/>
      <c r="FB316" s="38"/>
      <c r="FC316" s="38"/>
      <c r="FD316" s="38"/>
      <c r="FE316" s="38"/>
      <c r="FF316" s="38"/>
      <c r="FG316" s="38"/>
      <c r="FH316" s="38"/>
      <c r="FI316" s="38"/>
      <c r="FJ316" s="38"/>
      <c r="FK316" s="38"/>
      <c r="FL316" s="38"/>
      <c r="FM316" s="38"/>
      <c r="FN316" s="38"/>
      <c r="FO316" s="38"/>
      <c r="FP316" s="38"/>
      <c r="FQ316" s="38"/>
      <c r="FR316" s="38"/>
      <c r="FS316" s="38"/>
      <c r="FT316" s="38"/>
      <c r="FU316" s="38"/>
      <c r="FV316" s="38"/>
      <c r="FW316" s="38"/>
      <c r="FX316" s="38"/>
      <c r="FY316" s="38"/>
      <c r="FZ316" s="38"/>
      <c r="GA316" s="38"/>
      <c r="GB316" s="38"/>
      <c r="GC316" s="38"/>
      <c r="GD316" s="38"/>
      <c r="GE316" s="38"/>
      <c r="GF316" s="38"/>
      <c r="GG316" s="38"/>
      <c r="GH316" s="38"/>
      <c r="GI316" s="38"/>
      <c r="GJ316" s="38"/>
      <c r="GK316" s="38"/>
      <c r="GL316" s="38"/>
      <c r="GM316" s="38"/>
      <c r="GN316" s="38"/>
      <c r="GO316" s="38"/>
      <c r="GP316" s="38"/>
      <c r="GQ316" s="38"/>
      <c r="GR316" s="38"/>
      <c r="GS316" s="38"/>
      <c r="GT316" s="38"/>
      <c r="GU316" s="38"/>
      <c r="GV316" s="38"/>
      <c r="GW316" s="38"/>
      <c r="GX316" s="38"/>
      <c r="GY316" s="38"/>
      <c r="GZ316" s="38"/>
      <c r="HA316" s="38"/>
      <c r="HB316" s="38"/>
      <c r="HC316" s="38"/>
      <c r="HD316" s="38"/>
      <c r="HE316" s="38"/>
      <c r="HF316" s="38"/>
      <c r="HG316" s="38"/>
      <c r="HH316" s="38"/>
      <c r="HI316" s="38">
        <v>11</v>
      </c>
      <c r="HJ316" s="38"/>
      <c r="HK316" s="38"/>
      <c r="HL316" s="38"/>
      <c r="HM316" s="38"/>
      <c r="HN316" s="38"/>
      <c r="HO316" s="38"/>
      <c r="HP316" s="38"/>
      <c r="HQ316" s="38"/>
      <c r="HR316" s="38"/>
      <c r="HS316" s="38"/>
      <c r="HT316" s="38"/>
      <c r="HU316" s="38"/>
      <c r="HV316" s="38"/>
      <c r="HW316" s="38"/>
      <c r="HX316" s="38"/>
      <c r="HY316" s="38"/>
      <c r="HZ316" s="38"/>
      <c r="IA316" s="38"/>
      <c r="IB316" s="38"/>
      <c r="IC316" s="38"/>
      <c r="ID316" s="38"/>
      <c r="IE316" s="38"/>
      <c r="IF316" s="38"/>
      <c r="IG316" s="38"/>
      <c r="IH316" s="38"/>
      <c r="II316" s="38"/>
      <c r="IJ316" s="38"/>
      <c r="IK316" s="38"/>
      <c r="IL316" s="38"/>
      <c r="IM316" s="38"/>
      <c r="IN316" s="38"/>
      <c r="IO316" s="38"/>
      <c r="IP316" s="38"/>
      <c r="IQ316" s="38">
        <v>11</v>
      </c>
      <c r="IR316" s="38"/>
      <c r="IS316" s="38"/>
      <c r="IT316" s="38"/>
      <c r="IU316" s="38"/>
      <c r="IV316" s="38"/>
      <c r="IW316" s="38"/>
      <c r="IX316" s="38"/>
      <c r="IY316" s="38">
        <v>33</v>
      </c>
      <c r="IZ316" s="38"/>
      <c r="JA316" s="38"/>
      <c r="JB316" s="38"/>
      <c r="JC316" s="38"/>
      <c r="JD316" s="38"/>
      <c r="JE316" s="38"/>
      <c r="JF316" s="38"/>
      <c r="JG316" s="38"/>
      <c r="JH316" s="38"/>
      <c r="JI316" s="38"/>
      <c r="JJ316" s="38"/>
      <c r="JK316" s="38"/>
      <c r="JL316" s="38"/>
      <c r="JM316" s="38"/>
      <c r="JN316" s="38"/>
      <c r="JO316" s="38"/>
      <c r="JP316" s="38"/>
      <c r="JQ316" s="38"/>
      <c r="JR316" s="38"/>
      <c r="JS316" s="38"/>
      <c r="JT316" s="38"/>
      <c r="JU316" s="38">
        <v>11</v>
      </c>
      <c r="JV316" s="38"/>
      <c r="JW316" s="38"/>
      <c r="JX316" s="38"/>
      <c r="JY316" s="38"/>
      <c r="JZ316" s="38"/>
      <c r="KA316" s="38"/>
      <c r="KB316" s="38"/>
      <c r="KC316" s="38"/>
      <c r="KD316" s="38"/>
      <c r="KE316" s="38"/>
      <c r="KF316" s="38"/>
      <c r="KG316" s="38"/>
      <c r="KH316" s="38"/>
      <c r="KI316" s="38"/>
      <c r="KJ316" s="38"/>
      <c r="KK316" s="38"/>
      <c r="KL316" s="38"/>
      <c r="KM316" s="38"/>
      <c r="KN316" s="38"/>
      <c r="KO316" s="38"/>
      <c r="KP316" s="38"/>
      <c r="KQ316" s="38"/>
      <c r="KR316" s="38"/>
      <c r="KS316" s="38"/>
      <c r="KT316" s="38">
        <v>11</v>
      </c>
      <c r="KU316" s="38"/>
      <c r="KV316" s="38"/>
      <c r="KW316" s="38"/>
      <c r="KX316" s="38"/>
      <c r="KY316" s="38"/>
      <c r="KZ316" s="38"/>
      <c r="LA316" s="38"/>
      <c r="LB316" s="38"/>
      <c r="LC316" s="38"/>
      <c r="LD316" s="38"/>
      <c r="LE316" s="38"/>
      <c r="LF316" s="38"/>
      <c r="LG316" s="38"/>
      <c r="LH316" s="38"/>
      <c r="LI316" s="38"/>
      <c r="LJ316" s="38"/>
      <c r="LK316" s="38"/>
      <c r="LL316" s="38"/>
      <c r="LM316" s="38"/>
      <c r="LN316" s="38"/>
      <c r="LO316" s="38"/>
      <c r="LP316" s="38"/>
      <c r="LQ316" s="38"/>
      <c r="LR316" s="38"/>
      <c r="LS316" s="38"/>
      <c r="LT316" s="38"/>
      <c r="LU316" s="38"/>
      <c r="LV316" s="38"/>
      <c r="LW316" s="38"/>
      <c r="LX316" s="38"/>
      <c r="LY316" s="38"/>
      <c r="LZ316" s="38"/>
      <c r="MA316" s="38"/>
      <c r="MB316" s="38"/>
      <c r="MC316" s="38"/>
      <c r="MD316" s="38"/>
      <c r="ME316" s="38"/>
      <c r="MF316" s="38"/>
      <c r="MG316" s="38"/>
      <c r="MH316" s="38"/>
      <c r="MI316" s="38"/>
      <c r="MJ316" s="38"/>
      <c r="MK316" s="38"/>
      <c r="ML316" s="38"/>
      <c r="MM316" s="38"/>
      <c r="MN316" s="38"/>
      <c r="MO316" s="38"/>
      <c r="MP316" s="38"/>
      <c r="MQ316" s="38"/>
      <c r="MR316" s="38"/>
      <c r="MS316" s="38"/>
      <c r="MT316" s="38"/>
      <c r="MU316" s="38"/>
      <c r="MV316" s="38"/>
      <c r="MW316" s="38"/>
      <c r="MX316" s="38"/>
      <c r="MY316" s="38"/>
      <c r="MZ316" s="38"/>
      <c r="NA316" s="38"/>
      <c r="NB316" s="38">
        <v>11</v>
      </c>
      <c r="NC316" s="38"/>
      <c r="ND316" s="38"/>
      <c r="NE316" s="38"/>
      <c r="NF316" s="38"/>
      <c r="NG316" s="38"/>
      <c r="NH316" s="38"/>
      <c r="NI316" s="38"/>
      <c r="NJ316" s="38"/>
      <c r="NK316" s="38"/>
      <c r="NL316" s="38"/>
      <c r="NM316" s="38"/>
      <c r="NN316" s="38"/>
      <c r="NO316" s="38"/>
      <c r="NP316" s="38"/>
      <c r="NQ316" s="38"/>
      <c r="NR316" s="38"/>
      <c r="NS316" s="38"/>
      <c r="NT316" s="38"/>
      <c r="NU316" s="38"/>
      <c r="NV316" s="38"/>
      <c r="NW316" s="38"/>
      <c r="NX316" s="38"/>
      <c r="NY316" s="38"/>
      <c r="NZ316" s="38"/>
      <c r="OA316" s="38"/>
      <c r="OB316" s="38"/>
      <c r="OC316" s="38"/>
      <c r="OD316" s="38"/>
      <c r="OE316" s="38"/>
      <c r="OF316" s="38"/>
      <c r="OG316" s="38"/>
      <c r="OH316" s="38"/>
      <c r="OI316" s="38"/>
      <c r="OJ316" s="38"/>
      <c r="OK316" s="38"/>
      <c r="OL316" s="38"/>
      <c r="OM316" s="38"/>
      <c r="ON316" s="38"/>
      <c r="OO316" s="38"/>
      <c r="OP316" s="38"/>
      <c r="OQ316" s="38"/>
      <c r="OR316" s="38"/>
      <c r="OS316" s="38"/>
      <c r="OT316" s="38"/>
      <c r="OU316" s="38"/>
      <c r="OV316" s="38"/>
      <c r="OW316" s="38"/>
      <c r="OX316" s="38"/>
      <c r="OY316" s="38"/>
      <c r="OZ316" s="38"/>
      <c r="PA316" s="38"/>
      <c r="PB316" s="38"/>
      <c r="PC316" s="38"/>
      <c r="PD316" s="38"/>
      <c r="PE316" s="38"/>
      <c r="PF316" s="38"/>
      <c r="PG316" s="38"/>
      <c r="PH316" s="38"/>
      <c r="PI316" s="38"/>
      <c r="PJ316" s="38"/>
      <c r="PK316" s="38"/>
      <c r="PL316" s="38"/>
      <c r="PM316" s="38"/>
      <c r="PN316" s="38"/>
      <c r="PO316" s="38"/>
      <c r="PP316" s="38"/>
      <c r="PQ316" s="38"/>
      <c r="PR316" s="38"/>
      <c r="PS316" s="38"/>
      <c r="PT316" s="38"/>
      <c r="PU316" s="38"/>
      <c r="PV316" s="38"/>
      <c r="PW316" s="38"/>
      <c r="PX316" s="38"/>
      <c r="PY316" s="38"/>
      <c r="PZ316" s="38"/>
      <c r="QA316" s="38"/>
      <c r="QB316" s="38"/>
      <c r="QC316" s="38"/>
      <c r="QD316" s="38"/>
      <c r="QE316" s="38">
        <v>25</v>
      </c>
      <c r="QF316" s="38"/>
      <c r="QG316" s="38"/>
      <c r="QH316" s="38"/>
      <c r="QI316" s="38"/>
      <c r="QJ316" s="38"/>
      <c r="QK316" s="38"/>
      <c r="QL316" s="38"/>
      <c r="QM316" s="38"/>
      <c r="QN316" s="38"/>
      <c r="QO316" s="38"/>
      <c r="QP316" s="38"/>
      <c r="QQ316" s="38"/>
      <c r="QR316" s="38"/>
      <c r="QS316" s="38"/>
      <c r="QT316" s="38"/>
      <c r="QU316" s="38"/>
      <c r="QV316" s="38"/>
      <c r="QW316" s="38"/>
      <c r="QX316" s="38"/>
      <c r="QY316" s="38"/>
      <c r="QZ316" s="38"/>
      <c r="RA316" s="38"/>
      <c r="RB316" s="38"/>
      <c r="RC316" s="38"/>
      <c r="RD316" s="38"/>
      <c r="RE316" s="38"/>
      <c r="RF316" s="38"/>
      <c r="RG316" s="38"/>
      <c r="RH316" s="38"/>
      <c r="RI316" s="38"/>
      <c r="RJ316" s="38"/>
      <c r="RK316" s="38"/>
      <c r="RL316" s="38"/>
      <c r="RM316" s="38"/>
      <c r="RN316" s="38"/>
      <c r="RO316" s="38"/>
      <c r="RP316" s="38"/>
      <c r="RQ316" s="38"/>
      <c r="RR316" s="38"/>
      <c r="RS316" s="38"/>
      <c r="RT316" s="38"/>
      <c r="RU316" s="38"/>
      <c r="RV316" s="38"/>
      <c r="RW316" s="38"/>
      <c r="RX316" s="38"/>
      <c r="RY316" s="38"/>
      <c r="RZ316" s="38"/>
      <c r="SA316" s="38"/>
      <c r="SB316" s="38"/>
      <c r="SC316" s="38"/>
      <c r="SD316" s="38"/>
      <c r="SE316" s="38"/>
      <c r="SF316" s="38"/>
      <c r="SG316" s="38"/>
      <c r="SH316" s="38"/>
      <c r="SI316" s="38">
        <v>25</v>
      </c>
      <c r="SJ316" s="38"/>
      <c r="SK316" s="38"/>
      <c r="SL316" s="38"/>
      <c r="SM316" s="38"/>
      <c r="SN316" s="38"/>
      <c r="SO316" s="38"/>
      <c r="SP316" s="38"/>
      <c r="SQ316" s="38"/>
      <c r="SR316" s="38"/>
      <c r="SS316" s="38">
        <v>25</v>
      </c>
      <c r="ST316" s="38"/>
      <c r="SU316" s="38"/>
      <c r="SV316" s="38"/>
      <c r="SW316" s="38"/>
      <c r="SX316" s="38"/>
      <c r="SY316" s="38"/>
      <c r="SZ316" s="38"/>
      <c r="TA316" s="38"/>
      <c r="TB316" s="38"/>
      <c r="TC316" s="38"/>
      <c r="TD316" s="38"/>
      <c r="TE316" s="38"/>
      <c r="TF316" s="38"/>
      <c r="TG316" s="38"/>
      <c r="TH316" s="38"/>
      <c r="TI316" s="38"/>
      <c r="TJ316" s="38"/>
      <c r="TK316" s="38"/>
      <c r="TL316" s="38"/>
      <c r="TM316" s="38"/>
      <c r="TN316" s="38"/>
      <c r="TO316" s="38"/>
      <c r="TP316" s="38"/>
      <c r="TQ316" s="38"/>
      <c r="TR316" s="38"/>
      <c r="TS316" s="38"/>
      <c r="TT316" s="38"/>
      <c r="TU316" s="38"/>
      <c r="TV316" s="38"/>
      <c r="TW316" s="38"/>
      <c r="TX316" s="38"/>
      <c r="TY316" s="38"/>
      <c r="TZ316" s="38"/>
      <c r="UA316" s="38"/>
      <c r="UB316" s="38"/>
      <c r="UC316" s="38"/>
      <c r="UD316" s="38">
        <v>25</v>
      </c>
      <c r="UE316" s="38"/>
      <c r="UF316" s="38"/>
      <c r="UG316" s="38"/>
      <c r="UH316" s="38"/>
      <c r="UI316" s="38"/>
      <c r="UJ316" s="38"/>
      <c r="UK316" s="38"/>
      <c r="UL316" s="38"/>
      <c r="UM316" s="38"/>
      <c r="UN316" s="38"/>
      <c r="UO316" s="38"/>
      <c r="UP316" s="38"/>
      <c r="UQ316" s="38"/>
      <c r="UR316" s="38"/>
      <c r="US316" s="38"/>
      <c r="UT316" s="38"/>
      <c r="UU316" s="38"/>
      <c r="UV316" s="38"/>
      <c r="UW316" s="38"/>
      <c r="UX316" s="38"/>
      <c r="UY316" s="38"/>
      <c r="UZ316" s="38"/>
      <c r="VA316" s="38"/>
      <c r="VB316" s="38"/>
      <c r="VC316" s="38"/>
      <c r="VD316" s="38"/>
      <c r="VE316" s="38"/>
      <c r="VF316" s="38"/>
      <c r="VG316" s="38"/>
      <c r="VH316" s="38"/>
      <c r="VI316" s="38"/>
      <c r="VJ316" s="38"/>
      <c r="VK316" s="38"/>
      <c r="VL316" s="38"/>
      <c r="VM316" s="38"/>
      <c r="VN316" s="38"/>
      <c r="VO316" s="38"/>
      <c r="VP316" s="38"/>
      <c r="VQ316" s="38">
        <v>3.3</v>
      </c>
      <c r="VR316" s="38"/>
      <c r="VS316" s="38"/>
      <c r="VT316" s="38"/>
      <c r="VU316" s="38"/>
      <c r="VV316" s="38"/>
      <c r="VW316" s="38"/>
      <c r="VX316" s="38"/>
      <c r="VY316" s="38">
        <v>3.3</v>
      </c>
      <c r="VZ316" s="38"/>
      <c r="WA316" s="38"/>
      <c r="WB316" s="38"/>
      <c r="WC316" s="38"/>
      <c r="WD316" s="38"/>
      <c r="WE316" s="38"/>
      <c r="WF316" s="38"/>
      <c r="WG316" s="38"/>
      <c r="WH316" s="38"/>
      <c r="WI316" s="38"/>
      <c r="WJ316" s="38"/>
      <c r="WK316" s="38"/>
      <c r="WL316" s="38"/>
      <c r="WM316" s="38"/>
      <c r="WN316" s="38"/>
      <c r="WO316" s="38"/>
      <c r="WP316" s="38"/>
      <c r="WQ316" s="38"/>
      <c r="WR316" s="38"/>
      <c r="WS316" s="38"/>
      <c r="WT316" s="38"/>
      <c r="WU316" s="38"/>
      <c r="WV316" s="38"/>
      <c r="WW316" s="38"/>
      <c r="WX316" s="38"/>
      <c r="WY316" s="38"/>
      <c r="WZ316" s="38"/>
      <c r="XA316" s="38"/>
      <c r="XB316" s="38"/>
      <c r="XC316" s="38"/>
      <c r="XD316" s="38"/>
      <c r="XE316" s="38"/>
      <c r="XF316" s="38"/>
      <c r="XG316" s="38"/>
      <c r="XH316" s="38"/>
      <c r="XI316" s="38"/>
      <c r="XJ316" s="38"/>
      <c r="XK316" s="38"/>
      <c r="XL316" s="38"/>
      <c r="XM316" s="38"/>
      <c r="XN316" s="38"/>
      <c r="XO316" s="38"/>
      <c r="XP316" s="38"/>
      <c r="XQ316" s="38"/>
      <c r="XR316" s="38"/>
      <c r="XS316" s="38"/>
      <c r="XT316" s="38"/>
      <c r="XU316" s="38"/>
      <c r="XV316" s="38"/>
      <c r="XW316" s="38"/>
      <c r="XX316" s="38"/>
      <c r="XY316" s="38"/>
      <c r="XZ316" s="38"/>
      <c r="YA316" s="38"/>
      <c r="YB316" s="38"/>
      <c r="YC316" s="38"/>
      <c r="YD316" s="38"/>
      <c r="YE316" s="38"/>
      <c r="YF316" s="38"/>
      <c r="YG316" s="38"/>
      <c r="YH316" s="38"/>
      <c r="YI316" s="38"/>
      <c r="YJ316" s="38"/>
      <c r="YK316" s="38"/>
      <c r="YL316" s="38"/>
      <c r="YM316" s="38"/>
      <c r="YN316" s="38"/>
      <c r="YO316" s="38"/>
      <c r="YP316" s="38"/>
      <c r="YQ316" s="38"/>
      <c r="YR316" s="38"/>
      <c r="YS316" s="38"/>
      <c r="YT316" s="38"/>
      <c r="YU316" s="38"/>
      <c r="YV316" s="38"/>
      <c r="YW316" s="38"/>
      <c r="YX316" s="38"/>
      <c r="YY316" s="38"/>
      <c r="YZ316" s="38"/>
      <c r="ZA316" s="38"/>
      <c r="ZB316" s="38"/>
      <c r="ZC316" s="38"/>
      <c r="ZD316" s="38"/>
      <c r="ZE316" s="38"/>
      <c r="ZF316" s="38"/>
      <c r="ZG316" s="38"/>
      <c r="ZH316" s="38"/>
      <c r="ZI316" s="38"/>
      <c r="ZJ316" s="38"/>
      <c r="ZK316" s="38"/>
      <c r="ZL316" s="38"/>
      <c r="ZM316" s="38"/>
      <c r="ZN316" s="38"/>
      <c r="ZO316" s="38"/>
      <c r="ZP316" s="38"/>
      <c r="ZQ316" s="38">
        <v>2.2000000000000002</v>
      </c>
      <c r="ZR316" s="38"/>
      <c r="ZS316" s="38"/>
      <c r="ZT316" s="38"/>
      <c r="ZU316" s="38"/>
      <c r="ZV316" s="38"/>
      <c r="ZW316" s="38">
        <v>2.2000000000000002</v>
      </c>
      <c r="ZX316" s="38"/>
      <c r="ZY316" s="38"/>
      <c r="ZZ316" s="38"/>
      <c r="AAA316" s="38"/>
      <c r="AAB316" s="38"/>
      <c r="AAC316" s="38"/>
      <c r="AAD316" s="38"/>
      <c r="AAE316" s="38"/>
      <c r="AAF316" s="38"/>
      <c r="AAG316" s="38"/>
      <c r="AAH316" s="38"/>
      <c r="AAI316" s="38"/>
      <c r="AAJ316" s="31">
        <f t="shared" si="26"/>
        <v>-1.1546319456101628E-14</v>
      </c>
    </row>
    <row r="317" spans="1:712" s="5" customFormat="1" ht="12" customHeight="1" x14ac:dyDescent="0.25">
      <c r="A317" s="95" t="s">
        <v>45</v>
      </c>
      <c r="B317" s="77">
        <f t="shared" si="29"/>
        <v>0</v>
      </c>
      <c r="C317" s="69">
        <v>25</v>
      </c>
      <c r="D317" s="71">
        <v>43318</v>
      </c>
      <c r="E317" s="79">
        <v>4.7300000000000004</v>
      </c>
      <c r="F317" s="79">
        <f t="shared" si="33"/>
        <v>0</v>
      </c>
      <c r="G317" s="77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>
        <v>22</v>
      </c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  <c r="CH317" s="38"/>
      <c r="CI317" s="38"/>
      <c r="CJ317" s="38"/>
      <c r="CK317" s="38"/>
      <c r="CL317" s="38"/>
      <c r="CM317" s="38"/>
      <c r="CN317" s="38"/>
      <c r="CO317" s="38"/>
      <c r="CP317" s="38"/>
      <c r="CQ317" s="38"/>
      <c r="CR317" s="38"/>
      <c r="CS317" s="38"/>
      <c r="CT317" s="38"/>
      <c r="CU317" s="38"/>
      <c r="CV317" s="38"/>
      <c r="CW317" s="38"/>
      <c r="CX317" s="38"/>
      <c r="CY317" s="38"/>
      <c r="CZ317" s="38"/>
      <c r="DA317" s="38"/>
      <c r="DB317" s="38"/>
      <c r="DC317" s="38"/>
      <c r="DD317" s="38"/>
      <c r="DE317" s="38"/>
      <c r="DF317" s="38"/>
      <c r="DG317" s="38"/>
      <c r="DH317" s="38"/>
      <c r="DI317" s="38"/>
      <c r="DJ317" s="38"/>
      <c r="DK317" s="38"/>
      <c r="DL317" s="38"/>
      <c r="DM317" s="38"/>
      <c r="DN317" s="38"/>
      <c r="DO317" s="38"/>
      <c r="DP317" s="38"/>
      <c r="DQ317" s="38"/>
      <c r="DR317" s="38"/>
      <c r="DS317" s="38"/>
      <c r="DT317" s="38"/>
      <c r="DU317" s="38"/>
      <c r="DV317" s="38"/>
      <c r="DW317" s="38"/>
      <c r="DX317" s="38"/>
      <c r="DY317" s="38"/>
      <c r="DZ317" s="38"/>
      <c r="EA317" s="38"/>
      <c r="EB317" s="38"/>
      <c r="EC317" s="38"/>
      <c r="ED317" s="38"/>
      <c r="EE317" s="38"/>
      <c r="EF317" s="38"/>
      <c r="EG317" s="38"/>
      <c r="EH317" s="38"/>
      <c r="EI317" s="38"/>
      <c r="EJ317" s="38"/>
      <c r="EK317" s="38">
        <v>11</v>
      </c>
      <c r="EL317" s="38"/>
      <c r="EM317" s="38"/>
      <c r="EN317" s="38"/>
      <c r="EO317" s="38"/>
      <c r="EP317" s="38"/>
      <c r="EQ317" s="38"/>
      <c r="ER317" s="38"/>
      <c r="ES317" s="38"/>
      <c r="ET317" s="38"/>
      <c r="EU317" s="38"/>
      <c r="EV317" s="38"/>
      <c r="EW317" s="38"/>
      <c r="EX317" s="38"/>
      <c r="EY317" s="38"/>
      <c r="EZ317" s="38"/>
      <c r="FA317" s="38"/>
      <c r="FB317" s="38"/>
      <c r="FC317" s="38"/>
      <c r="FD317" s="38"/>
      <c r="FE317" s="38"/>
      <c r="FF317" s="38"/>
      <c r="FG317" s="38"/>
      <c r="FH317" s="38">
        <v>11</v>
      </c>
      <c r="FI317" s="38"/>
      <c r="FJ317" s="38"/>
      <c r="FK317" s="38"/>
      <c r="FL317" s="38"/>
      <c r="FM317" s="38"/>
      <c r="FN317" s="38"/>
      <c r="FO317" s="38"/>
      <c r="FP317" s="38">
        <v>11</v>
      </c>
      <c r="FQ317" s="38"/>
      <c r="FR317" s="38"/>
      <c r="FS317" s="38"/>
      <c r="FT317" s="38"/>
      <c r="FU317" s="38"/>
      <c r="FV317" s="38"/>
      <c r="FW317" s="38"/>
      <c r="FX317" s="38"/>
      <c r="FY317" s="38"/>
      <c r="FZ317" s="38"/>
      <c r="GA317" s="38"/>
      <c r="GB317" s="38"/>
      <c r="GC317" s="38"/>
      <c r="GD317" s="38"/>
      <c r="GE317" s="38"/>
      <c r="GF317" s="38"/>
      <c r="GG317" s="38"/>
      <c r="GH317" s="38"/>
      <c r="GI317" s="38"/>
      <c r="GJ317" s="38"/>
      <c r="GK317" s="38"/>
      <c r="GL317" s="38"/>
      <c r="GM317" s="38"/>
      <c r="GN317" s="38"/>
      <c r="GO317" s="38"/>
      <c r="GP317" s="38"/>
      <c r="GQ317" s="38"/>
      <c r="GR317" s="38"/>
      <c r="GS317" s="38"/>
      <c r="GT317" s="38"/>
      <c r="GU317" s="38"/>
      <c r="GV317" s="38"/>
      <c r="GW317" s="38"/>
      <c r="GX317" s="38"/>
      <c r="GY317" s="38"/>
      <c r="GZ317" s="38"/>
      <c r="HA317" s="38"/>
      <c r="HB317" s="38"/>
      <c r="HC317" s="38"/>
      <c r="HD317" s="38"/>
      <c r="HE317" s="38"/>
      <c r="HF317" s="38"/>
      <c r="HG317" s="38"/>
      <c r="HH317" s="38"/>
      <c r="HI317" s="38"/>
      <c r="HJ317" s="38"/>
      <c r="HK317" s="38"/>
      <c r="HL317" s="38"/>
      <c r="HM317" s="38"/>
      <c r="HN317" s="38"/>
      <c r="HO317" s="38"/>
      <c r="HP317" s="38"/>
      <c r="HQ317" s="38"/>
      <c r="HR317" s="38"/>
      <c r="HS317" s="38"/>
      <c r="HT317" s="38"/>
      <c r="HU317" s="38"/>
      <c r="HV317" s="38"/>
      <c r="HW317" s="38"/>
      <c r="HX317" s="38"/>
      <c r="HY317" s="38"/>
      <c r="HZ317" s="38"/>
      <c r="IA317" s="38"/>
      <c r="IB317" s="38"/>
      <c r="IC317" s="38"/>
      <c r="ID317" s="38"/>
      <c r="IE317" s="38"/>
      <c r="IF317" s="38"/>
      <c r="IG317" s="38"/>
      <c r="IH317" s="38"/>
      <c r="II317" s="38"/>
      <c r="IJ317" s="38"/>
      <c r="IK317" s="38"/>
      <c r="IL317" s="38"/>
      <c r="IM317" s="38"/>
      <c r="IN317" s="38"/>
      <c r="IO317" s="38"/>
      <c r="IP317" s="38"/>
      <c r="IQ317" s="38"/>
      <c r="IR317" s="38"/>
      <c r="IS317" s="38"/>
      <c r="IT317" s="38"/>
      <c r="IU317" s="38"/>
      <c r="IV317" s="38"/>
      <c r="IW317" s="38"/>
      <c r="IX317" s="38"/>
      <c r="IY317" s="38"/>
      <c r="IZ317" s="38"/>
      <c r="JA317" s="38"/>
      <c r="JB317" s="38"/>
      <c r="JC317" s="38"/>
      <c r="JD317" s="38"/>
      <c r="JE317" s="38"/>
      <c r="JF317" s="38"/>
      <c r="JG317" s="38"/>
      <c r="JH317" s="38"/>
      <c r="JI317" s="38"/>
      <c r="JJ317" s="38"/>
      <c r="JK317" s="38"/>
      <c r="JL317" s="38"/>
      <c r="JM317" s="38"/>
      <c r="JN317" s="38"/>
      <c r="JO317" s="38"/>
      <c r="JP317" s="38"/>
      <c r="JQ317" s="38"/>
      <c r="JR317" s="38"/>
      <c r="JS317" s="38"/>
      <c r="JT317" s="38"/>
      <c r="JU317" s="38">
        <v>11</v>
      </c>
      <c r="JV317" s="38"/>
      <c r="JW317" s="38"/>
      <c r="JX317" s="38"/>
      <c r="JY317" s="38"/>
      <c r="JZ317" s="38"/>
      <c r="KA317" s="38"/>
      <c r="KB317" s="38"/>
      <c r="KC317" s="38"/>
      <c r="KD317" s="38"/>
      <c r="KE317" s="38"/>
      <c r="KF317" s="38"/>
      <c r="KG317" s="38">
        <v>25</v>
      </c>
      <c r="KH317" s="38"/>
      <c r="KI317" s="38"/>
      <c r="KJ317" s="38"/>
      <c r="KK317" s="38"/>
      <c r="KL317" s="38"/>
      <c r="KM317" s="38"/>
      <c r="KN317" s="38"/>
      <c r="KO317" s="38"/>
      <c r="KP317" s="38"/>
      <c r="KQ317" s="38"/>
      <c r="KR317" s="38"/>
      <c r="KS317" s="38"/>
      <c r="KT317" s="38"/>
      <c r="KU317" s="38"/>
      <c r="KV317" s="38"/>
      <c r="KW317" s="38"/>
      <c r="KX317" s="38"/>
      <c r="KY317" s="38"/>
      <c r="KZ317" s="38"/>
      <c r="LA317" s="38"/>
      <c r="LB317" s="38"/>
      <c r="LC317" s="38"/>
      <c r="LD317" s="38"/>
      <c r="LE317" s="38"/>
      <c r="LF317" s="38"/>
      <c r="LG317" s="38"/>
      <c r="LH317" s="38"/>
      <c r="LI317" s="38"/>
      <c r="LJ317" s="38"/>
      <c r="LK317" s="38"/>
      <c r="LL317" s="38">
        <v>25</v>
      </c>
      <c r="LM317" s="38"/>
      <c r="LN317" s="38"/>
      <c r="LO317" s="38"/>
      <c r="LP317" s="38"/>
      <c r="LQ317" s="38"/>
      <c r="LR317" s="38"/>
      <c r="LS317" s="38"/>
      <c r="LT317" s="38"/>
      <c r="LU317" s="38"/>
      <c r="LV317" s="38"/>
      <c r="LW317" s="38"/>
      <c r="LX317" s="38"/>
      <c r="LY317" s="38"/>
      <c r="LZ317" s="38"/>
      <c r="MA317" s="38"/>
      <c r="MB317" s="38"/>
      <c r="MC317" s="38"/>
      <c r="MD317" s="38"/>
      <c r="ME317" s="38"/>
      <c r="MF317" s="38"/>
      <c r="MG317" s="38"/>
      <c r="MH317" s="38"/>
      <c r="MI317" s="38"/>
      <c r="MJ317" s="38"/>
      <c r="MK317" s="38"/>
      <c r="ML317" s="38"/>
      <c r="MM317" s="38"/>
      <c r="MN317" s="38"/>
      <c r="MO317" s="38"/>
      <c r="MP317" s="38"/>
      <c r="MQ317" s="38"/>
      <c r="MR317" s="38"/>
      <c r="MS317" s="38"/>
      <c r="MT317" s="38"/>
      <c r="MU317" s="38"/>
      <c r="MV317" s="38"/>
      <c r="MW317" s="38"/>
      <c r="MX317" s="38"/>
      <c r="MY317" s="38"/>
      <c r="MZ317" s="38"/>
      <c r="NA317" s="38"/>
      <c r="NB317" s="38"/>
      <c r="NC317" s="38"/>
      <c r="ND317" s="38"/>
      <c r="NE317" s="38"/>
      <c r="NF317" s="38"/>
      <c r="NG317" s="38"/>
      <c r="NH317" s="38"/>
      <c r="NI317" s="38"/>
      <c r="NJ317" s="38"/>
      <c r="NK317" s="38"/>
      <c r="NL317" s="38"/>
      <c r="NM317" s="38"/>
      <c r="NN317" s="38"/>
      <c r="NO317" s="38"/>
      <c r="NP317" s="38"/>
      <c r="NQ317" s="38"/>
      <c r="NR317" s="38"/>
      <c r="NS317" s="38"/>
      <c r="NT317" s="38"/>
      <c r="NU317" s="38"/>
      <c r="NV317" s="38"/>
      <c r="NW317" s="38"/>
      <c r="NX317" s="38"/>
      <c r="NY317" s="38"/>
      <c r="NZ317" s="38"/>
      <c r="OA317" s="38"/>
      <c r="OB317" s="38"/>
      <c r="OC317" s="38"/>
      <c r="OD317" s="38"/>
      <c r="OE317" s="38"/>
      <c r="OF317" s="38"/>
      <c r="OG317" s="38"/>
      <c r="OH317" s="38"/>
      <c r="OI317" s="38"/>
      <c r="OJ317" s="38"/>
      <c r="OK317" s="38"/>
      <c r="OL317" s="38"/>
      <c r="OM317" s="38"/>
      <c r="ON317" s="38"/>
      <c r="OO317" s="38"/>
      <c r="OP317" s="38"/>
      <c r="OQ317" s="38"/>
      <c r="OR317" s="38"/>
      <c r="OS317" s="38"/>
      <c r="OT317" s="38"/>
      <c r="OU317" s="38"/>
      <c r="OV317" s="38"/>
      <c r="OW317" s="38"/>
      <c r="OX317" s="38"/>
      <c r="OY317" s="38"/>
      <c r="OZ317" s="38"/>
      <c r="PA317" s="38"/>
      <c r="PB317" s="38"/>
      <c r="PC317" s="38"/>
      <c r="PD317" s="38"/>
      <c r="PE317" s="38"/>
      <c r="PF317" s="38"/>
      <c r="PG317" s="38"/>
      <c r="PH317" s="38"/>
      <c r="PI317" s="38"/>
      <c r="PJ317" s="38"/>
      <c r="PK317" s="38"/>
      <c r="PL317" s="38">
        <v>25</v>
      </c>
      <c r="PM317" s="38">
        <v>50</v>
      </c>
      <c r="PN317" s="38"/>
      <c r="PO317" s="38"/>
      <c r="PP317" s="38"/>
      <c r="PQ317" s="38"/>
      <c r="PR317" s="38"/>
      <c r="PS317" s="38"/>
      <c r="PT317" s="38"/>
      <c r="PU317" s="38"/>
      <c r="PV317" s="38"/>
      <c r="PW317" s="38">
        <v>25</v>
      </c>
      <c r="PX317" s="38"/>
      <c r="PY317" s="38"/>
      <c r="PZ317" s="38"/>
      <c r="QA317" s="38"/>
      <c r="QB317" s="38"/>
      <c r="QC317" s="38"/>
      <c r="QD317" s="38"/>
      <c r="QE317" s="38"/>
      <c r="QF317" s="38"/>
      <c r="QG317" s="38"/>
      <c r="QH317" s="38"/>
      <c r="QI317" s="38"/>
      <c r="QJ317" s="38"/>
      <c r="QK317" s="38"/>
      <c r="QL317" s="38"/>
      <c r="QM317" s="38"/>
      <c r="QN317" s="38"/>
      <c r="QO317" s="38"/>
      <c r="QP317" s="38"/>
      <c r="QQ317" s="38"/>
      <c r="QR317" s="38"/>
      <c r="QS317" s="38"/>
      <c r="QT317" s="38"/>
      <c r="QU317" s="38"/>
      <c r="QV317" s="38"/>
      <c r="QW317" s="38"/>
      <c r="QX317" s="38"/>
      <c r="QY317" s="38"/>
      <c r="QZ317" s="38"/>
      <c r="RA317" s="38"/>
      <c r="RB317" s="38"/>
      <c r="RC317" s="38"/>
      <c r="RD317" s="38"/>
      <c r="RE317" s="38"/>
      <c r="RF317" s="38"/>
      <c r="RG317" s="38"/>
      <c r="RH317" s="38"/>
      <c r="RI317" s="38"/>
      <c r="RJ317" s="38"/>
      <c r="RK317" s="38"/>
      <c r="RL317" s="38"/>
      <c r="RM317" s="38"/>
      <c r="RN317" s="38"/>
      <c r="RO317" s="38"/>
      <c r="RP317" s="38"/>
      <c r="RQ317" s="38"/>
      <c r="RR317" s="38"/>
      <c r="RS317" s="38"/>
      <c r="RT317" s="38"/>
      <c r="RU317" s="38"/>
      <c r="RV317" s="38"/>
      <c r="RW317" s="38"/>
      <c r="RX317" s="38"/>
      <c r="RY317" s="38"/>
      <c r="RZ317" s="38"/>
      <c r="SA317" s="38"/>
      <c r="SB317" s="38"/>
      <c r="SC317" s="38"/>
      <c r="SD317" s="38"/>
      <c r="SE317" s="38"/>
      <c r="SF317" s="38"/>
      <c r="SG317" s="38"/>
      <c r="SH317" s="38"/>
      <c r="SI317" s="38"/>
      <c r="SJ317" s="38"/>
      <c r="SK317" s="38"/>
      <c r="SL317" s="38"/>
      <c r="SM317" s="38"/>
      <c r="SN317" s="38"/>
      <c r="SO317" s="38"/>
      <c r="SP317" s="38"/>
      <c r="SQ317" s="38"/>
      <c r="SR317" s="38"/>
      <c r="SS317" s="38"/>
      <c r="ST317" s="38"/>
      <c r="SU317" s="38"/>
      <c r="SV317" s="38"/>
      <c r="SW317" s="38"/>
      <c r="SX317" s="38"/>
      <c r="SY317" s="38"/>
      <c r="SZ317" s="38"/>
      <c r="TA317" s="38"/>
      <c r="TB317" s="38"/>
      <c r="TC317" s="38"/>
      <c r="TD317" s="38"/>
      <c r="TE317" s="38"/>
      <c r="TF317" s="38"/>
      <c r="TG317" s="38"/>
      <c r="TH317" s="38"/>
      <c r="TI317" s="38"/>
      <c r="TJ317" s="38"/>
      <c r="TK317" s="38"/>
      <c r="TL317" s="38"/>
      <c r="TM317" s="38"/>
      <c r="TN317" s="38"/>
      <c r="TO317" s="38"/>
      <c r="TP317" s="38"/>
      <c r="TQ317" s="38"/>
      <c r="TR317" s="38"/>
      <c r="TS317" s="38"/>
      <c r="TT317" s="38"/>
      <c r="TU317" s="38"/>
      <c r="TV317" s="38"/>
      <c r="TW317" s="38"/>
      <c r="TX317" s="38"/>
      <c r="TY317" s="38"/>
      <c r="TZ317" s="38"/>
      <c r="UA317" s="38"/>
      <c r="UB317" s="38"/>
      <c r="UC317" s="38"/>
      <c r="UD317" s="38"/>
      <c r="UE317" s="38"/>
      <c r="UF317" s="38"/>
      <c r="UG317" s="38"/>
      <c r="UH317" s="38"/>
      <c r="UI317" s="38"/>
      <c r="UJ317" s="38"/>
      <c r="UK317" s="38"/>
      <c r="UL317" s="38"/>
      <c r="UM317" s="38"/>
      <c r="UN317" s="38"/>
      <c r="UO317" s="38"/>
      <c r="UP317" s="38"/>
      <c r="UQ317" s="38"/>
      <c r="UR317" s="38"/>
      <c r="US317" s="38"/>
      <c r="UT317" s="38"/>
      <c r="UU317" s="38"/>
      <c r="UV317" s="38"/>
      <c r="UW317" s="38"/>
      <c r="UX317" s="38"/>
      <c r="UY317" s="38"/>
      <c r="UZ317" s="38"/>
      <c r="VA317" s="38"/>
      <c r="VB317" s="38"/>
      <c r="VC317" s="38"/>
      <c r="VD317" s="38"/>
      <c r="VE317" s="38"/>
      <c r="VF317" s="38"/>
      <c r="VG317" s="38"/>
      <c r="VH317" s="38"/>
      <c r="VI317" s="38"/>
      <c r="VJ317" s="38"/>
      <c r="VK317" s="38"/>
      <c r="VL317" s="38"/>
      <c r="VM317" s="38"/>
      <c r="VN317" s="38"/>
      <c r="VO317" s="38"/>
      <c r="VP317" s="38"/>
      <c r="VQ317" s="38"/>
      <c r="VR317" s="38"/>
      <c r="VS317" s="38"/>
      <c r="VT317" s="38"/>
      <c r="VU317" s="38"/>
      <c r="VV317" s="38"/>
      <c r="VW317" s="38"/>
      <c r="VX317" s="38"/>
      <c r="VY317" s="38"/>
      <c r="VZ317" s="38"/>
      <c r="WA317" s="38"/>
      <c r="WB317" s="38"/>
      <c r="WC317" s="38"/>
      <c r="WD317" s="38"/>
      <c r="WE317" s="38"/>
      <c r="WF317" s="38"/>
      <c r="WG317" s="38"/>
      <c r="WH317" s="38"/>
      <c r="WI317" s="38"/>
      <c r="WJ317" s="38"/>
      <c r="WK317" s="38"/>
      <c r="WL317" s="38"/>
      <c r="WM317" s="38"/>
      <c r="WN317" s="38"/>
      <c r="WO317" s="38"/>
      <c r="WP317" s="38"/>
      <c r="WQ317" s="38"/>
      <c r="WR317" s="38"/>
      <c r="WS317" s="38"/>
      <c r="WT317" s="38"/>
      <c r="WU317" s="38"/>
      <c r="WV317" s="38"/>
      <c r="WW317" s="38"/>
      <c r="WX317" s="38"/>
      <c r="WY317" s="38"/>
      <c r="WZ317" s="38"/>
      <c r="XA317" s="38"/>
      <c r="XB317" s="38"/>
      <c r="XC317" s="38"/>
      <c r="XD317" s="38"/>
      <c r="XE317" s="38"/>
      <c r="XF317" s="38"/>
      <c r="XG317" s="38"/>
      <c r="XH317" s="38"/>
      <c r="XI317" s="38"/>
      <c r="XJ317" s="38"/>
      <c r="XK317" s="38"/>
      <c r="XL317" s="38"/>
      <c r="XM317" s="38"/>
      <c r="XN317" s="38"/>
      <c r="XO317" s="38"/>
      <c r="XP317" s="38"/>
      <c r="XQ317" s="38"/>
      <c r="XR317" s="38"/>
      <c r="XS317" s="38"/>
      <c r="XT317" s="38"/>
      <c r="XU317" s="38"/>
      <c r="XV317" s="38"/>
      <c r="XW317" s="38"/>
      <c r="XX317" s="38"/>
      <c r="XY317" s="38"/>
      <c r="XZ317" s="38"/>
      <c r="YA317" s="38"/>
      <c r="YB317" s="38"/>
      <c r="YC317" s="38"/>
      <c r="YD317" s="38"/>
      <c r="YE317" s="38"/>
      <c r="YF317" s="38"/>
      <c r="YG317" s="38"/>
      <c r="YH317" s="38"/>
      <c r="YI317" s="38"/>
      <c r="YJ317" s="38"/>
      <c r="YK317" s="38"/>
      <c r="YL317" s="38"/>
      <c r="YM317" s="38"/>
      <c r="YN317" s="38"/>
      <c r="YO317" s="38"/>
      <c r="YP317" s="38"/>
      <c r="YQ317" s="38"/>
      <c r="YR317" s="38"/>
      <c r="YS317" s="38"/>
      <c r="YT317" s="38"/>
      <c r="YU317" s="38"/>
      <c r="YV317" s="38"/>
      <c r="YW317" s="38"/>
      <c r="YX317" s="38"/>
      <c r="YY317" s="38"/>
      <c r="YZ317" s="38"/>
      <c r="ZA317" s="38"/>
      <c r="ZB317" s="38"/>
      <c r="ZC317" s="38"/>
      <c r="ZD317" s="38"/>
      <c r="ZE317" s="38"/>
      <c r="ZF317" s="38"/>
      <c r="ZG317" s="38"/>
      <c r="ZH317" s="38"/>
      <c r="ZI317" s="38"/>
      <c r="ZJ317" s="38"/>
      <c r="ZK317" s="38"/>
      <c r="ZL317" s="38"/>
      <c r="ZM317" s="38"/>
      <c r="ZN317" s="38"/>
      <c r="ZO317" s="38"/>
      <c r="ZP317" s="38"/>
      <c r="ZQ317" s="38"/>
      <c r="ZR317" s="38"/>
      <c r="ZS317" s="38"/>
      <c r="ZT317" s="38"/>
      <c r="ZU317" s="38"/>
      <c r="ZV317" s="38"/>
      <c r="ZW317" s="38"/>
      <c r="ZX317" s="38"/>
      <c r="ZY317" s="38"/>
      <c r="ZZ317" s="38"/>
      <c r="AAA317" s="38"/>
      <c r="AAB317" s="38"/>
      <c r="AAC317" s="38"/>
      <c r="AAD317" s="38"/>
      <c r="AAE317" s="38"/>
      <c r="AAF317" s="38"/>
      <c r="AAG317" s="38"/>
      <c r="AAH317" s="38"/>
      <c r="AAI317" s="38"/>
      <c r="AAJ317" s="31">
        <f t="shared" si="26"/>
        <v>0</v>
      </c>
    </row>
    <row r="318" spans="1:712" s="5" customFormat="1" ht="12" customHeight="1" x14ac:dyDescent="0.25">
      <c r="A318" s="43" t="s">
        <v>764</v>
      </c>
      <c r="B318" s="77">
        <f t="shared" si="29"/>
        <v>0</v>
      </c>
      <c r="C318" s="69">
        <v>25</v>
      </c>
      <c r="D318" s="71">
        <v>43089</v>
      </c>
      <c r="E318" s="79">
        <v>3.61</v>
      </c>
      <c r="F318" s="79">
        <f>E318*B318</f>
        <v>0</v>
      </c>
      <c r="G318" s="77">
        <v>25</v>
      </c>
      <c r="H318" s="38"/>
      <c r="I318" s="38"/>
      <c r="J318" s="38"/>
      <c r="K318" s="38"/>
      <c r="L318" s="38"/>
      <c r="M318" s="38"/>
      <c r="N318" s="38">
        <v>25</v>
      </c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  <c r="CH318" s="38"/>
      <c r="CI318" s="38"/>
      <c r="CJ318" s="38"/>
      <c r="CK318" s="38"/>
      <c r="CL318" s="38"/>
      <c r="CM318" s="38"/>
      <c r="CN318" s="38"/>
      <c r="CO318" s="38"/>
      <c r="CP318" s="38"/>
      <c r="CQ318" s="38"/>
      <c r="CR318" s="38"/>
      <c r="CS318" s="38"/>
      <c r="CT318" s="38"/>
      <c r="CU318" s="38"/>
      <c r="CV318" s="38"/>
      <c r="CW318" s="38"/>
      <c r="CX318" s="38"/>
      <c r="CY318" s="38"/>
      <c r="CZ318" s="38"/>
      <c r="DA318" s="38"/>
      <c r="DB318" s="38"/>
      <c r="DC318" s="38"/>
      <c r="DD318" s="38"/>
      <c r="DE318" s="38"/>
      <c r="DF318" s="38"/>
      <c r="DG318" s="38"/>
      <c r="DH318" s="38"/>
      <c r="DI318" s="38"/>
      <c r="DJ318" s="38"/>
      <c r="DK318" s="38"/>
      <c r="DL318" s="38"/>
      <c r="DM318" s="38"/>
      <c r="DN318" s="38"/>
      <c r="DO318" s="38"/>
      <c r="DP318" s="38"/>
      <c r="DQ318" s="38"/>
      <c r="DR318" s="38"/>
      <c r="DS318" s="38"/>
      <c r="DT318" s="38"/>
      <c r="DU318" s="38"/>
      <c r="DV318" s="38"/>
      <c r="DW318" s="38"/>
      <c r="DX318" s="38"/>
      <c r="DY318" s="38"/>
      <c r="DZ318" s="38"/>
      <c r="EA318" s="38"/>
      <c r="EB318" s="38"/>
      <c r="EC318" s="38"/>
      <c r="ED318" s="38"/>
      <c r="EE318" s="38"/>
      <c r="EF318" s="38"/>
      <c r="EG318" s="38"/>
      <c r="EH318" s="38"/>
      <c r="EI318" s="38"/>
      <c r="EJ318" s="38"/>
      <c r="EK318" s="38"/>
      <c r="EL318" s="38"/>
      <c r="EM318" s="38"/>
      <c r="EN318" s="38"/>
      <c r="EO318" s="38"/>
      <c r="EP318" s="38"/>
      <c r="EQ318" s="38"/>
      <c r="ER318" s="38"/>
      <c r="ES318" s="38"/>
      <c r="ET318" s="38"/>
      <c r="EU318" s="38"/>
      <c r="EV318" s="38"/>
      <c r="EW318" s="38"/>
      <c r="EX318" s="38"/>
      <c r="EY318" s="38"/>
      <c r="EZ318" s="38"/>
      <c r="FA318" s="38"/>
      <c r="FB318" s="38"/>
      <c r="FC318" s="38"/>
      <c r="FD318" s="38"/>
      <c r="FE318" s="38"/>
      <c r="FF318" s="38"/>
      <c r="FG318" s="38"/>
      <c r="FH318" s="38"/>
      <c r="FI318" s="38"/>
      <c r="FJ318" s="38"/>
      <c r="FK318" s="38"/>
      <c r="FL318" s="38"/>
      <c r="FM318" s="38"/>
      <c r="FN318" s="38"/>
      <c r="FO318" s="38"/>
      <c r="FP318" s="38"/>
      <c r="FQ318" s="38"/>
      <c r="FR318" s="38"/>
      <c r="FS318" s="38"/>
      <c r="FT318" s="38"/>
      <c r="FU318" s="38"/>
      <c r="FV318" s="38"/>
      <c r="FW318" s="38"/>
      <c r="FX318" s="38"/>
      <c r="FY318" s="38"/>
      <c r="FZ318" s="38"/>
      <c r="GA318" s="38"/>
      <c r="GB318" s="38"/>
      <c r="GC318" s="38"/>
      <c r="GD318" s="38"/>
      <c r="GE318" s="38"/>
      <c r="GF318" s="38"/>
      <c r="GG318" s="38"/>
      <c r="GH318" s="38"/>
      <c r="GI318" s="38"/>
      <c r="GJ318" s="38"/>
      <c r="GK318" s="38"/>
      <c r="GL318" s="38"/>
      <c r="GM318" s="38"/>
      <c r="GN318" s="38"/>
      <c r="GO318" s="38"/>
      <c r="GP318" s="38"/>
      <c r="GQ318" s="38"/>
      <c r="GR318" s="38"/>
      <c r="GS318" s="38"/>
      <c r="GT318" s="38"/>
      <c r="GU318" s="38"/>
      <c r="GV318" s="38"/>
      <c r="GW318" s="38"/>
      <c r="GX318" s="38"/>
      <c r="GY318" s="38"/>
      <c r="GZ318" s="38"/>
      <c r="HA318" s="38"/>
      <c r="HB318" s="38"/>
      <c r="HC318" s="38"/>
      <c r="HD318" s="38"/>
      <c r="HE318" s="38"/>
      <c r="HF318" s="38"/>
      <c r="HG318" s="38"/>
      <c r="HH318" s="38"/>
      <c r="HI318" s="38"/>
      <c r="HJ318" s="38"/>
      <c r="HK318" s="38"/>
      <c r="HL318" s="38"/>
      <c r="HM318" s="38"/>
      <c r="HN318" s="38"/>
      <c r="HO318" s="38"/>
      <c r="HP318" s="38"/>
      <c r="HQ318" s="38"/>
      <c r="HR318" s="38"/>
      <c r="HS318" s="38"/>
      <c r="HT318" s="38"/>
      <c r="HU318" s="38"/>
      <c r="HV318" s="38"/>
      <c r="HW318" s="38"/>
      <c r="HX318" s="38"/>
      <c r="HY318" s="38"/>
      <c r="HZ318" s="38"/>
      <c r="IA318" s="38"/>
      <c r="IB318" s="38"/>
      <c r="IC318" s="38"/>
      <c r="ID318" s="38"/>
      <c r="IE318" s="38"/>
      <c r="IF318" s="38"/>
      <c r="IG318" s="38"/>
      <c r="IH318" s="38"/>
      <c r="II318" s="38"/>
      <c r="IJ318" s="38"/>
      <c r="IK318" s="38"/>
      <c r="IL318" s="38"/>
      <c r="IM318" s="38"/>
      <c r="IN318" s="38"/>
      <c r="IO318" s="38"/>
      <c r="IP318" s="38"/>
      <c r="IQ318" s="38"/>
      <c r="IR318" s="38"/>
      <c r="IS318" s="38"/>
      <c r="IT318" s="38"/>
      <c r="IU318" s="38"/>
      <c r="IV318" s="38"/>
      <c r="IW318" s="38"/>
      <c r="IX318" s="38"/>
      <c r="IY318" s="38"/>
      <c r="IZ318" s="38"/>
      <c r="JA318" s="38"/>
      <c r="JB318" s="38"/>
      <c r="JC318" s="38"/>
      <c r="JD318" s="38"/>
      <c r="JE318" s="38"/>
      <c r="JF318" s="38"/>
      <c r="JG318" s="38"/>
      <c r="JH318" s="38"/>
      <c r="JI318" s="38"/>
      <c r="JJ318" s="38"/>
      <c r="JK318" s="38"/>
      <c r="JL318" s="38"/>
      <c r="JM318" s="38"/>
      <c r="JN318" s="38"/>
      <c r="JO318" s="38"/>
      <c r="JP318" s="38"/>
      <c r="JQ318" s="38"/>
      <c r="JR318" s="38"/>
      <c r="JS318" s="38"/>
      <c r="JT318" s="38"/>
      <c r="JU318" s="38"/>
      <c r="JV318" s="38"/>
      <c r="JW318" s="38"/>
      <c r="JX318" s="38"/>
      <c r="JY318" s="38"/>
      <c r="JZ318" s="38"/>
      <c r="KA318" s="38"/>
      <c r="KB318" s="38"/>
      <c r="KC318" s="38"/>
      <c r="KD318" s="38"/>
      <c r="KE318" s="38"/>
      <c r="KF318" s="38"/>
      <c r="KG318" s="38"/>
      <c r="KH318" s="38"/>
      <c r="KI318" s="38"/>
      <c r="KJ318" s="38"/>
      <c r="KK318" s="38"/>
      <c r="KL318" s="38"/>
      <c r="KM318" s="38"/>
      <c r="KN318" s="38"/>
      <c r="KO318" s="38"/>
      <c r="KP318" s="38"/>
      <c r="KQ318" s="38"/>
      <c r="KR318" s="38"/>
      <c r="KS318" s="38"/>
      <c r="KT318" s="38"/>
      <c r="KU318" s="38"/>
      <c r="KV318" s="38"/>
      <c r="KW318" s="38"/>
      <c r="KX318" s="38"/>
      <c r="KY318" s="38"/>
      <c r="KZ318" s="38"/>
      <c r="LA318" s="38"/>
      <c r="LB318" s="38"/>
      <c r="LC318" s="38"/>
      <c r="LD318" s="38"/>
      <c r="LE318" s="38"/>
      <c r="LF318" s="38"/>
      <c r="LG318" s="38"/>
      <c r="LH318" s="38"/>
      <c r="LI318" s="38"/>
      <c r="LJ318" s="38"/>
      <c r="LK318" s="38"/>
      <c r="LL318" s="38"/>
      <c r="LM318" s="38"/>
      <c r="LN318" s="38"/>
      <c r="LO318" s="38"/>
      <c r="LP318" s="38"/>
      <c r="LQ318" s="38"/>
      <c r="LR318" s="38"/>
      <c r="LS318" s="38"/>
      <c r="LT318" s="38"/>
      <c r="LU318" s="38"/>
      <c r="LV318" s="38"/>
      <c r="LW318" s="38"/>
      <c r="LX318" s="38"/>
      <c r="LY318" s="38"/>
      <c r="LZ318" s="38"/>
      <c r="MA318" s="38"/>
      <c r="MB318" s="38"/>
      <c r="MC318" s="38"/>
      <c r="MD318" s="38"/>
      <c r="ME318" s="38"/>
      <c r="MF318" s="38"/>
      <c r="MG318" s="38"/>
      <c r="MH318" s="38"/>
      <c r="MI318" s="38"/>
      <c r="MJ318" s="38"/>
      <c r="MK318" s="38"/>
      <c r="ML318" s="38"/>
      <c r="MM318" s="38"/>
      <c r="MN318" s="38"/>
      <c r="MO318" s="38"/>
      <c r="MP318" s="38"/>
      <c r="MQ318" s="38"/>
      <c r="MR318" s="38"/>
      <c r="MS318" s="38"/>
      <c r="MT318" s="38"/>
      <c r="MU318" s="38"/>
      <c r="MV318" s="38"/>
      <c r="MW318" s="38"/>
      <c r="MX318" s="38"/>
      <c r="MY318" s="38"/>
      <c r="MZ318" s="38"/>
      <c r="NA318" s="38"/>
      <c r="NB318" s="38"/>
      <c r="NC318" s="38"/>
      <c r="ND318" s="38"/>
      <c r="NE318" s="38"/>
      <c r="NF318" s="38"/>
      <c r="NG318" s="38"/>
      <c r="NH318" s="38"/>
      <c r="NI318" s="38"/>
      <c r="NJ318" s="38"/>
      <c r="NK318" s="38"/>
      <c r="NL318" s="38"/>
      <c r="NM318" s="38"/>
      <c r="NN318" s="38"/>
      <c r="NO318" s="38"/>
      <c r="NP318" s="38"/>
      <c r="NQ318" s="38"/>
      <c r="NR318" s="38"/>
      <c r="NS318" s="38"/>
      <c r="NT318" s="38"/>
      <c r="NU318" s="38"/>
      <c r="NV318" s="38"/>
      <c r="NW318" s="38"/>
      <c r="NX318" s="38"/>
      <c r="NY318" s="38"/>
      <c r="NZ318" s="38"/>
      <c r="OA318" s="38"/>
      <c r="OB318" s="38"/>
      <c r="OC318" s="38"/>
      <c r="OD318" s="38"/>
      <c r="OE318" s="38"/>
      <c r="OF318" s="38"/>
      <c r="OG318" s="38"/>
      <c r="OH318" s="38"/>
      <c r="OI318" s="38"/>
      <c r="OJ318" s="38"/>
      <c r="OK318" s="38"/>
      <c r="OL318" s="38"/>
      <c r="OM318" s="38"/>
      <c r="ON318" s="38"/>
      <c r="OO318" s="38"/>
      <c r="OP318" s="38"/>
      <c r="OQ318" s="38"/>
      <c r="OR318" s="38"/>
      <c r="OS318" s="38"/>
      <c r="OT318" s="38"/>
      <c r="OU318" s="38"/>
      <c r="OV318" s="38"/>
      <c r="OW318" s="38"/>
      <c r="OX318" s="38"/>
      <c r="OY318" s="38"/>
      <c r="OZ318" s="38"/>
      <c r="PA318" s="38"/>
      <c r="PB318" s="38"/>
      <c r="PC318" s="38"/>
      <c r="PD318" s="38"/>
      <c r="PE318" s="38"/>
      <c r="PF318" s="38"/>
      <c r="PG318" s="38"/>
      <c r="PH318" s="38"/>
      <c r="PI318" s="38"/>
      <c r="PJ318" s="38"/>
      <c r="PK318" s="38"/>
      <c r="PL318" s="38"/>
      <c r="PM318" s="38"/>
      <c r="PN318" s="38"/>
      <c r="PO318" s="38"/>
      <c r="PP318" s="38"/>
      <c r="PQ318" s="38"/>
      <c r="PR318" s="38"/>
      <c r="PS318" s="38"/>
      <c r="PT318" s="38"/>
      <c r="PU318" s="38"/>
      <c r="PV318" s="38"/>
      <c r="PW318" s="38"/>
      <c r="PX318" s="38"/>
      <c r="PY318" s="38"/>
      <c r="PZ318" s="38"/>
      <c r="QA318" s="38"/>
      <c r="QB318" s="38"/>
      <c r="QC318" s="38"/>
      <c r="QD318" s="38"/>
      <c r="QE318" s="38"/>
      <c r="QF318" s="38"/>
      <c r="QG318" s="38"/>
      <c r="QH318" s="38"/>
      <c r="QI318" s="38"/>
      <c r="QJ318" s="38"/>
      <c r="QK318" s="38"/>
      <c r="QL318" s="38"/>
      <c r="QM318" s="38"/>
      <c r="QN318" s="38"/>
      <c r="QO318" s="38"/>
      <c r="QP318" s="38"/>
      <c r="QQ318" s="38"/>
      <c r="QR318" s="38"/>
      <c r="QS318" s="38"/>
      <c r="QT318" s="38"/>
      <c r="QU318" s="38"/>
      <c r="QV318" s="38"/>
      <c r="QW318" s="38"/>
      <c r="QX318" s="38"/>
      <c r="QY318" s="38"/>
      <c r="QZ318" s="38"/>
      <c r="RA318" s="38"/>
      <c r="RB318" s="38"/>
      <c r="RC318" s="38"/>
      <c r="RD318" s="38"/>
      <c r="RE318" s="38"/>
      <c r="RF318" s="38"/>
      <c r="RG318" s="38"/>
      <c r="RH318" s="38"/>
      <c r="RI318" s="38"/>
      <c r="RJ318" s="38"/>
      <c r="RK318" s="38"/>
      <c r="RL318" s="38"/>
      <c r="RM318" s="38"/>
      <c r="RN318" s="38"/>
      <c r="RO318" s="38"/>
      <c r="RP318" s="38"/>
      <c r="RQ318" s="38"/>
      <c r="RR318" s="38"/>
      <c r="RS318" s="38"/>
      <c r="RT318" s="38"/>
      <c r="RU318" s="38"/>
      <c r="RV318" s="38"/>
      <c r="RW318" s="38"/>
      <c r="RX318" s="38"/>
      <c r="RY318" s="38"/>
      <c r="RZ318" s="38"/>
      <c r="SA318" s="38"/>
      <c r="SB318" s="38"/>
      <c r="SC318" s="38"/>
      <c r="SD318" s="38"/>
      <c r="SE318" s="38"/>
      <c r="SF318" s="38"/>
      <c r="SG318" s="38"/>
      <c r="SH318" s="38"/>
      <c r="SI318" s="38"/>
      <c r="SJ318" s="38"/>
      <c r="SK318" s="38"/>
      <c r="SL318" s="38"/>
      <c r="SM318" s="38"/>
      <c r="SN318" s="38"/>
      <c r="SO318" s="38"/>
      <c r="SP318" s="38"/>
      <c r="SQ318" s="38"/>
      <c r="SR318" s="38"/>
      <c r="SS318" s="38"/>
      <c r="ST318" s="38"/>
      <c r="SU318" s="38"/>
      <c r="SV318" s="38"/>
      <c r="SW318" s="38"/>
      <c r="SX318" s="38"/>
      <c r="SY318" s="38"/>
      <c r="SZ318" s="38"/>
      <c r="TA318" s="38"/>
      <c r="TB318" s="38"/>
      <c r="TC318" s="38"/>
      <c r="TD318" s="38"/>
      <c r="TE318" s="38"/>
      <c r="TF318" s="38"/>
      <c r="TG318" s="38"/>
      <c r="TH318" s="38"/>
      <c r="TI318" s="38"/>
      <c r="TJ318" s="38"/>
      <c r="TK318" s="38"/>
      <c r="TL318" s="38"/>
      <c r="TM318" s="38"/>
      <c r="TN318" s="38"/>
      <c r="TO318" s="38"/>
      <c r="TP318" s="38"/>
      <c r="TQ318" s="38"/>
      <c r="TR318" s="38"/>
      <c r="TS318" s="38"/>
      <c r="TT318" s="38"/>
      <c r="TU318" s="38"/>
      <c r="TV318" s="38"/>
      <c r="TW318" s="38"/>
      <c r="TX318" s="38"/>
      <c r="TY318" s="38"/>
      <c r="TZ318" s="38"/>
      <c r="UA318" s="38"/>
      <c r="UB318" s="38"/>
      <c r="UC318" s="38"/>
      <c r="UD318" s="38"/>
      <c r="UE318" s="38"/>
      <c r="UF318" s="38"/>
      <c r="UG318" s="38"/>
      <c r="UH318" s="38"/>
      <c r="UI318" s="38"/>
      <c r="UJ318" s="38"/>
      <c r="UK318" s="38"/>
      <c r="UL318" s="38"/>
      <c r="UM318" s="38"/>
      <c r="UN318" s="38"/>
      <c r="UO318" s="38"/>
      <c r="UP318" s="38"/>
      <c r="UQ318" s="38"/>
      <c r="UR318" s="38"/>
      <c r="US318" s="38"/>
      <c r="UT318" s="38"/>
      <c r="UU318" s="38"/>
      <c r="UV318" s="38"/>
      <c r="UW318" s="38"/>
      <c r="UX318" s="38"/>
      <c r="UY318" s="38"/>
      <c r="UZ318" s="38"/>
      <c r="VA318" s="38"/>
      <c r="VB318" s="38"/>
      <c r="VC318" s="38"/>
      <c r="VD318" s="38"/>
      <c r="VE318" s="38"/>
      <c r="VF318" s="38"/>
      <c r="VG318" s="38"/>
      <c r="VH318" s="38"/>
      <c r="VI318" s="38"/>
      <c r="VJ318" s="38"/>
      <c r="VK318" s="38"/>
      <c r="VL318" s="38"/>
      <c r="VM318" s="38"/>
      <c r="VN318" s="38"/>
      <c r="VO318" s="38"/>
      <c r="VP318" s="38"/>
      <c r="VQ318" s="38"/>
      <c r="VR318" s="38"/>
      <c r="VS318" s="38"/>
      <c r="VT318" s="38"/>
      <c r="VU318" s="38"/>
      <c r="VV318" s="38"/>
      <c r="VW318" s="38"/>
      <c r="VX318" s="38"/>
      <c r="VY318" s="38"/>
      <c r="VZ318" s="38"/>
      <c r="WA318" s="38"/>
      <c r="WB318" s="38"/>
      <c r="WC318" s="38"/>
      <c r="WD318" s="38"/>
      <c r="WE318" s="38"/>
      <c r="WF318" s="38"/>
      <c r="WG318" s="38"/>
      <c r="WH318" s="38"/>
      <c r="WI318" s="38"/>
      <c r="WJ318" s="38"/>
      <c r="WK318" s="38"/>
      <c r="WL318" s="38"/>
      <c r="WM318" s="38"/>
      <c r="WN318" s="38"/>
      <c r="WO318" s="38"/>
      <c r="WP318" s="38"/>
      <c r="WQ318" s="38"/>
      <c r="WR318" s="38"/>
      <c r="WS318" s="38"/>
      <c r="WT318" s="38"/>
      <c r="WU318" s="38"/>
      <c r="WV318" s="38"/>
      <c r="WW318" s="38"/>
      <c r="WX318" s="38"/>
      <c r="WY318" s="38"/>
      <c r="WZ318" s="38"/>
      <c r="XA318" s="38"/>
      <c r="XB318" s="38"/>
      <c r="XC318" s="38"/>
      <c r="XD318" s="38"/>
      <c r="XE318" s="38"/>
      <c r="XF318" s="38"/>
      <c r="XG318" s="38"/>
      <c r="XH318" s="38"/>
      <c r="XI318" s="38"/>
      <c r="XJ318" s="38"/>
      <c r="XK318" s="38"/>
      <c r="XL318" s="38"/>
      <c r="XM318" s="38"/>
      <c r="XN318" s="38"/>
      <c r="XO318" s="38"/>
      <c r="XP318" s="38"/>
      <c r="XQ318" s="38"/>
      <c r="XR318" s="38"/>
      <c r="XS318" s="38"/>
      <c r="XT318" s="38"/>
      <c r="XU318" s="38"/>
      <c r="XV318" s="38"/>
      <c r="XW318" s="38"/>
      <c r="XX318" s="38"/>
      <c r="XY318" s="38"/>
      <c r="XZ318" s="38"/>
      <c r="YA318" s="38"/>
      <c r="YB318" s="38"/>
      <c r="YC318" s="38"/>
      <c r="YD318" s="38"/>
      <c r="YE318" s="38"/>
      <c r="YF318" s="38"/>
      <c r="YG318" s="38"/>
      <c r="YH318" s="38"/>
      <c r="YI318" s="38"/>
      <c r="YJ318" s="38"/>
      <c r="YK318" s="38"/>
      <c r="YL318" s="38"/>
      <c r="YM318" s="38"/>
      <c r="YN318" s="38"/>
      <c r="YO318" s="38"/>
      <c r="YP318" s="38"/>
      <c r="YQ318" s="38"/>
      <c r="YR318" s="38"/>
      <c r="YS318" s="38"/>
      <c r="YT318" s="38"/>
      <c r="YU318" s="38"/>
      <c r="YV318" s="38"/>
      <c r="YW318" s="38"/>
      <c r="YX318" s="38"/>
      <c r="YY318" s="38"/>
      <c r="YZ318" s="38"/>
      <c r="ZA318" s="38"/>
      <c r="ZB318" s="38"/>
      <c r="ZC318" s="38"/>
      <c r="ZD318" s="38"/>
      <c r="ZE318" s="38"/>
      <c r="ZF318" s="38"/>
      <c r="ZG318" s="38"/>
      <c r="ZH318" s="38"/>
      <c r="ZI318" s="38"/>
      <c r="ZJ318" s="38"/>
      <c r="ZK318" s="38"/>
      <c r="ZL318" s="38"/>
      <c r="ZM318" s="38"/>
      <c r="ZN318" s="38"/>
      <c r="ZO318" s="38"/>
      <c r="ZP318" s="38"/>
      <c r="ZQ318" s="38"/>
      <c r="ZR318" s="38"/>
      <c r="ZS318" s="38"/>
      <c r="ZT318" s="38"/>
      <c r="ZU318" s="38"/>
      <c r="ZV318" s="38"/>
      <c r="ZW318" s="38"/>
      <c r="ZX318" s="38"/>
      <c r="ZY318" s="38"/>
      <c r="ZZ318" s="38"/>
      <c r="AAA318" s="38"/>
      <c r="AAB318" s="38"/>
      <c r="AAC318" s="38"/>
      <c r="AAD318" s="38"/>
      <c r="AAE318" s="38"/>
      <c r="AAF318" s="38"/>
      <c r="AAG318" s="38"/>
      <c r="AAH318" s="38"/>
      <c r="AAI318" s="38"/>
      <c r="AAJ318" s="31">
        <f t="shared" si="26"/>
        <v>0</v>
      </c>
    </row>
    <row r="319" spans="1:712" s="5" customFormat="1" ht="12" customHeight="1" x14ac:dyDescent="0.25">
      <c r="A319" s="43" t="s">
        <v>665</v>
      </c>
      <c r="B319" s="77">
        <f t="shared" si="29"/>
        <v>1</v>
      </c>
      <c r="C319" s="69">
        <v>1</v>
      </c>
      <c r="D319" s="71">
        <v>43461</v>
      </c>
      <c r="E319" s="79">
        <v>33.049999999999997</v>
      </c>
      <c r="F319" s="79">
        <f>E319*B319</f>
        <v>33.049999999999997</v>
      </c>
      <c r="G319" s="77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  <c r="CH319" s="38"/>
      <c r="CI319" s="38"/>
      <c r="CJ319" s="38"/>
      <c r="CK319" s="38"/>
      <c r="CL319" s="38"/>
      <c r="CM319" s="38"/>
      <c r="CN319" s="38"/>
      <c r="CO319" s="38"/>
      <c r="CP319" s="38"/>
      <c r="CQ319" s="38"/>
      <c r="CR319" s="38"/>
      <c r="CS319" s="38"/>
      <c r="CT319" s="38"/>
      <c r="CU319" s="38"/>
      <c r="CV319" s="38"/>
      <c r="CW319" s="38"/>
      <c r="CX319" s="38"/>
      <c r="CY319" s="38"/>
      <c r="CZ319" s="38"/>
      <c r="DA319" s="38"/>
      <c r="DB319" s="38"/>
      <c r="DC319" s="38"/>
      <c r="DD319" s="38"/>
      <c r="DE319" s="38"/>
      <c r="DF319" s="38"/>
      <c r="DG319" s="38"/>
      <c r="DH319" s="38"/>
      <c r="DI319" s="38"/>
      <c r="DJ319" s="38"/>
      <c r="DK319" s="38"/>
      <c r="DL319" s="38"/>
      <c r="DM319" s="38"/>
      <c r="DN319" s="38"/>
      <c r="DO319" s="38"/>
      <c r="DP319" s="38"/>
      <c r="DQ319" s="38"/>
      <c r="DR319" s="38"/>
      <c r="DS319" s="38"/>
      <c r="DT319" s="38"/>
      <c r="DU319" s="38"/>
      <c r="DV319" s="38"/>
      <c r="DW319" s="38"/>
      <c r="DX319" s="38"/>
      <c r="DY319" s="38"/>
      <c r="DZ319" s="38"/>
      <c r="EA319" s="38"/>
      <c r="EB319" s="38"/>
      <c r="EC319" s="38"/>
      <c r="ED319" s="38"/>
      <c r="EE319" s="38"/>
      <c r="EF319" s="38"/>
      <c r="EG319" s="38"/>
      <c r="EH319" s="38"/>
      <c r="EI319" s="38"/>
      <c r="EJ319" s="38"/>
      <c r="EK319" s="38"/>
      <c r="EL319" s="38"/>
      <c r="EM319" s="38"/>
      <c r="EN319" s="38"/>
      <c r="EO319" s="38"/>
      <c r="EP319" s="38"/>
      <c r="EQ319" s="38"/>
      <c r="ER319" s="38"/>
      <c r="ES319" s="38"/>
      <c r="ET319" s="38"/>
      <c r="EU319" s="38"/>
      <c r="EV319" s="38"/>
      <c r="EW319" s="38"/>
      <c r="EX319" s="38"/>
      <c r="EY319" s="38"/>
      <c r="EZ319" s="38"/>
      <c r="FA319" s="38"/>
      <c r="FB319" s="38"/>
      <c r="FC319" s="38"/>
      <c r="FD319" s="38"/>
      <c r="FE319" s="38"/>
      <c r="FF319" s="38"/>
      <c r="FG319" s="38"/>
      <c r="FH319" s="38"/>
      <c r="FI319" s="38"/>
      <c r="FJ319" s="38"/>
      <c r="FK319" s="38"/>
      <c r="FL319" s="38"/>
      <c r="FM319" s="38"/>
      <c r="FN319" s="38"/>
      <c r="FO319" s="38"/>
      <c r="FP319" s="38"/>
      <c r="FQ319" s="38"/>
      <c r="FR319" s="38"/>
      <c r="FS319" s="38"/>
      <c r="FT319" s="38"/>
      <c r="FU319" s="38"/>
      <c r="FV319" s="38"/>
      <c r="FW319" s="38"/>
      <c r="FX319" s="38"/>
      <c r="FY319" s="38"/>
      <c r="FZ319" s="38"/>
      <c r="GA319" s="38"/>
      <c r="GB319" s="38"/>
      <c r="GC319" s="38"/>
      <c r="GD319" s="38"/>
      <c r="GE319" s="38"/>
      <c r="GF319" s="38"/>
      <c r="GG319" s="38"/>
      <c r="GH319" s="38"/>
      <c r="GI319" s="38"/>
      <c r="GJ319" s="38"/>
      <c r="GK319" s="38"/>
      <c r="GL319" s="38"/>
      <c r="GM319" s="38"/>
      <c r="GN319" s="38"/>
      <c r="GO319" s="38"/>
      <c r="GP319" s="38"/>
      <c r="GQ319" s="38"/>
      <c r="GR319" s="38"/>
      <c r="GS319" s="38"/>
      <c r="GT319" s="38"/>
      <c r="GU319" s="38"/>
      <c r="GV319" s="38"/>
      <c r="GW319" s="38"/>
      <c r="GX319" s="38"/>
      <c r="GY319" s="38"/>
      <c r="GZ319" s="38"/>
      <c r="HA319" s="38"/>
      <c r="HB319" s="38"/>
      <c r="HC319" s="38"/>
      <c r="HD319" s="38"/>
      <c r="HE319" s="38"/>
      <c r="HF319" s="38"/>
      <c r="HG319" s="38"/>
      <c r="HH319" s="38"/>
      <c r="HI319" s="38"/>
      <c r="HJ319" s="38"/>
      <c r="HK319" s="38"/>
      <c r="HL319" s="38"/>
      <c r="HM319" s="38"/>
      <c r="HN319" s="38"/>
      <c r="HO319" s="38"/>
      <c r="HP319" s="38"/>
      <c r="HQ319" s="38"/>
      <c r="HR319" s="38"/>
      <c r="HS319" s="38"/>
      <c r="HT319" s="38"/>
      <c r="HU319" s="38"/>
      <c r="HV319" s="38"/>
      <c r="HW319" s="38"/>
      <c r="HX319" s="38"/>
      <c r="HY319" s="38"/>
      <c r="HZ319" s="38"/>
      <c r="IA319" s="38"/>
      <c r="IB319" s="38"/>
      <c r="IC319" s="38"/>
      <c r="ID319" s="38"/>
      <c r="IE319" s="38"/>
      <c r="IF319" s="38"/>
      <c r="IG319" s="38"/>
      <c r="IH319" s="38"/>
      <c r="II319" s="38"/>
      <c r="IJ319" s="38"/>
      <c r="IK319" s="38"/>
      <c r="IL319" s="38"/>
      <c r="IM319" s="38"/>
      <c r="IN319" s="38"/>
      <c r="IO319" s="38"/>
      <c r="IP319" s="38"/>
      <c r="IQ319" s="38"/>
      <c r="IR319" s="38"/>
      <c r="IS319" s="38"/>
      <c r="IT319" s="38"/>
      <c r="IU319" s="38"/>
      <c r="IV319" s="38"/>
      <c r="IW319" s="38"/>
      <c r="IX319" s="38"/>
      <c r="IY319" s="38"/>
      <c r="IZ319" s="38"/>
      <c r="JA319" s="38"/>
      <c r="JB319" s="38"/>
      <c r="JC319" s="38"/>
      <c r="JD319" s="38"/>
      <c r="JE319" s="38"/>
      <c r="JF319" s="38"/>
      <c r="JG319" s="38"/>
      <c r="JH319" s="38"/>
      <c r="JI319" s="38"/>
      <c r="JJ319" s="38"/>
      <c r="JK319" s="38"/>
      <c r="JL319" s="38"/>
      <c r="JM319" s="38"/>
      <c r="JN319" s="38"/>
      <c r="JO319" s="38"/>
      <c r="JP319" s="38"/>
      <c r="JQ319" s="38"/>
      <c r="JR319" s="38"/>
      <c r="JS319" s="38"/>
      <c r="JT319" s="38"/>
      <c r="JU319" s="38"/>
      <c r="JV319" s="38"/>
      <c r="JW319" s="38"/>
      <c r="JX319" s="38"/>
      <c r="JY319" s="38"/>
      <c r="JZ319" s="38"/>
      <c r="KA319" s="38"/>
      <c r="KB319" s="38"/>
      <c r="KC319" s="38"/>
      <c r="KD319" s="38"/>
      <c r="KE319" s="38"/>
      <c r="KF319" s="38"/>
      <c r="KG319" s="38"/>
      <c r="KH319" s="38"/>
      <c r="KI319" s="38"/>
      <c r="KJ319" s="38"/>
      <c r="KK319" s="38"/>
      <c r="KL319" s="38"/>
      <c r="KM319" s="38"/>
      <c r="KN319" s="38"/>
      <c r="KO319" s="38"/>
      <c r="KP319" s="38"/>
      <c r="KQ319" s="38"/>
      <c r="KR319" s="38"/>
      <c r="KS319" s="38"/>
      <c r="KT319" s="38"/>
      <c r="KU319" s="38"/>
      <c r="KV319" s="38"/>
      <c r="KW319" s="38"/>
      <c r="KX319" s="38"/>
      <c r="KY319" s="38"/>
      <c r="KZ319" s="38"/>
      <c r="LA319" s="38"/>
      <c r="LB319" s="38"/>
      <c r="LC319" s="38"/>
      <c r="LD319" s="38"/>
      <c r="LE319" s="38"/>
      <c r="LF319" s="38"/>
      <c r="LG319" s="38"/>
      <c r="LH319" s="38"/>
      <c r="LI319" s="38"/>
      <c r="LJ319" s="38"/>
      <c r="LK319" s="38"/>
      <c r="LL319" s="38"/>
      <c r="LM319" s="38"/>
      <c r="LN319" s="38"/>
      <c r="LO319" s="38"/>
      <c r="LP319" s="38"/>
      <c r="LQ319" s="38"/>
      <c r="LR319" s="38"/>
      <c r="LS319" s="38"/>
      <c r="LT319" s="38"/>
      <c r="LU319" s="38"/>
      <c r="LV319" s="38"/>
      <c r="LW319" s="38"/>
      <c r="LX319" s="38"/>
      <c r="LY319" s="38"/>
      <c r="LZ319" s="38"/>
      <c r="MA319" s="38"/>
      <c r="MB319" s="38"/>
      <c r="MC319" s="38"/>
      <c r="MD319" s="38"/>
      <c r="ME319" s="38"/>
      <c r="MF319" s="38"/>
      <c r="MG319" s="38"/>
      <c r="MH319" s="38"/>
      <c r="MI319" s="38"/>
      <c r="MJ319" s="38"/>
      <c r="MK319" s="38"/>
      <c r="ML319" s="38"/>
      <c r="MM319" s="38"/>
      <c r="MN319" s="38"/>
      <c r="MO319" s="38"/>
      <c r="MP319" s="38"/>
      <c r="MQ319" s="38"/>
      <c r="MR319" s="38"/>
      <c r="MS319" s="38"/>
      <c r="MT319" s="38"/>
      <c r="MU319" s="38"/>
      <c r="MV319" s="38"/>
      <c r="MW319" s="38"/>
      <c r="MX319" s="38"/>
      <c r="MY319" s="38"/>
      <c r="MZ319" s="38"/>
      <c r="NA319" s="38"/>
      <c r="NB319" s="38"/>
      <c r="NC319" s="38"/>
      <c r="ND319" s="38"/>
      <c r="NE319" s="38"/>
      <c r="NF319" s="38"/>
      <c r="NG319" s="38"/>
      <c r="NH319" s="38"/>
      <c r="NI319" s="38"/>
      <c r="NJ319" s="38"/>
      <c r="NK319" s="38"/>
      <c r="NL319" s="38"/>
      <c r="NM319" s="38"/>
      <c r="NN319" s="38"/>
      <c r="NO319" s="38"/>
      <c r="NP319" s="38"/>
      <c r="NQ319" s="38"/>
      <c r="NR319" s="38"/>
      <c r="NS319" s="38"/>
      <c r="NT319" s="38"/>
      <c r="NU319" s="38"/>
      <c r="NV319" s="38"/>
      <c r="NW319" s="38"/>
      <c r="NX319" s="38"/>
      <c r="NY319" s="38"/>
      <c r="NZ319" s="38"/>
      <c r="OA319" s="38"/>
      <c r="OB319" s="38"/>
      <c r="OC319" s="38"/>
      <c r="OD319" s="38"/>
      <c r="OE319" s="38"/>
      <c r="OF319" s="38"/>
      <c r="OG319" s="38"/>
      <c r="OH319" s="38"/>
      <c r="OI319" s="38"/>
      <c r="OJ319" s="38"/>
      <c r="OK319" s="38"/>
      <c r="OL319" s="38"/>
      <c r="OM319" s="38"/>
      <c r="ON319" s="38"/>
      <c r="OO319" s="38"/>
      <c r="OP319" s="38"/>
      <c r="OQ319" s="38"/>
      <c r="OR319" s="38"/>
      <c r="OS319" s="38"/>
      <c r="OT319" s="38"/>
      <c r="OU319" s="38"/>
      <c r="OV319" s="38"/>
      <c r="OW319" s="38"/>
      <c r="OX319" s="38"/>
      <c r="OY319" s="38"/>
      <c r="OZ319" s="38"/>
      <c r="PA319" s="38"/>
      <c r="PB319" s="38"/>
      <c r="PC319" s="38"/>
      <c r="PD319" s="38"/>
      <c r="PE319" s="38"/>
      <c r="PF319" s="38"/>
      <c r="PG319" s="38"/>
      <c r="PH319" s="38"/>
      <c r="PI319" s="38"/>
      <c r="PJ319" s="38"/>
      <c r="PK319" s="38"/>
      <c r="PL319" s="38"/>
      <c r="PM319" s="38"/>
      <c r="PN319" s="38"/>
      <c r="PO319" s="38"/>
      <c r="PP319" s="38"/>
      <c r="PQ319" s="38"/>
      <c r="PR319" s="38"/>
      <c r="PS319" s="38"/>
      <c r="PT319" s="38"/>
      <c r="PU319" s="38"/>
      <c r="PV319" s="38"/>
      <c r="PW319" s="38"/>
      <c r="PX319" s="38"/>
      <c r="PY319" s="38"/>
      <c r="PZ319" s="38"/>
      <c r="QA319" s="38"/>
      <c r="QB319" s="38"/>
      <c r="QC319" s="38"/>
      <c r="QD319" s="38"/>
      <c r="QE319" s="38"/>
      <c r="QF319" s="38"/>
      <c r="QG319" s="38"/>
      <c r="QH319" s="38"/>
      <c r="QI319" s="38"/>
      <c r="QJ319" s="38"/>
      <c r="QK319" s="38"/>
      <c r="QL319" s="38"/>
      <c r="QM319" s="38"/>
      <c r="QN319" s="38"/>
      <c r="QO319" s="38"/>
      <c r="QP319" s="38"/>
      <c r="QQ319" s="38"/>
      <c r="QR319" s="38"/>
      <c r="QS319" s="38"/>
      <c r="QT319" s="38"/>
      <c r="QU319" s="38"/>
      <c r="QV319" s="38"/>
      <c r="QW319" s="38"/>
      <c r="QX319" s="38"/>
      <c r="QY319" s="38"/>
      <c r="QZ319" s="38"/>
      <c r="RA319" s="38"/>
      <c r="RB319" s="38"/>
      <c r="RC319" s="38"/>
      <c r="RD319" s="38"/>
      <c r="RE319" s="38"/>
      <c r="RF319" s="38"/>
      <c r="RG319" s="38"/>
      <c r="RH319" s="38"/>
      <c r="RI319" s="38"/>
      <c r="RJ319" s="38"/>
      <c r="RK319" s="38"/>
      <c r="RL319" s="38"/>
      <c r="RM319" s="38"/>
      <c r="RN319" s="38"/>
      <c r="RO319" s="38"/>
      <c r="RP319" s="38"/>
      <c r="RQ319" s="38"/>
      <c r="RR319" s="38"/>
      <c r="RS319" s="38"/>
      <c r="RT319" s="38"/>
      <c r="RU319" s="38"/>
      <c r="RV319" s="38"/>
      <c r="RW319" s="38"/>
      <c r="RX319" s="38"/>
      <c r="RY319" s="38"/>
      <c r="RZ319" s="38"/>
      <c r="SA319" s="38"/>
      <c r="SB319" s="38"/>
      <c r="SC319" s="38"/>
      <c r="SD319" s="38"/>
      <c r="SE319" s="38"/>
      <c r="SF319" s="38"/>
      <c r="SG319" s="38"/>
      <c r="SH319" s="38"/>
      <c r="SI319" s="38"/>
      <c r="SJ319" s="38"/>
      <c r="SK319" s="38"/>
      <c r="SL319" s="38"/>
      <c r="SM319" s="38"/>
      <c r="SN319" s="38"/>
      <c r="SO319" s="38"/>
      <c r="SP319" s="38"/>
      <c r="SQ319" s="38"/>
      <c r="SR319" s="38"/>
      <c r="SS319" s="38"/>
      <c r="ST319" s="38"/>
      <c r="SU319" s="38"/>
      <c r="SV319" s="38"/>
      <c r="SW319" s="38"/>
      <c r="SX319" s="38"/>
      <c r="SY319" s="38"/>
      <c r="SZ319" s="38"/>
      <c r="TA319" s="38"/>
      <c r="TB319" s="38"/>
      <c r="TC319" s="38"/>
      <c r="TD319" s="38"/>
      <c r="TE319" s="38"/>
      <c r="TF319" s="38"/>
      <c r="TG319" s="38"/>
      <c r="TH319" s="38"/>
      <c r="TI319" s="38"/>
      <c r="TJ319" s="38"/>
      <c r="TK319" s="38"/>
      <c r="TL319" s="38"/>
      <c r="TM319" s="38"/>
      <c r="TN319" s="38"/>
      <c r="TO319" s="38"/>
      <c r="TP319" s="38"/>
      <c r="TQ319" s="38"/>
      <c r="TR319" s="38"/>
      <c r="TS319" s="38"/>
      <c r="TT319" s="38"/>
      <c r="TU319" s="38"/>
      <c r="TV319" s="38"/>
      <c r="TW319" s="38"/>
      <c r="TX319" s="38"/>
      <c r="TY319" s="38"/>
      <c r="TZ319" s="38"/>
      <c r="UA319" s="38"/>
      <c r="UB319" s="38"/>
      <c r="UC319" s="38"/>
      <c r="UD319" s="38"/>
      <c r="UE319" s="38"/>
      <c r="UF319" s="38"/>
      <c r="UG319" s="38"/>
      <c r="UH319" s="38"/>
      <c r="UI319" s="38"/>
      <c r="UJ319" s="38"/>
      <c r="UK319" s="38"/>
      <c r="UL319" s="38"/>
      <c r="UM319" s="38"/>
      <c r="UN319" s="38"/>
      <c r="UO319" s="38"/>
      <c r="UP319" s="38"/>
      <c r="UQ319" s="38"/>
      <c r="UR319" s="38"/>
      <c r="US319" s="38"/>
      <c r="UT319" s="38"/>
      <c r="UU319" s="38"/>
      <c r="UV319" s="38"/>
      <c r="UW319" s="38"/>
      <c r="UX319" s="38"/>
      <c r="UY319" s="38"/>
      <c r="UZ319" s="38"/>
      <c r="VA319" s="38"/>
      <c r="VB319" s="38"/>
      <c r="VC319" s="38"/>
      <c r="VD319" s="38"/>
      <c r="VE319" s="38"/>
      <c r="VF319" s="38"/>
      <c r="VG319" s="38"/>
      <c r="VH319" s="38"/>
      <c r="VI319" s="38"/>
      <c r="VJ319" s="38"/>
      <c r="VK319" s="38"/>
      <c r="VL319" s="38"/>
      <c r="VM319" s="38"/>
      <c r="VN319" s="38"/>
      <c r="VO319" s="38"/>
      <c r="VP319" s="38"/>
      <c r="VQ319" s="38"/>
      <c r="VR319" s="38">
        <v>2</v>
      </c>
      <c r="VS319" s="38"/>
      <c r="VT319" s="38"/>
      <c r="VU319" s="38"/>
      <c r="VV319" s="38"/>
      <c r="VW319" s="38"/>
      <c r="VX319" s="38"/>
      <c r="VY319" s="38">
        <v>2</v>
      </c>
      <c r="VZ319" s="38"/>
      <c r="WA319" s="38"/>
      <c r="WB319" s="38"/>
      <c r="WC319" s="38"/>
      <c r="WD319" s="38"/>
      <c r="WE319" s="38"/>
      <c r="WF319" s="38"/>
      <c r="WG319" s="38"/>
      <c r="WH319" s="38"/>
      <c r="WI319" s="38"/>
      <c r="WJ319" s="38"/>
      <c r="WK319" s="38"/>
      <c r="WL319" s="38"/>
      <c r="WM319" s="38"/>
      <c r="WN319" s="38"/>
      <c r="WO319" s="38"/>
      <c r="WP319" s="38"/>
      <c r="WQ319" s="38"/>
      <c r="WR319" s="38"/>
      <c r="WS319" s="38"/>
      <c r="WT319" s="38"/>
      <c r="WU319" s="38"/>
      <c r="WV319" s="38"/>
      <c r="WW319" s="38"/>
      <c r="WX319" s="38"/>
      <c r="WY319" s="38"/>
      <c r="WZ319" s="38"/>
      <c r="XA319" s="38"/>
      <c r="XB319" s="38"/>
      <c r="XC319" s="38"/>
      <c r="XD319" s="38"/>
      <c r="XE319" s="38"/>
      <c r="XF319" s="38"/>
      <c r="XG319" s="38"/>
      <c r="XH319" s="38"/>
      <c r="XI319" s="38"/>
      <c r="XJ319" s="38"/>
      <c r="XK319" s="38"/>
      <c r="XL319" s="38"/>
      <c r="XM319" s="38"/>
      <c r="XN319" s="38"/>
      <c r="XO319" s="38"/>
      <c r="XP319" s="38"/>
      <c r="XQ319" s="38"/>
      <c r="XR319" s="38"/>
      <c r="XS319" s="38"/>
      <c r="XT319" s="38"/>
      <c r="XU319" s="38"/>
      <c r="XV319" s="38"/>
      <c r="XW319" s="38"/>
      <c r="XX319" s="38"/>
      <c r="XY319" s="38"/>
      <c r="XZ319" s="38"/>
      <c r="YA319" s="38"/>
      <c r="YB319" s="38"/>
      <c r="YC319" s="38"/>
      <c r="YD319" s="38"/>
      <c r="YE319" s="38"/>
      <c r="YF319" s="38"/>
      <c r="YG319" s="38"/>
      <c r="YH319" s="38"/>
      <c r="YI319" s="38"/>
      <c r="YJ319" s="38"/>
      <c r="YK319" s="38"/>
      <c r="YL319" s="38"/>
      <c r="YM319" s="38"/>
      <c r="YN319" s="38"/>
      <c r="YO319" s="38"/>
      <c r="YP319" s="38"/>
      <c r="YQ319" s="38"/>
      <c r="YR319" s="38"/>
      <c r="YS319" s="38"/>
      <c r="YT319" s="38"/>
      <c r="YU319" s="38"/>
      <c r="YV319" s="38"/>
      <c r="YW319" s="38"/>
      <c r="YX319" s="38"/>
      <c r="YY319" s="38"/>
      <c r="YZ319" s="38"/>
      <c r="ZA319" s="38"/>
      <c r="ZB319" s="38"/>
      <c r="ZC319" s="38"/>
      <c r="ZD319" s="38"/>
      <c r="ZE319" s="38"/>
      <c r="ZF319" s="38"/>
      <c r="ZG319" s="38"/>
      <c r="ZH319" s="38"/>
      <c r="ZI319" s="38"/>
      <c r="ZJ319" s="38"/>
      <c r="ZK319" s="38"/>
      <c r="ZL319" s="38"/>
      <c r="ZM319" s="38"/>
      <c r="ZN319" s="38"/>
      <c r="ZO319" s="38"/>
      <c r="ZP319" s="38"/>
      <c r="ZQ319" s="38"/>
      <c r="ZR319" s="38">
        <v>1</v>
      </c>
      <c r="ZS319" s="38"/>
      <c r="ZT319" s="38"/>
      <c r="ZU319" s="38"/>
      <c r="ZV319" s="38"/>
      <c r="ZW319" s="38">
        <v>1</v>
      </c>
      <c r="ZX319" s="38"/>
      <c r="ZY319" s="38"/>
      <c r="ZZ319" s="38"/>
      <c r="AAA319" s="38"/>
      <c r="AAB319" s="38"/>
      <c r="AAC319" s="38"/>
      <c r="AAD319" s="38"/>
      <c r="AAE319" s="38"/>
      <c r="AAF319" s="38"/>
      <c r="AAG319" s="38"/>
      <c r="AAH319" s="38"/>
      <c r="AAI319" s="38"/>
      <c r="AAJ319" s="31">
        <f t="shared" si="26"/>
        <v>0</v>
      </c>
    </row>
    <row r="320" spans="1:712" s="5" customFormat="1" ht="12" customHeight="1" x14ac:dyDescent="0.25">
      <c r="A320" s="43" t="s">
        <v>401</v>
      </c>
      <c r="B320" s="77">
        <f t="shared" si="29"/>
        <v>0</v>
      </c>
      <c r="C320" s="69">
        <v>4.5</v>
      </c>
      <c r="D320" s="71">
        <v>43444</v>
      </c>
      <c r="E320" s="79">
        <v>141.68</v>
      </c>
      <c r="F320" s="79">
        <f t="shared" si="33"/>
        <v>0</v>
      </c>
      <c r="G320" s="77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>
        <v>18</v>
      </c>
      <c r="Y320" s="38"/>
      <c r="Z320" s="38"/>
      <c r="AA320" s="38"/>
      <c r="AB320" s="38"/>
      <c r="AC320" s="38">
        <v>22.5</v>
      </c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>
        <v>4.5</v>
      </c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>
        <v>4.5</v>
      </c>
      <c r="BC320" s="38"/>
      <c r="BD320" s="38"/>
      <c r="BE320" s="38"/>
      <c r="BF320" s="38"/>
      <c r="BG320" s="38">
        <v>4.5</v>
      </c>
      <c r="BH320" s="38"/>
      <c r="BI320" s="38"/>
      <c r="BJ320" s="38"/>
      <c r="BK320" s="38"/>
      <c r="BL320" s="38"/>
      <c r="BM320" s="38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  <c r="CH320" s="38"/>
      <c r="CI320" s="38"/>
      <c r="CJ320" s="38"/>
      <c r="CK320" s="38"/>
      <c r="CL320" s="38"/>
      <c r="CM320" s="38"/>
      <c r="CN320" s="38"/>
      <c r="CO320" s="38"/>
      <c r="CP320" s="38"/>
      <c r="CQ320" s="38"/>
      <c r="CR320" s="38"/>
      <c r="CS320" s="38"/>
      <c r="CT320" s="38"/>
      <c r="CU320" s="38"/>
      <c r="CV320" s="38"/>
      <c r="CW320" s="38"/>
      <c r="CX320" s="38"/>
      <c r="CY320" s="38"/>
      <c r="CZ320" s="38"/>
      <c r="DA320" s="38"/>
      <c r="DB320" s="38"/>
      <c r="DC320" s="38"/>
      <c r="DD320" s="38"/>
      <c r="DE320" s="38"/>
      <c r="DF320" s="38"/>
      <c r="DG320" s="38"/>
      <c r="DH320" s="38"/>
      <c r="DI320" s="38"/>
      <c r="DJ320" s="38"/>
      <c r="DK320" s="38"/>
      <c r="DL320" s="38"/>
      <c r="DM320" s="38"/>
      <c r="DN320" s="38"/>
      <c r="DO320" s="38"/>
      <c r="DP320" s="38"/>
      <c r="DQ320" s="38"/>
      <c r="DR320" s="38"/>
      <c r="DS320" s="38"/>
      <c r="DT320" s="38"/>
      <c r="DU320" s="38"/>
      <c r="DV320" s="38"/>
      <c r="DW320" s="38"/>
      <c r="DX320" s="38"/>
      <c r="DY320" s="38"/>
      <c r="DZ320" s="38"/>
      <c r="EA320" s="38">
        <v>18</v>
      </c>
      <c r="EB320" s="38"/>
      <c r="EC320" s="38"/>
      <c r="ED320" s="38">
        <v>4.5</v>
      </c>
      <c r="EE320" s="38"/>
      <c r="EF320" s="38">
        <v>13.5</v>
      </c>
      <c r="EG320" s="38"/>
      <c r="EH320" s="38"/>
      <c r="EI320" s="38"/>
      <c r="EJ320" s="38"/>
      <c r="EK320" s="38"/>
      <c r="EL320" s="38"/>
      <c r="EM320" s="38"/>
      <c r="EN320" s="38"/>
      <c r="EO320" s="38"/>
      <c r="EP320" s="38"/>
      <c r="EQ320" s="38"/>
      <c r="ER320" s="38"/>
      <c r="ES320" s="38"/>
      <c r="ET320" s="38"/>
      <c r="EU320" s="38"/>
      <c r="EV320" s="38"/>
      <c r="EW320" s="38"/>
      <c r="EX320" s="38"/>
      <c r="EY320" s="38"/>
      <c r="EZ320" s="38"/>
      <c r="FA320" s="38"/>
      <c r="FB320" s="38"/>
      <c r="FC320" s="38">
        <v>4.5</v>
      </c>
      <c r="FD320" s="38"/>
      <c r="FE320" s="38"/>
      <c r="FF320" s="38"/>
      <c r="FG320" s="38"/>
      <c r="FH320" s="38"/>
      <c r="FI320" s="38"/>
      <c r="FJ320" s="38"/>
      <c r="FK320" s="38"/>
      <c r="FL320" s="38"/>
      <c r="FM320" s="38"/>
      <c r="FN320" s="38"/>
      <c r="FO320" s="38"/>
      <c r="FP320" s="38"/>
      <c r="FQ320" s="38"/>
      <c r="FR320" s="38"/>
      <c r="FS320" s="38"/>
      <c r="FT320" s="38"/>
      <c r="FU320" s="38"/>
      <c r="FV320" s="38">
        <v>4.5</v>
      </c>
      <c r="FW320" s="38"/>
      <c r="FX320" s="38"/>
      <c r="FY320" s="38"/>
      <c r="FZ320" s="38"/>
      <c r="GA320" s="38"/>
      <c r="GB320" s="38"/>
      <c r="GC320" s="38"/>
      <c r="GD320" s="38"/>
      <c r="GE320" s="38"/>
      <c r="GF320" s="38"/>
      <c r="GG320" s="38"/>
      <c r="GH320" s="38"/>
      <c r="GI320" s="38"/>
      <c r="GJ320" s="38"/>
      <c r="GK320" s="38"/>
      <c r="GL320" s="38"/>
      <c r="GM320" s="38"/>
      <c r="GN320" s="38"/>
      <c r="GO320" s="38"/>
      <c r="GP320" s="38"/>
      <c r="GQ320" s="38"/>
      <c r="GR320" s="38"/>
      <c r="GS320" s="38"/>
      <c r="GT320" s="38"/>
      <c r="GU320" s="38"/>
      <c r="GV320" s="38"/>
      <c r="GW320" s="38"/>
      <c r="GX320" s="38"/>
      <c r="GY320" s="38"/>
      <c r="GZ320" s="38"/>
      <c r="HA320" s="38"/>
      <c r="HB320" s="38"/>
      <c r="HC320" s="38"/>
      <c r="HD320" s="38"/>
      <c r="HE320" s="38"/>
      <c r="HF320" s="38"/>
      <c r="HG320" s="38"/>
      <c r="HH320" s="38"/>
      <c r="HI320" s="38"/>
      <c r="HJ320" s="38"/>
      <c r="HK320" s="38"/>
      <c r="HL320" s="38"/>
      <c r="HM320" s="38"/>
      <c r="HN320" s="38"/>
      <c r="HO320" s="38"/>
      <c r="HP320" s="38"/>
      <c r="HQ320" s="38"/>
      <c r="HR320" s="38"/>
      <c r="HS320" s="38"/>
      <c r="HT320" s="38"/>
      <c r="HU320" s="38"/>
      <c r="HV320" s="38"/>
      <c r="HW320" s="38"/>
      <c r="HX320" s="38"/>
      <c r="HY320" s="38"/>
      <c r="HZ320" s="38"/>
      <c r="IA320" s="38"/>
      <c r="IB320" s="38"/>
      <c r="IC320" s="38"/>
      <c r="ID320" s="38"/>
      <c r="IE320" s="38"/>
      <c r="IF320" s="38"/>
      <c r="IG320" s="38"/>
      <c r="IH320" s="38"/>
      <c r="II320" s="38"/>
      <c r="IJ320" s="38"/>
      <c r="IK320" s="38"/>
      <c r="IL320" s="38"/>
      <c r="IM320" s="38"/>
      <c r="IN320" s="38"/>
      <c r="IO320" s="38"/>
      <c r="IP320" s="38"/>
      <c r="IQ320" s="38"/>
      <c r="IR320" s="38"/>
      <c r="IS320" s="38"/>
      <c r="IT320" s="38"/>
      <c r="IU320" s="38"/>
      <c r="IV320" s="38"/>
      <c r="IW320" s="38"/>
      <c r="IX320" s="38"/>
      <c r="IY320" s="38"/>
      <c r="IZ320" s="38"/>
      <c r="JA320" s="38"/>
      <c r="JB320" s="38"/>
      <c r="JC320" s="38"/>
      <c r="JD320" s="38"/>
      <c r="JE320" s="38"/>
      <c r="JF320" s="38"/>
      <c r="JG320" s="38"/>
      <c r="JH320" s="38"/>
      <c r="JI320" s="38"/>
      <c r="JJ320" s="38"/>
      <c r="JK320" s="38"/>
      <c r="JL320" s="38"/>
      <c r="JM320" s="38"/>
      <c r="JN320" s="38">
        <v>18</v>
      </c>
      <c r="JO320" s="38">
        <v>13.5</v>
      </c>
      <c r="JP320" s="38">
        <v>4.5</v>
      </c>
      <c r="JQ320" s="38"/>
      <c r="JR320" s="38"/>
      <c r="JS320" s="38"/>
      <c r="JT320" s="38"/>
      <c r="JU320" s="38"/>
      <c r="JV320" s="38"/>
      <c r="JW320" s="38"/>
      <c r="JX320" s="38"/>
      <c r="JY320" s="38"/>
      <c r="JZ320" s="38"/>
      <c r="KA320" s="38"/>
      <c r="KB320" s="38"/>
      <c r="KC320" s="38"/>
      <c r="KD320" s="38"/>
      <c r="KE320" s="38"/>
      <c r="KF320" s="38"/>
      <c r="KG320" s="38"/>
      <c r="KH320" s="38"/>
      <c r="KI320" s="38"/>
      <c r="KJ320" s="38"/>
      <c r="KK320" s="38"/>
      <c r="KL320" s="38"/>
      <c r="KM320" s="38"/>
      <c r="KN320" s="38"/>
      <c r="KO320" s="38"/>
      <c r="KP320" s="38"/>
      <c r="KQ320" s="38"/>
      <c r="KR320" s="38"/>
      <c r="KS320" s="38"/>
      <c r="KT320" s="38"/>
      <c r="KU320" s="38"/>
      <c r="KV320" s="38"/>
      <c r="KW320" s="38"/>
      <c r="KX320" s="38"/>
      <c r="KY320" s="38"/>
      <c r="KZ320" s="38"/>
      <c r="LA320" s="38"/>
      <c r="LB320" s="38"/>
      <c r="LC320" s="38">
        <v>27</v>
      </c>
      <c r="LD320" s="38"/>
      <c r="LE320" s="38"/>
      <c r="LF320" s="38"/>
      <c r="LG320" s="38">
        <v>22.5</v>
      </c>
      <c r="LH320" s="38">
        <v>4.5</v>
      </c>
      <c r="LI320" s="38"/>
      <c r="LJ320" s="38"/>
      <c r="LK320" s="38"/>
      <c r="LL320" s="38"/>
      <c r="LM320" s="38"/>
      <c r="LN320" s="38"/>
      <c r="LO320" s="38"/>
      <c r="LP320" s="38"/>
      <c r="LQ320" s="38"/>
      <c r="LR320" s="38"/>
      <c r="LS320" s="38"/>
      <c r="LT320" s="38"/>
      <c r="LU320" s="38"/>
      <c r="LV320" s="38"/>
      <c r="LW320" s="38"/>
      <c r="LX320" s="38"/>
      <c r="LY320" s="38"/>
      <c r="LZ320" s="38"/>
      <c r="MA320" s="38"/>
      <c r="MB320" s="38"/>
      <c r="MC320" s="38"/>
      <c r="MD320" s="38"/>
      <c r="ME320" s="38"/>
      <c r="MF320" s="38"/>
      <c r="MG320" s="38">
        <v>22.5</v>
      </c>
      <c r="MH320" s="38">
        <v>4.5</v>
      </c>
      <c r="MI320" s="38"/>
      <c r="MJ320" s="38"/>
      <c r="MK320" s="38"/>
      <c r="ML320" s="38"/>
      <c r="MM320" s="38"/>
      <c r="MN320" s="38"/>
      <c r="MO320" s="38"/>
      <c r="MP320" s="38"/>
      <c r="MQ320" s="38"/>
      <c r="MR320" s="38"/>
      <c r="MS320" s="38"/>
      <c r="MT320" s="38"/>
      <c r="MU320" s="38"/>
      <c r="MV320" s="38"/>
      <c r="MW320" s="38"/>
      <c r="MX320" s="38"/>
      <c r="MY320" s="38"/>
      <c r="MZ320" s="38"/>
      <c r="NA320" s="38"/>
      <c r="NB320" s="38"/>
      <c r="NC320" s="38"/>
      <c r="ND320" s="38"/>
      <c r="NE320" s="38"/>
      <c r="NF320" s="38"/>
      <c r="NG320" s="38"/>
      <c r="NH320" s="38"/>
      <c r="NI320" s="38"/>
      <c r="NJ320" s="38"/>
      <c r="NK320" s="38"/>
      <c r="NL320" s="38"/>
      <c r="NM320" s="38"/>
      <c r="NN320" s="38"/>
      <c r="NO320" s="38"/>
      <c r="NP320" s="38"/>
      <c r="NQ320" s="38"/>
      <c r="NR320" s="38"/>
      <c r="NS320" s="38"/>
      <c r="NT320" s="38"/>
      <c r="NU320" s="38"/>
      <c r="NV320" s="38"/>
      <c r="NW320" s="38"/>
      <c r="NX320" s="38"/>
      <c r="NY320" s="38"/>
      <c r="NZ320" s="38"/>
      <c r="OA320" s="38"/>
      <c r="OB320" s="38"/>
      <c r="OC320" s="38"/>
      <c r="OD320" s="38"/>
      <c r="OE320" s="38"/>
      <c r="OF320" s="38"/>
      <c r="OG320" s="38"/>
      <c r="OH320" s="38"/>
      <c r="OI320" s="38"/>
      <c r="OJ320" s="38"/>
      <c r="OK320" s="38"/>
      <c r="OL320" s="38"/>
      <c r="OM320" s="38"/>
      <c r="ON320" s="38"/>
      <c r="OO320" s="38"/>
      <c r="OP320" s="38"/>
      <c r="OQ320" s="38"/>
      <c r="OR320" s="38"/>
      <c r="OS320" s="38"/>
      <c r="OT320" s="38"/>
      <c r="OU320" s="38"/>
      <c r="OV320" s="38"/>
      <c r="OW320" s="38"/>
      <c r="OX320" s="38"/>
      <c r="OY320" s="38"/>
      <c r="OZ320" s="38"/>
      <c r="PA320" s="38"/>
      <c r="PB320" s="38"/>
      <c r="PC320" s="38"/>
      <c r="PD320" s="38"/>
      <c r="PE320" s="38"/>
      <c r="PF320" s="38"/>
      <c r="PG320" s="38"/>
      <c r="PH320" s="38"/>
      <c r="PI320" s="38"/>
      <c r="PJ320" s="38"/>
      <c r="PK320" s="38"/>
      <c r="PL320" s="38"/>
      <c r="PM320" s="38"/>
      <c r="PN320" s="38"/>
      <c r="PO320" s="38"/>
      <c r="PP320" s="38"/>
      <c r="PQ320" s="38"/>
      <c r="PR320" s="38"/>
      <c r="PS320" s="38"/>
      <c r="PT320" s="38"/>
      <c r="PU320" s="38"/>
      <c r="PV320" s="38"/>
      <c r="PW320" s="38"/>
      <c r="PX320" s="38"/>
      <c r="PY320" s="38"/>
      <c r="PZ320" s="38"/>
      <c r="QA320" s="38"/>
      <c r="QB320" s="38"/>
      <c r="QC320" s="38"/>
      <c r="QD320" s="38"/>
      <c r="QE320" s="38"/>
      <c r="QF320" s="38"/>
      <c r="QG320" s="38"/>
      <c r="QH320" s="38"/>
      <c r="QI320" s="38"/>
      <c r="QJ320" s="38"/>
      <c r="QK320" s="38"/>
      <c r="QL320" s="38"/>
      <c r="QM320" s="38"/>
      <c r="QN320" s="38"/>
      <c r="QO320" s="38"/>
      <c r="QP320" s="38"/>
      <c r="QQ320" s="38"/>
      <c r="QR320" s="38"/>
      <c r="QS320" s="38"/>
      <c r="QT320" s="38"/>
      <c r="QU320" s="38"/>
      <c r="QV320" s="38"/>
      <c r="QW320" s="38"/>
      <c r="QX320" s="38">
        <v>4.5</v>
      </c>
      <c r="QY320" s="38"/>
      <c r="QZ320" s="38"/>
      <c r="RA320" s="38"/>
      <c r="RB320" s="38"/>
      <c r="RC320" s="38"/>
      <c r="RD320" s="38"/>
      <c r="RE320" s="38"/>
      <c r="RF320" s="38"/>
      <c r="RG320" s="38"/>
      <c r="RH320" s="38"/>
      <c r="RI320" s="38"/>
      <c r="RJ320" s="38"/>
      <c r="RK320" s="38"/>
      <c r="RL320" s="38"/>
      <c r="RM320" s="38"/>
      <c r="RN320" s="38"/>
      <c r="RO320" s="38"/>
      <c r="RP320" s="38"/>
      <c r="RQ320" s="38"/>
      <c r="RR320" s="38"/>
      <c r="RS320" s="38"/>
      <c r="RT320" s="38"/>
      <c r="RU320" s="38"/>
      <c r="RV320" s="38"/>
      <c r="RW320" s="38"/>
      <c r="RX320" s="38"/>
      <c r="RY320" s="38"/>
      <c r="RZ320" s="38"/>
      <c r="SA320" s="38"/>
      <c r="SB320" s="38"/>
      <c r="SC320" s="38"/>
      <c r="SD320" s="38">
        <v>9</v>
      </c>
      <c r="SE320" s="38"/>
      <c r="SF320" s="38"/>
      <c r="SG320" s="38"/>
      <c r="SH320" s="38"/>
      <c r="SI320" s="38"/>
      <c r="SJ320" s="38"/>
      <c r="SK320" s="38"/>
      <c r="SL320" s="38"/>
      <c r="SM320" s="38"/>
      <c r="SN320" s="38"/>
      <c r="SO320" s="38"/>
      <c r="SP320" s="38"/>
      <c r="SQ320" s="38"/>
      <c r="SR320" s="38"/>
      <c r="SS320" s="38"/>
      <c r="ST320" s="38"/>
      <c r="SU320" s="38"/>
      <c r="SV320" s="38"/>
      <c r="SW320" s="38"/>
      <c r="SX320" s="38"/>
      <c r="SY320" s="38"/>
      <c r="SZ320" s="38"/>
      <c r="TA320" s="38"/>
      <c r="TB320" s="38">
        <v>4.5</v>
      </c>
      <c r="TC320" s="38"/>
      <c r="TD320" s="38">
        <v>4.5</v>
      </c>
      <c r="TE320" s="38"/>
      <c r="TF320" s="38"/>
      <c r="TG320" s="38"/>
      <c r="TH320" s="38"/>
      <c r="TI320" s="38"/>
      <c r="TJ320" s="38"/>
      <c r="TK320" s="38">
        <v>4.5</v>
      </c>
      <c r="TL320" s="38"/>
      <c r="TM320" s="38"/>
      <c r="TN320" s="38"/>
      <c r="TO320" s="38"/>
      <c r="TP320" s="38"/>
      <c r="TQ320" s="38"/>
      <c r="TR320" s="38"/>
      <c r="TS320" s="38"/>
      <c r="TT320" s="38"/>
      <c r="TU320" s="38"/>
      <c r="TV320" s="38"/>
      <c r="TW320" s="38"/>
      <c r="TX320" s="38"/>
      <c r="TY320" s="38"/>
      <c r="TZ320" s="38"/>
      <c r="UA320" s="38"/>
      <c r="UB320" s="38"/>
      <c r="UC320" s="38"/>
      <c r="UD320" s="38"/>
      <c r="UE320" s="38"/>
      <c r="UF320" s="38"/>
      <c r="UG320" s="38"/>
      <c r="UH320" s="38"/>
      <c r="UI320" s="38"/>
      <c r="UJ320" s="38"/>
      <c r="UK320" s="38"/>
      <c r="UL320" s="38"/>
      <c r="UM320" s="38"/>
      <c r="UN320" s="38"/>
      <c r="UO320" s="38"/>
      <c r="UP320" s="38"/>
      <c r="UQ320" s="38"/>
      <c r="UR320" s="38"/>
      <c r="US320" s="38"/>
      <c r="UT320" s="38"/>
      <c r="UU320" s="38"/>
      <c r="UV320" s="38"/>
      <c r="UW320" s="38"/>
      <c r="UX320" s="38"/>
      <c r="UY320" s="38"/>
      <c r="UZ320" s="38"/>
      <c r="VA320" s="38"/>
      <c r="VB320" s="38"/>
      <c r="VC320" s="38"/>
      <c r="VD320" s="38"/>
      <c r="VE320" s="38"/>
      <c r="VF320" s="38"/>
      <c r="VG320" s="38"/>
      <c r="VH320" s="38"/>
      <c r="VI320" s="38"/>
      <c r="VJ320" s="38"/>
      <c r="VK320" s="38"/>
      <c r="VL320" s="38"/>
      <c r="VM320" s="38"/>
      <c r="VN320" s="38"/>
      <c r="VO320" s="38"/>
      <c r="VP320" s="38"/>
      <c r="VQ320" s="38"/>
      <c r="VR320" s="38"/>
      <c r="VS320" s="38"/>
      <c r="VT320" s="38"/>
      <c r="VU320" s="38"/>
      <c r="VV320" s="38"/>
      <c r="VW320" s="38"/>
      <c r="VX320" s="38"/>
      <c r="VY320" s="38"/>
      <c r="VZ320" s="38"/>
      <c r="WA320" s="38"/>
      <c r="WB320" s="38"/>
      <c r="WC320" s="38"/>
      <c r="WD320" s="38"/>
      <c r="WE320" s="38"/>
      <c r="WF320" s="38"/>
      <c r="WG320" s="38"/>
      <c r="WH320" s="38"/>
      <c r="WI320" s="38"/>
      <c r="WJ320" s="38"/>
      <c r="WK320" s="38"/>
      <c r="WL320" s="38"/>
      <c r="WM320" s="38"/>
      <c r="WN320" s="38"/>
      <c r="WO320" s="38"/>
      <c r="WP320" s="38"/>
      <c r="WQ320" s="38"/>
      <c r="WR320" s="38"/>
      <c r="WS320" s="38"/>
      <c r="WT320" s="38"/>
      <c r="WU320" s="38"/>
      <c r="WV320" s="38"/>
      <c r="WW320" s="38"/>
      <c r="WX320" s="38"/>
      <c r="WY320" s="38"/>
      <c r="WZ320" s="38"/>
      <c r="XA320" s="38"/>
      <c r="XB320" s="38"/>
      <c r="XC320" s="38"/>
      <c r="XD320" s="38"/>
      <c r="XE320" s="38"/>
      <c r="XF320" s="38"/>
      <c r="XG320" s="38"/>
      <c r="XH320" s="38"/>
      <c r="XI320" s="38"/>
      <c r="XJ320" s="38"/>
      <c r="XK320" s="38"/>
      <c r="XL320" s="38"/>
      <c r="XM320" s="38"/>
      <c r="XN320" s="38"/>
      <c r="XO320" s="38"/>
      <c r="XP320" s="38"/>
      <c r="XQ320" s="38"/>
      <c r="XR320" s="38"/>
      <c r="XS320" s="38"/>
      <c r="XT320" s="38"/>
      <c r="XU320" s="38"/>
      <c r="XV320" s="38"/>
      <c r="XW320" s="38">
        <v>4.5</v>
      </c>
      <c r="XX320" s="38"/>
      <c r="XY320" s="38">
        <v>4.5</v>
      </c>
      <c r="XZ320" s="38"/>
      <c r="YA320" s="38"/>
      <c r="YB320" s="38"/>
      <c r="YC320" s="38"/>
      <c r="YD320" s="38"/>
      <c r="YE320" s="38"/>
      <c r="YF320" s="38"/>
      <c r="YG320" s="38"/>
      <c r="YH320" s="38"/>
      <c r="YI320" s="38"/>
      <c r="YJ320" s="38"/>
      <c r="YK320" s="38"/>
      <c r="YL320" s="38"/>
      <c r="YM320" s="38"/>
      <c r="YN320" s="38"/>
      <c r="YO320" s="38"/>
      <c r="YP320" s="38"/>
      <c r="YQ320" s="38"/>
      <c r="YR320" s="38"/>
      <c r="YS320" s="38"/>
      <c r="YT320" s="38"/>
      <c r="YU320" s="38"/>
      <c r="YV320" s="38"/>
      <c r="YW320" s="38"/>
      <c r="YX320" s="38"/>
      <c r="YY320" s="38"/>
      <c r="YZ320" s="38"/>
      <c r="ZA320" s="38"/>
      <c r="ZB320" s="38"/>
      <c r="ZC320" s="38"/>
      <c r="ZD320" s="38"/>
      <c r="ZE320" s="38"/>
      <c r="ZF320" s="38"/>
      <c r="ZG320" s="38"/>
      <c r="ZH320" s="38"/>
      <c r="ZI320" s="38"/>
      <c r="ZJ320" s="38"/>
      <c r="ZK320" s="38"/>
      <c r="ZL320" s="38"/>
      <c r="ZM320" s="38"/>
      <c r="ZN320" s="38"/>
      <c r="ZO320" s="38"/>
      <c r="ZP320" s="38"/>
      <c r="ZQ320" s="38"/>
      <c r="ZR320" s="38"/>
      <c r="ZS320" s="38"/>
      <c r="ZT320" s="38"/>
      <c r="ZU320" s="38"/>
      <c r="ZV320" s="38"/>
      <c r="ZW320" s="38"/>
      <c r="ZX320" s="38"/>
      <c r="ZY320" s="38"/>
      <c r="ZZ320" s="38"/>
      <c r="AAA320" s="38"/>
      <c r="AAB320" s="38"/>
      <c r="AAC320" s="38"/>
      <c r="AAD320" s="38"/>
      <c r="AAE320" s="38"/>
      <c r="AAF320" s="38"/>
      <c r="AAG320" s="38"/>
      <c r="AAH320" s="38"/>
      <c r="AAI320" s="38"/>
      <c r="AAJ320" s="31">
        <f t="shared" si="26"/>
        <v>0</v>
      </c>
    </row>
    <row r="321" spans="1:736" s="5" customFormat="1" ht="12" customHeight="1" x14ac:dyDescent="0.25">
      <c r="A321" s="43" t="s">
        <v>401</v>
      </c>
      <c r="B321" s="77">
        <f t="shared" si="29"/>
        <v>0</v>
      </c>
      <c r="C321" s="69">
        <v>0.8</v>
      </c>
      <c r="D321" s="71">
        <v>43444</v>
      </c>
      <c r="E321" s="79">
        <v>141.68</v>
      </c>
      <c r="F321" s="79">
        <f>E321*B321</f>
        <v>0</v>
      </c>
      <c r="G321" s="77">
        <v>4.5</v>
      </c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>
        <v>4.5</v>
      </c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  <c r="CH321" s="38"/>
      <c r="CI321" s="38"/>
      <c r="CJ321" s="38"/>
      <c r="CK321" s="38"/>
      <c r="CL321" s="38"/>
      <c r="CM321" s="38"/>
      <c r="CN321" s="38"/>
      <c r="CO321" s="38"/>
      <c r="CP321" s="38"/>
      <c r="CQ321" s="38"/>
      <c r="CR321" s="38"/>
      <c r="CS321" s="38"/>
      <c r="CT321" s="38"/>
      <c r="CU321" s="38"/>
      <c r="CV321" s="38"/>
      <c r="CW321" s="38"/>
      <c r="CX321" s="38"/>
      <c r="CY321" s="38"/>
      <c r="CZ321" s="38"/>
      <c r="DA321" s="38"/>
      <c r="DB321" s="38"/>
      <c r="DC321" s="38"/>
      <c r="DD321" s="38"/>
      <c r="DE321" s="38"/>
      <c r="DF321" s="38"/>
      <c r="DG321" s="38"/>
      <c r="DH321" s="38"/>
      <c r="DI321" s="38"/>
      <c r="DJ321" s="38"/>
      <c r="DK321" s="38"/>
      <c r="DL321" s="38"/>
      <c r="DM321" s="38"/>
      <c r="DN321" s="38"/>
      <c r="DO321" s="38"/>
      <c r="DP321" s="38"/>
      <c r="DQ321" s="38"/>
      <c r="DR321" s="38"/>
      <c r="DS321" s="38"/>
      <c r="DT321" s="38"/>
      <c r="DU321" s="38"/>
      <c r="DV321" s="38"/>
      <c r="DW321" s="38"/>
      <c r="DX321" s="38"/>
      <c r="DY321" s="38"/>
      <c r="DZ321" s="38"/>
      <c r="EA321" s="38"/>
      <c r="EB321" s="38"/>
      <c r="EC321" s="38"/>
      <c r="ED321" s="38"/>
      <c r="EE321" s="38"/>
      <c r="EF321" s="38"/>
      <c r="EG321" s="38"/>
      <c r="EH321" s="38"/>
      <c r="EI321" s="38"/>
      <c r="EJ321" s="38"/>
      <c r="EK321" s="38"/>
      <c r="EL321" s="38"/>
      <c r="EM321" s="38"/>
      <c r="EN321" s="38"/>
      <c r="EO321" s="38"/>
      <c r="EP321" s="38"/>
      <c r="EQ321" s="38"/>
      <c r="ER321" s="38"/>
      <c r="ES321" s="38"/>
      <c r="ET321" s="38"/>
      <c r="EU321" s="38"/>
      <c r="EV321" s="38"/>
      <c r="EW321" s="38"/>
      <c r="EX321" s="38"/>
      <c r="EY321" s="38"/>
      <c r="EZ321" s="38"/>
      <c r="FA321" s="38"/>
      <c r="FB321" s="38"/>
      <c r="FC321" s="38"/>
      <c r="FD321" s="38"/>
      <c r="FE321" s="38"/>
      <c r="FF321" s="38"/>
      <c r="FG321" s="38"/>
      <c r="FH321" s="38"/>
      <c r="FI321" s="38"/>
      <c r="FJ321" s="38"/>
      <c r="FK321" s="38"/>
      <c r="FL321" s="38"/>
      <c r="FM321" s="38"/>
      <c r="FN321" s="38"/>
      <c r="FO321" s="38"/>
      <c r="FP321" s="38"/>
      <c r="FQ321" s="38"/>
      <c r="FR321" s="38"/>
      <c r="FS321" s="38"/>
      <c r="FT321" s="38"/>
      <c r="FU321" s="38"/>
      <c r="FV321" s="38"/>
      <c r="FW321" s="38"/>
      <c r="FX321" s="38"/>
      <c r="FY321" s="38"/>
      <c r="FZ321" s="38"/>
      <c r="GA321" s="38"/>
      <c r="GB321" s="38"/>
      <c r="GC321" s="38"/>
      <c r="GD321" s="38"/>
      <c r="GE321" s="38"/>
      <c r="GF321" s="38"/>
      <c r="GG321" s="38"/>
      <c r="GH321" s="38"/>
      <c r="GI321" s="38"/>
      <c r="GJ321" s="38">
        <v>9</v>
      </c>
      <c r="GK321" s="38"/>
      <c r="GL321" s="38"/>
      <c r="GM321" s="38"/>
      <c r="GN321" s="38"/>
      <c r="GO321" s="38"/>
      <c r="GP321" s="38"/>
      <c r="GQ321" s="38"/>
      <c r="GR321" s="38"/>
      <c r="GS321" s="38"/>
      <c r="GT321" s="38"/>
      <c r="GU321" s="38">
        <v>9</v>
      </c>
      <c r="GV321" s="38"/>
      <c r="GW321" s="38"/>
      <c r="GX321" s="38"/>
      <c r="GY321" s="38"/>
      <c r="GZ321" s="38"/>
      <c r="HA321" s="38"/>
      <c r="HB321" s="38"/>
      <c r="HC321" s="38"/>
      <c r="HD321" s="38"/>
      <c r="HE321" s="38"/>
      <c r="HF321" s="38"/>
      <c r="HG321" s="38"/>
      <c r="HH321" s="38"/>
      <c r="HI321" s="38"/>
      <c r="HJ321" s="38"/>
      <c r="HK321" s="38"/>
      <c r="HL321" s="38"/>
      <c r="HM321" s="38"/>
      <c r="HN321" s="38"/>
      <c r="HO321" s="38"/>
      <c r="HP321" s="38"/>
      <c r="HQ321" s="38"/>
      <c r="HR321" s="38"/>
      <c r="HS321" s="38"/>
      <c r="HT321" s="38"/>
      <c r="HU321" s="38"/>
      <c r="HV321" s="38"/>
      <c r="HW321" s="38"/>
      <c r="HX321" s="38"/>
      <c r="HY321" s="38"/>
      <c r="HZ321" s="38"/>
      <c r="IA321" s="38"/>
      <c r="IB321" s="38"/>
      <c r="IC321" s="38"/>
      <c r="ID321" s="38"/>
      <c r="IE321" s="38"/>
      <c r="IF321" s="38"/>
      <c r="IG321" s="38"/>
      <c r="IH321" s="38"/>
      <c r="II321" s="38"/>
      <c r="IJ321" s="38">
        <v>18</v>
      </c>
      <c r="IK321" s="38">
        <v>13.5</v>
      </c>
      <c r="IL321" s="38"/>
      <c r="IM321" s="38"/>
      <c r="IN321" s="38"/>
      <c r="IO321" s="38"/>
      <c r="IP321" s="38"/>
      <c r="IQ321" s="38"/>
      <c r="IR321" s="38"/>
      <c r="IS321" s="38"/>
      <c r="IT321" s="38"/>
      <c r="IU321" s="38"/>
      <c r="IV321" s="38"/>
      <c r="IW321" s="38"/>
      <c r="IX321" s="38"/>
      <c r="IY321" s="38"/>
      <c r="IZ321" s="38"/>
      <c r="JA321" s="38"/>
      <c r="JB321" s="38"/>
      <c r="JC321" s="38"/>
      <c r="JD321" s="38"/>
      <c r="JE321" s="38"/>
      <c r="JF321" s="38"/>
      <c r="JG321" s="38"/>
      <c r="JH321" s="38"/>
      <c r="JI321" s="38"/>
      <c r="JJ321" s="38"/>
      <c r="JK321" s="38"/>
      <c r="JL321" s="38"/>
      <c r="JM321" s="38"/>
      <c r="JN321" s="38"/>
      <c r="JO321" s="38">
        <v>4.5</v>
      </c>
      <c r="JP321" s="38"/>
      <c r="JQ321" s="38"/>
      <c r="JR321" s="38"/>
      <c r="JS321" s="38"/>
      <c r="JT321" s="38"/>
      <c r="JU321" s="38"/>
      <c r="JV321" s="38"/>
      <c r="JW321" s="38"/>
      <c r="JX321" s="38"/>
      <c r="JY321" s="38"/>
      <c r="JZ321" s="38"/>
      <c r="KA321" s="38"/>
      <c r="KB321" s="38"/>
      <c r="KC321" s="38"/>
      <c r="KD321" s="38"/>
      <c r="KE321" s="38"/>
      <c r="KF321" s="38"/>
      <c r="KG321" s="38"/>
      <c r="KH321" s="38"/>
      <c r="KI321" s="38"/>
      <c r="KJ321" s="38"/>
      <c r="KK321" s="38"/>
      <c r="KL321" s="38"/>
      <c r="KM321" s="38"/>
      <c r="KN321" s="38"/>
      <c r="KO321" s="38"/>
      <c r="KP321" s="38"/>
      <c r="KQ321" s="38"/>
      <c r="KR321" s="38"/>
      <c r="KS321" s="38"/>
      <c r="KT321" s="38"/>
      <c r="KU321" s="38"/>
      <c r="KV321" s="38"/>
      <c r="KW321" s="38"/>
      <c r="KX321" s="38"/>
      <c r="KY321" s="38"/>
      <c r="KZ321" s="38"/>
      <c r="LA321" s="38"/>
      <c r="LB321" s="38"/>
      <c r="LC321" s="38"/>
      <c r="LD321" s="38"/>
      <c r="LE321" s="38"/>
      <c r="LF321" s="38"/>
      <c r="LG321" s="38"/>
      <c r="LH321" s="38"/>
      <c r="LI321" s="38"/>
      <c r="LJ321" s="38"/>
      <c r="LK321" s="38"/>
      <c r="LL321" s="38"/>
      <c r="LM321" s="38"/>
      <c r="LN321" s="38"/>
      <c r="LO321" s="38"/>
      <c r="LP321" s="38"/>
      <c r="LQ321" s="38"/>
      <c r="LR321" s="38"/>
      <c r="LS321" s="38"/>
      <c r="LT321" s="38"/>
      <c r="LU321" s="38"/>
      <c r="LV321" s="38"/>
      <c r="LW321" s="38"/>
      <c r="LX321" s="38"/>
      <c r="LY321" s="38"/>
      <c r="LZ321" s="38"/>
      <c r="MA321" s="38"/>
      <c r="MB321" s="38"/>
      <c r="MC321" s="38"/>
      <c r="MD321" s="38"/>
      <c r="ME321" s="38"/>
      <c r="MF321" s="38"/>
      <c r="MG321" s="38"/>
      <c r="MH321" s="38"/>
      <c r="MI321" s="38"/>
      <c r="MJ321" s="38"/>
      <c r="MK321" s="38"/>
      <c r="ML321" s="38"/>
      <c r="MM321" s="38"/>
      <c r="MN321" s="38"/>
      <c r="MO321" s="38"/>
      <c r="MP321" s="38"/>
      <c r="MQ321" s="38"/>
      <c r="MR321" s="38"/>
      <c r="MS321" s="38"/>
      <c r="MT321" s="38"/>
      <c r="MU321" s="38"/>
      <c r="MV321" s="38"/>
      <c r="MW321" s="38"/>
      <c r="MX321" s="38"/>
      <c r="MY321" s="38"/>
      <c r="MZ321" s="38"/>
      <c r="NA321" s="38"/>
      <c r="NB321" s="38"/>
      <c r="NC321" s="38"/>
      <c r="ND321" s="38"/>
      <c r="NE321" s="38"/>
      <c r="NF321" s="38"/>
      <c r="NG321" s="38"/>
      <c r="NH321" s="38"/>
      <c r="NI321" s="38"/>
      <c r="NJ321" s="38"/>
      <c r="NK321" s="38"/>
      <c r="NL321" s="38"/>
      <c r="NM321" s="38"/>
      <c r="NN321" s="38"/>
      <c r="NO321" s="38"/>
      <c r="NP321" s="38"/>
      <c r="NQ321" s="38"/>
      <c r="NR321" s="38"/>
      <c r="NS321" s="38"/>
      <c r="NT321" s="38"/>
      <c r="NU321" s="38"/>
      <c r="NV321" s="38"/>
      <c r="NW321" s="38"/>
      <c r="NX321" s="38"/>
      <c r="NY321" s="38"/>
      <c r="NZ321" s="38"/>
      <c r="OA321" s="38"/>
      <c r="OB321" s="38"/>
      <c r="OC321" s="38"/>
      <c r="OD321" s="38"/>
      <c r="OE321" s="38"/>
      <c r="OF321" s="38"/>
      <c r="OG321" s="38"/>
      <c r="OH321" s="38"/>
      <c r="OI321" s="38"/>
      <c r="OJ321" s="38"/>
      <c r="OK321" s="38"/>
      <c r="OL321" s="38"/>
      <c r="OM321" s="38"/>
      <c r="ON321" s="38"/>
      <c r="OO321" s="38"/>
      <c r="OP321" s="38"/>
      <c r="OQ321" s="38"/>
      <c r="OR321" s="38"/>
      <c r="OS321" s="38"/>
      <c r="OT321" s="38"/>
      <c r="OU321" s="38"/>
      <c r="OV321" s="38"/>
      <c r="OW321" s="38"/>
      <c r="OX321" s="38"/>
      <c r="OY321" s="38"/>
      <c r="OZ321" s="38"/>
      <c r="PA321" s="38"/>
      <c r="PB321" s="38"/>
      <c r="PC321" s="38"/>
      <c r="PD321" s="38"/>
      <c r="PE321" s="38"/>
      <c r="PF321" s="38"/>
      <c r="PG321" s="38"/>
      <c r="PH321" s="38"/>
      <c r="PI321" s="38"/>
      <c r="PJ321" s="38"/>
      <c r="PK321" s="38"/>
      <c r="PL321" s="38"/>
      <c r="PM321" s="38"/>
      <c r="PN321" s="38"/>
      <c r="PO321" s="38"/>
      <c r="PP321" s="38"/>
      <c r="PQ321" s="38"/>
      <c r="PR321" s="38"/>
      <c r="PS321" s="38"/>
      <c r="PT321" s="38"/>
      <c r="PU321" s="38"/>
      <c r="PV321" s="38"/>
      <c r="PW321" s="38"/>
      <c r="PX321" s="38"/>
      <c r="PY321" s="38"/>
      <c r="PZ321" s="38"/>
      <c r="QA321" s="38"/>
      <c r="QB321" s="38"/>
      <c r="QC321" s="38"/>
      <c r="QD321" s="38"/>
      <c r="QE321" s="38"/>
      <c r="QF321" s="38"/>
      <c r="QG321" s="38"/>
      <c r="QH321" s="38"/>
      <c r="QI321" s="38"/>
      <c r="QJ321" s="38"/>
      <c r="QK321" s="38"/>
      <c r="QL321" s="38"/>
      <c r="QM321" s="38"/>
      <c r="QN321" s="38"/>
      <c r="QO321" s="38"/>
      <c r="QP321" s="38"/>
      <c r="QQ321" s="38"/>
      <c r="QR321" s="38"/>
      <c r="QS321" s="38"/>
      <c r="QT321" s="38"/>
      <c r="QU321" s="38"/>
      <c r="QV321" s="38"/>
      <c r="QW321" s="38"/>
      <c r="QX321" s="38"/>
      <c r="QY321" s="38"/>
      <c r="QZ321" s="38"/>
      <c r="RA321" s="38"/>
      <c r="RB321" s="38"/>
      <c r="RC321" s="38"/>
      <c r="RD321" s="38"/>
      <c r="RE321" s="38"/>
      <c r="RF321" s="38"/>
      <c r="RG321" s="38"/>
      <c r="RH321" s="38"/>
      <c r="RI321" s="38"/>
      <c r="RJ321" s="38"/>
      <c r="RK321" s="38"/>
      <c r="RL321" s="38"/>
      <c r="RM321" s="38"/>
      <c r="RN321" s="38"/>
      <c r="RO321" s="38"/>
      <c r="RP321" s="38"/>
      <c r="RQ321" s="38"/>
      <c r="RR321" s="38"/>
      <c r="RS321" s="38"/>
      <c r="RT321" s="38"/>
      <c r="RU321" s="38"/>
      <c r="RV321" s="38"/>
      <c r="RW321" s="38"/>
      <c r="RX321" s="38"/>
      <c r="RY321" s="38"/>
      <c r="RZ321" s="38"/>
      <c r="SA321" s="38"/>
      <c r="SB321" s="38"/>
      <c r="SC321" s="38"/>
      <c r="SD321" s="38"/>
      <c r="SE321" s="38"/>
      <c r="SF321" s="38"/>
      <c r="SG321" s="38"/>
      <c r="SH321" s="38"/>
      <c r="SI321" s="38"/>
      <c r="SJ321" s="38"/>
      <c r="SK321" s="38"/>
      <c r="SL321" s="38"/>
      <c r="SM321" s="38"/>
      <c r="SN321" s="38"/>
      <c r="SO321" s="38"/>
      <c r="SP321" s="38"/>
      <c r="SQ321" s="38"/>
      <c r="SR321" s="38"/>
      <c r="SS321" s="38"/>
      <c r="ST321" s="38"/>
      <c r="SU321" s="38"/>
      <c r="SV321" s="38"/>
      <c r="SW321" s="38"/>
      <c r="SX321" s="38"/>
      <c r="SY321" s="38"/>
      <c r="SZ321" s="38"/>
      <c r="TA321" s="38"/>
      <c r="TB321" s="38"/>
      <c r="TC321" s="38"/>
      <c r="TD321" s="38"/>
      <c r="TE321" s="38"/>
      <c r="TF321" s="38"/>
      <c r="TG321" s="38"/>
      <c r="TH321" s="38"/>
      <c r="TI321" s="38"/>
      <c r="TJ321" s="38"/>
      <c r="TK321" s="38"/>
      <c r="TL321" s="38"/>
      <c r="TM321" s="38"/>
      <c r="TN321" s="38"/>
      <c r="TO321" s="38"/>
      <c r="TP321" s="38"/>
      <c r="TQ321" s="38"/>
      <c r="TR321" s="38"/>
      <c r="TS321" s="38"/>
      <c r="TT321" s="38"/>
      <c r="TU321" s="38"/>
      <c r="TV321" s="38"/>
      <c r="TW321" s="38"/>
      <c r="TX321" s="38"/>
      <c r="TY321" s="38"/>
      <c r="TZ321" s="38"/>
      <c r="UA321" s="38"/>
      <c r="UB321" s="38"/>
      <c r="UC321" s="38"/>
      <c r="UD321" s="38"/>
      <c r="UE321" s="38"/>
      <c r="UF321" s="38"/>
      <c r="UG321" s="38"/>
      <c r="UH321" s="38"/>
      <c r="UI321" s="38"/>
      <c r="UJ321" s="38"/>
      <c r="UK321" s="38"/>
      <c r="UL321" s="38"/>
      <c r="UM321" s="38"/>
      <c r="UN321" s="38"/>
      <c r="UO321" s="38"/>
      <c r="UP321" s="38"/>
      <c r="UQ321" s="38"/>
      <c r="UR321" s="38"/>
      <c r="US321" s="38"/>
      <c r="UT321" s="38"/>
      <c r="UU321" s="38"/>
      <c r="UV321" s="38"/>
      <c r="UW321" s="38"/>
      <c r="UX321" s="38"/>
      <c r="UY321" s="38"/>
      <c r="UZ321" s="38"/>
      <c r="VA321" s="38"/>
      <c r="VB321" s="38"/>
      <c r="VC321" s="38"/>
      <c r="VD321" s="38"/>
      <c r="VE321" s="38"/>
      <c r="VF321" s="38"/>
      <c r="VG321" s="38"/>
      <c r="VH321" s="38"/>
      <c r="VI321" s="38"/>
      <c r="VJ321" s="38"/>
      <c r="VK321" s="38"/>
      <c r="VL321" s="38"/>
      <c r="VM321" s="38"/>
      <c r="VN321" s="38"/>
      <c r="VO321" s="38"/>
      <c r="VP321" s="38"/>
      <c r="VQ321" s="38"/>
      <c r="VR321" s="38"/>
      <c r="VS321" s="38"/>
      <c r="VT321" s="38"/>
      <c r="VU321" s="38"/>
      <c r="VV321" s="38"/>
      <c r="VW321" s="38"/>
      <c r="VX321" s="38"/>
      <c r="VY321" s="38"/>
      <c r="VZ321" s="38"/>
      <c r="WA321" s="38"/>
      <c r="WB321" s="38"/>
      <c r="WC321" s="38"/>
      <c r="WD321" s="38"/>
      <c r="WE321" s="38"/>
      <c r="WF321" s="38"/>
      <c r="WG321" s="38"/>
      <c r="WH321" s="38"/>
      <c r="WI321" s="38"/>
      <c r="WJ321" s="38"/>
      <c r="WK321" s="38"/>
      <c r="WL321" s="38"/>
      <c r="WM321" s="38"/>
      <c r="WN321" s="38"/>
      <c r="WO321" s="38"/>
      <c r="WP321" s="38"/>
      <c r="WQ321" s="38"/>
      <c r="WR321" s="38"/>
      <c r="WS321" s="38"/>
      <c r="WT321" s="38"/>
      <c r="WU321" s="38"/>
      <c r="WV321" s="38"/>
      <c r="WW321" s="38"/>
      <c r="WX321" s="38"/>
      <c r="WY321" s="38"/>
      <c r="WZ321" s="38"/>
      <c r="XA321" s="38"/>
      <c r="XB321" s="38"/>
      <c r="XC321" s="38"/>
      <c r="XD321" s="38"/>
      <c r="XE321" s="38"/>
      <c r="XF321" s="38"/>
      <c r="XG321" s="38"/>
      <c r="XH321" s="38"/>
      <c r="XI321" s="38"/>
      <c r="XJ321" s="38"/>
      <c r="XK321" s="38"/>
      <c r="XL321" s="38"/>
      <c r="XM321" s="38"/>
      <c r="XN321" s="38"/>
      <c r="XO321" s="38"/>
      <c r="XP321" s="38"/>
      <c r="XQ321" s="38"/>
      <c r="XR321" s="38"/>
      <c r="XS321" s="38"/>
      <c r="XT321" s="38"/>
      <c r="XU321" s="38"/>
      <c r="XV321" s="38"/>
      <c r="XW321" s="38">
        <v>0.8</v>
      </c>
      <c r="XX321" s="38"/>
      <c r="XY321" s="38"/>
      <c r="XZ321" s="38"/>
      <c r="YA321" s="38"/>
      <c r="YB321" s="38"/>
      <c r="YC321" s="38"/>
      <c r="YD321" s="38"/>
      <c r="YE321" s="38"/>
      <c r="YF321" s="38"/>
      <c r="YG321" s="38"/>
      <c r="YH321" s="38"/>
      <c r="YI321" s="38"/>
      <c r="YJ321" s="38"/>
      <c r="YK321" s="38"/>
      <c r="YL321" s="38"/>
      <c r="YM321" s="38">
        <v>0.8</v>
      </c>
      <c r="YN321" s="38"/>
      <c r="YO321" s="38"/>
      <c r="YP321" s="38"/>
      <c r="YQ321" s="38"/>
      <c r="YR321" s="38"/>
      <c r="YS321" s="38"/>
      <c r="YT321" s="38"/>
      <c r="YU321" s="38"/>
      <c r="YV321" s="38"/>
      <c r="YW321" s="38"/>
      <c r="YX321" s="38"/>
      <c r="YY321" s="38"/>
      <c r="YZ321" s="38"/>
      <c r="ZA321" s="38"/>
      <c r="ZB321" s="38"/>
      <c r="ZC321" s="38"/>
      <c r="ZD321" s="38"/>
      <c r="ZE321" s="38"/>
      <c r="ZF321" s="38"/>
      <c r="ZG321" s="38"/>
      <c r="ZH321" s="38"/>
      <c r="ZI321" s="38"/>
      <c r="ZJ321" s="38"/>
      <c r="ZK321" s="38"/>
      <c r="ZL321" s="38"/>
      <c r="ZM321" s="38"/>
      <c r="ZN321" s="38"/>
      <c r="ZO321" s="38"/>
      <c r="ZP321" s="38"/>
      <c r="ZQ321" s="38"/>
      <c r="ZR321" s="38"/>
      <c r="ZS321" s="38"/>
      <c r="ZT321" s="38"/>
      <c r="ZU321" s="38"/>
      <c r="ZV321" s="38"/>
      <c r="ZW321" s="38"/>
      <c r="ZX321" s="38"/>
      <c r="ZY321" s="38"/>
      <c r="ZZ321" s="38"/>
      <c r="AAA321" s="38"/>
      <c r="AAB321" s="38"/>
      <c r="AAC321" s="38"/>
      <c r="AAD321" s="38"/>
      <c r="AAE321" s="38"/>
      <c r="AAF321" s="38"/>
      <c r="AAG321" s="38"/>
      <c r="AAH321" s="38"/>
      <c r="AAI321" s="38"/>
      <c r="AAJ321" s="31">
        <f t="shared" si="26"/>
        <v>0</v>
      </c>
    </row>
    <row r="322" spans="1:736" s="5" customFormat="1" ht="12" customHeight="1" x14ac:dyDescent="0.25">
      <c r="A322" s="43" t="s">
        <v>238</v>
      </c>
      <c r="B322" s="77">
        <f t="shared" si="29"/>
        <v>0</v>
      </c>
      <c r="C322" s="69">
        <v>1</v>
      </c>
      <c r="D322" s="71">
        <v>43018</v>
      </c>
      <c r="E322" s="79">
        <v>34.950000000000003</v>
      </c>
      <c r="F322" s="79">
        <f t="shared" si="33"/>
        <v>0</v>
      </c>
      <c r="G322" s="77">
        <v>1</v>
      </c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>
        <v>1</v>
      </c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  <c r="CH322" s="38"/>
      <c r="CI322" s="38"/>
      <c r="CJ322" s="38"/>
      <c r="CK322" s="38"/>
      <c r="CL322" s="38"/>
      <c r="CM322" s="38"/>
      <c r="CN322" s="38"/>
      <c r="CO322" s="38"/>
      <c r="CP322" s="38"/>
      <c r="CQ322" s="38"/>
      <c r="CR322" s="38"/>
      <c r="CS322" s="38"/>
      <c r="CT322" s="38"/>
      <c r="CU322" s="38"/>
      <c r="CV322" s="38"/>
      <c r="CW322" s="38"/>
      <c r="CX322" s="38"/>
      <c r="CY322" s="38"/>
      <c r="CZ322" s="38"/>
      <c r="DA322" s="38"/>
      <c r="DB322" s="38"/>
      <c r="DC322" s="38"/>
      <c r="DD322" s="38"/>
      <c r="DE322" s="38"/>
      <c r="DF322" s="38"/>
      <c r="DG322" s="38"/>
      <c r="DH322" s="38"/>
      <c r="DI322" s="38"/>
      <c r="DJ322" s="38"/>
      <c r="DK322" s="38"/>
      <c r="DL322" s="38"/>
      <c r="DM322" s="38"/>
      <c r="DN322" s="38"/>
      <c r="DO322" s="38"/>
      <c r="DP322" s="38"/>
      <c r="DQ322" s="38"/>
      <c r="DR322" s="38"/>
      <c r="DS322" s="38"/>
      <c r="DT322" s="38"/>
      <c r="DU322" s="38"/>
      <c r="DV322" s="38"/>
      <c r="DW322" s="38"/>
      <c r="DX322" s="38"/>
      <c r="DY322" s="38"/>
      <c r="DZ322" s="38"/>
      <c r="EA322" s="38"/>
      <c r="EB322" s="38"/>
      <c r="EC322" s="38"/>
      <c r="ED322" s="38"/>
      <c r="EE322" s="38"/>
      <c r="EF322" s="38"/>
      <c r="EG322" s="38"/>
      <c r="EH322" s="38"/>
      <c r="EI322" s="38"/>
      <c r="EJ322" s="38"/>
      <c r="EK322" s="38"/>
      <c r="EL322" s="38"/>
      <c r="EM322" s="38"/>
      <c r="EN322" s="38"/>
      <c r="EO322" s="38"/>
      <c r="EP322" s="38"/>
      <c r="EQ322" s="38"/>
      <c r="ER322" s="38"/>
      <c r="ES322" s="38"/>
      <c r="ET322" s="38"/>
      <c r="EU322" s="38"/>
      <c r="EV322" s="38"/>
      <c r="EW322" s="38"/>
      <c r="EX322" s="38"/>
      <c r="EY322" s="38"/>
      <c r="EZ322" s="38"/>
      <c r="FA322" s="38"/>
      <c r="FB322" s="38"/>
      <c r="FC322" s="38"/>
      <c r="FD322" s="38"/>
      <c r="FE322" s="38"/>
      <c r="FF322" s="38"/>
      <c r="FG322" s="38"/>
      <c r="FH322" s="38"/>
      <c r="FI322" s="38"/>
      <c r="FJ322" s="38"/>
      <c r="FK322" s="38"/>
      <c r="FL322" s="38"/>
      <c r="FM322" s="38"/>
      <c r="FN322" s="38"/>
      <c r="FO322" s="38"/>
      <c r="FP322" s="38"/>
      <c r="FQ322" s="38"/>
      <c r="FR322" s="38"/>
      <c r="FS322" s="38"/>
      <c r="FT322" s="38"/>
      <c r="FU322" s="38"/>
      <c r="FV322" s="38"/>
      <c r="FW322" s="38"/>
      <c r="FX322" s="38"/>
      <c r="FY322" s="38"/>
      <c r="FZ322" s="38"/>
      <c r="GA322" s="38"/>
      <c r="GB322" s="38"/>
      <c r="GC322" s="38"/>
      <c r="GD322" s="38"/>
      <c r="GE322" s="38"/>
      <c r="GF322" s="38"/>
      <c r="GG322" s="38"/>
      <c r="GH322" s="38"/>
      <c r="GI322" s="38"/>
      <c r="GJ322" s="38"/>
      <c r="GK322" s="38"/>
      <c r="GL322" s="38"/>
      <c r="GM322" s="38"/>
      <c r="GN322" s="38"/>
      <c r="GO322" s="38"/>
      <c r="GP322" s="38"/>
      <c r="GQ322" s="38"/>
      <c r="GR322" s="38"/>
      <c r="GS322" s="38"/>
      <c r="GT322" s="38"/>
      <c r="GU322" s="38"/>
      <c r="GV322" s="38"/>
      <c r="GW322" s="38"/>
      <c r="GX322" s="38"/>
      <c r="GY322" s="38"/>
      <c r="GZ322" s="38"/>
      <c r="HA322" s="38"/>
      <c r="HB322" s="38"/>
      <c r="HC322" s="38"/>
      <c r="HD322" s="38"/>
      <c r="HE322" s="38"/>
      <c r="HF322" s="38"/>
      <c r="HG322" s="38"/>
      <c r="HH322" s="38"/>
      <c r="HI322" s="38"/>
      <c r="HJ322" s="38"/>
      <c r="HK322" s="38"/>
      <c r="HL322" s="38"/>
      <c r="HM322" s="38"/>
      <c r="HN322" s="38"/>
      <c r="HO322" s="38"/>
      <c r="HP322" s="38"/>
      <c r="HQ322" s="38"/>
      <c r="HR322" s="38"/>
      <c r="HS322" s="38"/>
      <c r="HT322" s="38"/>
      <c r="HU322" s="38"/>
      <c r="HV322" s="38"/>
      <c r="HW322" s="38"/>
      <c r="HX322" s="38"/>
      <c r="HY322" s="38"/>
      <c r="HZ322" s="38"/>
      <c r="IA322" s="38"/>
      <c r="IB322" s="38"/>
      <c r="IC322" s="38"/>
      <c r="ID322" s="38"/>
      <c r="IE322" s="38"/>
      <c r="IF322" s="38"/>
      <c r="IG322" s="38"/>
      <c r="IH322" s="38"/>
      <c r="II322" s="38"/>
      <c r="IJ322" s="38"/>
      <c r="IK322" s="38"/>
      <c r="IL322" s="38"/>
      <c r="IM322" s="38"/>
      <c r="IN322" s="38"/>
      <c r="IO322" s="38"/>
      <c r="IP322" s="38"/>
      <c r="IQ322" s="38"/>
      <c r="IR322" s="38"/>
      <c r="IS322" s="38"/>
      <c r="IT322" s="38"/>
      <c r="IU322" s="38"/>
      <c r="IV322" s="38"/>
      <c r="IW322" s="38"/>
      <c r="IX322" s="38"/>
      <c r="IY322" s="38"/>
      <c r="IZ322" s="38"/>
      <c r="JA322" s="38"/>
      <c r="JB322" s="38"/>
      <c r="JC322" s="38"/>
      <c r="JD322" s="38"/>
      <c r="JE322" s="38"/>
      <c r="JF322" s="38"/>
      <c r="JG322" s="38"/>
      <c r="JH322" s="38"/>
      <c r="JI322" s="38"/>
      <c r="JJ322" s="38"/>
      <c r="JK322" s="38"/>
      <c r="JL322" s="38"/>
      <c r="JM322" s="38"/>
      <c r="JN322" s="38"/>
      <c r="JO322" s="38"/>
      <c r="JP322" s="38"/>
      <c r="JQ322" s="38"/>
      <c r="JR322" s="38"/>
      <c r="JS322" s="38"/>
      <c r="JT322" s="38"/>
      <c r="JU322" s="38"/>
      <c r="JV322" s="38"/>
      <c r="JW322" s="38"/>
      <c r="JX322" s="38"/>
      <c r="JY322" s="38"/>
      <c r="JZ322" s="38"/>
      <c r="KA322" s="38"/>
      <c r="KB322" s="38"/>
      <c r="KC322" s="38"/>
      <c r="KD322" s="38"/>
      <c r="KE322" s="38"/>
      <c r="KF322" s="38"/>
      <c r="KG322" s="38"/>
      <c r="KH322" s="38"/>
      <c r="KI322" s="38"/>
      <c r="KJ322" s="38"/>
      <c r="KK322" s="38"/>
      <c r="KL322" s="38"/>
      <c r="KM322" s="38"/>
      <c r="KN322" s="38"/>
      <c r="KO322" s="38"/>
      <c r="KP322" s="38"/>
      <c r="KQ322" s="38"/>
      <c r="KR322" s="38"/>
      <c r="KS322" s="38"/>
      <c r="KT322" s="38"/>
      <c r="KU322" s="38"/>
      <c r="KV322" s="38"/>
      <c r="KW322" s="38"/>
      <c r="KX322" s="38"/>
      <c r="KY322" s="38"/>
      <c r="KZ322" s="38"/>
      <c r="LA322" s="38"/>
      <c r="LB322" s="38"/>
      <c r="LC322" s="38"/>
      <c r="LD322" s="38"/>
      <c r="LE322" s="38"/>
      <c r="LF322" s="38"/>
      <c r="LG322" s="38"/>
      <c r="LH322" s="38"/>
      <c r="LI322" s="38"/>
      <c r="LJ322" s="38"/>
      <c r="LK322" s="38"/>
      <c r="LL322" s="38"/>
      <c r="LM322" s="38"/>
      <c r="LN322" s="38"/>
      <c r="LO322" s="38"/>
      <c r="LP322" s="38"/>
      <c r="LQ322" s="38"/>
      <c r="LR322" s="38"/>
      <c r="LS322" s="38"/>
      <c r="LT322" s="38"/>
      <c r="LU322" s="38"/>
      <c r="LV322" s="38"/>
      <c r="LW322" s="38"/>
      <c r="LX322" s="38"/>
      <c r="LY322" s="38"/>
      <c r="LZ322" s="38"/>
      <c r="MA322" s="38"/>
      <c r="MB322" s="38"/>
      <c r="MC322" s="38"/>
      <c r="MD322" s="38"/>
      <c r="ME322" s="38"/>
      <c r="MF322" s="38"/>
      <c r="MG322" s="38"/>
      <c r="MH322" s="38"/>
      <c r="MI322" s="38"/>
      <c r="MJ322" s="38"/>
      <c r="MK322" s="38"/>
      <c r="ML322" s="38"/>
      <c r="MM322" s="38"/>
      <c r="MN322" s="38"/>
      <c r="MO322" s="38"/>
      <c r="MP322" s="38"/>
      <c r="MQ322" s="38"/>
      <c r="MR322" s="38"/>
      <c r="MS322" s="38"/>
      <c r="MT322" s="38"/>
      <c r="MU322" s="38"/>
      <c r="MV322" s="38"/>
      <c r="MW322" s="38"/>
      <c r="MX322" s="38"/>
      <c r="MY322" s="38"/>
      <c r="MZ322" s="38"/>
      <c r="NA322" s="38"/>
      <c r="NB322" s="38"/>
      <c r="NC322" s="38"/>
      <c r="ND322" s="38"/>
      <c r="NE322" s="38"/>
      <c r="NF322" s="38"/>
      <c r="NG322" s="38"/>
      <c r="NH322" s="38"/>
      <c r="NI322" s="38"/>
      <c r="NJ322" s="38"/>
      <c r="NK322" s="38"/>
      <c r="NL322" s="38"/>
      <c r="NM322" s="38"/>
      <c r="NN322" s="38"/>
      <c r="NO322" s="38"/>
      <c r="NP322" s="38"/>
      <c r="NQ322" s="38"/>
      <c r="NR322" s="38"/>
      <c r="NS322" s="38"/>
      <c r="NT322" s="38"/>
      <c r="NU322" s="38"/>
      <c r="NV322" s="38"/>
      <c r="NW322" s="38"/>
      <c r="NX322" s="38"/>
      <c r="NY322" s="38"/>
      <c r="NZ322" s="38"/>
      <c r="OA322" s="38"/>
      <c r="OB322" s="38"/>
      <c r="OC322" s="38"/>
      <c r="OD322" s="38"/>
      <c r="OE322" s="38"/>
      <c r="OF322" s="38"/>
      <c r="OG322" s="38"/>
      <c r="OH322" s="38"/>
      <c r="OI322" s="38"/>
      <c r="OJ322" s="38"/>
      <c r="OK322" s="38"/>
      <c r="OL322" s="38"/>
      <c r="OM322" s="38"/>
      <c r="ON322" s="38"/>
      <c r="OO322" s="38"/>
      <c r="OP322" s="38"/>
      <c r="OQ322" s="38"/>
      <c r="OR322" s="38"/>
      <c r="OS322" s="38"/>
      <c r="OT322" s="38"/>
      <c r="OU322" s="38"/>
      <c r="OV322" s="38"/>
      <c r="OW322" s="38"/>
      <c r="OX322" s="38"/>
      <c r="OY322" s="38"/>
      <c r="OZ322" s="38"/>
      <c r="PA322" s="38"/>
      <c r="PB322" s="38"/>
      <c r="PC322" s="38"/>
      <c r="PD322" s="38"/>
      <c r="PE322" s="38"/>
      <c r="PF322" s="38"/>
      <c r="PG322" s="38"/>
      <c r="PH322" s="38"/>
      <c r="PI322" s="38"/>
      <c r="PJ322" s="38"/>
      <c r="PK322" s="38"/>
      <c r="PL322" s="38"/>
      <c r="PM322" s="38"/>
      <c r="PN322" s="38"/>
      <c r="PO322" s="38"/>
      <c r="PP322" s="38"/>
      <c r="PQ322" s="38"/>
      <c r="PR322" s="38"/>
      <c r="PS322" s="38"/>
      <c r="PT322" s="38"/>
      <c r="PU322" s="38"/>
      <c r="PV322" s="38"/>
      <c r="PW322" s="38"/>
      <c r="PX322" s="38"/>
      <c r="PY322" s="38"/>
      <c r="PZ322" s="38"/>
      <c r="QA322" s="38"/>
      <c r="QB322" s="38"/>
      <c r="QC322" s="38"/>
      <c r="QD322" s="38"/>
      <c r="QE322" s="38"/>
      <c r="QF322" s="38"/>
      <c r="QG322" s="38"/>
      <c r="QH322" s="38"/>
      <c r="QI322" s="38"/>
      <c r="QJ322" s="38"/>
      <c r="QK322" s="38"/>
      <c r="QL322" s="38"/>
      <c r="QM322" s="38"/>
      <c r="QN322" s="38"/>
      <c r="QO322" s="38"/>
      <c r="QP322" s="38"/>
      <c r="QQ322" s="38"/>
      <c r="QR322" s="38"/>
      <c r="QS322" s="38"/>
      <c r="QT322" s="38"/>
      <c r="QU322" s="38"/>
      <c r="QV322" s="38"/>
      <c r="QW322" s="38"/>
      <c r="QX322" s="38"/>
      <c r="QY322" s="38"/>
      <c r="QZ322" s="38"/>
      <c r="RA322" s="38"/>
      <c r="RB322" s="38"/>
      <c r="RC322" s="38"/>
      <c r="RD322" s="38"/>
      <c r="RE322" s="38"/>
      <c r="RF322" s="38"/>
      <c r="RG322" s="38"/>
      <c r="RH322" s="38"/>
      <c r="RI322" s="38"/>
      <c r="RJ322" s="38"/>
      <c r="RK322" s="38"/>
      <c r="RL322" s="38"/>
      <c r="RM322" s="38"/>
      <c r="RN322" s="38"/>
      <c r="RO322" s="38"/>
      <c r="RP322" s="38"/>
      <c r="RQ322" s="38"/>
      <c r="RR322" s="38"/>
      <c r="RS322" s="38"/>
      <c r="RT322" s="38"/>
      <c r="RU322" s="38"/>
      <c r="RV322" s="38"/>
      <c r="RW322" s="38"/>
      <c r="RX322" s="38"/>
      <c r="RY322" s="38"/>
      <c r="RZ322" s="38"/>
      <c r="SA322" s="38"/>
      <c r="SB322" s="38"/>
      <c r="SC322" s="38"/>
      <c r="SD322" s="38"/>
      <c r="SE322" s="38"/>
      <c r="SF322" s="38"/>
      <c r="SG322" s="38"/>
      <c r="SH322" s="38"/>
      <c r="SI322" s="38"/>
      <c r="SJ322" s="38"/>
      <c r="SK322" s="38"/>
      <c r="SL322" s="38"/>
      <c r="SM322" s="38"/>
      <c r="SN322" s="38"/>
      <c r="SO322" s="38"/>
      <c r="SP322" s="38"/>
      <c r="SQ322" s="38"/>
      <c r="SR322" s="38"/>
      <c r="SS322" s="38"/>
      <c r="ST322" s="38"/>
      <c r="SU322" s="38"/>
      <c r="SV322" s="38"/>
      <c r="SW322" s="38"/>
      <c r="SX322" s="38"/>
      <c r="SY322" s="38"/>
      <c r="SZ322" s="38"/>
      <c r="TA322" s="38"/>
      <c r="TB322" s="38"/>
      <c r="TC322" s="38"/>
      <c r="TD322" s="38"/>
      <c r="TE322" s="38"/>
      <c r="TF322" s="38"/>
      <c r="TG322" s="38"/>
      <c r="TH322" s="38"/>
      <c r="TI322" s="38"/>
      <c r="TJ322" s="38"/>
      <c r="TK322" s="38"/>
      <c r="TL322" s="38"/>
      <c r="TM322" s="38"/>
      <c r="TN322" s="38"/>
      <c r="TO322" s="38"/>
      <c r="TP322" s="38"/>
      <c r="TQ322" s="38"/>
      <c r="TR322" s="38"/>
      <c r="TS322" s="38"/>
      <c r="TT322" s="38"/>
      <c r="TU322" s="38"/>
      <c r="TV322" s="38"/>
      <c r="TW322" s="38"/>
      <c r="TX322" s="38"/>
      <c r="TY322" s="38"/>
      <c r="TZ322" s="38"/>
      <c r="UA322" s="38"/>
      <c r="UB322" s="38"/>
      <c r="UC322" s="38"/>
      <c r="UD322" s="38"/>
      <c r="UE322" s="38"/>
      <c r="UF322" s="38"/>
      <c r="UG322" s="38"/>
      <c r="UH322" s="38"/>
      <c r="UI322" s="38"/>
      <c r="UJ322" s="38"/>
      <c r="UK322" s="38"/>
      <c r="UL322" s="38"/>
      <c r="UM322" s="38"/>
      <c r="UN322" s="38"/>
      <c r="UO322" s="38"/>
      <c r="UP322" s="38"/>
      <c r="UQ322" s="38"/>
      <c r="UR322" s="38"/>
      <c r="US322" s="38"/>
      <c r="UT322" s="38"/>
      <c r="UU322" s="38"/>
      <c r="UV322" s="38"/>
      <c r="UW322" s="38"/>
      <c r="UX322" s="38"/>
      <c r="UY322" s="38"/>
      <c r="UZ322" s="38"/>
      <c r="VA322" s="38"/>
      <c r="VB322" s="38"/>
      <c r="VC322" s="38"/>
      <c r="VD322" s="38"/>
      <c r="VE322" s="38"/>
      <c r="VF322" s="38"/>
      <c r="VG322" s="38"/>
      <c r="VH322" s="38"/>
      <c r="VI322" s="38"/>
      <c r="VJ322" s="38"/>
      <c r="VK322" s="38"/>
      <c r="VL322" s="38"/>
      <c r="VM322" s="38"/>
      <c r="VN322" s="38"/>
      <c r="VO322" s="38"/>
      <c r="VP322" s="38"/>
      <c r="VQ322" s="38"/>
      <c r="VR322" s="38"/>
      <c r="VS322" s="38"/>
      <c r="VT322" s="38"/>
      <c r="VU322" s="38"/>
      <c r="VV322" s="38"/>
      <c r="VW322" s="38"/>
      <c r="VX322" s="38"/>
      <c r="VY322" s="38"/>
      <c r="VZ322" s="38"/>
      <c r="WA322" s="38"/>
      <c r="WB322" s="38"/>
      <c r="WC322" s="38"/>
      <c r="WD322" s="38"/>
      <c r="WE322" s="38"/>
      <c r="WF322" s="38"/>
      <c r="WG322" s="38"/>
      <c r="WH322" s="38"/>
      <c r="WI322" s="38"/>
      <c r="WJ322" s="38"/>
      <c r="WK322" s="38"/>
      <c r="WL322" s="38"/>
      <c r="WM322" s="38"/>
      <c r="WN322" s="38"/>
      <c r="WO322" s="38"/>
      <c r="WP322" s="38"/>
      <c r="WQ322" s="38"/>
      <c r="WR322" s="38"/>
      <c r="WS322" s="38"/>
      <c r="WT322" s="38"/>
      <c r="WU322" s="38"/>
      <c r="WV322" s="38"/>
      <c r="WW322" s="38"/>
      <c r="WX322" s="38"/>
      <c r="WY322" s="38"/>
      <c r="WZ322" s="38"/>
      <c r="XA322" s="38"/>
      <c r="XB322" s="38"/>
      <c r="XC322" s="38"/>
      <c r="XD322" s="38"/>
      <c r="XE322" s="38"/>
      <c r="XF322" s="38"/>
      <c r="XG322" s="38"/>
      <c r="XH322" s="38"/>
      <c r="XI322" s="38"/>
      <c r="XJ322" s="38"/>
      <c r="XK322" s="38"/>
      <c r="XL322" s="38"/>
      <c r="XM322" s="38"/>
      <c r="XN322" s="38"/>
      <c r="XO322" s="38"/>
      <c r="XP322" s="38"/>
      <c r="XQ322" s="38"/>
      <c r="XR322" s="38"/>
      <c r="XS322" s="38"/>
      <c r="XT322" s="38"/>
      <c r="XU322" s="38"/>
      <c r="XV322" s="38"/>
      <c r="XW322" s="38"/>
      <c r="XX322" s="38"/>
      <c r="XY322" s="38"/>
      <c r="XZ322" s="38"/>
      <c r="YA322" s="38"/>
      <c r="YB322" s="38"/>
      <c r="YC322" s="38"/>
      <c r="YD322" s="38"/>
      <c r="YE322" s="38"/>
      <c r="YF322" s="38"/>
      <c r="YG322" s="38"/>
      <c r="YH322" s="38"/>
      <c r="YI322" s="38"/>
      <c r="YJ322" s="38"/>
      <c r="YK322" s="38"/>
      <c r="YL322" s="38"/>
      <c r="YM322" s="38"/>
      <c r="YN322" s="38"/>
      <c r="YO322" s="38"/>
      <c r="YP322" s="38"/>
      <c r="YQ322" s="38"/>
      <c r="YR322" s="38"/>
      <c r="YS322" s="38"/>
      <c r="YT322" s="38"/>
      <c r="YU322" s="38"/>
      <c r="YV322" s="38"/>
      <c r="YW322" s="38"/>
      <c r="YX322" s="38"/>
      <c r="YY322" s="38"/>
      <c r="YZ322" s="38"/>
      <c r="ZA322" s="38"/>
      <c r="ZB322" s="38"/>
      <c r="ZC322" s="38"/>
      <c r="ZD322" s="38"/>
      <c r="ZE322" s="38"/>
      <c r="ZF322" s="38"/>
      <c r="ZG322" s="38"/>
      <c r="ZH322" s="38"/>
      <c r="ZI322" s="38"/>
      <c r="ZJ322" s="38"/>
      <c r="ZK322" s="38"/>
      <c r="ZL322" s="38"/>
      <c r="ZM322" s="38"/>
      <c r="ZN322" s="38"/>
      <c r="ZO322" s="38"/>
      <c r="ZP322" s="38"/>
      <c r="ZQ322" s="38"/>
      <c r="ZR322" s="38"/>
      <c r="ZS322" s="38"/>
      <c r="ZT322" s="38"/>
      <c r="ZU322" s="38"/>
      <c r="ZV322" s="38"/>
      <c r="ZW322" s="38"/>
      <c r="ZX322" s="38"/>
      <c r="ZY322" s="38"/>
      <c r="ZZ322" s="38"/>
      <c r="AAA322" s="38"/>
      <c r="AAB322" s="38"/>
      <c r="AAC322" s="38"/>
      <c r="AAD322" s="38"/>
      <c r="AAE322" s="38"/>
      <c r="AAF322" s="38"/>
      <c r="AAG322" s="38"/>
      <c r="AAH322" s="38"/>
      <c r="AAI322" s="38"/>
      <c r="AAJ322" s="31">
        <f t="shared" si="26"/>
        <v>0</v>
      </c>
    </row>
    <row r="323" spans="1:736" s="5" customFormat="1" ht="12" customHeight="1" x14ac:dyDescent="0.25">
      <c r="A323" s="43" t="s">
        <v>309</v>
      </c>
      <c r="B323" s="77">
        <f t="shared" si="29"/>
        <v>0</v>
      </c>
      <c r="C323" s="69">
        <v>1</v>
      </c>
      <c r="D323" s="71">
        <v>43343</v>
      </c>
      <c r="E323" s="79">
        <v>33.6</v>
      </c>
      <c r="F323" s="79">
        <f t="shared" si="33"/>
        <v>0</v>
      </c>
      <c r="G323" s="77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  <c r="CH323" s="38"/>
      <c r="CI323" s="38"/>
      <c r="CJ323" s="38"/>
      <c r="CK323" s="38"/>
      <c r="CL323" s="38"/>
      <c r="CM323" s="38"/>
      <c r="CN323" s="38"/>
      <c r="CO323" s="38">
        <v>2</v>
      </c>
      <c r="CP323" s="38"/>
      <c r="CQ323" s="38"/>
      <c r="CR323" s="38"/>
      <c r="CS323" s="38"/>
      <c r="CT323" s="38"/>
      <c r="CU323" s="38"/>
      <c r="CV323" s="38"/>
      <c r="CW323" s="38"/>
      <c r="CX323" s="38"/>
      <c r="CY323" s="38"/>
      <c r="CZ323" s="38"/>
      <c r="DA323" s="38"/>
      <c r="DB323" s="38"/>
      <c r="DC323" s="38"/>
      <c r="DD323" s="38">
        <v>2</v>
      </c>
      <c r="DE323" s="38"/>
      <c r="DF323" s="38"/>
      <c r="DG323" s="38"/>
      <c r="DH323" s="38"/>
      <c r="DI323" s="38"/>
      <c r="DJ323" s="38"/>
      <c r="DK323" s="38"/>
      <c r="DL323" s="38"/>
      <c r="DM323" s="38"/>
      <c r="DN323" s="38"/>
      <c r="DO323" s="38"/>
      <c r="DP323" s="38"/>
      <c r="DQ323" s="38"/>
      <c r="DR323" s="38"/>
      <c r="DS323" s="38"/>
      <c r="DT323" s="38"/>
      <c r="DU323" s="38"/>
      <c r="DV323" s="38"/>
      <c r="DW323" s="38"/>
      <c r="DX323" s="38"/>
      <c r="DY323" s="38"/>
      <c r="DZ323" s="38"/>
      <c r="EA323" s="38"/>
      <c r="EB323" s="38"/>
      <c r="EC323" s="38"/>
      <c r="ED323" s="38"/>
      <c r="EE323" s="38"/>
      <c r="EF323" s="38"/>
      <c r="EG323" s="38"/>
      <c r="EH323" s="38"/>
      <c r="EI323" s="38"/>
      <c r="EJ323" s="38"/>
      <c r="EK323" s="38"/>
      <c r="EL323" s="38"/>
      <c r="EM323" s="38"/>
      <c r="EN323" s="38"/>
      <c r="EO323" s="38"/>
      <c r="EP323" s="38"/>
      <c r="EQ323" s="38"/>
      <c r="ER323" s="38"/>
      <c r="ES323" s="38"/>
      <c r="ET323" s="38"/>
      <c r="EU323" s="38"/>
      <c r="EV323" s="38"/>
      <c r="EW323" s="38"/>
      <c r="EX323" s="38"/>
      <c r="EY323" s="38"/>
      <c r="EZ323" s="38"/>
      <c r="FA323" s="38"/>
      <c r="FB323" s="38"/>
      <c r="FC323" s="38"/>
      <c r="FD323" s="38"/>
      <c r="FE323" s="38"/>
      <c r="FF323" s="38"/>
      <c r="FG323" s="38"/>
      <c r="FH323" s="38"/>
      <c r="FI323" s="38"/>
      <c r="FJ323" s="38"/>
      <c r="FK323" s="38"/>
      <c r="FL323" s="38"/>
      <c r="FM323" s="38"/>
      <c r="FN323" s="38"/>
      <c r="FO323" s="38"/>
      <c r="FP323" s="38"/>
      <c r="FQ323" s="38"/>
      <c r="FR323" s="38"/>
      <c r="FS323" s="38"/>
      <c r="FT323" s="38"/>
      <c r="FU323" s="38"/>
      <c r="FV323" s="38"/>
      <c r="FW323" s="38"/>
      <c r="FX323" s="38"/>
      <c r="FY323" s="38"/>
      <c r="FZ323" s="38"/>
      <c r="GA323" s="38"/>
      <c r="GB323" s="38"/>
      <c r="GC323" s="38"/>
      <c r="GD323" s="38"/>
      <c r="GE323" s="38"/>
      <c r="GF323" s="38"/>
      <c r="GG323" s="38"/>
      <c r="GH323" s="38"/>
      <c r="GI323" s="38"/>
      <c r="GJ323" s="38"/>
      <c r="GK323" s="38"/>
      <c r="GL323" s="38"/>
      <c r="GM323" s="38"/>
      <c r="GN323" s="38"/>
      <c r="GO323" s="38"/>
      <c r="GP323" s="38"/>
      <c r="GQ323" s="38"/>
      <c r="GR323" s="38"/>
      <c r="GS323" s="38"/>
      <c r="GT323" s="38"/>
      <c r="GU323" s="38"/>
      <c r="GV323" s="38"/>
      <c r="GW323" s="38"/>
      <c r="GX323" s="38"/>
      <c r="GY323" s="38"/>
      <c r="GZ323" s="38"/>
      <c r="HA323" s="38"/>
      <c r="HB323" s="38"/>
      <c r="HC323" s="38"/>
      <c r="HD323" s="38"/>
      <c r="HE323" s="38"/>
      <c r="HF323" s="38"/>
      <c r="HG323" s="38"/>
      <c r="HH323" s="38"/>
      <c r="HI323" s="38"/>
      <c r="HJ323" s="38"/>
      <c r="HK323" s="38"/>
      <c r="HL323" s="38"/>
      <c r="HM323" s="38"/>
      <c r="HN323" s="38"/>
      <c r="HO323" s="38"/>
      <c r="HP323" s="38"/>
      <c r="HQ323" s="38"/>
      <c r="HR323" s="38"/>
      <c r="HS323" s="38"/>
      <c r="HT323" s="38"/>
      <c r="HU323" s="38"/>
      <c r="HV323" s="38"/>
      <c r="HW323" s="38"/>
      <c r="HX323" s="38"/>
      <c r="HY323" s="38"/>
      <c r="HZ323" s="38"/>
      <c r="IA323" s="38"/>
      <c r="IB323" s="38"/>
      <c r="IC323" s="38"/>
      <c r="ID323" s="38"/>
      <c r="IE323" s="38"/>
      <c r="IF323" s="38"/>
      <c r="IG323" s="38"/>
      <c r="IH323" s="38"/>
      <c r="II323" s="38"/>
      <c r="IJ323" s="38"/>
      <c r="IK323" s="38"/>
      <c r="IL323" s="38"/>
      <c r="IM323" s="38"/>
      <c r="IN323" s="38"/>
      <c r="IO323" s="38"/>
      <c r="IP323" s="38"/>
      <c r="IQ323" s="38"/>
      <c r="IR323" s="38"/>
      <c r="IS323" s="38"/>
      <c r="IT323" s="38"/>
      <c r="IU323" s="38"/>
      <c r="IV323" s="38"/>
      <c r="IW323" s="38"/>
      <c r="IX323" s="38"/>
      <c r="IY323" s="38"/>
      <c r="IZ323" s="38"/>
      <c r="JA323" s="38"/>
      <c r="JB323" s="38"/>
      <c r="JC323" s="38"/>
      <c r="JD323" s="38"/>
      <c r="JE323" s="38"/>
      <c r="JF323" s="38"/>
      <c r="JG323" s="38"/>
      <c r="JH323" s="38"/>
      <c r="JI323" s="38"/>
      <c r="JJ323" s="38"/>
      <c r="JK323" s="38"/>
      <c r="JL323" s="38"/>
      <c r="JM323" s="38"/>
      <c r="JN323" s="38"/>
      <c r="JO323" s="38"/>
      <c r="JP323" s="38"/>
      <c r="JQ323" s="38"/>
      <c r="JR323" s="38"/>
      <c r="JS323" s="38"/>
      <c r="JT323" s="38"/>
      <c r="JU323" s="38"/>
      <c r="JV323" s="38"/>
      <c r="JW323" s="38"/>
      <c r="JX323" s="38"/>
      <c r="JY323" s="38"/>
      <c r="JZ323" s="38"/>
      <c r="KA323" s="38"/>
      <c r="KB323" s="38"/>
      <c r="KC323" s="38"/>
      <c r="KD323" s="38"/>
      <c r="KE323" s="38"/>
      <c r="KF323" s="38"/>
      <c r="KG323" s="38"/>
      <c r="KH323" s="38"/>
      <c r="KI323" s="38"/>
      <c r="KJ323" s="38"/>
      <c r="KK323" s="38"/>
      <c r="KL323" s="38"/>
      <c r="KM323" s="38"/>
      <c r="KN323" s="38"/>
      <c r="KO323" s="38"/>
      <c r="KP323" s="38"/>
      <c r="KQ323" s="38"/>
      <c r="KR323" s="38"/>
      <c r="KS323" s="38"/>
      <c r="KT323" s="38"/>
      <c r="KU323" s="38"/>
      <c r="KV323" s="38"/>
      <c r="KW323" s="38"/>
      <c r="KX323" s="38"/>
      <c r="KY323" s="38"/>
      <c r="KZ323" s="38"/>
      <c r="LA323" s="38"/>
      <c r="LB323" s="38"/>
      <c r="LC323" s="38"/>
      <c r="LD323" s="38"/>
      <c r="LE323" s="38"/>
      <c r="LF323" s="38"/>
      <c r="LG323" s="38"/>
      <c r="LH323" s="38"/>
      <c r="LI323" s="38"/>
      <c r="LJ323" s="38"/>
      <c r="LK323" s="38"/>
      <c r="LL323" s="38"/>
      <c r="LM323" s="38"/>
      <c r="LN323" s="38"/>
      <c r="LO323" s="38"/>
      <c r="LP323" s="38"/>
      <c r="LQ323" s="38"/>
      <c r="LR323" s="38"/>
      <c r="LS323" s="38"/>
      <c r="LT323" s="38"/>
      <c r="LU323" s="38"/>
      <c r="LV323" s="38"/>
      <c r="LW323" s="38"/>
      <c r="LX323" s="38"/>
      <c r="LY323" s="38"/>
      <c r="LZ323" s="38"/>
      <c r="MA323" s="38"/>
      <c r="MB323" s="38"/>
      <c r="MC323" s="38"/>
      <c r="MD323" s="38"/>
      <c r="ME323" s="38"/>
      <c r="MF323" s="38"/>
      <c r="MG323" s="38"/>
      <c r="MH323" s="38"/>
      <c r="MI323" s="38"/>
      <c r="MJ323" s="38"/>
      <c r="MK323" s="38"/>
      <c r="ML323" s="38"/>
      <c r="MM323" s="38"/>
      <c r="MN323" s="38"/>
      <c r="MO323" s="38"/>
      <c r="MP323" s="38"/>
      <c r="MQ323" s="38"/>
      <c r="MR323" s="38"/>
      <c r="MS323" s="38"/>
      <c r="MT323" s="38"/>
      <c r="MU323" s="38"/>
      <c r="MV323" s="38"/>
      <c r="MW323" s="38"/>
      <c r="MX323" s="38"/>
      <c r="MY323" s="38"/>
      <c r="MZ323" s="38"/>
      <c r="NA323" s="38"/>
      <c r="NB323" s="38"/>
      <c r="NC323" s="38"/>
      <c r="ND323" s="38"/>
      <c r="NE323" s="38"/>
      <c r="NF323" s="38"/>
      <c r="NG323" s="38"/>
      <c r="NH323" s="38"/>
      <c r="NI323" s="38"/>
      <c r="NJ323" s="38"/>
      <c r="NK323" s="38"/>
      <c r="NL323" s="38"/>
      <c r="NM323" s="38"/>
      <c r="NN323" s="38"/>
      <c r="NO323" s="38"/>
      <c r="NP323" s="38"/>
      <c r="NQ323" s="38"/>
      <c r="NR323" s="38"/>
      <c r="NS323" s="38"/>
      <c r="NT323" s="38"/>
      <c r="NU323" s="38"/>
      <c r="NV323" s="38"/>
      <c r="NW323" s="38"/>
      <c r="NX323" s="38"/>
      <c r="NY323" s="38"/>
      <c r="NZ323" s="38"/>
      <c r="OA323" s="38"/>
      <c r="OB323" s="38"/>
      <c r="OC323" s="38"/>
      <c r="OD323" s="38"/>
      <c r="OE323" s="38"/>
      <c r="OF323" s="38"/>
      <c r="OG323" s="38"/>
      <c r="OH323" s="38"/>
      <c r="OI323" s="38"/>
      <c r="OJ323" s="38"/>
      <c r="OK323" s="38"/>
      <c r="OL323" s="38"/>
      <c r="OM323" s="38"/>
      <c r="ON323" s="38"/>
      <c r="OO323" s="38"/>
      <c r="OP323" s="38"/>
      <c r="OQ323" s="38"/>
      <c r="OR323" s="38"/>
      <c r="OS323" s="38"/>
      <c r="OT323" s="38"/>
      <c r="OU323" s="38"/>
      <c r="OV323" s="38"/>
      <c r="OW323" s="38"/>
      <c r="OX323" s="38"/>
      <c r="OY323" s="38"/>
      <c r="OZ323" s="38"/>
      <c r="PA323" s="38"/>
      <c r="PB323" s="38"/>
      <c r="PC323" s="38"/>
      <c r="PD323" s="38"/>
      <c r="PE323" s="38"/>
      <c r="PF323" s="38"/>
      <c r="PG323" s="38"/>
      <c r="PH323" s="38"/>
      <c r="PI323" s="38"/>
      <c r="PJ323" s="38"/>
      <c r="PK323" s="38"/>
      <c r="PL323" s="38"/>
      <c r="PM323" s="38"/>
      <c r="PN323" s="38"/>
      <c r="PO323" s="38"/>
      <c r="PP323" s="38"/>
      <c r="PQ323" s="38"/>
      <c r="PR323" s="38"/>
      <c r="PS323" s="38"/>
      <c r="PT323" s="38"/>
      <c r="PU323" s="38"/>
      <c r="PV323" s="38"/>
      <c r="PW323" s="38"/>
      <c r="PX323" s="38"/>
      <c r="PY323" s="38"/>
      <c r="PZ323" s="38"/>
      <c r="QA323" s="38"/>
      <c r="QB323" s="38"/>
      <c r="QC323" s="38"/>
      <c r="QD323" s="38"/>
      <c r="QE323" s="38"/>
      <c r="QF323" s="38"/>
      <c r="QG323" s="38"/>
      <c r="QH323" s="38"/>
      <c r="QI323" s="38"/>
      <c r="QJ323" s="38"/>
      <c r="QK323" s="38"/>
      <c r="QL323" s="38"/>
      <c r="QM323" s="38"/>
      <c r="QN323" s="38"/>
      <c r="QO323" s="38"/>
      <c r="QP323" s="38"/>
      <c r="QQ323" s="38"/>
      <c r="QR323" s="38"/>
      <c r="QS323" s="38"/>
      <c r="QT323" s="38"/>
      <c r="QU323" s="38"/>
      <c r="QV323" s="38"/>
      <c r="QW323" s="38"/>
      <c r="QX323" s="38"/>
      <c r="QY323" s="38"/>
      <c r="QZ323" s="38"/>
      <c r="RA323" s="38"/>
      <c r="RB323" s="38"/>
      <c r="RC323" s="38"/>
      <c r="RD323" s="38"/>
      <c r="RE323" s="38"/>
      <c r="RF323" s="38"/>
      <c r="RG323" s="38"/>
      <c r="RH323" s="38"/>
      <c r="RI323" s="38"/>
      <c r="RJ323" s="38"/>
      <c r="RK323" s="38"/>
      <c r="RL323" s="38">
        <v>3</v>
      </c>
      <c r="RM323" s="38"/>
      <c r="RN323" s="38">
        <v>3</v>
      </c>
      <c r="RO323" s="38"/>
      <c r="RP323" s="38"/>
      <c r="RQ323" s="38"/>
      <c r="RR323" s="38"/>
      <c r="RS323" s="38"/>
      <c r="RT323" s="38"/>
      <c r="RU323" s="38"/>
      <c r="RV323" s="38"/>
      <c r="RW323" s="38"/>
      <c r="RX323" s="38"/>
      <c r="RY323" s="38"/>
      <c r="RZ323" s="38"/>
      <c r="SA323" s="38"/>
      <c r="SB323" s="38"/>
      <c r="SC323" s="38"/>
      <c r="SD323" s="38"/>
      <c r="SE323" s="38"/>
      <c r="SF323" s="38"/>
      <c r="SG323" s="38"/>
      <c r="SH323" s="38"/>
      <c r="SI323" s="38"/>
      <c r="SJ323" s="38"/>
      <c r="SK323" s="38"/>
      <c r="SL323" s="38"/>
      <c r="SM323" s="38"/>
      <c r="SN323" s="38"/>
      <c r="SO323" s="38"/>
      <c r="SP323" s="38"/>
      <c r="SQ323" s="38"/>
      <c r="SR323" s="38"/>
      <c r="SS323" s="38"/>
      <c r="ST323" s="38"/>
      <c r="SU323" s="38"/>
      <c r="SV323" s="38"/>
      <c r="SW323" s="38"/>
      <c r="SX323" s="38"/>
      <c r="SY323" s="38"/>
      <c r="SZ323" s="38"/>
      <c r="TA323" s="38"/>
      <c r="TB323" s="38"/>
      <c r="TC323" s="38"/>
      <c r="TD323" s="38"/>
      <c r="TE323" s="38"/>
      <c r="TF323" s="38"/>
      <c r="TG323" s="38"/>
      <c r="TH323" s="38"/>
      <c r="TI323" s="38"/>
      <c r="TJ323" s="38"/>
      <c r="TK323" s="38"/>
      <c r="TL323" s="38"/>
      <c r="TM323" s="38"/>
      <c r="TN323" s="38"/>
      <c r="TO323" s="38"/>
      <c r="TP323" s="38"/>
      <c r="TQ323" s="38"/>
      <c r="TR323" s="38"/>
      <c r="TS323" s="38"/>
      <c r="TT323" s="38"/>
      <c r="TU323" s="38"/>
      <c r="TV323" s="38"/>
      <c r="TW323" s="38"/>
      <c r="TX323" s="38"/>
      <c r="TY323" s="38"/>
      <c r="TZ323" s="38"/>
      <c r="UA323" s="38"/>
      <c r="UB323" s="38"/>
      <c r="UC323" s="38"/>
      <c r="UD323" s="38"/>
      <c r="UE323" s="38"/>
      <c r="UF323" s="38"/>
      <c r="UG323" s="38"/>
      <c r="UH323" s="38"/>
      <c r="UI323" s="38"/>
      <c r="UJ323" s="38"/>
      <c r="UK323" s="38"/>
      <c r="UL323" s="38"/>
      <c r="UM323" s="38"/>
      <c r="UN323" s="38"/>
      <c r="UO323" s="38"/>
      <c r="UP323" s="38"/>
      <c r="UQ323" s="38"/>
      <c r="UR323" s="38"/>
      <c r="US323" s="38"/>
      <c r="UT323" s="38"/>
      <c r="UU323" s="38"/>
      <c r="UV323" s="38"/>
      <c r="UW323" s="38"/>
      <c r="UX323" s="38"/>
      <c r="UY323" s="38"/>
      <c r="UZ323" s="38"/>
      <c r="VA323" s="38"/>
      <c r="VB323" s="38"/>
      <c r="VC323" s="38"/>
      <c r="VD323" s="38"/>
      <c r="VE323" s="38"/>
      <c r="VF323" s="38"/>
      <c r="VG323" s="38"/>
      <c r="VH323" s="38"/>
      <c r="VI323" s="38"/>
      <c r="VJ323" s="38"/>
      <c r="VK323" s="38"/>
      <c r="VL323" s="38"/>
      <c r="VM323" s="38"/>
      <c r="VN323" s="38"/>
      <c r="VO323" s="38"/>
      <c r="VP323" s="38"/>
      <c r="VQ323" s="38"/>
      <c r="VR323" s="38"/>
      <c r="VS323" s="38"/>
      <c r="VT323" s="38"/>
      <c r="VU323" s="38"/>
      <c r="VV323" s="38"/>
      <c r="VW323" s="38"/>
      <c r="VX323" s="38"/>
      <c r="VY323" s="38"/>
      <c r="VZ323" s="38"/>
      <c r="WA323" s="38"/>
      <c r="WB323" s="38"/>
      <c r="WC323" s="38"/>
      <c r="WD323" s="38"/>
      <c r="WE323" s="38"/>
      <c r="WF323" s="38"/>
      <c r="WG323" s="38"/>
      <c r="WH323" s="38"/>
      <c r="WI323" s="38"/>
      <c r="WJ323" s="38"/>
      <c r="WK323" s="38"/>
      <c r="WL323" s="38"/>
      <c r="WM323" s="38"/>
      <c r="WN323" s="38"/>
      <c r="WO323" s="38"/>
      <c r="WP323" s="38"/>
      <c r="WQ323" s="38"/>
      <c r="WR323" s="38"/>
      <c r="WS323" s="38"/>
      <c r="WT323" s="38"/>
      <c r="WU323" s="38"/>
      <c r="WV323" s="38"/>
      <c r="WW323" s="38"/>
      <c r="WX323" s="38"/>
      <c r="WY323" s="38"/>
      <c r="WZ323" s="38"/>
      <c r="XA323" s="38"/>
      <c r="XB323" s="38"/>
      <c r="XC323" s="38"/>
      <c r="XD323" s="38"/>
      <c r="XE323" s="38"/>
      <c r="XF323" s="38"/>
      <c r="XG323" s="38"/>
      <c r="XH323" s="38"/>
      <c r="XI323" s="38"/>
      <c r="XJ323" s="38"/>
      <c r="XK323" s="38"/>
      <c r="XL323" s="38"/>
      <c r="XM323" s="38"/>
      <c r="XN323" s="38"/>
      <c r="XO323" s="38"/>
      <c r="XP323" s="38"/>
      <c r="XQ323" s="38"/>
      <c r="XR323" s="38"/>
      <c r="XS323" s="38"/>
      <c r="XT323" s="38"/>
      <c r="XU323" s="38"/>
      <c r="XV323" s="38"/>
      <c r="XW323" s="38"/>
      <c r="XX323" s="38"/>
      <c r="XY323" s="38"/>
      <c r="XZ323" s="38"/>
      <c r="YA323" s="38"/>
      <c r="YB323" s="38"/>
      <c r="YC323" s="38"/>
      <c r="YD323" s="38"/>
      <c r="YE323" s="38"/>
      <c r="YF323" s="38"/>
      <c r="YG323" s="38"/>
      <c r="YH323" s="38"/>
      <c r="YI323" s="38"/>
      <c r="YJ323" s="38"/>
      <c r="YK323" s="38"/>
      <c r="YL323" s="38"/>
      <c r="YM323" s="38"/>
      <c r="YN323" s="38"/>
      <c r="YO323" s="38"/>
      <c r="YP323" s="38"/>
      <c r="YQ323" s="38"/>
      <c r="YR323" s="38"/>
      <c r="YS323" s="38"/>
      <c r="YT323" s="38"/>
      <c r="YU323" s="38"/>
      <c r="YV323" s="38"/>
      <c r="YW323" s="38"/>
      <c r="YX323" s="38"/>
      <c r="YY323" s="38"/>
      <c r="YZ323" s="38"/>
      <c r="ZA323" s="38"/>
      <c r="ZB323" s="38"/>
      <c r="ZC323" s="38"/>
      <c r="ZD323" s="38"/>
      <c r="ZE323" s="38"/>
      <c r="ZF323" s="38"/>
      <c r="ZG323" s="38"/>
      <c r="ZH323" s="38"/>
      <c r="ZI323" s="38"/>
      <c r="ZJ323" s="38"/>
      <c r="ZK323" s="38"/>
      <c r="ZL323" s="38"/>
      <c r="ZM323" s="38"/>
      <c r="ZN323" s="38"/>
      <c r="ZO323" s="38"/>
      <c r="ZP323" s="38"/>
      <c r="ZQ323" s="38"/>
      <c r="ZR323" s="38"/>
      <c r="ZS323" s="38"/>
      <c r="ZT323" s="38"/>
      <c r="ZU323" s="38"/>
      <c r="ZV323" s="38"/>
      <c r="ZW323" s="38"/>
      <c r="ZX323" s="38"/>
      <c r="ZY323" s="38"/>
      <c r="ZZ323" s="38"/>
      <c r="AAA323" s="38"/>
      <c r="AAB323" s="38"/>
      <c r="AAC323" s="38"/>
      <c r="AAD323" s="38"/>
      <c r="AAE323" s="38"/>
      <c r="AAF323" s="38"/>
      <c r="AAG323" s="38"/>
      <c r="AAH323" s="38"/>
      <c r="AAI323" s="38"/>
      <c r="AAJ323" s="31">
        <f t="shared" si="26"/>
        <v>0</v>
      </c>
    </row>
    <row r="324" spans="1:736" s="5" customFormat="1" ht="12" customHeight="1" x14ac:dyDescent="0.25">
      <c r="A324" s="43" t="s">
        <v>162</v>
      </c>
      <c r="B324" s="77">
        <f t="shared" si="29"/>
        <v>0</v>
      </c>
      <c r="C324" s="69">
        <v>1</v>
      </c>
      <c r="D324" s="71">
        <v>43367</v>
      </c>
      <c r="E324" s="79">
        <v>54</v>
      </c>
      <c r="F324" s="79">
        <f>E324*B324</f>
        <v>0</v>
      </c>
      <c r="G324" s="77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  <c r="CH324" s="38"/>
      <c r="CI324" s="38"/>
      <c r="CJ324" s="38"/>
      <c r="CK324" s="38"/>
      <c r="CL324" s="38"/>
      <c r="CM324" s="38"/>
      <c r="CN324" s="38"/>
      <c r="CO324" s="38"/>
      <c r="CP324" s="38"/>
      <c r="CQ324" s="38"/>
      <c r="CR324" s="38"/>
      <c r="CS324" s="38"/>
      <c r="CT324" s="38"/>
      <c r="CU324" s="38"/>
      <c r="CV324" s="38"/>
      <c r="CW324" s="38"/>
      <c r="CX324" s="38"/>
      <c r="CY324" s="38"/>
      <c r="CZ324" s="38"/>
      <c r="DA324" s="38"/>
      <c r="DB324" s="38"/>
      <c r="DC324" s="38"/>
      <c r="DD324" s="38"/>
      <c r="DE324" s="38"/>
      <c r="DF324" s="38"/>
      <c r="DG324" s="38"/>
      <c r="DH324" s="38"/>
      <c r="DI324" s="38"/>
      <c r="DJ324" s="38"/>
      <c r="DK324" s="38"/>
      <c r="DL324" s="38"/>
      <c r="DM324" s="38"/>
      <c r="DN324" s="38"/>
      <c r="DO324" s="38"/>
      <c r="DP324" s="38"/>
      <c r="DQ324" s="38"/>
      <c r="DR324" s="38"/>
      <c r="DS324" s="38"/>
      <c r="DT324" s="38"/>
      <c r="DU324" s="38"/>
      <c r="DV324" s="38"/>
      <c r="DW324" s="38"/>
      <c r="DX324" s="38"/>
      <c r="DY324" s="38"/>
      <c r="DZ324" s="38"/>
      <c r="EA324" s="38"/>
      <c r="EB324" s="38"/>
      <c r="EC324" s="38"/>
      <c r="ED324" s="38"/>
      <c r="EE324" s="38"/>
      <c r="EF324" s="38"/>
      <c r="EG324" s="38"/>
      <c r="EH324" s="38"/>
      <c r="EI324" s="38"/>
      <c r="EJ324" s="38"/>
      <c r="EK324" s="38"/>
      <c r="EL324" s="38"/>
      <c r="EM324" s="38"/>
      <c r="EN324" s="38"/>
      <c r="EO324" s="38"/>
      <c r="EP324" s="38"/>
      <c r="EQ324" s="38"/>
      <c r="ER324" s="38"/>
      <c r="ES324" s="38"/>
      <c r="ET324" s="38"/>
      <c r="EU324" s="38"/>
      <c r="EV324" s="38"/>
      <c r="EW324" s="38"/>
      <c r="EX324" s="38"/>
      <c r="EY324" s="38"/>
      <c r="EZ324" s="38"/>
      <c r="FA324" s="38"/>
      <c r="FB324" s="38"/>
      <c r="FC324" s="38"/>
      <c r="FD324" s="38"/>
      <c r="FE324" s="38"/>
      <c r="FF324" s="38"/>
      <c r="FG324" s="38"/>
      <c r="FH324" s="38"/>
      <c r="FI324" s="38"/>
      <c r="FJ324" s="38"/>
      <c r="FK324" s="38"/>
      <c r="FL324" s="38"/>
      <c r="FM324" s="38"/>
      <c r="FN324" s="38"/>
      <c r="FO324" s="38"/>
      <c r="FP324" s="38"/>
      <c r="FQ324" s="38"/>
      <c r="FR324" s="38"/>
      <c r="FS324" s="38"/>
      <c r="FT324" s="38"/>
      <c r="FU324" s="38"/>
      <c r="FV324" s="38"/>
      <c r="FW324" s="38"/>
      <c r="FX324" s="38"/>
      <c r="FY324" s="38"/>
      <c r="FZ324" s="38"/>
      <c r="GA324" s="38"/>
      <c r="GB324" s="38"/>
      <c r="GC324" s="38"/>
      <c r="GD324" s="38"/>
      <c r="GE324" s="38"/>
      <c r="GF324" s="38"/>
      <c r="GG324" s="38"/>
      <c r="GH324" s="38"/>
      <c r="GI324" s="38"/>
      <c r="GJ324" s="38"/>
      <c r="GK324" s="38"/>
      <c r="GL324" s="38"/>
      <c r="GM324" s="38"/>
      <c r="GN324" s="38"/>
      <c r="GO324" s="38"/>
      <c r="GP324" s="38"/>
      <c r="GQ324" s="38"/>
      <c r="GR324" s="38"/>
      <c r="GS324" s="38"/>
      <c r="GT324" s="38"/>
      <c r="GU324" s="38"/>
      <c r="GV324" s="38"/>
      <c r="GW324" s="38"/>
      <c r="GX324" s="38"/>
      <c r="GY324" s="38"/>
      <c r="GZ324" s="38"/>
      <c r="HA324" s="38"/>
      <c r="HB324" s="38"/>
      <c r="HC324" s="38"/>
      <c r="HD324" s="38"/>
      <c r="HE324" s="38"/>
      <c r="HF324" s="38"/>
      <c r="HG324" s="38"/>
      <c r="HH324" s="38"/>
      <c r="HI324" s="38"/>
      <c r="HJ324" s="38"/>
      <c r="HK324" s="38"/>
      <c r="HL324" s="38"/>
      <c r="HM324" s="38"/>
      <c r="HN324" s="38"/>
      <c r="HO324" s="38"/>
      <c r="HP324" s="38"/>
      <c r="HQ324" s="38"/>
      <c r="HR324" s="38"/>
      <c r="HS324" s="38"/>
      <c r="HT324" s="38"/>
      <c r="HU324" s="38"/>
      <c r="HV324" s="38"/>
      <c r="HW324" s="38"/>
      <c r="HX324" s="38"/>
      <c r="HY324" s="38"/>
      <c r="HZ324" s="38"/>
      <c r="IA324" s="38"/>
      <c r="IB324" s="38"/>
      <c r="IC324" s="38"/>
      <c r="ID324" s="38"/>
      <c r="IE324" s="38"/>
      <c r="IF324" s="38"/>
      <c r="IG324" s="38"/>
      <c r="IH324" s="38"/>
      <c r="II324" s="38"/>
      <c r="IJ324" s="38"/>
      <c r="IK324" s="38"/>
      <c r="IL324" s="38"/>
      <c r="IM324" s="38"/>
      <c r="IN324" s="38"/>
      <c r="IO324" s="38"/>
      <c r="IP324" s="38"/>
      <c r="IQ324" s="38"/>
      <c r="IR324" s="38"/>
      <c r="IS324" s="38"/>
      <c r="IT324" s="38"/>
      <c r="IU324" s="38"/>
      <c r="IV324" s="38"/>
      <c r="IW324" s="38"/>
      <c r="IX324" s="38"/>
      <c r="IY324" s="38"/>
      <c r="IZ324" s="38"/>
      <c r="JA324" s="38"/>
      <c r="JB324" s="38"/>
      <c r="JC324" s="38"/>
      <c r="JD324" s="38"/>
      <c r="JE324" s="38"/>
      <c r="JF324" s="38"/>
      <c r="JG324" s="38"/>
      <c r="JH324" s="38"/>
      <c r="JI324" s="38"/>
      <c r="JJ324" s="38"/>
      <c r="JK324" s="38"/>
      <c r="JL324" s="38"/>
      <c r="JM324" s="38"/>
      <c r="JN324" s="38"/>
      <c r="JO324" s="38"/>
      <c r="JP324" s="38"/>
      <c r="JQ324" s="38"/>
      <c r="JR324" s="38"/>
      <c r="JS324" s="38"/>
      <c r="JT324" s="38"/>
      <c r="JU324" s="38"/>
      <c r="JV324" s="38"/>
      <c r="JW324" s="38"/>
      <c r="JX324" s="38"/>
      <c r="JY324" s="38"/>
      <c r="JZ324" s="38"/>
      <c r="KA324" s="38"/>
      <c r="KB324" s="38"/>
      <c r="KC324" s="38"/>
      <c r="KD324" s="38"/>
      <c r="KE324" s="38"/>
      <c r="KF324" s="38"/>
      <c r="KG324" s="38"/>
      <c r="KH324" s="38"/>
      <c r="KI324" s="38"/>
      <c r="KJ324" s="38"/>
      <c r="KK324" s="38"/>
      <c r="KL324" s="38"/>
      <c r="KM324" s="38"/>
      <c r="KN324" s="38"/>
      <c r="KO324" s="38"/>
      <c r="KP324" s="38"/>
      <c r="KQ324" s="38"/>
      <c r="KR324" s="38"/>
      <c r="KS324" s="38"/>
      <c r="KT324" s="38"/>
      <c r="KU324" s="38"/>
      <c r="KV324" s="38"/>
      <c r="KW324" s="38"/>
      <c r="KX324" s="38"/>
      <c r="KY324" s="38"/>
      <c r="KZ324" s="38"/>
      <c r="LA324" s="38"/>
      <c r="LB324" s="38"/>
      <c r="LC324" s="38"/>
      <c r="LD324" s="38"/>
      <c r="LE324" s="38"/>
      <c r="LF324" s="38"/>
      <c r="LG324" s="38"/>
      <c r="LH324" s="38"/>
      <c r="LI324" s="38"/>
      <c r="LJ324" s="38"/>
      <c r="LK324" s="38"/>
      <c r="LL324" s="38"/>
      <c r="LM324" s="38"/>
      <c r="LN324" s="38"/>
      <c r="LO324" s="38"/>
      <c r="LP324" s="38"/>
      <c r="LQ324" s="38"/>
      <c r="LR324" s="38"/>
      <c r="LS324" s="38"/>
      <c r="LT324" s="38"/>
      <c r="LU324" s="38"/>
      <c r="LV324" s="38"/>
      <c r="LW324" s="38"/>
      <c r="LX324" s="38"/>
      <c r="LY324" s="38"/>
      <c r="LZ324" s="38"/>
      <c r="MA324" s="38"/>
      <c r="MB324" s="38"/>
      <c r="MC324" s="38"/>
      <c r="MD324" s="38"/>
      <c r="ME324" s="38"/>
      <c r="MF324" s="38"/>
      <c r="MG324" s="38"/>
      <c r="MH324" s="38"/>
      <c r="MI324" s="38"/>
      <c r="MJ324" s="38"/>
      <c r="MK324" s="38"/>
      <c r="ML324" s="38"/>
      <c r="MM324" s="38"/>
      <c r="MN324" s="38"/>
      <c r="MO324" s="38"/>
      <c r="MP324" s="38"/>
      <c r="MQ324" s="38"/>
      <c r="MR324" s="38"/>
      <c r="MS324" s="38"/>
      <c r="MT324" s="38"/>
      <c r="MU324" s="38"/>
      <c r="MV324" s="38"/>
      <c r="MW324" s="38"/>
      <c r="MX324" s="38"/>
      <c r="MY324" s="38"/>
      <c r="MZ324" s="38"/>
      <c r="NA324" s="38"/>
      <c r="NB324" s="38"/>
      <c r="NC324" s="38"/>
      <c r="ND324" s="38"/>
      <c r="NE324" s="38"/>
      <c r="NF324" s="38"/>
      <c r="NG324" s="38"/>
      <c r="NH324" s="38"/>
      <c r="NI324" s="38"/>
      <c r="NJ324" s="38"/>
      <c r="NK324" s="38"/>
      <c r="NL324" s="38"/>
      <c r="NM324" s="38"/>
      <c r="NN324" s="38"/>
      <c r="NO324" s="38"/>
      <c r="NP324" s="38"/>
      <c r="NQ324" s="38"/>
      <c r="NR324" s="38"/>
      <c r="NS324" s="38"/>
      <c r="NT324" s="38"/>
      <c r="NU324" s="38"/>
      <c r="NV324" s="38"/>
      <c r="NW324" s="38"/>
      <c r="NX324" s="38"/>
      <c r="NY324" s="38"/>
      <c r="NZ324" s="38"/>
      <c r="OA324" s="38"/>
      <c r="OB324" s="38"/>
      <c r="OC324" s="38"/>
      <c r="OD324" s="38"/>
      <c r="OE324" s="38"/>
      <c r="OF324" s="38"/>
      <c r="OG324" s="38"/>
      <c r="OH324" s="38"/>
      <c r="OI324" s="38"/>
      <c r="OJ324" s="38"/>
      <c r="OK324" s="38"/>
      <c r="OL324" s="38"/>
      <c r="OM324" s="38"/>
      <c r="ON324" s="38"/>
      <c r="OO324" s="38"/>
      <c r="OP324" s="38"/>
      <c r="OQ324" s="38"/>
      <c r="OR324" s="38"/>
      <c r="OS324" s="38"/>
      <c r="OT324" s="38"/>
      <c r="OU324" s="38"/>
      <c r="OV324" s="38"/>
      <c r="OW324" s="38"/>
      <c r="OX324" s="38"/>
      <c r="OY324" s="38"/>
      <c r="OZ324" s="38"/>
      <c r="PA324" s="38"/>
      <c r="PB324" s="38"/>
      <c r="PC324" s="38"/>
      <c r="PD324" s="38"/>
      <c r="PE324" s="38"/>
      <c r="PF324" s="38"/>
      <c r="PG324" s="38"/>
      <c r="PH324" s="38"/>
      <c r="PI324" s="38"/>
      <c r="PJ324" s="38"/>
      <c r="PK324" s="38"/>
      <c r="PL324" s="38"/>
      <c r="PM324" s="38"/>
      <c r="PN324" s="38"/>
      <c r="PO324" s="38"/>
      <c r="PP324" s="38"/>
      <c r="PQ324" s="38"/>
      <c r="PR324" s="38"/>
      <c r="PS324" s="38"/>
      <c r="PT324" s="38"/>
      <c r="PU324" s="38"/>
      <c r="PV324" s="38"/>
      <c r="PW324" s="38"/>
      <c r="PX324" s="38"/>
      <c r="PY324" s="38"/>
      <c r="PZ324" s="38"/>
      <c r="QA324" s="38"/>
      <c r="QB324" s="38"/>
      <c r="QC324" s="38"/>
      <c r="QD324" s="38"/>
      <c r="QE324" s="38"/>
      <c r="QF324" s="38"/>
      <c r="QG324" s="38"/>
      <c r="QH324" s="38"/>
      <c r="QI324" s="38"/>
      <c r="QJ324" s="38"/>
      <c r="QK324" s="38"/>
      <c r="QL324" s="38"/>
      <c r="QM324" s="38"/>
      <c r="QN324" s="38"/>
      <c r="QO324" s="38"/>
      <c r="QP324" s="38"/>
      <c r="QQ324" s="38"/>
      <c r="QR324" s="38"/>
      <c r="QS324" s="38"/>
      <c r="QT324" s="38"/>
      <c r="QU324" s="38"/>
      <c r="QV324" s="38"/>
      <c r="QW324" s="38"/>
      <c r="QX324" s="38"/>
      <c r="QY324" s="38"/>
      <c r="QZ324" s="38"/>
      <c r="RA324" s="38"/>
      <c r="RB324" s="38"/>
      <c r="RC324" s="38"/>
      <c r="RD324" s="38"/>
      <c r="RE324" s="38"/>
      <c r="RF324" s="38"/>
      <c r="RG324" s="38"/>
      <c r="RH324" s="38"/>
      <c r="RI324" s="38"/>
      <c r="RJ324" s="38"/>
      <c r="RK324" s="38"/>
      <c r="RL324" s="38"/>
      <c r="RM324" s="38"/>
      <c r="RN324" s="38"/>
      <c r="RO324" s="38"/>
      <c r="RP324" s="38"/>
      <c r="RQ324" s="38"/>
      <c r="RR324" s="38"/>
      <c r="RS324" s="38"/>
      <c r="RT324" s="38"/>
      <c r="RU324" s="38"/>
      <c r="RV324" s="38"/>
      <c r="RW324" s="38"/>
      <c r="RX324" s="38"/>
      <c r="RY324" s="38"/>
      <c r="RZ324" s="38"/>
      <c r="SA324" s="38"/>
      <c r="SB324" s="38"/>
      <c r="SC324" s="38"/>
      <c r="SD324" s="38"/>
      <c r="SE324" s="38"/>
      <c r="SF324" s="38"/>
      <c r="SG324" s="38"/>
      <c r="SH324" s="38"/>
      <c r="SI324" s="38"/>
      <c r="SJ324" s="38"/>
      <c r="SK324" s="38"/>
      <c r="SL324" s="38"/>
      <c r="SM324" s="38"/>
      <c r="SN324" s="38"/>
      <c r="SO324" s="38"/>
      <c r="SP324" s="38"/>
      <c r="SQ324" s="38"/>
      <c r="SR324" s="38"/>
      <c r="SS324" s="38">
        <v>7</v>
      </c>
      <c r="ST324" s="38"/>
      <c r="SU324" s="38"/>
      <c r="SV324" s="38"/>
      <c r="SW324" s="38"/>
      <c r="SX324" s="38">
        <v>7</v>
      </c>
      <c r="SY324" s="38"/>
      <c r="SZ324" s="38"/>
      <c r="TA324" s="38"/>
      <c r="TB324" s="38"/>
      <c r="TC324" s="38"/>
      <c r="TD324" s="38"/>
      <c r="TE324" s="38"/>
      <c r="TF324" s="38"/>
      <c r="TG324" s="38"/>
      <c r="TH324" s="38"/>
      <c r="TI324" s="38"/>
      <c r="TJ324" s="38"/>
      <c r="TK324" s="38"/>
      <c r="TL324" s="38"/>
      <c r="TM324" s="38"/>
      <c r="TN324" s="38"/>
      <c r="TO324" s="38"/>
      <c r="TP324" s="38"/>
      <c r="TQ324" s="38"/>
      <c r="TR324" s="38"/>
      <c r="TS324" s="38"/>
      <c r="TT324" s="38"/>
      <c r="TU324" s="38"/>
      <c r="TV324" s="38"/>
      <c r="TW324" s="38"/>
      <c r="TX324" s="38"/>
      <c r="TY324" s="38"/>
      <c r="TZ324" s="38"/>
      <c r="UA324" s="38"/>
      <c r="UB324" s="38"/>
      <c r="UC324" s="38"/>
      <c r="UD324" s="38"/>
      <c r="UE324" s="38"/>
      <c r="UF324" s="38"/>
      <c r="UG324" s="38"/>
      <c r="UH324" s="38"/>
      <c r="UI324" s="38"/>
      <c r="UJ324" s="38"/>
      <c r="UK324" s="38"/>
      <c r="UL324" s="38"/>
      <c r="UM324" s="38"/>
      <c r="UN324" s="38"/>
      <c r="UO324" s="38"/>
      <c r="UP324" s="38"/>
      <c r="UQ324" s="38"/>
      <c r="UR324" s="38"/>
      <c r="US324" s="38"/>
      <c r="UT324" s="38"/>
      <c r="UU324" s="38"/>
      <c r="UV324" s="38"/>
      <c r="UW324" s="38"/>
      <c r="UX324" s="38"/>
      <c r="UY324" s="38"/>
      <c r="UZ324" s="38"/>
      <c r="VA324" s="38"/>
      <c r="VB324" s="38"/>
      <c r="VC324" s="38"/>
      <c r="VD324" s="38"/>
      <c r="VE324" s="38"/>
      <c r="VF324" s="38"/>
      <c r="VG324" s="38"/>
      <c r="VH324" s="38"/>
      <c r="VI324" s="38"/>
      <c r="VJ324" s="38"/>
      <c r="VK324" s="38"/>
      <c r="VL324" s="38"/>
      <c r="VM324" s="38"/>
      <c r="VN324" s="38"/>
      <c r="VO324" s="38"/>
      <c r="VP324" s="38"/>
      <c r="VQ324" s="38"/>
      <c r="VR324" s="38"/>
      <c r="VS324" s="38"/>
      <c r="VT324" s="38"/>
      <c r="VU324" s="38"/>
      <c r="VV324" s="38"/>
      <c r="VW324" s="38"/>
      <c r="VX324" s="38"/>
      <c r="VY324" s="38"/>
      <c r="VZ324" s="38"/>
      <c r="WA324" s="38"/>
      <c r="WB324" s="38"/>
      <c r="WC324" s="38"/>
      <c r="WD324" s="38"/>
      <c r="WE324" s="38"/>
      <c r="WF324" s="38"/>
      <c r="WG324" s="38"/>
      <c r="WH324" s="38"/>
      <c r="WI324" s="38"/>
      <c r="WJ324" s="38"/>
      <c r="WK324" s="38"/>
      <c r="WL324" s="38"/>
      <c r="WM324" s="38"/>
      <c r="WN324" s="38"/>
      <c r="WO324" s="38"/>
      <c r="WP324" s="38"/>
      <c r="WQ324" s="38"/>
      <c r="WR324" s="38"/>
      <c r="WS324" s="38"/>
      <c r="WT324" s="38"/>
      <c r="WU324" s="38"/>
      <c r="WV324" s="38"/>
      <c r="WW324" s="38"/>
      <c r="WX324" s="38"/>
      <c r="WY324" s="38"/>
      <c r="WZ324" s="38"/>
      <c r="XA324" s="38"/>
      <c r="XB324" s="38"/>
      <c r="XC324" s="38"/>
      <c r="XD324" s="38"/>
      <c r="XE324" s="38"/>
      <c r="XF324" s="38"/>
      <c r="XG324" s="38"/>
      <c r="XH324" s="38"/>
      <c r="XI324" s="38"/>
      <c r="XJ324" s="38"/>
      <c r="XK324" s="38"/>
      <c r="XL324" s="38"/>
      <c r="XM324" s="38"/>
      <c r="XN324" s="38"/>
      <c r="XO324" s="38"/>
      <c r="XP324" s="38"/>
      <c r="XQ324" s="38"/>
      <c r="XR324" s="38"/>
      <c r="XS324" s="38"/>
      <c r="XT324" s="38"/>
      <c r="XU324" s="38"/>
      <c r="XV324" s="38"/>
      <c r="XW324" s="38"/>
      <c r="XX324" s="38"/>
      <c r="XY324" s="38"/>
      <c r="XZ324" s="38"/>
      <c r="YA324" s="38"/>
      <c r="YB324" s="38"/>
      <c r="YC324" s="38"/>
      <c r="YD324" s="38"/>
      <c r="YE324" s="38"/>
      <c r="YF324" s="38"/>
      <c r="YG324" s="38"/>
      <c r="YH324" s="38"/>
      <c r="YI324" s="38"/>
      <c r="YJ324" s="38"/>
      <c r="YK324" s="38"/>
      <c r="YL324" s="38"/>
      <c r="YM324" s="38"/>
      <c r="YN324" s="38"/>
      <c r="YO324" s="38"/>
      <c r="YP324" s="38"/>
      <c r="YQ324" s="38"/>
      <c r="YR324" s="38"/>
      <c r="YS324" s="38"/>
      <c r="YT324" s="38"/>
      <c r="YU324" s="38"/>
      <c r="YV324" s="38"/>
      <c r="YW324" s="38"/>
      <c r="YX324" s="38"/>
      <c r="YY324" s="38"/>
      <c r="YZ324" s="38"/>
      <c r="ZA324" s="38"/>
      <c r="ZB324" s="38"/>
      <c r="ZC324" s="38"/>
      <c r="ZD324" s="38"/>
      <c r="ZE324" s="38"/>
      <c r="ZF324" s="38"/>
      <c r="ZG324" s="38"/>
      <c r="ZH324" s="38"/>
      <c r="ZI324" s="38"/>
      <c r="ZJ324" s="38"/>
      <c r="ZK324" s="38"/>
      <c r="ZL324" s="38"/>
      <c r="ZM324" s="38"/>
      <c r="ZN324" s="38"/>
      <c r="ZO324" s="38"/>
      <c r="ZP324" s="38"/>
      <c r="ZQ324" s="38"/>
      <c r="ZR324" s="38"/>
      <c r="ZS324" s="38"/>
      <c r="ZT324" s="38"/>
      <c r="ZU324" s="38"/>
      <c r="ZV324" s="38"/>
      <c r="ZW324" s="38"/>
      <c r="ZX324" s="38"/>
      <c r="ZY324" s="38"/>
      <c r="ZZ324" s="38"/>
      <c r="AAA324" s="38"/>
      <c r="AAB324" s="38"/>
      <c r="AAC324" s="38"/>
      <c r="AAD324" s="38"/>
      <c r="AAE324" s="38"/>
      <c r="AAF324" s="38"/>
      <c r="AAG324" s="38"/>
      <c r="AAH324" s="38"/>
      <c r="AAI324" s="38"/>
      <c r="AAJ324" s="31">
        <f t="shared" ref="AAJ324:AAJ336" si="34">$B324-SUMIF($G$3:$AEX$3,"",$G324:$AEX324)</f>
        <v>0</v>
      </c>
    </row>
    <row r="325" spans="1:736" s="5" customFormat="1" ht="15.6" x14ac:dyDescent="0.3">
      <c r="A325" s="20" t="s">
        <v>21</v>
      </c>
      <c r="B325" s="106">
        <f>SUM(B279:B324)</f>
        <v>15.199999999999989</v>
      </c>
      <c r="C325" s="68"/>
      <c r="D325" s="75"/>
      <c r="E325" s="74"/>
      <c r="F325" s="93">
        <f>SUM(F279:F324)</f>
        <v>1211.2219999999998</v>
      </c>
      <c r="G325" s="21">
        <f>SUM(G279:G324)</f>
        <v>93.5</v>
      </c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  <c r="CH325" s="38"/>
      <c r="CI325" s="38"/>
      <c r="CJ325" s="38"/>
      <c r="CK325" s="38"/>
      <c r="CL325" s="38"/>
      <c r="CM325" s="38"/>
      <c r="CN325" s="38"/>
      <c r="CO325" s="38"/>
      <c r="CP325" s="38"/>
      <c r="CQ325" s="38"/>
      <c r="CR325" s="38"/>
      <c r="CS325" s="38"/>
      <c r="CT325" s="38"/>
      <c r="CU325" s="38"/>
      <c r="CV325" s="38"/>
      <c r="CW325" s="38"/>
      <c r="CX325" s="38"/>
      <c r="CY325" s="38"/>
      <c r="CZ325" s="38"/>
      <c r="DA325" s="38"/>
      <c r="DB325" s="38"/>
      <c r="DC325" s="38"/>
      <c r="DD325" s="38"/>
      <c r="DE325" s="38"/>
      <c r="DF325" s="38"/>
      <c r="DG325" s="38"/>
      <c r="DH325" s="38"/>
      <c r="DI325" s="38"/>
      <c r="DJ325" s="38"/>
      <c r="DK325" s="38"/>
      <c r="DL325" s="38"/>
      <c r="DM325" s="38"/>
      <c r="DN325" s="38"/>
      <c r="DO325" s="38"/>
      <c r="DP325" s="38"/>
      <c r="DQ325" s="38"/>
      <c r="DR325" s="38"/>
      <c r="DS325" s="38"/>
      <c r="DT325" s="38"/>
      <c r="DU325" s="38"/>
      <c r="DV325" s="38"/>
      <c r="DW325" s="38"/>
      <c r="DX325" s="38"/>
      <c r="DY325" s="38"/>
      <c r="DZ325" s="38"/>
      <c r="EA325" s="38"/>
      <c r="EB325" s="38"/>
      <c r="EC325" s="38"/>
      <c r="ED325" s="38"/>
      <c r="EE325" s="38"/>
      <c r="EF325" s="38"/>
      <c r="EG325" s="38"/>
      <c r="EH325" s="38"/>
      <c r="EI325" s="38"/>
      <c r="EJ325" s="38"/>
      <c r="EK325" s="38"/>
      <c r="EL325" s="38"/>
      <c r="EM325" s="38"/>
      <c r="EN325" s="38"/>
      <c r="EO325" s="38"/>
      <c r="EP325" s="38"/>
      <c r="EQ325" s="38"/>
      <c r="ER325" s="38"/>
      <c r="ES325" s="38"/>
      <c r="ET325" s="38"/>
      <c r="EU325" s="38"/>
      <c r="EV325" s="38"/>
      <c r="EW325" s="38"/>
      <c r="EX325" s="38"/>
      <c r="EY325" s="38"/>
      <c r="EZ325" s="38"/>
      <c r="FA325" s="38"/>
      <c r="FB325" s="38"/>
      <c r="FC325" s="38"/>
      <c r="FD325" s="38"/>
      <c r="FE325" s="38"/>
      <c r="FF325" s="38"/>
      <c r="FG325" s="38"/>
      <c r="FH325" s="38"/>
      <c r="FI325" s="38"/>
      <c r="FJ325" s="38"/>
      <c r="FK325" s="38"/>
      <c r="FL325" s="38"/>
      <c r="FM325" s="38"/>
      <c r="FN325" s="38"/>
      <c r="FO325" s="38"/>
      <c r="FP325" s="38"/>
      <c r="FQ325" s="38"/>
      <c r="FR325" s="38"/>
      <c r="FS325" s="38"/>
      <c r="FT325" s="38"/>
      <c r="FU325" s="38"/>
      <c r="FV325" s="38"/>
      <c r="FW325" s="38"/>
      <c r="FX325" s="38"/>
      <c r="FY325" s="38"/>
      <c r="FZ325" s="38"/>
      <c r="GA325" s="38"/>
      <c r="GB325" s="38"/>
      <c r="GC325" s="38"/>
      <c r="GD325" s="38"/>
      <c r="GE325" s="38"/>
      <c r="GF325" s="38"/>
      <c r="GG325" s="38"/>
      <c r="GH325" s="38"/>
      <c r="GI325" s="38"/>
      <c r="GJ325" s="38"/>
      <c r="GK325" s="38"/>
      <c r="GL325" s="38"/>
      <c r="GM325" s="38"/>
      <c r="GN325" s="38"/>
      <c r="GO325" s="38"/>
      <c r="GP325" s="38"/>
      <c r="GQ325" s="38"/>
      <c r="GR325" s="38"/>
      <c r="GS325" s="38"/>
      <c r="GT325" s="38"/>
      <c r="GU325" s="38"/>
      <c r="GV325" s="38"/>
      <c r="GW325" s="38"/>
      <c r="GX325" s="38"/>
      <c r="GY325" s="38"/>
      <c r="GZ325" s="38"/>
      <c r="HA325" s="38"/>
      <c r="HB325" s="38"/>
      <c r="HC325" s="38"/>
      <c r="HD325" s="38"/>
      <c r="HE325" s="38"/>
      <c r="HF325" s="38"/>
      <c r="HG325" s="38"/>
      <c r="HH325" s="38"/>
      <c r="HI325" s="38"/>
      <c r="HJ325" s="38"/>
      <c r="HK325" s="38"/>
      <c r="HL325" s="38"/>
      <c r="HM325" s="38"/>
      <c r="HN325" s="38"/>
      <c r="HO325" s="38"/>
      <c r="HP325" s="38"/>
      <c r="HQ325" s="38"/>
      <c r="HR325" s="38"/>
      <c r="HS325" s="38"/>
      <c r="HT325" s="38"/>
      <c r="HU325" s="38"/>
      <c r="HV325" s="38"/>
      <c r="HW325" s="38"/>
      <c r="HX325" s="38"/>
      <c r="HY325" s="38"/>
      <c r="HZ325" s="38"/>
      <c r="IA325" s="38"/>
      <c r="IB325" s="38"/>
      <c r="IC325" s="38"/>
      <c r="ID325" s="38"/>
      <c r="IE325" s="38"/>
      <c r="IF325" s="38"/>
      <c r="IG325" s="38"/>
      <c r="IH325" s="38"/>
      <c r="II325" s="38"/>
      <c r="IJ325" s="38"/>
      <c r="IK325" s="38"/>
      <c r="IL325" s="38"/>
      <c r="IM325" s="38"/>
      <c r="IN325" s="38"/>
      <c r="IO325" s="38"/>
      <c r="IP325" s="38"/>
      <c r="IQ325" s="38"/>
      <c r="IR325" s="38"/>
      <c r="IS325" s="38"/>
      <c r="IT325" s="38"/>
      <c r="IU325" s="38"/>
      <c r="IV325" s="38"/>
      <c r="IW325" s="38"/>
      <c r="IX325" s="38"/>
      <c r="IY325" s="38"/>
      <c r="IZ325" s="38"/>
      <c r="JA325" s="38"/>
      <c r="JB325" s="38"/>
      <c r="JC325" s="38"/>
      <c r="JD325" s="38"/>
      <c r="JE325" s="38"/>
      <c r="JF325" s="38"/>
      <c r="JG325" s="38"/>
      <c r="JH325" s="38"/>
      <c r="JI325" s="38"/>
      <c r="JJ325" s="38"/>
      <c r="JK325" s="38"/>
      <c r="JL325" s="38"/>
      <c r="JM325" s="38"/>
      <c r="JN325" s="38"/>
      <c r="JO325" s="38"/>
      <c r="JP325" s="38"/>
      <c r="JQ325" s="38"/>
      <c r="JR325" s="38"/>
      <c r="JS325" s="38"/>
      <c r="JT325" s="38"/>
      <c r="JU325" s="38"/>
      <c r="JV325" s="38"/>
      <c r="JW325" s="38"/>
      <c r="JX325" s="38"/>
      <c r="JY325" s="38"/>
      <c r="JZ325" s="38"/>
      <c r="KA325" s="38"/>
      <c r="KB325" s="38"/>
      <c r="KC325" s="38"/>
      <c r="KD325" s="38"/>
      <c r="KE325" s="38"/>
      <c r="KF325" s="38"/>
      <c r="KG325" s="38"/>
      <c r="KH325" s="38"/>
      <c r="KI325" s="38"/>
      <c r="KJ325" s="38"/>
      <c r="KK325" s="38"/>
      <c r="KL325" s="38"/>
      <c r="KM325" s="38"/>
      <c r="KN325" s="38"/>
      <c r="KO325" s="38"/>
      <c r="KP325" s="38"/>
      <c r="KQ325" s="38"/>
      <c r="KR325" s="38"/>
      <c r="KS325" s="38"/>
      <c r="KT325" s="38"/>
      <c r="KU325" s="38"/>
      <c r="KV325" s="38"/>
      <c r="KW325" s="38"/>
      <c r="KX325" s="38"/>
      <c r="KY325" s="38"/>
      <c r="KZ325" s="38"/>
      <c r="LA325" s="38"/>
      <c r="LB325" s="38"/>
      <c r="LC325" s="38"/>
      <c r="LD325" s="38"/>
      <c r="LE325" s="38"/>
      <c r="LF325" s="38"/>
      <c r="LG325" s="38"/>
      <c r="LH325" s="38"/>
      <c r="LI325" s="38"/>
      <c r="LJ325" s="38"/>
      <c r="LK325" s="38"/>
      <c r="LL325" s="38"/>
      <c r="LM325" s="38"/>
      <c r="LN325" s="38"/>
      <c r="LO325" s="38"/>
      <c r="LP325" s="38"/>
      <c r="LQ325" s="38"/>
      <c r="LR325" s="38"/>
      <c r="LS325" s="38"/>
      <c r="LT325" s="38"/>
      <c r="LU325" s="38"/>
      <c r="LV325" s="38"/>
      <c r="LW325" s="38"/>
      <c r="LX325" s="38"/>
      <c r="LY325" s="38"/>
      <c r="LZ325" s="38"/>
      <c r="MA325" s="38"/>
      <c r="MB325" s="38"/>
      <c r="MC325" s="38"/>
      <c r="MD325" s="38"/>
      <c r="ME325" s="38"/>
      <c r="MF325" s="38"/>
      <c r="MG325" s="38"/>
      <c r="MH325" s="38"/>
      <c r="MI325" s="38"/>
      <c r="MJ325" s="38"/>
      <c r="MK325" s="38"/>
      <c r="ML325" s="38"/>
      <c r="MM325" s="38"/>
      <c r="MN325" s="38"/>
      <c r="MO325" s="38"/>
      <c r="MP325" s="38"/>
      <c r="MQ325" s="38"/>
      <c r="MR325" s="38"/>
      <c r="MS325" s="38"/>
      <c r="MT325" s="38"/>
      <c r="MU325" s="38"/>
      <c r="MV325" s="38"/>
      <c r="MW325" s="38"/>
      <c r="MX325" s="38"/>
      <c r="MY325" s="38"/>
      <c r="MZ325" s="38"/>
      <c r="NA325" s="38"/>
      <c r="NB325" s="38"/>
      <c r="NC325" s="38"/>
      <c r="ND325" s="38"/>
      <c r="NE325" s="38"/>
      <c r="NF325" s="38"/>
      <c r="NG325" s="38"/>
      <c r="NH325" s="38"/>
      <c r="NI325" s="38"/>
      <c r="NJ325" s="38"/>
      <c r="NK325" s="38"/>
      <c r="NL325" s="38"/>
      <c r="NM325" s="38"/>
      <c r="NN325" s="38"/>
      <c r="NO325" s="38"/>
      <c r="NP325" s="38"/>
      <c r="NQ325" s="38"/>
      <c r="NR325" s="38"/>
      <c r="NS325" s="38"/>
      <c r="NT325" s="38"/>
      <c r="NU325" s="38"/>
      <c r="NV325" s="38"/>
      <c r="NW325" s="38"/>
      <c r="NX325" s="38"/>
      <c r="NY325" s="38"/>
      <c r="NZ325" s="38"/>
      <c r="OA325" s="38"/>
      <c r="OB325" s="38"/>
      <c r="OC325" s="38"/>
      <c r="OD325" s="38"/>
      <c r="OE325" s="38"/>
      <c r="OF325" s="38"/>
      <c r="OG325" s="38"/>
      <c r="OH325" s="38"/>
      <c r="OI325" s="38"/>
      <c r="OJ325" s="38"/>
      <c r="OK325" s="38"/>
      <c r="OL325" s="38"/>
      <c r="OM325" s="38"/>
      <c r="ON325" s="38"/>
      <c r="OO325" s="38"/>
      <c r="OP325" s="38"/>
      <c r="OQ325" s="38"/>
      <c r="OR325" s="38"/>
      <c r="OS325" s="38"/>
      <c r="OT325" s="38"/>
      <c r="OU325" s="38"/>
      <c r="OV325" s="38"/>
      <c r="OW325" s="38"/>
      <c r="OX325" s="38"/>
      <c r="OY325" s="38"/>
      <c r="OZ325" s="38"/>
      <c r="PA325" s="38"/>
      <c r="PB325" s="38"/>
      <c r="PC325" s="38"/>
      <c r="PD325" s="38"/>
      <c r="PE325" s="38"/>
      <c r="PF325" s="38"/>
      <c r="PG325" s="38"/>
      <c r="PH325" s="38"/>
      <c r="PI325" s="38"/>
      <c r="PJ325" s="38"/>
      <c r="PK325" s="38"/>
      <c r="PL325" s="38"/>
      <c r="PM325" s="38"/>
      <c r="PN325" s="38"/>
      <c r="PO325" s="38"/>
      <c r="PP325" s="38"/>
      <c r="PQ325" s="38"/>
      <c r="PR325" s="38"/>
      <c r="PS325" s="38"/>
      <c r="PT325" s="38"/>
      <c r="PU325" s="38"/>
      <c r="PV325" s="38"/>
      <c r="PW325" s="38"/>
      <c r="PX325" s="38"/>
      <c r="PY325" s="38"/>
      <c r="PZ325" s="38"/>
      <c r="QA325" s="38"/>
      <c r="QB325" s="38"/>
      <c r="QC325" s="38"/>
      <c r="QD325" s="38"/>
      <c r="QE325" s="38"/>
      <c r="QF325" s="38"/>
      <c r="QG325" s="38"/>
      <c r="QH325" s="38"/>
      <c r="QI325" s="38"/>
      <c r="QJ325" s="38"/>
      <c r="QK325" s="38"/>
      <c r="QL325" s="38"/>
      <c r="QM325" s="38"/>
      <c r="QN325" s="38"/>
      <c r="QO325" s="38"/>
      <c r="QP325" s="38"/>
      <c r="QQ325" s="38"/>
      <c r="QR325" s="38"/>
      <c r="QS325" s="38"/>
      <c r="QT325" s="38"/>
      <c r="QU325" s="38"/>
      <c r="QV325" s="38"/>
      <c r="QW325" s="38"/>
      <c r="QX325" s="38"/>
      <c r="QY325" s="38"/>
      <c r="QZ325" s="38"/>
      <c r="RA325" s="38"/>
      <c r="RB325" s="38"/>
      <c r="RC325" s="38"/>
      <c r="RD325" s="38"/>
      <c r="RE325" s="38"/>
      <c r="RF325" s="38"/>
      <c r="RG325" s="38"/>
      <c r="RH325" s="38"/>
      <c r="RI325" s="38"/>
      <c r="RJ325" s="38"/>
      <c r="RK325" s="38"/>
      <c r="RL325" s="38"/>
      <c r="RM325" s="38"/>
      <c r="RN325" s="38"/>
      <c r="RO325" s="38"/>
      <c r="RP325" s="38"/>
      <c r="RQ325" s="38"/>
      <c r="RR325" s="38"/>
      <c r="RS325" s="38"/>
      <c r="RT325" s="38"/>
      <c r="RU325" s="38"/>
      <c r="RV325" s="38"/>
      <c r="RW325" s="38"/>
      <c r="RX325" s="38"/>
      <c r="RY325" s="38"/>
      <c r="RZ325" s="38"/>
      <c r="SA325" s="38"/>
      <c r="SB325" s="38"/>
      <c r="SC325" s="38"/>
      <c r="SD325" s="38"/>
      <c r="SE325" s="38"/>
      <c r="SF325" s="38"/>
      <c r="SG325" s="38"/>
      <c r="SH325" s="38"/>
      <c r="SI325" s="38"/>
      <c r="SJ325" s="38"/>
      <c r="SK325" s="38"/>
      <c r="SL325" s="38"/>
      <c r="SM325" s="38"/>
      <c r="SN325" s="38"/>
      <c r="SO325" s="38"/>
      <c r="SP325" s="38"/>
      <c r="SQ325" s="38"/>
      <c r="SR325" s="38"/>
      <c r="SS325" s="38"/>
      <c r="ST325" s="38"/>
      <c r="SU325" s="38"/>
      <c r="SV325" s="38"/>
      <c r="SW325" s="38"/>
      <c r="SX325" s="38"/>
      <c r="SY325" s="38"/>
      <c r="SZ325" s="38"/>
      <c r="TA325" s="38"/>
      <c r="TB325" s="38"/>
      <c r="TC325" s="38"/>
      <c r="TD325" s="38"/>
      <c r="TE325" s="38"/>
      <c r="TF325" s="38"/>
      <c r="TG325" s="38"/>
      <c r="TH325" s="38"/>
      <c r="TI325" s="38"/>
      <c r="TJ325" s="38"/>
      <c r="TK325" s="38"/>
      <c r="TL325" s="38"/>
      <c r="TM325" s="38"/>
      <c r="TN325" s="38"/>
      <c r="TO325" s="38"/>
      <c r="TP325" s="38"/>
      <c r="TQ325" s="38"/>
      <c r="TR325" s="38"/>
      <c r="TS325" s="38"/>
      <c r="TT325" s="38"/>
      <c r="TU325" s="38"/>
      <c r="TV325" s="38"/>
      <c r="TW325" s="38"/>
      <c r="TX325" s="38"/>
      <c r="TY325" s="38"/>
      <c r="TZ325" s="38"/>
      <c r="UA325" s="38"/>
      <c r="UB325" s="38"/>
      <c r="UC325" s="38"/>
      <c r="UD325" s="38"/>
      <c r="UE325" s="38"/>
      <c r="UF325" s="38"/>
      <c r="UG325" s="38"/>
      <c r="UH325" s="38"/>
      <c r="UI325" s="38"/>
      <c r="UJ325" s="38"/>
      <c r="UK325" s="38"/>
      <c r="UL325" s="38"/>
      <c r="UM325" s="38"/>
      <c r="UN325" s="38"/>
      <c r="UO325" s="38"/>
      <c r="UP325" s="38"/>
      <c r="UQ325" s="38"/>
      <c r="UR325" s="38"/>
      <c r="US325" s="38"/>
      <c r="UT325" s="38"/>
      <c r="UU325" s="38"/>
      <c r="UV325" s="38"/>
      <c r="UW325" s="38"/>
      <c r="UX325" s="38"/>
      <c r="UY325" s="38"/>
      <c r="UZ325" s="38"/>
      <c r="VA325" s="38"/>
      <c r="VB325" s="38"/>
      <c r="VC325" s="38"/>
      <c r="VD325" s="38"/>
      <c r="VE325" s="38"/>
      <c r="VF325" s="38"/>
      <c r="VG325" s="38"/>
      <c r="VH325" s="38"/>
      <c r="VI325" s="38"/>
      <c r="VJ325" s="38"/>
      <c r="VK325" s="38"/>
      <c r="VL325" s="38"/>
      <c r="VM325" s="38"/>
      <c r="VN325" s="38"/>
      <c r="VO325" s="38"/>
      <c r="VP325" s="38"/>
      <c r="VQ325" s="38"/>
      <c r="VR325" s="38"/>
      <c r="VS325" s="38"/>
      <c r="VT325" s="38"/>
      <c r="VU325" s="38"/>
      <c r="VV325" s="38"/>
      <c r="VW325" s="38"/>
      <c r="VX325" s="38"/>
      <c r="VY325" s="38"/>
      <c r="VZ325" s="38"/>
      <c r="WA325" s="38"/>
      <c r="WB325" s="38"/>
      <c r="WC325" s="38"/>
      <c r="WD325" s="38"/>
      <c r="WE325" s="38"/>
      <c r="WF325" s="38"/>
      <c r="WG325" s="38"/>
      <c r="WH325" s="38"/>
      <c r="WI325" s="38"/>
      <c r="WJ325" s="38"/>
      <c r="WK325" s="38"/>
      <c r="WL325" s="38"/>
      <c r="WM325" s="38"/>
      <c r="WN325" s="38"/>
      <c r="WO325" s="38"/>
      <c r="WP325" s="38"/>
      <c r="WQ325" s="38"/>
      <c r="WR325" s="38"/>
      <c r="WS325" s="38"/>
      <c r="WT325" s="38"/>
      <c r="WU325" s="38"/>
      <c r="WV325" s="38"/>
      <c r="WW325" s="38"/>
      <c r="WX325" s="38"/>
      <c r="WY325" s="38"/>
      <c r="WZ325" s="38"/>
      <c r="XA325" s="38"/>
      <c r="XB325" s="38"/>
      <c r="XC325" s="38"/>
      <c r="XD325" s="38"/>
      <c r="XE325" s="38"/>
      <c r="XF325" s="38"/>
      <c r="XG325" s="38"/>
      <c r="XH325" s="38"/>
      <c r="XI325" s="38"/>
      <c r="XJ325" s="38"/>
      <c r="XK325" s="38"/>
      <c r="XL325" s="38"/>
      <c r="XM325" s="38"/>
      <c r="XN325" s="38"/>
      <c r="XO325" s="38"/>
      <c r="XP325" s="38"/>
      <c r="XQ325" s="38"/>
      <c r="XR325" s="38"/>
      <c r="XS325" s="38"/>
      <c r="XT325" s="38"/>
      <c r="XU325" s="38"/>
      <c r="XV325" s="38"/>
      <c r="XW325" s="38"/>
      <c r="XX325" s="38"/>
      <c r="XY325" s="38"/>
      <c r="XZ325" s="38"/>
      <c r="YA325" s="38"/>
      <c r="YB325" s="38"/>
      <c r="YC325" s="38"/>
      <c r="YD325" s="38"/>
      <c r="YE325" s="38"/>
      <c r="YF325" s="38"/>
      <c r="YG325" s="38"/>
      <c r="YH325" s="38"/>
      <c r="YI325" s="38"/>
      <c r="YJ325" s="38"/>
      <c r="YK325" s="38"/>
      <c r="YL325" s="38"/>
      <c r="YM325" s="38"/>
      <c r="YN325" s="38"/>
      <c r="YO325" s="38"/>
      <c r="YP325" s="38"/>
      <c r="YQ325" s="38"/>
      <c r="YR325" s="38"/>
      <c r="YS325" s="38"/>
      <c r="YT325" s="38"/>
      <c r="YU325" s="38"/>
      <c r="YV325" s="38"/>
      <c r="YW325" s="38"/>
      <c r="YX325" s="38"/>
      <c r="YY325" s="38"/>
      <c r="YZ325" s="38"/>
      <c r="ZA325" s="38"/>
      <c r="ZB325" s="38"/>
      <c r="ZC325" s="38"/>
      <c r="ZD325" s="38"/>
      <c r="ZE325" s="38"/>
      <c r="ZF325" s="38"/>
      <c r="ZG325" s="38"/>
      <c r="ZH325" s="38"/>
      <c r="ZI325" s="38"/>
      <c r="ZJ325" s="38"/>
      <c r="ZK325" s="38"/>
      <c r="ZL325" s="38"/>
      <c r="ZM325" s="38"/>
      <c r="ZN325" s="38"/>
      <c r="ZO325" s="38"/>
      <c r="ZP325" s="38"/>
      <c r="ZQ325" s="38"/>
      <c r="ZR325" s="38"/>
      <c r="ZS325" s="38"/>
      <c r="ZT325" s="38"/>
      <c r="ZU325" s="38"/>
      <c r="ZV325" s="38"/>
      <c r="ZW325" s="38"/>
      <c r="ZX325" s="38"/>
      <c r="ZY325" s="38"/>
      <c r="ZZ325" s="38"/>
      <c r="AAA325" s="38"/>
      <c r="AAB325" s="38"/>
      <c r="AAC325" s="38"/>
      <c r="AAD325" s="38"/>
      <c r="AAE325" s="38"/>
      <c r="AAF325" s="38"/>
      <c r="AAG325" s="38"/>
      <c r="AAH325" s="38"/>
      <c r="AAI325" s="38"/>
      <c r="AAJ325" s="21">
        <f t="shared" si="34"/>
        <v>15.199999999999989</v>
      </c>
    </row>
    <row r="326" spans="1:736" s="5" customFormat="1" x14ac:dyDescent="0.25">
      <c r="A326" s="62" t="s">
        <v>53</v>
      </c>
      <c r="B326" s="77">
        <f t="shared" ref="B326:B334" si="35">SUMIF(G$3:AAI$3,"прих",G326:AAI326)-SUMIF(G$3:AAI$3,"отгр",G326:AAI326)</f>
        <v>75</v>
      </c>
      <c r="C326" s="69">
        <v>25</v>
      </c>
      <c r="D326" s="76">
        <v>43227</v>
      </c>
      <c r="E326" s="85">
        <v>14.12</v>
      </c>
      <c r="F326" s="85">
        <f t="shared" ref="F326:F334" si="36">E326*B326</f>
        <v>1059</v>
      </c>
      <c r="G326" s="77">
        <v>25</v>
      </c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>
        <v>25</v>
      </c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  <c r="CH326" s="38"/>
      <c r="CI326" s="38"/>
      <c r="CJ326" s="38"/>
      <c r="CK326" s="38"/>
      <c r="CL326" s="38"/>
      <c r="CM326" s="38"/>
      <c r="CN326" s="38"/>
      <c r="CO326" s="38"/>
      <c r="CP326" s="38"/>
      <c r="CQ326" s="38"/>
      <c r="CR326" s="38"/>
      <c r="CS326" s="38"/>
      <c r="CT326" s="38"/>
      <c r="CU326" s="38"/>
      <c r="CV326" s="38"/>
      <c r="CW326" s="38"/>
      <c r="CX326" s="38"/>
      <c r="CY326" s="38"/>
      <c r="CZ326" s="38"/>
      <c r="DA326" s="38"/>
      <c r="DB326" s="38"/>
      <c r="DC326" s="38"/>
      <c r="DD326" s="38"/>
      <c r="DE326" s="38"/>
      <c r="DF326" s="38"/>
      <c r="DG326" s="38"/>
      <c r="DH326" s="38"/>
      <c r="DI326" s="38"/>
      <c r="DJ326" s="38"/>
      <c r="DK326" s="38"/>
      <c r="DL326" s="38"/>
      <c r="DM326" s="38"/>
      <c r="DN326" s="38"/>
      <c r="DO326" s="38"/>
      <c r="DP326" s="38"/>
      <c r="DQ326" s="38"/>
      <c r="DR326" s="38"/>
      <c r="DS326" s="38"/>
      <c r="DT326" s="38"/>
      <c r="DU326" s="38"/>
      <c r="DV326" s="38"/>
      <c r="DW326" s="38"/>
      <c r="DX326" s="38"/>
      <c r="DY326" s="38"/>
      <c r="DZ326" s="38">
        <v>50</v>
      </c>
      <c r="EA326" s="38"/>
      <c r="EB326" s="38"/>
      <c r="EC326" s="38"/>
      <c r="ED326" s="38"/>
      <c r="EE326" s="38"/>
      <c r="EF326" s="38"/>
      <c r="EG326" s="38"/>
      <c r="EH326" s="38"/>
      <c r="EI326" s="38"/>
      <c r="EJ326" s="38"/>
      <c r="EK326" s="38"/>
      <c r="EL326" s="38"/>
      <c r="EM326" s="38"/>
      <c r="EN326" s="38"/>
      <c r="EO326" s="38"/>
      <c r="EP326" s="38"/>
      <c r="EQ326" s="38"/>
      <c r="ER326" s="38"/>
      <c r="ES326" s="38"/>
      <c r="ET326" s="38"/>
      <c r="EU326" s="38"/>
      <c r="EV326" s="38"/>
      <c r="EW326" s="38"/>
      <c r="EX326" s="38"/>
      <c r="EY326" s="38">
        <v>25</v>
      </c>
      <c r="EZ326" s="38"/>
      <c r="FA326" s="38">
        <v>25</v>
      </c>
      <c r="FB326" s="38"/>
      <c r="FC326" s="38"/>
      <c r="FD326" s="38"/>
      <c r="FE326" s="38"/>
      <c r="FF326" s="38"/>
      <c r="FG326" s="38"/>
      <c r="FH326" s="38"/>
      <c r="FI326" s="38"/>
      <c r="FJ326" s="38"/>
      <c r="FK326" s="38"/>
      <c r="FL326" s="38"/>
      <c r="FM326" s="38"/>
      <c r="FN326" s="38"/>
      <c r="FO326" s="38"/>
      <c r="FP326" s="38"/>
      <c r="FQ326" s="38"/>
      <c r="FR326" s="38"/>
      <c r="FS326" s="38"/>
      <c r="FT326" s="38"/>
      <c r="FU326" s="38"/>
      <c r="FV326" s="38"/>
      <c r="FW326" s="38"/>
      <c r="FX326" s="38"/>
      <c r="FY326" s="38"/>
      <c r="FZ326" s="38"/>
      <c r="GA326" s="38"/>
      <c r="GB326" s="38"/>
      <c r="GC326" s="38"/>
      <c r="GD326" s="38"/>
      <c r="GE326" s="38"/>
      <c r="GF326" s="38"/>
      <c r="GG326" s="38"/>
      <c r="GH326" s="38"/>
      <c r="GI326" s="38"/>
      <c r="GJ326" s="38"/>
      <c r="GK326" s="38"/>
      <c r="GL326" s="38"/>
      <c r="GM326" s="38"/>
      <c r="GN326" s="38"/>
      <c r="GO326" s="38"/>
      <c r="GP326" s="38"/>
      <c r="GQ326" s="38"/>
      <c r="GR326" s="38"/>
      <c r="GS326" s="38"/>
      <c r="GT326" s="38"/>
      <c r="GU326" s="38"/>
      <c r="GV326" s="38"/>
      <c r="GW326" s="38"/>
      <c r="GX326" s="38"/>
      <c r="GY326" s="38"/>
      <c r="GZ326" s="38"/>
      <c r="HA326" s="38"/>
      <c r="HB326" s="38"/>
      <c r="HC326" s="38"/>
      <c r="HD326" s="38"/>
      <c r="HE326" s="38"/>
      <c r="HF326" s="38"/>
      <c r="HG326" s="38"/>
      <c r="HH326" s="38"/>
      <c r="HI326" s="38"/>
      <c r="HJ326" s="38"/>
      <c r="HK326" s="38"/>
      <c r="HL326" s="38"/>
      <c r="HM326" s="38"/>
      <c r="HN326" s="38"/>
      <c r="HO326" s="38"/>
      <c r="HP326" s="38"/>
      <c r="HQ326" s="38"/>
      <c r="HR326" s="38"/>
      <c r="HS326" s="38"/>
      <c r="HT326" s="38"/>
      <c r="HU326" s="38"/>
      <c r="HV326" s="38"/>
      <c r="HW326" s="38"/>
      <c r="HX326" s="38"/>
      <c r="HY326" s="38"/>
      <c r="HZ326" s="38">
        <v>125</v>
      </c>
      <c r="IA326" s="38"/>
      <c r="IB326" s="38"/>
      <c r="IC326" s="38"/>
      <c r="ID326" s="38"/>
      <c r="IE326" s="38"/>
      <c r="IF326" s="38"/>
      <c r="IG326" s="38"/>
      <c r="IH326" s="38"/>
      <c r="II326" s="38"/>
      <c r="IJ326" s="38"/>
      <c r="IK326" s="38"/>
      <c r="IL326" s="38"/>
      <c r="IM326" s="38"/>
      <c r="IN326" s="38"/>
      <c r="IO326" s="38"/>
      <c r="IP326" s="38"/>
      <c r="IQ326" s="38"/>
      <c r="IR326" s="38">
        <v>25</v>
      </c>
      <c r="IS326" s="38"/>
      <c r="IT326" s="38"/>
      <c r="IU326" s="38"/>
      <c r="IV326" s="38"/>
      <c r="IW326" s="38"/>
      <c r="IX326" s="38"/>
      <c r="IY326" s="38"/>
      <c r="IZ326" s="38"/>
      <c r="JA326" s="38"/>
      <c r="JB326" s="38"/>
      <c r="JC326" s="38"/>
      <c r="JD326" s="38"/>
      <c r="JE326" s="38"/>
      <c r="JF326" s="38"/>
      <c r="JG326" s="38"/>
      <c r="JH326" s="38"/>
      <c r="JI326" s="38"/>
      <c r="JJ326" s="38"/>
      <c r="JK326" s="38"/>
      <c r="JL326" s="38"/>
      <c r="JM326" s="38"/>
      <c r="JN326" s="38"/>
      <c r="JO326" s="38"/>
      <c r="JP326" s="38"/>
      <c r="JQ326" s="38"/>
      <c r="JR326" s="38"/>
      <c r="JS326" s="38"/>
      <c r="JT326" s="38"/>
      <c r="JU326" s="38"/>
      <c r="JV326" s="38"/>
      <c r="JW326" s="38"/>
      <c r="JX326" s="38"/>
      <c r="JY326" s="38"/>
      <c r="JZ326" s="38"/>
      <c r="KA326" s="38"/>
      <c r="KB326" s="38"/>
      <c r="KC326" s="38"/>
      <c r="KD326" s="38"/>
      <c r="KE326" s="38"/>
      <c r="KF326" s="38"/>
      <c r="KG326" s="38"/>
      <c r="KH326" s="38"/>
      <c r="KI326" s="38"/>
      <c r="KJ326" s="38"/>
      <c r="KK326" s="38"/>
      <c r="KL326" s="38"/>
      <c r="KM326" s="38"/>
      <c r="KN326" s="38"/>
      <c r="KO326" s="38"/>
      <c r="KP326" s="38"/>
      <c r="KQ326" s="38"/>
      <c r="KR326" s="38"/>
      <c r="KS326" s="38"/>
      <c r="KT326" s="38"/>
      <c r="KU326" s="38"/>
      <c r="KV326" s="38"/>
      <c r="KW326" s="38"/>
      <c r="KX326" s="38"/>
      <c r="KY326" s="38"/>
      <c r="KZ326" s="38"/>
      <c r="LA326" s="38"/>
      <c r="LB326" s="38"/>
      <c r="LC326" s="38"/>
      <c r="LD326" s="38"/>
      <c r="LE326" s="38"/>
      <c r="LF326" s="38"/>
      <c r="LG326" s="38"/>
      <c r="LH326" s="38"/>
      <c r="LI326" s="38"/>
      <c r="LJ326" s="38"/>
      <c r="LK326" s="38"/>
      <c r="LL326" s="38"/>
      <c r="LM326" s="38"/>
      <c r="LN326" s="38"/>
      <c r="LO326" s="38"/>
      <c r="LP326" s="38"/>
      <c r="LQ326" s="38"/>
      <c r="LR326" s="38"/>
      <c r="LS326" s="38"/>
      <c r="LT326" s="38"/>
      <c r="LU326" s="38"/>
      <c r="LV326" s="38"/>
      <c r="LW326" s="38"/>
      <c r="LX326" s="38"/>
      <c r="LY326" s="38"/>
      <c r="LZ326" s="38"/>
      <c r="MA326" s="38"/>
      <c r="MB326" s="38"/>
      <c r="MC326" s="38"/>
      <c r="MD326" s="38"/>
      <c r="ME326" s="38"/>
      <c r="MF326" s="38"/>
      <c r="MG326" s="38"/>
      <c r="MH326" s="38"/>
      <c r="MI326" s="38"/>
      <c r="MJ326" s="38"/>
      <c r="MK326" s="38"/>
      <c r="ML326" s="38"/>
      <c r="MM326" s="38"/>
      <c r="MN326" s="38"/>
      <c r="MO326" s="38"/>
      <c r="MP326" s="38"/>
      <c r="MQ326" s="38"/>
      <c r="MR326" s="38"/>
      <c r="MS326" s="38"/>
      <c r="MT326" s="38"/>
      <c r="MU326" s="38"/>
      <c r="MV326" s="38"/>
      <c r="MW326" s="38"/>
      <c r="MX326" s="38"/>
      <c r="MY326" s="38"/>
      <c r="MZ326" s="38"/>
      <c r="NA326" s="38"/>
      <c r="NB326" s="38"/>
      <c r="NC326" s="38"/>
      <c r="ND326" s="38"/>
      <c r="NE326" s="38"/>
      <c r="NF326" s="38"/>
      <c r="NG326" s="38"/>
      <c r="NH326" s="38"/>
      <c r="NI326" s="38"/>
      <c r="NJ326" s="38"/>
      <c r="NK326" s="38"/>
      <c r="NL326" s="38"/>
      <c r="NM326" s="38"/>
      <c r="NN326" s="38"/>
      <c r="NO326" s="38"/>
      <c r="NP326" s="38"/>
      <c r="NQ326" s="38"/>
      <c r="NR326" s="38"/>
      <c r="NS326" s="38"/>
      <c r="NT326" s="38"/>
      <c r="NU326" s="38"/>
      <c r="NV326" s="38"/>
      <c r="NW326" s="38"/>
      <c r="NX326" s="38"/>
      <c r="NY326" s="38"/>
      <c r="NZ326" s="38"/>
      <c r="OA326" s="38"/>
      <c r="OB326" s="38"/>
      <c r="OC326" s="38"/>
      <c r="OD326" s="38"/>
      <c r="OE326" s="38"/>
      <c r="OF326" s="38"/>
      <c r="OG326" s="38"/>
      <c r="OH326" s="38"/>
      <c r="OI326" s="38"/>
      <c r="OJ326" s="38"/>
      <c r="OK326" s="38"/>
      <c r="OL326" s="38"/>
      <c r="OM326" s="38"/>
      <c r="ON326" s="38"/>
      <c r="OO326" s="38"/>
      <c r="OP326" s="38"/>
      <c r="OQ326" s="38"/>
      <c r="OR326" s="38"/>
      <c r="OS326" s="38"/>
      <c r="OT326" s="38"/>
      <c r="OU326" s="38"/>
      <c r="OV326" s="38"/>
      <c r="OW326" s="38"/>
      <c r="OX326" s="38"/>
      <c r="OY326" s="38"/>
      <c r="OZ326" s="38"/>
      <c r="PA326" s="38"/>
      <c r="PB326" s="38"/>
      <c r="PC326" s="38"/>
      <c r="PD326" s="38"/>
      <c r="PE326" s="38"/>
      <c r="PF326" s="38"/>
      <c r="PG326" s="38"/>
      <c r="PH326" s="38"/>
      <c r="PI326" s="38"/>
      <c r="PJ326" s="38"/>
      <c r="PK326" s="38"/>
      <c r="PL326" s="38"/>
      <c r="PM326" s="38"/>
      <c r="PN326" s="38"/>
      <c r="PO326" s="38"/>
      <c r="PP326" s="38"/>
      <c r="PQ326" s="38"/>
      <c r="PR326" s="38"/>
      <c r="PS326" s="38"/>
      <c r="PT326" s="38"/>
      <c r="PU326" s="38"/>
      <c r="PV326" s="38"/>
      <c r="PW326" s="38"/>
      <c r="PX326" s="38"/>
      <c r="PY326" s="38"/>
      <c r="PZ326" s="38"/>
      <c r="QA326" s="38"/>
      <c r="QB326" s="38"/>
      <c r="QC326" s="38"/>
      <c r="QD326" s="38"/>
      <c r="QE326" s="38"/>
      <c r="QF326" s="38"/>
      <c r="QG326" s="38"/>
      <c r="QH326" s="38"/>
      <c r="QI326" s="38"/>
      <c r="QJ326" s="38"/>
      <c r="QK326" s="38"/>
      <c r="QL326" s="38"/>
      <c r="QM326" s="38"/>
      <c r="QN326" s="38"/>
      <c r="QO326" s="38"/>
      <c r="QP326" s="38"/>
      <c r="QQ326" s="38">
        <v>25</v>
      </c>
      <c r="QR326" s="38"/>
      <c r="QS326" s="38"/>
      <c r="QT326" s="38"/>
      <c r="QU326" s="38"/>
      <c r="QV326" s="38"/>
      <c r="QW326" s="38"/>
      <c r="QX326" s="38"/>
      <c r="QY326" s="38"/>
      <c r="QZ326" s="38"/>
      <c r="RA326" s="38"/>
      <c r="RB326" s="38"/>
      <c r="RC326" s="38"/>
      <c r="RD326" s="38"/>
      <c r="RE326" s="38"/>
      <c r="RF326" s="38"/>
      <c r="RG326" s="38"/>
      <c r="RH326" s="38"/>
      <c r="RI326" s="38"/>
      <c r="RJ326" s="38"/>
      <c r="RK326" s="38"/>
      <c r="RL326" s="38"/>
      <c r="RM326" s="38"/>
      <c r="RN326" s="38"/>
      <c r="RO326" s="38"/>
      <c r="RP326" s="38"/>
      <c r="RQ326" s="38"/>
      <c r="RR326" s="38"/>
      <c r="RS326" s="38"/>
      <c r="RT326" s="38"/>
      <c r="RU326" s="38"/>
      <c r="RV326" s="38"/>
      <c r="RW326" s="38"/>
      <c r="RX326" s="38"/>
      <c r="RY326" s="38"/>
      <c r="RZ326" s="38"/>
      <c r="SA326" s="38"/>
      <c r="SB326" s="38"/>
      <c r="SC326" s="38"/>
      <c r="SD326" s="38"/>
      <c r="SE326" s="38"/>
      <c r="SF326" s="38"/>
      <c r="SG326" s="38"/>
      <c r="SH326" s="38"/>
      <c r="SI326" s="38"/>
      <c r="SJ326" s="38"/>
      <c r="SK326" s="38"/>
      <c r="SL326" s="38"/>
      <c r="SM326" s="38"/>
      <c r="SN326" s="38"/>
      <c r="SO326" s="38"/>
      <c r="SP326" s="38"/>
      <c r="SQ326" s="38"/>
      <c r="SR326" s="38"/>
      <c r="SS326" s="38"/>
      <c r="ST326" s="38"/>
      <c r="SU326" s="38"/>
      <c r="SV326" s="38"/>
      <c r="SW326" s="38"/>
      <c r="SX326" s="38"/>
      <c r="SY326" s="38"/>
      <c r="SZ326" s="38"/>
      <c r="TA326" s="38"/>
      <c r="TB326" s="38"/>
      <c r="TC326" s="38"/>
      <c r="TD326" s="38"/>
      <c r="TE326" s="38"/>
      <c r="TF326" s="38"/>
      <c r="TG326" s="38"/>
      <c r="TH326" s="38"/>
      <c r="TI326" s="38"/>
      <c r="TJ326" s="38"/>
      <c r="TK326" s="38"/>
      <c r="TL326" s="38"/>
      <c r="TM326" s="38"/>
      <c r="TN326" s="38"/>
      <c r="TO326" s="38"/>
      <c r="TP326" s="38"/>
      <c r="TQ326" s="38"/>
      <c r="TR326" s="38"/>
      <c r="TS326" s="38"/>
      <c r="TT326" s="38"/>
      <c r="TU326" s="38"/>
      <c r="TV326" s="38"/>
      <c r="TW326" s="38"/>
      <c r="TX326" s="38"/>
      <c r="TY326" s="38"/>
      <c r="TZ326" s="38"/>
      <c r="UA326" s="38"/>
      <c r="UB326" s="38"/>
      <c r="UC326" s="38"/>
      <c r="UD326" s="38"/>
      <c r="UE326" s="38"/>
      <c r="UF326" s="38"/>
      <c r="UG326" s="38"/>
      <c r="UH326" s="38"/>
      <c r="UI326" s="38"/>
      <c r="UJ326" s="38"/>
      <c r="UK326" s="38"/>
      <c r="UL326" s="38"/>
      <c r="UM326" s="38"/>
      <c r="UN326" s="38"/>
      <c r="UO326" s="38"/>
      <c r="UP326" s="38"/>
      <c r="UQ326" s="38"/>
      <c r="UR326" s="38"/>
      <c r="US326" s="38"/>
      <c r="UT326" s="38"/>
      <c r="UU326" s="38"/>
      <c r="UV326" s="38"/>
      <c r="UW326" s="38"/>
      <c r="UX326" s="38"/>
      <c r="UY326" s="38"/>
      <c r="UZ326" s="38"/>
      <c r="VA326" s="38"/>
      <c r="VB326" s="38"/>
      <c r="VC326" s="38"/>
      <c r="VD326" s="38"/>
      <c r="VE326" s="38"/>
      <c r="VF326" s="38"/>
      <c r="VG326" s="38"/>
      <c r="VH326" s="38"/>
      <c r="VI326" s="38"/>
      <c r="VJ326" s="38"/>
      <c r="VK326" s="38"/>
      <c r="VL326" s="38"/>
      <c r="VM326" s="38"/>
      <c r="VN326" s="38"/>
      <c r="VO326" s="38"/>
      <c r="VP326" s="38"/>
      <c r="VQ326" s="38"/>
      <c r="VR326" s="38"/>
      <c r="VS326" s="38"/>
      <c r="VT326" s="38"/>
      <c r="VU326" s="38"/>
      <c r="VV326" s="38"/>
      <c r="VW326" s="38"/>
      <c r="VX326" s="38"/>
      <c r="VY326" s="38"/>
      <c r="VZ326" s="38"/>
      <c r="WA326" s="38"/>
      <c r="WB326" s="38"/>
      <c r="WC326" s="38"/>
      <c r="WD326" s="38"/>
      <c r="WE326" s="38"/>
      <c r="WF326" s="38"/>
      <c r="WG326" s="38"/>
      <c r="WH326" s="38"/>
      <c r="WI326" s="38"/>
      <c r="WJ326" s="38"/>
      <c r="WK326" s="38"/>
      <c r="WL326" s="38"/>
      <c r="WM326" s="38"/>
      <c r="WN326" s="38"/>
      <c r="WO326" s="38"/>
      <c r="WP326" s="38"/>
      <c r="WQ326" s="38"/>
      <c r="WR326" s="38"/>
      <c r="WS326" s="38"/>
      <c r="WT326" s="38"/>
      <c r="WU326" s="38"/>
      <c r="WV326" s="38"/>
      <c r="WW326" s="38"/>
      <c r="WX326" s="38"/>
      <c r="WY326" s="38"/>
      <c r="WZ326" s="38"/>
      <c r="XA326" s="38"/>
      <c r="XB326" s="38"/>
      <c r="XC326" s="38"/>
      <c r="XD326" s="38"/>
      <c r="XE326" s="38"/>
      <c r="XF326" s="38"/>
      <c r="XG326" s="38"/>
      <c r="XH326" s="38"/>
      <c r="XI326" s="38"/>
      <c r="XJ326" s="38"/>
      <c r="XK326" s="38"/>
      <c r="XL326" s="38"/>
      <c r="XM326" s="38"/>
      <c r="XN326" s="38"/>
      <c r="XO326" s="38"/>
      <c r="XP326" s="38"/>
      <c r="XQ326" s="38"/>
      <c r="XR326" s="38"/>
      <c r="XS326" s="38"/>
      <c r="XT326" s="38"/>
      <c r="XU326" s="38"/>
      <c r="XV326" s="38"/>
      <c r="XW326" s="38"/>
      <c r="XX326" s="38"/>
      <c r="XY326" s="38"/>
      <c r="XZ326" s="38"/>
      <c r="YA326" s="38"/>
      <c r="YB326" s="38"/>
      <c r="YC326" s="38"/>
      <c r="YD326" s="38"/>
      <c r="YE326" s="38"/>
      <c r="YF326" s="38"/>
      <c r="YG326" s="38"/>
      <c r="YH326" s="38"/>
      <c r="YI326" s="38"/>
      <c r="YJ326" s="38"/>
      <c r="YK326" s="38"/>
      <c r="YL326" s="38"/>
      <c r="YM326" s="38"/>
      <c r="YN326" s="38">
        <v>75</v>
      </c>
      <c r="YO326" s="38"/>
      <c r="YP326" s="38"/>
      <c r="YQ326" s="38"/>
      <c r="YR326" s="38"/>
      <c r="YS326" s="38"/>
      <c r="YT326" s="38"/>
      <c r="YU326" s="38"/>
      <c r="YV326" s="38"/>
      <c r="YW326" s="38"/>
      <c r="YX326" s="38"/>
      <c r="YY326" s="38"/>
      <c r="YZ326" s="38"/>
      <c r="ZA326" s="38"/>
      <c r="ZB326" s="38"/>
      <c r="ZC326" s="38"/>
      <c r="ZD326" s="38"/>
      <c r="ZE326" s="38"/>
      <c r="ZF326" s="38"/>
      <c r="ZG326" s="38"/>
      <c r="ZH326" s="38"/>
      <c r="ZI326" s="38"/>
      <c r="ZJ326" s="38"/>
      <c r="ZK326" s="38"/>
      <c r="ZL326" s="38"/>
      <c r="ZM326" s="38"/>
      <c r="ZN326" s="38"/>
      <c r="ZO326" s="38"/>
      <c r="ZP326" s="38"/>
      <c r="ZQ326" s="38"/>
      <c r="ZR326" s="38"/>
      <c r="ZS326" s="38"/>
      <c r="ZT326" s="38"/>
      <c r="ZU326" s="38"/>
      <c r="ZV326" s="38"/>
      <c r="ZW326" s="38"/>
      <c r="ZX326" s="38"/>
      <c r="ZY326" s="38"/>
      <c r="ZZ326" s="38"/>
      <c r="AAA326" s="38"/>
      <c r="AAB326" s="38"/>
      <c r="AAC326" s="38"/>
      <c r="AAD326" s="38"/>
      <c r="AAE326" s="38"/>
      <c r="AAF326" s="38"/>
      <c r="AAG326" s="38"/>
      <c r="AAH326" s="38"/>
      <c r="AAI326" s="38"/>
      <c r="AAJ326" s="31">
        <f t="shared" si="34"/>
        <v>0</v>
      </c>
    </row>
    <row r="327" spans="1:736" s="5" customFormat="1" x14ac:dyDescent="0.25">
      <c r="A327" s="43" t="s">
        <v>158</v>
      </c>
      <c r="B327" s="77">
        <f t="shared" si="35"/>
        <v>120</v>
      </c>
      <c r="C327" s="69">
        <v>5</v>
      </c>
      <c r="D327" s="76">
        <v>43448</v>
      </c>
      <c r="E327" s="85">
        <v>27.98</v>
      </c>
      <c r="F327" s="85">
        <f t="shared" si="36"/>
        <v>3357.6</v>
      </c>
      <c r="G327" s="77">
        <v>40</v>
      </c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  <c r="CH327" s="38"/>
      <c r="CI327" s="38"/>
      <c r="CJ327" s="38"/>
      <c r="CK327" s="38"/>
      <c r="CL327" s="38"/>
      <c r="CM327" s="38"/>
      <c r="CN327" s="38"/>
      <c r="CO327" s="38"/>
      <c r="CP327" s="38"/>
      <c r="CQ327" s="38"/>
      <c r="CR327" s="38"/>
      <c r="CS327" s="38"/>
      <c r="CT327" s="38"/>
      <c r="CU327" s="38"/>
      <c r="CV327" s="38"/>
      <c r="CW327" s="38"/>
      <c r="CX327" s="38"/>
      <c r="CY327" s="38"/>
      <c r="CZ327" s="38"/>
      <c r="DA327" s="38"/>
      <c r="DB327" s="38"/>
      <c r="DC327" s="38"/>
      <c r="DD327" s="38"/>
      <c r="DE327" s="38"/>
      <c r="DF327" s="38"/>
      <c r="DG327" s="38"/>
      <c r="DH327" s="38"/>
      <c r="DI327" s="38"/>
      <c r="DJ327" s="38"/>
      <c r="DK327" s="38"/>
      <c r="DL327" s="38"/>
      <c r="DM327" s="38"/>
      <c r="DN327" s="38"/>
      <c r="DO327" s="38"/>
      <c r="DP327" s="38"/>
      <c r="DQ327" s="38"/>
      <c r="DR327" s="38"/>
      <c r="DS327" s="38"/>
      <c r="DT327" s="38"/>
      <c r="DU327" s="38"/>
      <c r="DV327" s="38"/>
      <c r="DW327" s="38"/>
      <c r="DX327" s="38"/>
      <c r="DY327" s="38"/>
      <c r="DZ327" s="38">
        <v>100</v>
      </c>
      <c r="EA327" s="38"/>
      <c r="EB327" s="38"/>
      <c r="EC327" s="38"/>
      <c r="ED327" s="38"/>
      <c r="EE327" s="38"/>
      <c r="EF327" s="38"/>
      <c r="EG327" s="38"/>
      <c r="EH327" s="38"/>
      <c r="EI327" s="38"/>
      <c r="EJ327" s="38"/>
      <c r="EK327" s="38"/>
      <c r="EL327" s="38">
        <v>60</v>
      </c>
      <c r="EM327" s="38"/>
      <c r="EN327" s="38"/>
      <c r="EO327" s="38"/>
      <c r="EP327" s="38"/>
      <c r="EQ327" s="38"/>
      <c r="ER327" s="38"/>
      <c r="ES327" s="38"/>
      <c r="ET327" s="38"/>
      <c r="EU327" s="38"/>
      <c r="EV327" s="38"/>
      <c r="EW327" s="38"/>
      <c r="EX327" s="38"/>
      <c r="EY327" s="38"/>
      <c r="EZ327" s="38"/>
      <c r="FA327" s="38"/>
      <c r="FB327" s="38"/>
      <c r="FC327" s="38"/>
      <c r="FD327" s="38"/>
      <c r="FE327" s="38"/>
      <c r="FF327" s="38"/>
      <c r="FG327" s="38"/>
      <c r="FH327" s="38"/>
      <c r="FI327" s="38"/>
      <c r="FJ327" s="38"/>
      <c r="FK327" s="38"/>
      <c r="FL327" s="38"/>
      <c r="FM327" s="38"/>
      <c r="FN327" s="38"/>
      <c r="FO327" s="38"/>
      <c r="FP327" s="38"/>
      <c r="FQ327" s="38"/>
      <c r="FR327" s="38"/>
      <c r="FS327" s="38"/>
      <c r="FT327" s="38"/>
      <c r="FU327" s="38"/>
      <c r="FV327" s="38"/>
      <c r="FW327" s="38"/>
      <c r="FX327" s="38"/>
      <c r="FY327" s="38"/>
      <c r="FZ327" s="38"/>
      <c r="GA327" s="38"/>
      <c r="GB327" s="38"/>
      <c r="GC327" s="38"/>
      <c r="GD327" s="38"/>
      <c r="GE327" s="38"/>
      <c r="GF327" s="38"/>
      <c r="GG327" s="38"/>
      <c r="GH327" s="38"/>
      <c r="GI327" s="38"/>
      <c r="GJ327" s="38"/>
      <c r="GK327" s="38"/>
      <c r="GL327" s="38"/>
      <c r="GM327" s="38"/>
      <c r="GN327" s="38"/>
      <c r="GO327" s="38"/>
      <c r="GP327" s="38"/>
      <c r="GQ327" s="38"/>
      <c r="GR327" s="38"/>
      <c r="GS327" s="38"/>
      <c r="GT327" s="38"/>
      <c r="GU327" s="38"/>
      <c r="GV327" s="38"/>
      <c r="GW327" s="38"/>
      <c r="GX327" s="38"/>
      <c r="GY327" s="38"/>
      <c r="GZ327" s="38"/>
      <c r="HA327" s="38"/>
      <c r="HB327" s="38"/>
      <c r="HC327" s="38"/>
      <c r="HD327" s="38"/>
      <c r="HE327" s="38"/>
      <c r="HF327" s="38"/>
      <c r="HG327" s="38"/>
      <c r="HH327" s="38"/>
      <c r="HI327" s="38"/>
      <c r="HJ327" s="38"/>
      <c r="HK327" s="38"/>
      <c r="HL327" s="38"/>
      <c r="HM327" s="38"/>
      <c r="HN327" s="38"/>
      <c r="HO327" s="38"/>
      <c r="HP327" s="38"/>
      <c r="HQ327" s="38"/>
      <c r="HR327" s="38"/>
      <c r="HS327" s="38"/>
      <c r="HT327" s="38"/>
      <c r="HU327" s="38"/>
      <c r="HV327" s="38"/>
      <c r="HW327" s="38"/>
      <c r="HX327" s="38"/>
      <c r="HY327" s="38"/>
      <c r="HZ327" s="38"/>
      <c r="IA327" s="38"/>
      <c r="IB327" s="38"/>
      <c r="IC327" s="38"/>
      <c r="ID327" s="38"/>
      <c r="IE327" s="38"/>
      <c r="IF327" s="38"/>
      <c r="IG327" s="38"/>
      <c r="IH327" s="38"/>
      <c r="II327" s="38"/>
      <c r="IJ327" s="38"/>
      <c r="IK327" s="38"/>
      <c r="IL327" s="38"/>
      <c r="IM327" s="38"/>
      <c r="IN327" s="38"/>
      <c r="IO327" s="38"/>
      <c r="IP327" s="38"/>
      <c r="IQ327" s="38"/>
      <c r="IR327" s="38"/>
      <c r="IS327" s="38"/>
      <c r="IT327" s="38"/>
      <c r="IU327" s="38"/>
      <c r="IV327" s="38"/>
      <c r="IW327" s="38"/>
      <c r="IX327" s="38"/>
      <c r="IY327" s="38"/>
      <c r="IZ327" s="38"/>
      <c r="JA327" s="38"/>
      <c r="JB327" s="38"/>
      <c r="JC327" s="38"/>
      <c r="JD327" s="38"/>
      <c r="JE327" s="38"/>
      <c r="JF327" s="38"/>
      <c r="JG327" s="38"/>
      <c r="JH327" s="38"/>
      <c r="JI327" s="38"/>
      <c r="JJ327" s="38"/>
      <c r="JK327" s="38"/>
      <c r="JL327" s="38"/>
      <c r="JM327" s="38"/>
      <c r="JN327" s="38"/>
      <c r="JO327" s="38"/>
      <c r="JP327" s="38"/>
      <c r="JQ327" s="38"/>
      <c r="JR327" s="38"/>
      <c r="JS327" s="38"/>
      <c r="JT327" s="38"/>
      <c r="JU327" s="38">
        <v>40</v>
      </c>
      <c r="JV327" s="38"/>
      <c r="JW327" s="38"/>
      <c r="JX327" s="38"/>
      <c r="JY327" s="38"/>
      <c r="JZ327" s="38"/>
      <c r="KA327" s="38"/>
      <c r="KB327" s="38"/>
      <c r="KC327" s="38"/>
      <c r="KD327" s="38"/>
      <c r="KE327" s="38"/>
      <c r="KF327" s="38"/>
      <c r="KG327" s="38"/>
      <c r="KH327" s="38"/>
      <c r="KI327" s="38"/>
      <c r="KJ327" s="38"/>
      <c r="KK327" s="38"/>
      <c r="KL327" s="38"/>
      <c r="KM327" s="38"/>
      <c r="KN327" s="38"/>
      <c r="KO327" s="38"/>
      <c r="KP327" s="38"/>
      <c r="KQ327" s="38"/>
      <c r="KR327" s="38"/>
      <c r="KS327" s="38"/>
      <c r="KT327" s="38"/>
      <c r="KU327" s="38"/>
      <c r="KV327" s="38"/>
      <c r="KW327" s="38"/>
      <c r="KX327" s="38"/>
      <c r="KY327" s="38"/>
      <c r="KZ327" s="38"/>
      <c r="LA327" s="38"/>
      <c r="LB327" s="38"/>
      <c r="LC327" s="38"/>
      <c r="LD327" s="38"/>
      <c r="LE327" s="38"/>
      <c r="LF327" s="38"/>
      <c r="LG327" s="38"/>
      <c r="LH327" s="38"/>
      <c r="LI327" s="38"/>
      <c r="LJ327" s="38"/>
      <c r="LK327" s="38"/>
      <c r="LL327" s="38"/>
      <c r="LM327" s="38"/>
      <c r="LN327" s="38"/>
      <c r="LO327" s="38"/>
      <c r="LP327" s="38"/>
      <c r="LQ327" s="38"/>
      <c r="LR327" s="38"/>
      <c r="LS327" s="38"/>
      <c r="LT327" s="38"/>
      <c r="LU327" s="38"/>
      <c r="LV327" s="38"/>
      <c r="LW327" s="38"/>
      <c r="LX327" s="38"/>
      <c r="LY327" s="38"/>
      <c r="LZ327" s="38"/>
      <c r="MA327" s="38"/>
      <c r="MB327" s="38"/>
      <c r="MC327" s="38"/>
      <c r="MD327" s="38"/>
      <c r="ME327" s="38"/>
      <c r="MF327" s="38"/>
      <c r="MG327" s="38"/>
      <c r="MH327" s="38"/>
      <c r="MI327" s="38"/>
      <c r="MJ327" s="38"/>
      <c r="MK327" s="38"/>
      <c r="ML327" s="38"/>
      <c r="MM327" s="38"/>
      <c r="MN327" s="38"/>
      <c r="MO327" s="38"/>
      <c r="MP327" s="38"/>
      <c r="MQ327" s="38"/>
      <c r="MR327" s="38"/>
      <c r="MS327" s="38"/>
      <c r="MT327" s="38"/>
      <c r="MU327" s="38"/>
      <c r="MV327" s="38"/>
      <c r="MW327" s="38"/>
      <c r="MX327" s="38"/>
      <c r="MY327" s="38"/>
      <c r="MZ327" s="38"/>
      <c r="NA327" s="38"/>
      <c r="NB327" s="38"/>
      <c r="NC327" s="38"/>
      <c r="ND327" s="38"/>
      <c r="NE327" s="38"/>
      <c r="NF327" s="38"/>
      <c r="NG327" s="38"/>
      <c r="NH327" s="38"/>
      <c r="NI327" s="38"/>
      <c r="NJ327" s="38"/>
      <c r="NK327" s="38"/>
      <c r="NL327" s="38"/>
      <c r="NM327" s="38"/>
      <c r="NN327" s="38"/>
      <c r="NO327" s="38"/>
      <c r="NP327" s="38"/>
      <c r="NQ327" s="38"/>
      <c r="NR327" s="38"/>
      <c r="NS327" s="38"/>
      <c r="NT327" s="38"/>
      <c r="NU327" s="38"/>
      <c r="NV327" s="38"/>
      <c r="NW327" s="38"/>
      <c r="NX327" s="38"/>
      <c r="NY327" s="38"/>
      <c r="NZ327" s="38"/>
      <c r="OA327" s="38"/>
      <c r="OB327" s="38"/>
      <c r="OC327" s="38"/>
      <c r="OD327" s="38"/>
      <c r="OE327" s="38"/>
      <c r="OF327" s="38"/>
      <c r="OG327" s="38">
        <v>40</v>
      </c>
      <c r="OH327" s="38"/>
      <c r="OI327" s="38"/>
      <c r="OJ327" s="38"/>
      <c r="OK327" s="38"/>
      <c r="OL327" s="38"/>
      <c r="OM327" s="38"/>
      <c r="ON327" s="38"/>
      <c r="OO327" s="38"/>
      <c r="OP327" s="38"/>
      <c r="OQ327" s="38"/>
      <c r="OR327" s="38"/>
      <c r="OS327" s="38"/>
      <c r="OT327" s="38"/>
      <c r="OU327" s="38"/>
      <c r="OV327" s="38"/>
      <c r="OW327" s="38"/>
      <c r="OX327" s="38"/>
      <c r="OY327" s="38"/>
      <c r="OZ327" s="38"/>
      <c r="PA327" s="38"/>
      <c r="PB327" s="38"/>
      <c r="PC327" s="38"/>
      <c r="PD327" s="38"/>
      <c r="PE327" s="38"/>
      <c r="PF327" s="38"/>
      <c r="PG327" s="38"/>
      <c r="PH327" s="38"/>
      <c r="PI327" s="38"/>
      <c r="PJ327" s="38"/>
      <c r="PK327" s="38"/>
      <c r="PL327" s="38"/>
      <c r="PM327" s="38"/>
      <c r="PN327" s="38"/>
      <c r="PO327" s="38"/>
      <c r="PP327" s="38"/>
      <c r="PQ327" s="38"/>
      <c r="PR327" s="38"/>
      <c r="PS327" s="38"/>
      <c r="PT327" s="38"/>
      <c r="PU327" s="38"/>
      <c r="PV327" s="38"/>
      <c r="PW327" s="38"/>
      <c r="PX327" s="38"/>
      <c r="PY327" s="38"/>
      <c r="PZ327" s="38"/>
      <c r="QA327" s="38"/>
      <c r="QB327" s="38"/>
      <c r="QC327" s="38"/>
      <c r="QD327" s="38"/>
      <c r="QE327" s="38"/>
      <c r="QF327" s="38"/>
      <c r="QG327" s="38"/>
      <c r="QH327" s="38"/>
      <c r="QI327" s="38"/>
      <c r="QJ327" s="38"/>
      <c r="QK327" s="38"/>
      <c r="QL327" s="38"/>
      <c r="QM327" s="38"/>
      <c r="QN327" s="38"/>
      <c r="QO327" s="38"/>
      <c r="QP327" s="38"/>
      <c r="QQ327" s="38"/>
      <c r="QR327" s="38"/>
      <c r="QS327" s="38"/>
      <c r="QT327" s="38"/>
      <c r="QU327" s="38"/>
      <c r="QV327" s="38"/>
      <c r="QW327" s="38"/>
      <c r="QX327" s="38"/>
      <c r="QY327" s="38"/>
      <c r="QZ327" s="38"/>
      <c r="RA327" s="38"/>
      <c r="RB327" s="38"/>
      <c r="RC327" s="38"/>
      <c r="RD327" s="38"/>
      <c r="RE327" s="38"/>
      <c r="RF327" s="38"/>
      <c r="RG327" s="38">
        <v>40</v>
      </c>
      <c r="RH327" s="38"/>
      <c r="RI327" s="38"/>
      <c r="RJ327" s="38"/>
      <c r="RK327" s="38"/>
      <c r="RL327" s="38"/>
      <c r="RM327" s="38"/>
      <c r="RN327" s="38"/>
      <c r="RO327" s="38"/>
      <c r="RP327" s="38"/>
      <c r="RQ327" s="38"/>
      <c r="RR327" s="38"/>
      <c r="RS327" s="38"/>
      <c r="RT327" s="38"/>
      <c r="RU327" s="38"/>
      <c r="RV327" s="38"/>
      <c r="RW327" s="38"/>
      <c r="RX327" s="38"/>
      <c r="RY327" s="38"/>
      <c r="RZ327" s="38"/>
      <c r="SA327" s="38"/>
      <c r="SB327" s="38"/>
      <c r="SC327" s="38"/>
      <c r="SD327" s="38"/>
      <c r="SE327" s="38"/>
      <c r="SF327" s="38"/>
      <c r="SG327" s="38"/>
      <c r="SH327" s="38"/>
      <c r="SI327" s="38"/>
      <c r="SJ327" s="38"/>
      <c r="SK327" s="38"/>
      <c r="SL327" s="38"/>
      <c r="SM327" s="38"/>
      <c r="SN327" s="38"/>
      <c r="SO327" s="38"/>
      <c r="SP327" s="38"/>
      <c r="SQ327" s="38"/>
      <c r="SR327" s="38"/>
      <c r="SS327" s="38"/>
      <c r="ST327" s="38"/>
      <c r="SU327" s="38"/>
      <c r="SV327" s="38"/>
      <c r="SW327" s="38"/>
      <c r="SX327" s="38"/>
      <c r="SY327" s="38"/>
      <c r="SZ327" s="38"/>
      <c r="TA327" s="38"/>
      <c r="TB327" s="38"/>
      <c r="TC327" s="38"/>
      <c r="TD327" s="38"/>
      <c r="TE327" s="38"/>
      <c r="TF327" s="38"/>
      <c r="TG327" s="38"/>
      <c r="TH327" s="38"/>
      <c r="TI327" s="38"/>
      <c r="TJ327" s="38"/>
      <c r="TK327" s="38"/>
      <c r="TL327" s="38"/>
      <c r="TM327" s="38"/>
      <c r="TN327" s="38"/>
      <c r="TO327" s="38"/>
      <c r="TP327" s="38"/>
      <c r="TQ327" s="38"/>
      <c r="TR327" s="38"/>
      <c r="TS327" s="38"/>
      <c r="TT327" s="38"/>
      <c r="TU327" s="38"/>
      <c r="TV327" s="38"/>
      <c r="TW327" s="38"/>
      <c r="TX327" s="38"/>
      <c r="TY327" s="38"/>
      <c r="TZ327" s="38"/>
      <c r="UA327" s="38"/>
      <c r="UB327" s="38"/>
      <c r="UC327" s="38">
        <v>40</v>
      </c>
      <c r="UD327" s="38"/>
      <c r="UE327" s="38"/>
      <c r="UF327" s="38"/>
      <c r="UG327" s="38"/>
      <c r="UH327" s="38"/>
      <c r="UI327" s="38"/>
      <c r="UJ327" s="38"/>
      <c r="UK327" s="38"/>
      <c r="UL327" s="38"/>
      <c r="UM327" s="38"/>
      <c r="UN327" s="38"/>
      <c r="UO327" s="38"/>
      <c r="UP327" s="38"/>
      <c r="UQ327" s="38"/>
      <c r="UR327" s="38"/>
      <c r="US327" s="38"/>
      <c r="UT327" s="38"/>
      <c r="UU327" s="38"/>
      <c r="UV327" s="38"/>
      <c r="UW327" s="38"/>
      <c r="UX327" s="38"/>
      <c r="UY327" s="38"/>
      <c r="UZ327" s="38"/>
      <c r="VA327" s="38"/>
      <c r="VB327" s="38"/>
      <c r="VC327" s="38"/>
      <c r="VD327" s="38"/>
      <c r="VE327" s="38"/>
      <c r="VF327" s="38"/>
      <c r="VG327" s="38"/>
      <c r="VH327" s="38"/>
      <c r="VI327" s="38"/>
      <c r="VJ327" s="38"/>
      <c r="VK327" s="38"/>
      <c r="VL327" s="38"/>
      <c r="VM327" s="38"/>
      <c r="VN327" s="38"/>
      <c r="VO327" s="38"/>
      <c r="VP327" s="38"/>
      <c r="VQ327" s="38"/>
      <c r="VR327" s="38"/>
      <c r="VS327" s="38"/>
      <c r="VT327" s="38"/>
      <c r="VU327" s="38"/>
      <c r="VV327" s="38"/>
      <c r="VW327" s="38"/>
      <c r="VX327" s="38"/>
      <c r="VY327" s="38"/>
      <c r="VZ327" s="38"/>
      <c r="WA327" s="38"/>
      <c r="WB327" s="38"/>
      <c r="WC327" s="38"/>
      <c r="WD327" s="38"/>
      <c r="WE327" s="38"/>
      <c r="WF327" s="38"/>
      <c r="WG327" s="38"/>
      <c r="WH327" s="38"/>
      <c r="WI327" s="38"/>
      <c r="WJ327" s="38"/>
      <c r="WK327" s="38"/>
      <c r="WL327" s="38"/>
      <c r="WM327" s="38"/>
      <c r="WN327" s="38"/>
      <c r="WO327" s="38"/>
      <c r="WP327" s="38"/>
      <c r="WQ327" s="38"/>
      <c r="WR327" s="38"/>
      <c r="WS327" s="38"/>
      <c r="WT327" s="38"/>
      <c r="WU327" s="38"/>
      <c r="WV327" s="38"/>
      <c r="WW327" s="38"/>
      <c r="WX327" s="38"/>
      <c r="WY327" s="38"/>
      <c r="WZ327" s="38"/>
      <c r="XA327" s="38"/>
      <c r="XB327" s="38"/>
      <c r="XC327" s="38"/>
      <c r="XD327" s="38"/>
      <c r="XE327" s="38"/>
      <c r="XF327" s="38"/>
      <c r="XG327" s="38"/>
      <c r="XH327" s="38"/>
      <c r="XI327" s="38"/>
      <c r="XJ327" s="38"/>
      <c r="XK327" s="38"/>
      <c r="XL327" s="38"/>
      <c r="XM327" s="38"/>
      <c r="XN327" s="38"/>
      <c r="XO327" s="38"/>
      <c r="XP327" s="38"/>
      <c r="XQ327" s="38"/>
      <c r="XR327" s="38"/>
      <c r="XS327" s="38"/>
      <c r="XT327" s="38"/>
      <c r="XU327" s="38"/>
      <c r="XV327" s="38"/>
      <c r="XW327" s="38"/>
      <c r="XX327" s="38"/>
      <c r="XY327" s="38"/>
      <c r="XZ327" s="38"/>
      <c r="YA327" s="38"/>
      <c r="YB327" s="38"/>
      <c r="YC327" s="38"/>
      <c r="YD327" s="38"/>
      <c r="YE327" s="38"/>
      <c r="YF327" s="38"/>
      <c r="YG327" s="38"/>
      <c r="YH327" s="38"/>
      <c r="YI327" s="38"/>
      <c r="YJ327" s="38"/>
      <c r="YK327" s="38"/>
      <c r="YL327" s="38"/>
      <c r="YM327" s="38"/>
      <c r="YN327" s="38"/>
      <c r="YO327" s="38"/>
      <c r="YP327" s="38"/>
      <c r="YQ327" s="38">
        <v>160</v>
      </c>
      <c r="YR327" s="38"/>
      <c r="YS327" s="38"/>
      <c r="YT327" s="38"/>
      <c r="YU327" s="38"/>
      <c r="YV327" s="38"/>
      <c r="YW327" s="38"/>
      <c r="YX327" s="38"/>
      <c r="YY327" s="38"/>
      <c r="YZ327" s="38"/>
      <c r="ZA327" s="38"/>
      <c r="ZB327" s="38"/>
      <c r="ZC327" s="38"/>
      <c r="ZD327" s="38"/>
      <c r="ZE327" s="38"/>
      <c r="ZF327" s="38"/>
      <c r="ZG327" s="38"/>
      <c r="ZH327" s="38"/>
      <c r="ZI327" s="38"/>
      <c r="ZJ327" s="38">
        <v>40</v>
      </c>
      <c r="ZK327" s="38"/>
      <c r="ZL327" s="38"/>
      <c r="ZM327" s="38"/>
      <c r="ZN327" s="38"/>
      <c r="ZO327" s="38"/>
      <c r="ZP327" s="38"/>
      <c r="ZQ327" s="38"/>
      <c r="ZR327" s="38"/>
      <c r="ZS327" s="38"/>
      <c r="ZT327" s="38">
        <v>120</v>
      </c>
      <c r="ZU327" s="38"/>
      <c r="ZV327" s="38"/>
      <c r="ZW327" s="38"/>
      <c r="ZX327" s="38"/>
      <c r="ZY327" s="38"/>
      <c r="ZZ327" s="38"/>
      <c r="AAA327" s="38"/>
      <c r="AAB327" s="38"/>
      <c r="AAC327" s="38"/>
      <c r="AAD327" s="38"/>
      <c r="AAE327" s="38"/>
      <c r="AAF327" s="38"/>
      <c r="AAG327" s="38"/>
      <c r="AAH327" s="38"/>
      <c r="AAI327" s="38"/>
      <c r="AAJ327" s="31">
        <f t="shared" si="34"/>
        <v>0</v>
      </c>
    </row>
    <row r="328" spans="1:736" s="5" customFormat="1" x14ac:dyDescent="0.25">
      <c r="A328" s="62" t="s">
        <v>56</v>
      </c>
      <c r="B328" s="77">
        <f t="shared" si="35"/>
        <v>0</v>
      </c>
      <c r="C328" s="69">
        <v>25</v>
      </c>
      <c r="D328" s="76">
        <v>43227</v>
      </c>
      <c r="E328" s="85">
        <v>19.260000000000002</v>
      </c>
      <c r="F328" s="85">
        <f t="shared" si="36"/>
        <v>0</v>
      </c>
      <c r="G328" s="77">
        <v>25</v>
      </c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  <c r="CH328" s="38"/>
      <c r="CI328" s="38"/>
      <c r="CJ328" s="38"/>
      <c r="CK328" s="38"/>
      <c r="CL328" s="38"/>
      <c r="CM328" s="38"/>
      <c r="CN328" s="38"/>
      <c r="CO328" s="38"/>
      <c r="CP328" s="38"/>
      <c r="CQ328" s="38"/>
      <c r="CR328" s="38"/>
      <c r="CS328" s="38"/>
      <c r="CT328" s="38"/>
      <c r="CU328" s="38"/>
      <c r="CV328" s="38"/>
      <c r="CW328" s="38"/>
      <c r="CX328" s="38"/>
      <c r="CY328" s="38"/>
      <c r="CZ328" s="38"/>
      <c r="DA328" s="38"/>
      <c r="DB328" s="38"/>
      <c r="DC328" s="38"/>
      <c r="DD328" s="38"/>
      <c r="DE328" s="38"/>
      <c r="DF328" s="38"/>
      <c r="DG328" s="38"/>
      <c r="DH328" s="38"/>
      <c r="DI328" s="38">
        <v>25</v>
      </c>
      <c r="DJ328" s="38"/>
      <c r="DK328" s="38"/>
      <c r="DL328" s="38"/>
      <c r="DM328" s="38"/>
      <c r="DN328" s="38"/>
      <c r="DO328" s="38"/>
      <c r="DP328" s="38"/>
      <c r="DQ328" s="38"/>
      <c r="DR328" s="38"/>
      <c r="DS328" s="38"/>
      <c r="DT328" s="38"/>
      <c r="DU328" s="38"/>
      <c r="DV328" s="38"/>
      <c r="DW328" s="38"/>
      <c r="DX328" s="38"/>
      <c r="DY328" s="38"/>
      <c r="DZ328" s="38">
        <v>75</v>
      </c>
      <c r="EA328" s="38"/>
      <c r="EB328" s="38">
        <v>15</v>
      </c>
      <c r="EC328" s="38">
        <v>10</v>
      </c>
      <c r="ED328" s="38"/>
      <c r="EE328" s="38"/>
      <c r="EF328" s="38"/>
      <c r="EG328" s="38"/>
      <c r="EH328" s="38"/>
      <c r="EI328" s="38"/>
      <c r="EJ328" s="38"/>
      <c r="EK328" s="38"/>
      <c r="EL328" s="38"/>
      <c r="EM328" s="38"/>
      <c r="EN328" s="38"/>
      <c r="EO328" s="38"/>
      <c r="EP328" s="38"/>
      <c r="EQ328" s="38"/>
      <c r="ER328" s="38"/>
      <c r="ES328" s="38"/>
      <c r="ET328" s="38"/>
      <c r="EU328" s="38"/>
      <c r="EV328" s="38"/>
      <c r="EW328" s="38"/>
      <c r="EX328" s="38"/>
      <c r="EY328" s="38"/>
      <c r="EZ328" s="38">
        <v>25</v>
      </c>
      <c r="FA328" s="38"/>
      <c r="FB328" s="38"/>
      <c r="FC328" s="38"/>
      <c r="FD328" s="38"/>
      <c r="FE328" s="38"/>
      <c r="FF328" s="38"/>
      <c r="FG328" s="38"/>
      <c r="FH328" s="38"/>
      <c r="FI328" s="38"/>
      <c r="FJ328" s="38"/>
      <c r="FK328" s="38"/>
      <c r="FL328" s="38"/>
      <c r="FM328" s="38"/>
      <c r="FN328" s="38"/>
      <c r="FO328" s="38"/>
      <c r="FP328" s="38"/>
      <c r="FQ328" s="38"/>
      <c r="FR328" s="38"/>
      <c r="FS328" s="38"/>
      <c r="FT328" s="38"/>
      <c r="FU328" s="38"/>
      <c r="FV328" s="38"/>
      <c r="FW328" s="38"/>
      <c r="FX328" s="38"/>
      <c r="FY328" s="38"/>
      <c r="FZ328" s="38"/>
      <c r="GA328" s="38"/>
      <c r="GB328" s="38"/>
      <c r="GC328" s="38"/>
      <c r="GD328" s="38">
        <v>25</v>
      </c>
      <c r="GE328" s="38"/>
      <c r="GF328" s="38"/>
      <c r="GG328" s="38"/>
      <c r="GH328" s="38"/>
      <c r="GI328" s="38"/>
      <c r="GJ328" s="38"/>
      <c r="GK328" s="38"/>
      <c r="GL328" s="38"/>
      <c r="GM328" s="38"/>
      <c r="GN328" s="38"/>
      <c r="GO328" s="38"/>
      <c r="GP328" s="38"/>
      <c r="GQ328" s="38"/>
      <c r="GR328" s="38"/>
      <c r="GS328" s="38"/>
      <c r="GT328" s="38"/>
      <c r="GU328" s="38"/>
      <c r="GV328" s="38"/>
      <c r="GW328" s="38"/>
      <c r="GX328" s="38"/>
      <c r="GY328" s="38"/>
      <c r="GZ328" s="38"/>
      <c r="HA328" s="38"/>
      <c r="HB328" s="38"/>
      <c r="HC328" s="38"/>
      <c r="HD328" s="38"/>
      <c r="HE328" s="38"/>
      <c r="HF328" s="38"/>
      <c r="HG328" s="38"/>
      <c r="HH328" s="38"/>
      <c r="HI328" s="38"/>
      <c r="HJ328" s="38"/>
      <c r="HK328" s="38"/>
      <c r="HL328" s="38"/>
      <c r="HM328" s="38"/>
      <c r="HN328" s="38"/>
      <c r="HO328" s="38"/>
      <c r="HP328" s="38"/>
      <c r="HQ328" s="38"/>
      <c r="HR328" s="38"/>
      <c r="HS328" s="38"/>
      <c r="HT328" s="38"/>
      <c r="HU328" s="38"/>
      <c r="HV328" s="38"/>
      <c r="HW328" s="38"/>
      <c r="HX328" s="38"/>
      <c r="HY328" s="38"/>
      <c r="HZ328" s="38">
        <v>150</v>
      </c>
      <c r="IA328" s="38"/>
      <c r="IB328" s="38"/>
      <c r="IC328" s="38"/>
      <c r="ID328" s="38">
        <v>25</v>
      </c>
      <c r="IE328" s="38"/>
      <c r="IF328" s="38"/>
      <c r="IG328" s="38"/>
      <c r="IH328" s="38"/>
      <c r="II328" s="38"/>
      <c r="IJ328" s="38"/>
      <c r="IK328" s="38"/>
      <c r="IL328" s="38"/>
      <c r="IM328" s="38"/>
      <c r="IN328" s="38"/>
      <c r="IO328" s="38"/>
      <c r="IP328" s="38"/>
      <c r="IQ328" s="38"/>
      <c r="IR328" s="38"/>
      <c r="IS328" s="38"/>
      <c r="IT328" s="38"/>
      <c r="IU328" s="38"/>
      <c r="IV328" s="38"/>
      <c r="IW328" s="38"/>
      <c r="IX328" s="38"/>
      <c r="IY328" s="38"/>
      <c r="IZ328" s="38"/>
      <c r="JA328" s="38"/>
      <c r="JB328" s="38"/>
      <c r="JC328" s="38"/>
      <c r="JD328" s="38"/>
      <c r="JE328" s="38"/>
      <c r="JF328" s="38"/>
      <c r="JG328" s="38"/>
      <c r="JH328" s="38"/>
      <c r="JI328" s="38"/>
      <c r="JJ328" s="38"/>
      <c r="JK328" s="38"/>
      <c r="JL328" s="38"/>
      <c r="JM328" s="38"/>
      <c r="JN328" s="38"/>
      <c r="JO328" s="38"/>
      <c r="JP328" s="38"/>
      <c r="JQ328" s="38"/>
      <c r="JR328" s="38"/>
      <c r="JS328" s="38"/>
      <c r="JT328" s="38"/>
      <c r="JU328" s="38"/>
      <c r="JV328" s="38"/>
      <c r="JW328" s="38"/>
      <c r="JX328" s="38"/>
      <c r="JY328" s="38"/>
      <c r="JZ328" s="38"/>
      <c r="KA328" s="38"/>
      <c r="KB328" s="38"/>
      <c r="KC328" s="38"/>
      <c r="KD328" s="38"/>
      <c r="KE328" s="38">
        <v>15</v>
      </c>
      <c r="KF328" s="38"/>
      <c r="KG328" s="38"/>
      <c r="KH328" s="38"/>
      <c r="KI328" s="38"/>
      <c r="KJ328" s="38"/>
      <c r="KK328" s="38"/>
      <c r="KL328" s="38"/>
      <c r="KM328" s="38"/>
      <c r="KN328" s="38"/>
      <c r="KO328" s="38"/>
      <c r="KP328" s="38"/>
      <c r="KQ328" s="38"/>
      <c r="KR328" s="38"/>
      <c r="KS328" s="38"/>
      <c r="KT328" s="38"/>
      <c r="KU328" s="38"/>
      <c r="KV328" s="38"/>
      <c r="KW328" s="38"/>
      <c r="KX328" s="38"/>
      <c r="KY328" s="38"/>
      <c r="KZ328" s="38"/>
      <c r="LA328" s="38"/>
      <c r="LB328" s="38"/>
      <c r="LC328" s="38"/>
      <c r="LD328" s="38"/>
      <c r="LE328" s="38">
        <v>10</v>
      </c>
      <c r="LF328" s="38"/>
      <c r="LG328" s="38"/>
      <c r="LH328" s="38"/>
      <c r="LI328" s="38"/>
      <c r="LJ328" s="38"/>
      <c r="LK328" s="38"/>
      <c r="LL328" s="38"/>
      <c r="LM328" s="38"/>
      <c r="LN328" s="38"/>
      <c r="LO328" s="38"/>
      <c r="LP328" s="38"/>
      <c r="LQ328" s="38"/>
      <c r="LR328" s="38"/>
      <c r="LS328" s="38"/>
      <c r="LT328" s="38"/>
      <c r="LU328" s="38"/>
      <c r="LV328" s="38"/>
      <c r="LW328" s="38"/>
      <c r="LX328" s="38"/>
      <c r="LY328" s="38"/>
      <c r="LZ328" s="38"/>
      <c r="MA328" s="38"/>
      <c r="MB328" s="38"/>
      <c r="MC328" s="38"/>
      <c r="MD328" s="38"/>
      <c r="ME328" s="38"/>
      <c r="MF328" s="38"/>
      <c r="MG328" s="38"/>
      <c r="MH328" s="38"/>
      <c r="MI328" s="38"/>
      <c r="MJ328" s="38"/>
      <c r="MK328" s="38"/>
      <c r="ML328" s="38"/>
      <c r="MM328" s="38"/>
      <c r="MN328" s="38"/>
      <c r="MO328" s="38"/>
      <c r="MP328" s="38"/>
      <c r="MQ328" s="38"/>
      <c r="MR328" s="38"/>
      <c r="MS328" s="38"/>
      <c r="MT328" s="38"/>
      <c r="MU328" s="38"/>
      <c r="MV328" s="38"/>
      <c r="MW328" s="38"/>
      <c r="MX328" s="38"/>
      <c r="MY328" s="38"/>
      <c r="MZ328" s="38"/>
      <c r="NA328" s="38"/>
      <c r="NB328" s="38"/>
      <c r="NC328" s="38"/>
      <c r="ND328" s="38"/>
      <c r="NE328" s="38"/>
      <c r="NF328" s="38"/>
      <c r="NG328" s="38"/>
      <c r="NH328" s="38"/>
      <c r="NI328" s="38"/>
      <c r="NJ328" s="38"/>
      <c r="NK328" s="38"/>
      <c r="NL328" s="38"/>
      <c r="NM328" s="38"/>
      <c r="NN328" s="38">
        <v>25</v>
      </c>
      <c r="NO328" s="38"/>
      <c r="NP328" s="38"/>
      <c r="NQ328" s="38"/>
      <c r="NR328" s="38"/>
      <c r="NS328" s="38"/>
      <c r="NT328" s="38"/>
      <c r="NU328" s="38"/>
      <c r="NV328" s="38"/>
      <c r="NW328" s="38"/>
      <c r="NX328" s="38"/>
      <c r="NY328" s="38"/>
      <c r="NZ328" s="38"/>
      <c r="OA328" s="38"/>
      <c r="OB328" s="38"/>
      <c r="OC328" s="38"/>
      <c r="OD328" s="38"/>
      <c r="OE328" s="38"/>
      <c r="OF328" s="38"/>
      <c r="OG328" s="38"/>
      <c r="OH328" s="38"/>
      <c r="OI328" s="38"/>
      <c r="OJ328" s="38"/>
      <c r="OK328" s="38"/>
      <c r="OL328" s="38"/>
      <c r="OM328" s="38"/>
      <c r="ON328" s="38"/>
      <c r="OO328" s="38"/>
      <c r="OP328" s="38"/>
      <c r="OQ328" s="38"/>
      <c r="OR328" s="38"/>
      <c r="OS328" s="38"/>
      <c r="OT328" s="38"/>
      <c r="OU328" s="38"/>
      <c r="OV328" s="38"/>
      <c r="OW328" s="38">
        <v>25</v>
      </c>
      <c r="OX328" s="38"/>
      <c r="OY328" s="38"/>
      <c r="OZ328" s="38"/>
      <c r="PA328" s="38"/>
      <c r="PB328" s="38"/>
      <c r="PC328" s="38"/>
      <c r="PD328" s="38"/>
      <c r="PE328" s="38"/>
      <c r="PF328" s="38"/>
      <c r="PG328" s="38"/>
      <c r="PH328" s="38"/>
      <c r="PI328" s="38"/>
      <c r="PJ328" s="38"/>
      <c r="PK328" s="38"/>
      <c r="PL328" s="38"/>
      <c r="PM328" s="38"/>
      <c r="PN328" s="38"/>
      <c r="PO328" s="38"/>
      <c r="PP328" s="38"/>
      <c r="PQ328" s="38"/>
      <c r="PR328" s="38"/>
      <c r="PS328" s="38"/>
      <c r="PT328" s="38"/>
      <c r="PU328" s="38"/>
      <c r="PV328" s="38"/>
      <c r="PW328" s="38"/>
      <c r="PX328" s="38"/>
      <c r="PY328" s="38"/>
      <c r="PZ328" s="38"/>
      <c r="QA328" s="38"/>
      <c r="QB328" s="38"/>
      <c r="QC328" s="38"/>
      <c r="QD328" s="38"/>
      <c r="QE328" s="38"/>
      <c r="QF328" s="38"/>
      <c r="QG328" s="38">
        <v>25</v>
      </c>
      <c r="QH328" s="38"/>
      <c r="QI328" s="38"/>
      <c r="QJ328" s="38"/>
      <c r="QK328" s="38"/>
      <c r="QL328" s="38"/>
      <c r="QM328" s="38"/>
      <c r="QN328" s="38"/>
      <c r="QO328" s="38"/>
      <c r="QP328" s="38"/>
      <c r="QQ328" s="38"/>
      <c r="QR328" s="38"/>
      <c r="QS328" s="38"/>
      <c r="QT328" s="38"/>
      <c r="QU328" s="38"/>
      <c r="QV328" s="38"/>
      <c r="QW328" s="38"/>
      <c r="QX328" s="38"/>
      <c r="QY328" s="38"/>
      <c r="QZ328" s="38"/>
      <c r="RA328" s="38"/>
      <c r="RB328" s="38"/>
      <c r="RC328" s="38"/>
      <c r="RD328" s="38"/>
      <c r="RE328" s="38"/>
      <c r="RF328" s="38"/>
      <c r="RG328" s="38"/>
      <c r="RH328" s="38"/>
      <c r="RI328" s="38"/>
      <c r="RJ328" s="38">
        <v>25</v>
      </c>
      <c r="RK328" s="38"/>
      <c r="RL328" s="38"/>
      <c r="RM328" s="38"/>
      <c r="RN328" s="38"/>
      <c r="RO328" s="38"/>
      <c r="RP328" s="38"/>
      <c r="RQ328" s="38"/>
      <c r="RR328" s="38"/>
      <c r="RS328" s="38"/>
      <c r="RT328" s="38"/>
      <c r="RU328" s="38"/>
      <c r="RV328" s="38"/>
      <c r="RW328" s="38"/>
      <c r="RX328" s="38"/>
      <c r="RY328" s="38"/>
      <c r="RZ328" s="38"/>
      <c r="SA328" s="38"/>
      <c r="SB328" s="38"/>
      <c r="SC328" s="38"/>
      <c r="SD328" s="38"/>
      <c r="SE328" s="38"/>
      <c r="SF328" s="38"/>
      <c r="SG328" s="38"/>
      <c r="SH328" s="38"/>
      <c r="SI328" s="38"/>
      <c r="SJ328" s="38"/>
      <c r="SK328" s="38"/>
      <c r="SL328" s="38"/>
      <c r="SM328" s="38"/>
      <c r="SN328" s="38"/>
      <c r="SO328" s="38"/>
      <c r="SP328" s="38"/>
      <c r="SQ328" s="38"/>
      <c r="SR328" s="38"/>
      <c r="SS328" s="38"/>
      <c r="ST328" s="38"/>
      <c r="SU328" s="38"/>
      <c r="SV328" s="38"/>
      <c r="SW328" s="38"/>
      <c r="SX328" s="38"/>
      <c r="SY328" s="38"/>
      <c r="SZ328" s="38"/>
      <c r="TA328" s="38"/>
      <c r="TB328" s="38"/>
      <c r="TC328" s="38"/>
      <c r="TD328" s="38"/>
      <c r="TE328" s="38"/>
      <c r="TF328" s="38"/>
      <c r="TG328" s="38"/>
      <c r="TH328" s="38"/>
      <c r="TI328" s="38"/>
      <c r="TJ328" s="38"/>
      <c r="TK328" s="38"/>
      <c r="TL328" s="38"/>
      <c r="TM328" s="38"/>
      <c r="TN328" s="38"/>
      <c r="TO328" s="38"/>
      <c r="TP328" s="38"/>
      <c r="TQ328" s="38"/>
      <c r="TR328" s="38"/>
      <c r="TS328" s="38"/>
      <c r="TT328" s="38"/>
      <c r="TU328" s="38"/>
      <c r="TV328" s="38"/>
      <c r="TW328" s="38"/>
      <c r="TX328" s="38"/>
      <c r="TY328" s="38"/>
      <c r="TZ328" s="38"/>
      <c r="UA328" s="38"/>
      <c r="UB328" s="38"/>
      <c r="UC328" s="38"/>
      <c r="UD328" s="38"/>
      <c r="UE328" s="38"/>
      <c r="UF328" s="38"/>
      <c r="UG328" s="38"/>
      <c r="UH328" s="38"/>
      <c r="UI328" s="38"/>
      <c r="UJ328" s="38"/>
      <c r="UK328" s="38"/>
      <c r="UL328" s="38"/>
      <c r="UM328" s="38"/>
      <c r="UN328" s="38"/>
      <c r="UO328" s="38"/>
      <c r="UP328" s="38"/>
      <c r="UQ328" s="38"/>
      <c r="UR328" s="38"/>
      <c r="US328" s="38"/>
      <c r="UT328" s="38"/>
      <c r="UU328" s="38"/>
      <c r="UV328" s="38"/>
      <c r="UW328" s="38"/>
      <c r="UX328" s="38"/>
      <c r="UY328" s="38"/>
      <c r="UZ328" s="38"/>
      <c r="VA328" s="38"/>
      <c r="VB328" s="38"/>
      <c r="VC328" s="38"/>
      <c r="VD328" s="38"/>
      <c r="VE328" s="38"/>
      <c r="VF328" s="38"/>
      <c r="VG328" s="38"/>
      <c r="VH328" s="38"/>
      <c r="VI328" s="38"/>
      <c r="VJ328" s="38"/>
      <c r="VK328" s="38"/>
      <c r="VL328" s="38"/>
      <c r="VM328" s="38"/>
      <c r="VN328" s="38"/>
      <c r="VO328" s="38"/>
      <c r="VP328" s="38"/>
      <c r="VQ328" s="38"/>
      <c r="VR328" s="38"/>
      <c r="VS328" s="38"/>
      <c r="VT328" s="38"/>
      <c r="VU328" s="38"/>
      <c r="VV328" s="38"/>
      <c r="VW328" s="38"/>
      <c r="VX328" s="38"/>
      <c r="VY328" s="38"/>
      <c r="VZ328" s="38"/>
      <c r="WA328" s="38"/>
      <c r="WB328" s="38"/>
      <c r="WC328" s="38"/>
      <c r="WD328" s="38"/>
      <c r="WE328" s="38"/>
      <c r="WF328" s="38"/>
      <c r="WG328" s="38"/>
      <c r="WH328" s="38"/>
      <c r="WI328" s="38"/>
      <c r="WJ328" s="38"/>
      <c r="WK328" s="38"/>
      <c r="WL328" s="38"/>
      <c r="WM328" s="38"/>
      <c r="WN328" s="38"/>
      <c r="WO328" s="38"/>
      <c r="WP328" s="38"/>
      <c r="WQ328" s="38"/>
      <c r="WR328" s="38"/>
      <c r="WS328" s="38"/>
      <c r="WT328" s="38"/>
      <c r="WU328" s="38"/>
      <c r="WV328" s="38"/>
      <c r="WW328" s="38"/>
      <c r="WX328" s="38"/>
      <c r="WY328" s="38"/>
      <c r="WZ328" s="38"/>
      <c r="XA328" s="38"/>
      <c r="XB328" s="38"/>
      <c r="XC328" s="38"/>
      <c r="XD328" s="38"/>
      <c r="XE328" s="38"/>
      <c r="XF328" s="38"/>
      <c r="XG328" s="38"/>
      <c r="XH328" s="38"/>
      <c r="XI328" s="38"/>
      <c r="XJ328" s="38"/>
      <c r="XK328" s="38"/>
      <c r="XL328" s="38"/>
      <c r="XM328" s="38"/>
      <c r="XN328" s="38"/>
      <c r="XO328" s="38"/>
      <c r="XP328" s="38"/>
      <c r="XQ328" s="38"/>
      <c r="XR328" s="38"/>
      <c r="XS328" s="38"/>
      <c r="XT328" s="38"/>
      <c r="XU328" s="38"/>
      <c r="XV328" s="38"/>
      <c r="XW328" s="38"/>
      <c r="XX328" s="38"/>
      <c r="XY328" s="38"/>
      <c r="XZ328" s="38"/>
      <c r="YA328" s="38"/>
      <c r="YB328" s="38"/>
      <c r="YC328" s="38"/>
      <c r="YD328" s="38"/>
      <c r="YE328" s="38"/>
      <c r="YF328" s="38"/>
      <c r="YG328" s="38"/>
      <c r="YH328" s="38"/>
      <c r="YI328" s="38"/>
      <c r="YJ328" s="38"/>
      <c r="YK328" s="38"/>
      <c r="YL328" s="38"/>
      <c r="YM328" s="38"/>
      <c r="YN328" s="38"/>
      <c r="YO328" s="38"/>
      <c r="YP328" s="38"/>
      <c r="YQ328" s="38"/>
      <c r="YR328" s="38"/>
      <c r="YS328" s="38"/>
      <c r="YT328" s="38"/>
      <c r="YU328" s="38"/>
      <c r="YV328" s="38"/>
      <c r="YW328" s="38"/>
      <c r="YX328" s="38"/>
      <c r="YY328" s="38"/>
      <c r="YZ328" s="38"/>
      <c r="ZA328" s="38"/>
      <c r="ZB328" s="38"/>
      <c r="ZC328" s="38"/>
      <c r="ZD328" s="38"/>
      <c r="ZE328" s="38"/>
      <c r="ZF328" s="38"/>
      <c r="ZG328" s="38"/>
      <c r="ZH328" s="38"/>
      <c r="ZI328" s="38"/>
      <c r="ZJ328" s="38"/>
      <c r="ZK328" s="38"/>
      <c r="ZL328" s="38"/>
      <c r="ZM328" s="38"/>
      <c r="ZN328" s="38"/>
      <c r="ZO328" s="38"/>
      <c r="ZP328" s="38"/>
      <c r="ZQ328" s="38"/>
      <c r="ZR328" s="38"/>
      <c r="ZS328" s="38"/>
      <c r="ZT328" s="38"/>
      <c r="ZU328" s="38"/>
      <c r="ZV328" s="38"/>
      <c r="ZW328" s="38"/>
      <c r="ZX328" s="38"/>
      <c r="ZY328" s="38"/>
      <c r="ZZ328" s="38"/>
      <c r="AAA328" s="38"/>
      <c r="AAB328" s="38"/>
      <c r="AAC328" s="38"/>
      <c r="AAD328" s="38"/>
      <c r="AAE328" s="38"/>
      <c r="AAF328" s="38"/>
      <c r="AAG328" s="38"/>
      <c r="AAH328" s="38"/>
      <c r="AAI328" s="38"/>
      <c r="AAJ328" s="31">
        <f t="shared" si="34"/>
        <v>0</v>
      </c>
    </row>
    <row r="329" spans="1:736" s="5" customFormat="1" x14ac:dyDescent="0.25">
      <c r="A329" s="62" t="s">
        <v>56</v>
      </c>
      <c r="B329" s="77">
        <f t="shared" si="35"/>
        <v>50</v>
      </c>
      <c r="C329" s="69">
        <v>25</v>
      </c>
      <c r="D329" s="76">
        <v>43341</v>
      </c>
      <c r="E329" s="85">
        <v>19.43</v>
      </c>
      <c r="F329" s="85">
        <f t="shared" si="36"/>
        <v>971.5</v>
      </c>
      <c r="G329" s="77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  <c r="CH329" s="38"/>
      <c r="CI329" s="38"/>
      <c r="CJ329" s="38"/>
      <c r="CK329" s="38"/>
      <c r="CL329" s="38"/>
      <c r="CM329" s="38"/>
      <c r="CN329" s="38"/>
      <c r="CO329" s="38"/>
      <c r="CP329" s="38"/>
      <c r="CQ329" s="38"/>
      <c r="CR329" s="38"/>
      <c r="CS329" s="38"/>
      <c r="CT329" s="38"/>
      <c r="CU329" s="38"/>
      <c r="CV329" s="38"/>
      <c r="CW329" s="38"/>
      <c r="CX329" s="38"/>
      <c r="CY329" s="38"/>
      <c r="CZ329" s="38"/>
      <c r="DA329" s="38"/>
      <c r="DB329" s="38"/>
      <c r="DC329" s="38"/>
      <c r="DD329" s="38"/>
      <c r="DE329" s="38"/>
      <c r="DF329" s="38"/>
      <c r="DG329" s="38"/>
      <c r="DH329" s="38"/>
      <c r="DI329" s="38"/>
      <c r="DJ329" s="38"/>
      <c r="DK329" s="38"/>
      <c r="DL329" s="38"/>
      <c r="DM329" s="38"/>
      <c r="DN329" s="38"/>
      <c r="DO329" s="38"/>
      <c r="DP329" s="38"/>
      <c r="DQ329" s="38"/>
      <c r="DR329" s="38"/>
      <c r="DS329" s="38"/>
      <c r="DT329" s="38"/>
      <c r="DU329" s="38"/>
      <c r="DV329" s="38"/>
      <c r="DW329" s="38"/>
      <c r="DX329" s="38"/>
      <c r="DY329" s="38"/>
      <c r="DZ329" s="38"/>
      <c r="EA329" s="38"/>
      <c r="EB329" s="38"/>
      <c r="EC329" s="38"/>
      <c r="ED329" s="38"/>
      <c r="EE329" s="38"/>
      <c r="EF329" s="38"/>
      <c r="EG329" s="38"/>
      <c r="EH329" s="38"/>
      <c r="EI329" s="38"/>
      <c r="EJ329" s="38"/>
      <c r="EK329" s="38"/>
      <c r="EL329" s="38"/>
      <c r="EM329" s="38"/>
      <c r="EN329" s="38"/>
      <c r="EO329" s="38"/>
      <c r="EP329" s="38"/>
      <c r="EQ329" s="38"/>
      <c r="ER329" s="38"/>
      <c r="ES329" s="38"/>
      <c r="ET329" s="38"/>
      <c r="EU329" s="38"/>
      <c r="EV329" s="38"/>
      <c r="EW329" s="38"/>
      <c r="EX329" s="38"/>
      <c r="EY329" s="38"/>
      <c r="EZ329" s="38"/>
      <c r="FA329" s="38"/>
      <c r="FB329" s="38"/>
      <c r="FC329" s="38"/>
      <c r="FD329" s="38"/>
      <c r="FE329" s="38"/>
      <c r="FF329" s="38"/>
      <c r="FG329" s="38"/>
      <c r="FH329" s="38"/>
      <c r="FI329" s="38"/>
      <c r="FJ329" s="38"/>
      <c r="FK329" s="38"/>
      <c r="FL329" s="38"/>
      <c r="FM329" s="38"/>
      <c r="FN329" s="38"/>
      <c r="FO329" s="38"/>
      <c r="FP329" s="38"/>
      <c r="FQ329" s="38"/>
      <c r="FR329" s="38"/>
      <c r="FS329" s="38"/>
      <c r="FT329" s="38"/>
      <c r="FU329" s="38"/>
      <c r="FV329" s="38"/>
      <c r="FW329" s="38"/>
      <c r="FX329" s="38"/>
      <c r="FY329" s="38"/>
      <c r="FZ329" s="38"/>
      <c r="GA329" s="38"/>
      <c r="GB329" s="38"/>
      <c r="GC329" s="38"/>
      <c r="GD329" s="38"/>
      <c r="GE329" s="38"/>
      <c r="GF329" s="38"/>
      <c r="GG329" s="38"/>
      <c r="GH329" s="38"/>
      <c r="GI329" s="38"/>
      <c r="GJ329" s="38"/>
      <c r="GK329" s="38"/>
      <c r="GL329" s="38"/>
      <c r="GM329" s="38"/>
      <c r="GN329" s="38"/>
      <c r="GO329" s="38"/>
      <c r="GP329" s="38"/>
      <c r="GQ329" s="38"/>
      <c r="GR329" s="38"/>
      <c r="GS329" s="38"/>
      <c r="GT329" s="38"/>
      <c r="GU329" s="38"/>
      <c r="GV329" s="38"/>
      <c r="GW329" s="38"/>
      <c r="GX329" s="38"/>
      <c r="GY329" s="38"/>
      <c r="GZ329" s="38"/>
      <c r="HA329" s="38"/>
      <c r="HB329" s="38"/>
      <c r="HC329" s="38"/>
      <c r="HD329" s="38"/>
      <c r="HE329" s="38"/>
      <c r="HF329" s="38"/>
      <c r="HG329" s="38"/>
      <c r="HH329" s="38"/>
      <c r="HI329" s="38"/>
      <c r="HJ329" s="38"/>
      <c r="HK329" s="38"/>
      <c r="HL329" s="38"/>
      <c r="HM329" s="38"/>
      <c r="HN329" s="38"/>
      <c r="HO329" s="38"/>
      <c r="HP329" s="38"/>
      <c r="HQ329" s="38"/>
      <c r="HR329" s="38"/>
      <c r="HS329" s="38"/>
      <c r="HT329" s="38"/>
      <c r="HU329" s="38"/>
      <c r="HV329" s="38"/>
      <c r="HW329" s="38"/>
      <c r="HX329" s="38"/>
      <c r="HY329" s="38"/>
      <c r="HZ329" s="38"/>
      <c r="IA329" s="38"/>
      <c r="IB329" s="38"/>
      <c r="IC329" s="38"/>
      <c r="ID329" s="38"/>
      <c r="IE329" s="38"/>
      <c r="IF329" s="38"/>
      <c r="IG329" s="38"/>
      <c r="IH329" s="38"/>
      <c r="II329" s="38"/>
      <c r="IJ329" s="38"/>
      <c r="IK329" s="38"/>
      <c r="IL329" s="38"/>
      <c r="IM329" s="38"/>
      <c r="IN329" s="38"/>
      <c r="IO329" s="38"/>
      <c r="IP329" s="38"/>
      <c r="IQ329" s="38"/>
      <c r="IR329" s="38"/>
      <c r="IS329" s="38"/>
      <c r="IT329" s="38"/>
      <c r="IU329" s="38"/>
      <c r="IV329" s="38"/>
      <c r="IW329" s="38"/>
      <c r="IX329" s="38"/>
      <c r="IY329" s="38"/>
      <c r="IZ329" s="38"/>
      <c r="JA329" s="38"/>
      <c r="JB329" s="38"/>
      <c r="JC329" s="38"/>
      <c r="JD329" s="38"/>
      <c r="JE329" s="38"/>
      <c r="JF329" s="38"/>
      <c r="JG329" s="38"/>
      <c r="JH329" s="38"/>
      <c r="JI329" s="38"/>
      <c r="JJ329" s="38"/>
      <c r="JK329" s="38"/>
      <c r="JL329" s="38"/>
      <c r="JM329" s="38"/>
      <c r="JN329" s="38"/>
      <c r="JO329" s="38"/>
      <c r="JP329" s="38"/>
      <c r="JQ329" s="38"/>
      <c r="JR329" s="38"/>
      <c r="JS329" s="38"/>
      <c r="JT329" s="38"/>
      <c r="JU329" s="38"/>
      <c r="JV329" s="38"/>
      <c r="JW329" s="38"/>
      <c r="JX329" s="38"/>
      <c r="JY329" s="38"/>
      <c r="JZ329" s="38"/>
      <c r="KA329" s="38"/>
      <c r="KB329" s="38"/>
      <c r="KC329" s="38"/>
      <c r="KD329" s="38"/>
      <c r="KE329" s="38"/>
      <c r="KF329" s="38"/>
      <c r="KG329" s="38"/>
      <c r="KH329" s="38"/>
      <c r="KI329" s="38"/>
      <c r="KJ329" s="38"/>
      <c r="KK329" s="38"/>
      <c r="KL329" s="38"/>
      <c r="KM329" s="38"/>
      <c r="KN329" s="38"/>
      <c r="KO329" s="38"/>
      <c r="KP329" s="38"/>
      <c r="KQ329" s="38"/>
      <c r="KR329" s="38"/>
      <c r="KS329" s="38"/>
      <c r="KT329" s="38"/>
      <c r="KU329" s="38"/>
      <c r="KV329" s="38"/>
      <c r="KW329" s="38"/>
      <c r="KX329" s="38"/>
      <c r="KY329" s="38"/>
      <c r="KZ329" s="38"/>
      <c r="LA329" s="38"/>
      <c r="LB329" s="38"/>
      <c r="LC329" s="38"/>
      <c r="LD329" s="38"/>
      <c r="LE329" s="38"/>
      <c r="LF329" s="38"/>
      <c r="LG329" s="38"/>
      <c r="LH329" s="38"/>
      <c r="LI329" s="38"/>
      <c r="LJ329" s="38"/>
      <c r="LK329" s="38"/>
      <c r="LL329" s="38"/>
      <c r="LM329" s="38"/>
      <c r="LN329" s="38"/>
      <c r="LO329" s="38"/>
      <c r="LP329" s="38"/>
      <c r="LQ329" s="38"/>
      <c r="LR329" s="38"/>
      <c r="LS329" s="38"/>
      <c r="LT329" s="38"/>
      <c r="LU329" s="38"/>
      <c r="LV329" s="38"/>
      <c r="LW329" s="38"/>
      <c r="LX329" s="38"/>
      <c r="LY329" s="38"/>
      <c r="LZ329" s="38"/>
      <c r="MA329" s="38"/>
      <c r="MB329" s="38"/>
      <c r="MC329" s="38"/>
      <c r="MD329" s="38"/>
      <c r="ME329" s="38"/>
      <c r="MF329" s="38"/>
      <c r="MG329" s="38"/>
      <c r="MH329" s="38"/>
      <c r="MI329" s="38"/>
      <c r="MJ329" s="38"/>
      <c r="MK329" s="38"/>
      <c r="ML329" s="38"/>
      <c r="MM329" s="38"/>
      <c r="MN329" s="38"/>
      <c r="MO329" s="38"/>
      <c r="MP329" s="38"/>
      <c r="MQ329" s="38"/>
      <c r="MR329" s="38"/>
      <c r="MS329" s="38"/>
      <c r="MT329" s="38"/>
      <c r="MU329" s="38"/>
      <c r="MV329" s="38"/>
      <c r="MW329" s="38"/>
      <c r="MX329" s="38"/>
      <c r="MY329" s="38"/>
      <c r="MZ329" s="38"/>
      <c r="NA329" s="38"/>
      <c r="NB329" s="38"/>
      <c r="NC329" s="38"/>
      <c r="ND329" s="38"/>
      <c r="NE329" s="38"/>
      <c r="NF329" s="38"/>
      <c r="NG329" s="38"/>
      <c r="NH329" s="38"/>
      <c r="NI329" s="38"/>
      <c r="NJ329" s="38"/>
      <c r="NK329" s="38"/>
      <c r="NL329" s="38"/>
      <c r="NM329" s="38"/>
      <c r="NN329" s="38"/>
      <c r="NO329" s="38"/>
      <c r="NP329" s="38"/>
      <c r="NQ329" s="38"/>
      <c r="NR329" s="38"/>
      <c r="NS329" s="38"/>
      <c r="NT329" s="38"/>
      <c r="NU329" s="38"/>
      <c r="NV329" s="38"/>
      <c r="NW329" s="38"/>
      <c r="NX329" s="38"/>
      <c r="NY329" s="38"/>
      <c r="NZ329" s="38"/>
      <c r="OA329" s="38"/>
      <c r="OB329" s="38"/>
      <c r="OC329" s="38"/>
      <c r="OD329" s="38"/>
      <c r="OE329" s="38"/>
      <c r="OF329" s="38"/>
      <c r="OG329" s="38"/>
      <c r="OH329" s="38"/>
      <c r="OI329" s="38"/>
      <c r="OJ329" s="38"/>
      <c r="OK329" s="38"/>
      <c r="OL329" s="38"/>
      <c r="OM329" s="38"/>
      <c r="ON329" s="38"/>
      <c r="OO329" s="38"/>
      <c r="OP329" s="38"/>
      <c r="OQ329" s="38"/>
      <c r="OR329" s="38"/>
      <c r="OS329" s="38"/>
      <c r="OT329" s="38"/>
      <c r="OU329" s="38"/>
      <c r="OV329" s="38"/>
      <c r="OW329" s="38"/>
      <c r="OX329" s="38"/>
      <c r="OY329" s="38"/>
      <c r="OZ329" s="38"/>
      <c r="PA329" s="38"/>
      <c r="PB329" s="38"/>
      <c r="PC329" s="38"/>
      <c r="PD329" s="38"/>
      <c r="PE329" s="38"/>
      <c r="PF329" s="38"/>
      <c r="PG329" s="38"/>
      <c r="PH329" s="38"/>
      <c r="PI329" s="38"/>
      <c r="PJ329" s="38"/>
      <c r="PK329" s="38"/>
      <c r="PL329" s="38"/>
      <c r="PM329" s="38"/>
      <c r="PN329" s="38"/>
      <c r="PO329" s="38"/>
      <c r="PP329" s="38"/>
      <c r="PQ329" s="38"/>
      <c r="PR329" s="38"/>
      <c r="PS329" s="38"/>
      <c r="PT329" s="38"/>
      <c r="PU329" s="38"/>
      <c r="PV329" s="38"/>
      <c r="PW329" s="38"/>
      <c r="PX329" s="38"/>
      <c r="PY329" s="38"/>
      <c r="PZ329" s="38"/>
      <c r="QA329" s="38"/>
      <c r="QB329" s="38"/>
      <c r="QC329" s="38"/>
      <c r="QD329" s="38"/>
      <c r="QE329" s="38"/>
      <c r="QF329" s="38"/>
      <c r="QG329" s="38"/>
      <c r="QH329" s="38">
        <v>17</v>
      </c>
      <c r="QI329" s="38"/>
      <c r="QJ329" s="38"/>
      <c r="QK329" s="38"/>
      <c r="QL329" s="38"/>
      <c r="QM329" s="38"/>
      <c r="QN329" s="38"/>
      <c r="QO329" s="38"/>
      <c r="QP329" s="38"/>
      <c r="QQ329" s="38"/>
      <c r="QR329" s="38"/>
      <c r="QS329" s="38"/>
      <c r="QT329" s="38"/>
      <c r="QU329" s="38"/>
      <c r="QV329" s="38"/>
      <c r="QW329" s="38"/>
      <c r="QX329" s="38"/>
      <c r="QY329" s="38"/>
      <c r="QZ329" s="38"/>
      <c r="RA329" s="38"/>
      <c r="RB329" s="38"/>
      <c r="RC329" s="38"/>
      <c r="RD329" s="38"/>
      <c r="RE329" s="38"/>
      <c r="RF329" s="38"/>
      <c r="RG329" s="38">
        <v>100</v>
      </c>
      <c r="RH329" s="38"/>
      <c r="RI329" s="38"/>
      <c r="RJ329" s="38"/>
      <c r="RK329" s="38"/>
      <c r="RL329" s="38"/>
      <c r="RM329" s="38"/>
      <c r="RN329" s="38"/>
      <c r="RO329" s="38"/>
      <c r="RP329" s="38"/>
      <c r="RQ329" s="38"/>
      <c r="RR329" s="38"/>
      <c r="RS329" s="38"/>
      <c r="RT329" s="38"/>
      <c r="RU329" s="38"/>
      <c r="RV329" s="38"/>
      <c r="RW329" s="38"/>
      <c r="RX329" s="38"/>
      <c r="RY329" s="38"/>
      <c r="RZ329" s="38"/>
      <c r="SA329" s="38"/>
      <c r="SB329" s="38"/>
      <c r="SC329" s="38"/>
      <c r="SD329" s="38"/>
      <c r="SE329" s="38"/>
      <c r="SF329" s="38"/>
      <c r="SG329" s="38"/>
      <c r="SH329" s="38"/>
      <c r="SI329" s="38"/>
      <c r="SJ329" s="38"/>
      <c r="SK329" s="38"/>
      <c r="SL329" s="38"/>
      <c r="SM329" s="38"/>
      <c r="SN329" s="38"/>
      <c r="SO329" s="38"/>
      <c r="SP329" s="38"/>
      <c r="SQ329" s="38"/>
      <c r="SR329" s="38"/>
      <c r="SS329" s="38"/>
      <c r="ST329" s="38"/>
      <c r="SU329" s="38"/>
      <c r="SV329" s="38"/>
      <c r="SW329" s="38"/>
      <c r="SX329" s="38"/>
      <c r="SY329" s="38"/>
      <c r="SZ329" s="38"/>
      <c r="TA329" s="38"/>
      <c r="TB329" s="38"/>
      <c r="TC329" s="38">
        <v>25</v>
      </c>
      <c r="TD329" s="38"/>
      <c r="TE329" s="38"/>
      <c r="TF329" s="38"/>
      <c r="TG329" s="38"/>
      <c r="TH329" s="38"/>
      <c r="TI329" s="38"/>
      <c r="TJ329" s="38"/>
      <c r="TK329" s="38"/>
      <c r="TL329" s="38"/>
      <c r="TM329" s="38"/>
      <c r="TN329" s="38"/>
      <c r="TO329" s="38"/>
      <c r="TP329" s="38"/>
      <c r="TQ329" s="38"/>
      <c r="TR329" s="38"/>
      <c r="TS329" s="38"/>
      <c r="TT329" s="38"/>
      <c r="TU329" s="38"/>
      <c r="TV329" s="38"/>
      <c r="TW329" s="38"/>
      <c r="TX329" s="38"/>
      <c r="TY329" s="38"/>
      <c r="TZ329" s="38"/>
      <c r="UA329" s="38"/>
      <c r="UB329" s="38"/>
      <c r="UC329" s="38"/>
      <c r="UD329" s="38"/>
      <c r="UE329" s="38"/>
      <c r="UF329" s="38"/>
      <c r="UG329" s="38"/>
      <c r="UH329" s="38"/>
      <c r="UI329" s="38"/>
      <c r="UJ329" s="38"/>
      <c r="UK329" s="38"/>
      <c r="UL329" s="38"/>
      <c r="UM329" s="38"/>
      <c r="UN329" s="38"/>
      <c r="UO329" s="38"/>
      <c r="UP329" s="38"/>
      <c r="UQ329" s="38"/>
      <c r="UR329" s="38"/>
      <c r="US329" s="38"/>
      <c r="UT329" s="38"/>
      <c r="UU329" s="38"/>
      <c r="UV329" s="38"/>
      <c r="UW329" s="38"/>
      <c r="UX329" s="38"/>
      <c r="UY329" s="38"/>
      <c r="UZ329" s="38"/>
      <c r="VA329" s="38"/>
      <c r="VB329" s="38"/>
      <c r="VC329" s="38"/>
      <c r="VD329" s="38"/>
      <c r="VE329" s="38"/>
      <c r="VF329" s="38"/>
      <c r="VG329" s="38"/>
      <c r="VH329" s="38"/>
      <c r="VI329" s="38"/>
      <c r="VJ329" s="38"/>
      <c r="VK329" s="38"/>
      <c r="VL329" s="38"/>
      <c r="VM329" s="38"/>
      <c r="VN329" s="38"/>
      <c r="VO329" s="38"/>
      <c r="VP329" s="38"/>
      <c r="VQ329" s="38"/>
      <c r="VR329" s="38"/>
      <c r="VS329" s="38"/>
      <c r="VT329" s="38"/>
      <c r="VU329" s="38"/>
      <c r="VV329" s="38"/>
      <c r="VW329" s="38"/>
      <c r="VX329" s="38"/>
      <c r="VY329" s="38"/>
      <c r="VZ329" s="38"/>
      <c r="WA329" s="38"/>
      <c r="WB329" s="38"/>
      <c r="WC329" s="38"/>
      <c r="WD329" s="38"/>
      <c r="WE329" s="38"/>
      <c r="WF329" s="38"/>
      <c r="WG329" s="38"/>
      <c r="WH329" s="38"/>
      <c r="WI329" s="38"/>
      <c r="WJ329" s="38"/>
      <c r="WK329" s="38"/>
      <c r="WL329" s="38"/>
      <c r="WM329" s="38"/>
      <c r="WN329" s="38"/>
      <c r="WO329" s="38"/>
      <c r="WP329" s="38"/>
      <c r="WQ329" s="38"/>
      <c r="WR329" s="38"/>
      <c r="WS329" s="38"/>
      <c r="WT329" s="38"/>
      <c r="WU329" s="38"/>
      <c r="WV329" s="38"/>
      <c r="WW329" s="38"/>
      <c r="WX329" s="38"/>
      <c r="WY329" s="38"/>
      <c r="WZ329" s="38"/>
      <c r="XA329" s="38"/>
      <c r="XB329" s="38"/>
      <c r="XC329" s="38"/>
      <c r="XD329" s="38"/>
      <c r="XE329" s="38"/>
      <c r="XF329" s="38"/>
      <c r="XG329" s="38"/>
      <c r="XH329" s="38"/>
      <c r="XI329" s="38"/>
      <c r="XJ329" s="38"/>
      <c r="XK329" s="38"/>
      <c r="XL329" s="38"/>
      <c r="XM329" s="38"/>
      <c r="XN329" s="38"/>
      <c r="XO329" s="38"/>
      <c r="XP329" s="38"/>
      <c r="XQ329" s="38"/>
      <c r="XR329" s="38"/>
      <c r="XS329" s="38"/>
      <c r="XT329" s="38"/>
      <c r="XU329" s="38"/>
      <c r="XV329" s="38"/>
      <c r="XW329" s="38"/>
      <c r="XX329" s="38"/>
      <c r="XY329" s="38"/>
      <c r="XZ329" s="38"/>
      <c r="YA329" s="38"/>
      <c r="YB329" s="38"/>
      <c r="YC329" s="38"/>
      <c r="YD329" s="38"/>
      <c r="YE329" s="38"/>
      <c r="YF329" s="38"/>
      <c r="YG329" s="38"/>
      <c r="YH329" s="38"/>
      <c r="YI329" s="38"/>
      <c r="YJ329" s="38"/>
      <c r="YK329" s="38"/>
      <c r="YL329" s="38"/>
      <c r="YM329" s="38"/>
      <c r="YN329" s="38"/>
      <c r="YO329" s="38"/>
      <c r="YP329" s="38"/>
      <c r="YQ329" s="38"/>
      <c r="YR329" s="38"/>
      <c r="YS329" s="38"/>
      <c r="YT329" s="38"/>
      <c r="YU329" s="38"/>
      <c r="YV329" s="38"/>
      <c r="YW329" s="38"/>
      <c r="YX329" s="38"/>
      <c r="YY329" s="38"/>
      <c r="YZ329" s="38"/>
      <c r="ZA329" s="38"/>
      <c r="ZB329" s="38">
        <v>8</v>
      </c>
      <c r="ZC329" s="38">
        <v>50</v>
      </c>
      <c r="ZD329" s="38"/>
      <c r="ZE329" s="38"/>
      <c r="ZF329" s="38"/>
      <c r="ZG329" s="38"/>
      <c r="ZH329" s="38"/>
      <c r="ZI329" s="38"/>
      <c r="ZJ329" s="38"/>
      <c r="ZK329" s="38"/>
      <c r="ZL329" s="38"/>
      <c r="ZM329" s="38"/>
      <c r="ZN329" s="38"/>
      <c r="ZO329" s="38"/>
      <c r="ZP329" s="38"/>
      <c r="ZQ329" s="38"/>
      <c r="ZR329" s="38"/>
      <c r="ZS329" s="38"/>
      <c r="ZT329" s="38"/>
      <c r="ZU329" s="38"/>
      <c r="ZV329" s="38"/>
      <c r="ZW329" s="38"/>
      <c r="ZX329" s="38"/>
      <c r="ZY329" s="38"/>
      <c r="ZZ329" s="38"/>
      <c r="AAA329" s="38"/>
      <c r="AAB329" s="38"/>
      <c r="AAC329" s="38"/>
      <c r="AAD329" s="38"/>
      <c r="AAE329" s="38"/>
      <c r="AAF329" s="38"/>
      <c r="AAG329" s="38"/>
      <c r="AAH329" s="38"/>
      <c r="AAI329" s="38"/>
      <c r="AAJ329" s="31">
        <f t="shared" si="34"/>
        <v>0</v>
      </c>
    </row>
    <row r="330" spans="1:736" s="5" customFormat="1" x14ac:dyDescent="0.25">
      <c r="A330" s="62" t="s">
        <v>176</v>
      </c>
      <c r="B330" s="77">
        <f t="shared" si="35"/>
        <v>500</v>
      </c>
      <c r="C330" s="69">
        <v>25</v>
      </c>
      <c r="D330" s="90">
        <v>43448</v>
      </c>
      <c r="E330" s="85">
        <v>19.98</v>
      </c>
      <c r="F330" s="85">
        <f t="shared" si="36"/>
        <v>9990</v>
      </c>
      <c r="G330" s="77">
        <v>50</v>
      </c>
      <c r="H330" s="38"/>
      <c r="I330" s="38"/>
      <c r="J330" s="38"/>
      <c r="K330" s="38"/>
      <c r="L330" s="38"/>
      <c r="M330" s="38"/>
      <c r="N330" s="38">
        <v>50</v>
      </c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  <c r="CH330" s="38"/>
      <c r="CI330" s="38"/>
      <c r="CJ330" s="38"/>
      <c r="CK330" s="38"/>
      <c r="CL330" s="38"/>
      <c r="CM330" s="38"/>
      <c r="CN330" s="38"/>
      <c r="CO330" s="38"/>
      <c r="CP330" s="38"/>
      <c r="CQ330" s="38"/>
      <c r="CR330" s="38"/>
      <c r="CS330" s="38"/>
      <c r="CT330" s="38"/>
      <c r="CU330" s="38"/>
      <c r="CV330" s="38"/>
      <c r="CW330" s="38"/>
      <c r="CX330" s="38"/>
      <c r="CY330" s="38"/>
      <c r="CZ330" s="38"/>
      <c r="DA330" s="38"/>
      <c r="DB330" s="38"/>
      <c r="DC330" s="38"/>
      <c r="DD330" s="38"/>
      <c r="DE330" s="38"/>
      <c r="DF330" s="38"/>
      <c r="DG330" s="38"/>
      <c r="DH330" s="38"/>
      <c r="DI330" s="38"/>
      <c r="DJ330" s="38"/>
      <c r="DK330" s="38"/>
      <c r="DL330" s="38"/>
      <c r="DM330" s="38"/>
      <c r="DN330" s="38"/>
      <c r="DO330" s="38"/>
      <c r="DP330" s="38"/>
      <c r="DQ330" s="38"/>
      <c r="DR330" s="38"/>
      <c r="DS330" s="38"/>
      <c r="DT330" s="38"/>
      <c r="DU330" s="38"/>
      <c r="DV330" s="38"/>
      <c r="DW330" s="38"/>
      <c r="DX330" s="38"/>
      <c r="DY330" s="38"/>
      <c r="DZ330" s="38">
        <v>200</v>
      </c>
      <c r="EA330" s="38"/>
      <c r="EB330" s="38"/>
      <c r="EC330" s="38"/>
      <c r="ED330" s="38"/>
      <c r="EE330" s="38"/>
      <c r="EF330" s="38"/>
      <c r="EG330" s="38"/>
      <c r="EH330" s="38"/>
      <c r="EI330" s="38"/>
      <c r="EJ330" s="38"/>
      <c r="EK330" s="38"/>
      <c r="EL330" s="38"/>
      <c r="EM330" s="38"/>
      <c r="EN330" s="38"/>
      <c r="EO330" s="38"/>
      <c r="EP330" s="38"/>
      <c r="EQ330" s="38"/>
      <c r="ER330" s="38"/>
      <c r="ES330" s="38"/>
      <c r="ET330" s="38"/>
      <c r="EU330" s="38"/>
      <c r="EV330" s="38"/>
      <c r="EW330" s="38"/>
      <c r="EX330" s="38"/>
      <c r="EY330" s="38"/>
      <c r="EZ330" s="38"/>
      <c r="FA330" s="38"/>
      <c r="FB330" s="38">
        <v>50</v>
      </c>
      <c r="FC330" s="38"/>
      <c r="FD330" s="38"/>
      <c r="FE330" s="38"/>
      <c r="FF330" s="38"/>
      <c r="FG330" s="38"/>
      <c r="FH330" s="38"/>
      <c r="FI330" s="38"/>
      <c r="FJ330" s="38"/>
      <c r="FK330" s="38"/>
      <c r="FL330" s="38"/>
      <c r="FM330" s="38"/>
      <c r="FN330" s="38"/>
      <c r="FO330" s="38"/>
      <c r="FP330" s="38"/>
      <c r="FQ330" s="38"/>
      <c r="FR330" s="38"/>
      <c r="FS330" s="38"/>
      <c r="FT330" s="38"/>
      <c r="FU330" s="38"/>
      <c r="FV330" s="38"/>
      <c r="FW330" s="38"/>
      <c r="FX330" s="38"/>
      <c r="FY330" s="38"/>
      <c r="FZ330" s="38"/>
      <c r="GA330" s="38"/>
      <c r="GB330" s="38"/>
      <c r="GC330" s="38">
        <v>25</v>
      </c>
      <c r="GD330" s="38"/>
      <c r="GE330" s="38"/>
      <c r="GF330" s="38"/>
      <c r="GG330" s="38">
        <v>25</v>
      </c>
      <c r="GH330" s="38"/>
      <c r="GI330" s="38"/>
      <c r="GJ330" s="38"/>
      <c r="GK330" s="38"/>
      <c r="GL330" s="38">
        <v>100</v>
      </c>
      <c r="GM330" s="38"/>
      <c r="GN330" s="38"/>
      <c r="GO330" s="38"/>
      <c r="GP330" s="38"/>
      <c r="GQ330" s="38"/>
      <c r="GR330" s="38"/>
      <c r="GS330" s="38"/>
      <c r="GT330" s="38"/>
      <c r="GU330" s="38"/>
      <c r="GV330" s="38"/>
      <c r="GW330" s="38"/>
      <c r="GX330" s="38"/>
      <c r="GY330" s="38"/>
      <c r="GZ330" s="38"/>
      <c r="HA330" s="38"/>
      <c r="HB330" s="38"/>
      <c r="HC330" s="38"/>
      <c r="HD330" s="38"/>
      <c r="HE330" s="38"/>
      <c r="HF330" s="38"/>
      <c r="HG330" s="38"/>
      <c r="HH330" s="38"/>
      <c r="HI330" s="38"/>
      <c r="HJ330" s="38"/>
      <c r="HK330" s="38"/>
      <c r="HL330" s="38"/>
      <c r="HM330" s="38"/>
      <c r="HN330" s="38"/>
      <c r="HO330" s="38"/>
      <c r="HP330" s="38"/>
      <c r="HQ330" s="38"/>
      <c r="HR330" s="38"/>
      <c r="HS330" s="38"/>
      <c r="HT330" s="38"/>
      <c r="HU330" s="38"/>
      <c r="HV330" s="38"/>
      <c r="HW330" s="38"/>
      <c r="HX330" s="38"/>
      <c r="HY330" s="38"/>
      <c r="HZ330" s="38"/>
      <c r="IA330" s="38"/>
      <c r="IB330" s="38"/>
      <c r="IC330" s="38"/>
      <c r="ID330" s="38"/>
      <c r="IE330" s="38"/>
      <c r="IF330" s="38"/>
      <c r="IG330" s="38"/>
      <c r="IH330" s="38"/>
      <c r="II330" s="38"/>
      <c r="IJ330" s="38"/>
      <c r="IK330" s="38"/>
      <c r="IL330" s="38"/>
      <c r="IM330" s="38"/>
      <c r="IN330" s="38"/>
      <c r="IO330" s="38"/>
      <c r="IP330" s="38"/>
      <c r="IQ330" s="38"/>
      <c r="IR330" s="38"/>
      <c r="IS330" s="38"/>
      <c r="IT330" s="38"/>
      <c r="IU330" s="38"/>
      <c r="IV330" s="38"/>
      <c r="IW330" s="38"/>
      <c r="IX330" s="38"/>
      <c r="IY330" s="38"/>
      <c r="IZ330" s="38"/>
      <c r="JA330" s="38"/>
      <c r="JB330" s="38"/>
      <c r="JC330" s="38"/>
      <c r="JD330" s="38"/>
      <c r="JE330" s="38"/>
      <c r="JF330" s="38"/>
      <c r="JG330" s="38"/>
      <c r="JH330" s="38"/>
      <c r="JI330" s="38"/>
      <c r="JJ330" s="38"/>
      <c r="JK330" s="38"/>
      <c r="JL330" s="38"/>
      <c r="JM330" s="38"/>
      <c r="JN330" s="38"/>
      <c r="JO330" s="38"/>
      <c r="JP330" s="38"/>
      <c r="JQ330" s="38">
        <v>100</v>
      </c>
      <c r="JR330" s="38"/>
      <c r="JS330" s="38"/>
      <c r="JT330" s="38"/>
      <c r="JU330" s="38"/>
      <c r="JV330" s="38"/>
      <c r="JW330" s="38"/>
      <c r="JX330" s="38"/>
      <c r="JY330" s="38"/>
      <c r="JZ330" s="38">
        <v>25</v>
      </c>
      <c r="KA330" s="38"/>
      <c r="KB330" s="38"/>
      <c r="KC330" s="38"/>
      <c r="KD330" s="38"/>
      <c r="KE330" s="38"/>
      <c r="KF330" s="38"/>
      <c r="KG330" s="38"/>
      <c r="KH330" s="38"/>
      <c r="KI330" s="38"/>
      <c r="KJ330" s="38"/>
      <c r="KK330" s="38"/>
      <c r="KL330" s="38"/>
      <c r="KM330" s="38"/>
      <c r="KN330" s="38"/>
      <c r="KO330" s="38"/>
      <c r="KP330" s="38"/>
      <c r="KQ330" s="38"/>
      <c r="KR330" s="38"/>
      <c r="KS330" s="38"/>
      <c r="KT330" s="38"/>
      <c r="KU330" s="38"/>
      <c r="KV330" s="38"/>
      <c r="KW330" s="38"/>
      <c r="KX330" s="38"/>
      <c r="KY330" s="38"/>
      <c r="KZ330" s="38"/>
      <c r="LA330" s="38"/>
      <c r="LB330" s="38"/>
      <c r="LC330" s="38"/>
      <c r="LD330" s="38"/>
      <c r="LE330" s="38"/>
      <c r="LF330" s="38"/>
      <c r="LG330" s="38"/>
      <c r="LH330" s="38"/>
      <c r="LI330" s="38"/>
      <c r="LJ330" s="38"/>
      <c r="LK330" s="38"/>
      <c r="LL330" s="38"/>
      <c r="LM330" s="38"/>
      <c r="LN330" s="38"/>
      <c r="LO330" s="38"/>
      <c r="LP330" s="38"/>
      <c r="LQ330" s="38"/>
      <c r="LR330" s="38"/>
      <c r="LS330" s="38"/>
      <c r="LT330" s="38"/>
      <c r="LU330" s="38"/>
      <c r="LV330" s="38"/>
      <c r="LW330" s="38"/>
      <c r="LX330" s="38"/>
      <c r="LY330" s="38"/>
      <c r="LZ330" s="38"/>
      <c r="MA330" s="38"/>
      <c r="MB330" s="38"/>
      <c r="MC330" s="38"/>
      <c r="MD330" s="38"/>
      <c r="ME330" s="38"/>
      <c r="MF330" s="38"/>
      <c r="MG330" s="38"/>
      <c r="MH330" s="38"/>
      <c r="MI330" s="38"/>
      <c r="MJ330" s="38">
        <v>75</v>
      </c>
      <c r="MK330" s="38"/>
      <c r="ML330" s="38"/>
      <c r="MM330" s="38"/>
      <c r="MN330" s="38"/>
      <c r="MO330" s="38"/>
      <c r="MP330" s="38"/>
      <c r="MQ330" s="38"/>
      <c r="MR330" s="38"/>
      <c r="MS330" s="38"/>
      <c r="MT330" s="38"/>
      <c r="MU330" s="38"/>
      <c r="MV330" s="38"/>
      <c r="MW330" s="38"/>
      <c r="MX330" s="38"/>
      <c r="MY330" s="38"/>
      <c r="MZ330" s="38"/>
      <c r="NA330" s="38"/>
      <c r="NB330" s="38"/>
      <c r="NC330" s="38"/>
      <c r="ND330" s="38"/>
      <c r="NE330" s="38"/>
      <c r="NF330" s="38"/>
      <c r="NG330" s="38"/>
      <c r="NH330" s="38"/>
      <c r="NI330" s="38"/>
      <c r="NJ330" s="38"/>
      <c r="NK330" s="38"/>
      <c r="NL330" s="38"/>
      <c r="NM330" s="38"/>
      <c r="NN330" s="38"/>
      <c r="NO330" s="38"/>
      <c r="NP330" s="38"/>
      <c r="NQ330" s="38"/>
      <c r="NR330" s="38"/>
      <c r="NS330" s="38"/>
      <c r="NT330" s="38"/>
      <c r="NU330" s="38"/>
      <c r="NV330" s="38"/>
      <c r="NW330" s="38"/>
      <c r="NX330" s="38"/>
      <c r="NY330" s="38"/>
      <c r="NZ330" s="38"/>
      <c r="OA330" s="38"/>
      <c r="OB330" s="38"/>
      <c r="OC330" s="38"/>
      <c r="OD330" s="38"/>
      <c r="OE330" s="38"/>
      <c r="OF330" s="38"/>
      <c r="OG330" s="38"/>
      <c r="OH330" s="38"/>
      <c r="OI330" s="38"/>
      <c r="OJ330" s="38"/>
      <c r="OK330" s="38"/>
      <c r="OL330" s="38"/>
      <c r="OM330" s="38"/>
      <c r="ON330" s="38"/>
      <c r="OO330" s="38"/>
      <c r="OP330" s="38"/>
      <c r="OQ330" s="38"/>
      <c r="OR330" s="38"/>
      <c r="OS330" s="38"/>
      <c r="OT330" s="38"/>
      <c r="OU330" s="38"/>
      <c r="OV330" s="38"/>
      <c r="OW330" s="38"/>
      <c r="OX330" s="38"/>
      <c r="OY330" s="38"/>
      <c r="OZ330" s="38"/>
      <c r="PA330" s="38"/>
      <c r="PB330" s="38"/>
      <c r="PC330" s="38"/>
      <c r="PD330" s="38"/>
      <c r="PE330" s="38"/>
      <c r="PF330" s="38"/>
      <c r="PG330" s="38"/>
      <c r="PH330" s="38"/>
      <c r="PI330" s="38"/>
      <c r="PJ330" s="38"/>
      <c r="PK330" s="38"/>
      <c r="PL330" s="38"/>
      <c r="PM330" s="38"/>
      <c r="PN330" s="38"/>
      <c r="PO330" s="38"/>
      <c r="PP330" s="38"/>
      <c r="PQ330" s="38"/>
      <c r="PR330" s="38"/>
      <c r="PS330" s="38"/>
      <c r="PT330" s="38"/>
      <c r="PU330" s="38"/>
      <c r="PV330" s="38"/>
      <c r="PW330" s="38"/>
      <c r="PX330" s="38"/>
      <c r="PY330" s="38"/>
      <c r="PZ330" s="38"/>
      <c r="QA330" s="38"/>
      <c r="QB330" s="38"/>
      <c r="QC330" s="38"/>
      <c r="QD330" s="38">
        <v>100</v>
      </c>
      <c r="QE330" s="38"/>
      <c r="QF330" s="38"/>
      <c r="QG330" s="38"/>
      <c r="QH330" s="38"/>
      <c r="QI330" s="38"/>
      <c r="QJ330" s="38"/>
      <c r="QK330" s="38"/>
      <c r="QL330" s="38"/>
      <c r="QM330" s="38"/>
      <c r="QN330" s="38"/>
      <c r="QO330" s="38"/>
      <c r="QP330" s="38"/>
      <c r="QQ330" s="38"/>
      <c r="QR330" s="38"/>
      <c r="QS330" s="38"/>
      <c r="QT330" s="38"/>
      <c r="QU330" s="38"/>
      <c r="QV330" s="38"/>
      <c r="QW330" s="38"/>
      <c r="QX330" s="38"/>
      <c r="QY330" s="38"/>
      <c r="QZ330" s="38"/>
      <c r="RA330" s="38"/>
      <c r="RB330" s="38"/>
      <c r="RC330" s="38"/>
      <c r="RD330" s="38"/>
      <c r="RE330" s="38"/>
      <c r="RF330" s="38"/>
      <c r="RG330" s="38">
        <v>125</v>
      </c>
      <c r="RH330" s="38"/>
      <c r="RI330" s="38"/>
      <c r="RJ330" s="38"/>
      <c r="RK330" s="38"/>
      <c r="RL330" s="38"/>
      <c r="RM330" s="38"/>
      <c r="RN330" s="38"/>
      <c r="RO330" s="38"/>
      <c r="RP330" s="38"/>
      <c r="RQ330" s="38"/>
      <c r="RR330" s="38"/>
      <c r="RS330" s="38"/>
      <c r="RT330" s="38"/>
      <c r="RU330" s="38"/>
      <c r="RV330" s="38"/>
      <c r="RW330" s="38"/>
      <c r="RX330" s="38"/>
      <c r="RY330" s="38"/>
      <c r="RZ330" s="38"/>
      <c r="SA330" s="38"/>
      <c r="SB330" s="38"/>
      <c r="SC330" s="38"/>
      <c r="SD330" s="38"/>
      <c r="SE330" s="38"/>
      <c r="SF330" s="38"/>
      <c r="SG330" s="38"/>
      <c r="SH330" s="38">
        <v>25</v>
      </c>
      <c r="SI330" s="38"/>
      <c r="SJ330" s="38"/>
      <c r="SK330" s="38"/>
      <c r="SL330" s="38"/>
      <c r="SM330" s="38"/>
      <c r="SN330" s="38"/>
      <c r="SO330" s="38"/>
      <c r="SP330" s="38"/>
      <c r="SQ330" s="38"/>
      <c r="SR330" s="38"/>
      <c r="SS330" s="38"/>
      <c r="ST330" s="38"/>
      <c r="SU330" s="38"/>
      <c r="SV330" s="38"/>
      <c r="SW330" s="38"/>
      <c r="SX330" s="38"/>
      <c r="SY330" s="38"/>
      <c r="SZ330" s="38"/>
      <c r="TA330" s="38"/>
      <c r="TB330" s="38"/>
      <c r="TC330" s="38"/>
      <c r="TD330" s="38"/>
      <c r="TE330" s="38"/>
      <c r="TF330" s="38"/>
      <c r="TG330" s="38"/>
      <c r="TH330" s="38"/>
      <c r="TI330" s="38"/>
      <c r="TJ330" s="38"/>
      <c r="TK330" s="38"/>
      <c r="TL330" s="38"/>
      <c r="TM330" s="38"/>
      <c r="TN330" s="38"/>
      <c r="TO330" s="38"/>
      <c r="TP330" s="38"/>
      <c r="TQ330" s="38"/>
      <c r="TR330" s="38"/>
      <c r="TS330" s="38"/>
      <c r="TT330" s="38"/>
      <c r="TU330" s="38"/>
      <c r="TV330" s="38"/>
      <c r="TW330" s="38"/>
      <c r="TX330" s="38"/>
      <c r="TY330" s="38"/>
      <c r="TZ330" s="38"/>
      <c r="UA330" s="38"/>
      <c r="UB330" s="38"/>
      <c r="UC330" s="38"/>
      <c r="UD330" s="38"/>
      <c r="UE330" s="38"/>
      <c r="UF330" s="38"/>
      <c r="UG330" s="38"/>
      <c r="UH330" s="38"/>
      <c r="UI330" s="38"/>
      <c r="UJ330" s="38"/>
      <c r="UK330" s="38"/>
      <c r="UL330" s="38"/>
      <c r="UM330" s="38"/>
      <c r="UN330" s="38"/>
      <c r="UO330" s="38"/>
      <c r="UP330" s="38"/>
      <c r="UQ330" s="38"/>
      <c r="UR330" s="38"/>
      <c r="US330" s="38"/>
      <c r="UT330" s="38"/>
      <c r="UU330" s="38"/>
      <c r="UV330" s="38"/>
      <c r="UW330" s="38"/>
      <c r="UX330" s="38"/>
      <c r="UY330" s="38"/>
      <c r="UZ330" s="38"/>
      <c r="VA330" s="38"/>
      <c r="VB330" s="38"/>
      <c r="VC330" s="38"/>
      <c r="VD330" s="38"/>
      <c r="VE330" s="38"/>
      <c r="VF330" s="38"/>
      <c r="VG330" s="38"/>
      <c r="VH330" s="38"/>
      <c r="VI330" s="38"/>
      <c r="VJ330" s="38"/>
      <c r="VK330" s="38"/>
      <c r="VL330" s="38"/>
      <c r="VM330" s="38"/>
      <c r="VN330" s="38"/>
      <c r="VO330" s="38"/>
      <c r="VP330" s="38"/>
      <c r="VQ330" s="38"/>
      <c r="VR330" s="38"/>
      <c r="VS330" s="38"/>
      <c r="VT330" s="38"/>
      <c r="VU330" s="38"/>
      <c r="VV330" s="38"/>
      <c r="VW330" s="38"/>
      <c r="VX330" s="38"/>
      <c r="VY330" s="38"/>
      <c r="VZ330" s="38"/>
      <c r="WA330" s="38"/>
      <c r="WB330" s="38"/>
      <c r="WC330" s="38"/>
      <c r="WD330" s="38"/>
      <c r="WE330" s="38"/>
      <c r="WF330" s="38"/>
      <c r="WG330" s="38"/>
      <c r="WH330" s="38"/>
      <c r="WI330" s="38"/>
      <c r="WJ330" s="38"/>
      <c r="WK330" s="38"/>
      <c r="WL330" s="38"/>
      <c r="WM330" s="38"/>
      <c r="WN330" s="38"/>
      <c r="WO330" s="38"/>
      <c r="WP330" s="38"/>
      <c r="WQ330" s="38"/>
      <c r="WR330" s="38"/>
      <c r="WS330" s="38"/>
      <c r="WT330" s="38"/>
      <c r="WU330" s="38"/>
      <c r="WV330" s="38"/>
      <c r="WW330" s="38"/>
      <c r="WX330" s="38"/>
      <c r="WY330" s="38"/>
      <c r="WZ330" s="38"/>
      <c r="XA330" s="38"/>
      <c r="XB330" s="38"/>
      <c r="XC330" s="38"/>
      <c r="XD330" s="38"/>
      <c r="XE330" s="38"/>
      <c r="XF330" s="38"/>
      <c r="XG330" s="38"/>
      <c r="XH330" s="38"/>
      <c r="XI330" s="38"/>
      <c r="XJ330" s="38"/>
      <c r="XK330" s="38"/>
      <c r="XL330" s="38"/>
      <c r="XM330" s="38"/>
      <c r="XN330" s="38"/>
      <c r="XO330" s="38"/>
      <c r="XP330" s="38"/>
      <c r="XQ330" s="38"/>
      <c r="XR330" s="38"/>
      <c r="XS330" s="38"/>
      <c r="XT330" s="38"/>
      <c r="XU330" s="38"/>
      <c r="XV330" s="38"/>
      <c r="XW330" s="38"/>
      <c r="XX330" s="38"/>
      <c r="XY330" s="38"/>
      <c r="XZ330" s="38"/>
      <c r="YA330" s="38"/>
      <c r="YB330" s="38"/>
      <c r="YC330" s="38"/>
      <c r="YD330" s="38"/>
      <c r="YE330" s="38"/>
      <c r="YF330" s="38"/>
      <c r="YG330" s="38"/>
      <c r="YH330" s="38"/>
      <c r="YI330" s="38"/>
      <c r="YJ330" s="38"/>
      <c r="YK330" s="38"/>
      <c r="YL330" s="38"/>
      <c r="YM330" s="38"/>
      <c r="YN330" s="38"/>
      <c r="YO330" s="38"/>
      <c r="YP330" s="38"/>
      <c r="YQ330" s="38">
        <v>500</v>
      </c>
      <c r="YR330" s="38"/>
      <c r="YS330" s="38"/>
      <c r="YT330" s="38">
        <v>500</v>
      </c>
      <c r="YU330" s="38"/>
      <c r="YV330" s="38"/>
      <c r="YW330" s="38"/>
      <c r="YX330" s="38"/>
      <c r="YY330" s="38"/>
      <c r="YZ330" s="38"/>
      <c r="ZA330" s="38"/>
      <c r="ZB330" s="38"/>
      <c r="ZC330" s="38"/>
      <c r="ZD330" s="38"/>
      <c r="ZE330" s="38"/>
      <c r="ZF330" s="38"/>
      <c r="ZG330" s="38"/>
      <c r="ZH330" s="38"/>
      <c r="ZI330" s="38"/>
      <c r="ZJ330" s="38"/>
      <c r="ZK330" s="38"/>
      <c r="ZL330" s="38"/>
      <c r="ZM330" s="38"/>
      <c r="ZN330" s="38"/>
      <c r="ZO330" s="38"/>
      <c r="ZP330" s="38"/>
      <c r="ZQ330" s="38"/>
      <c r="ZR330" s="38"/>
      <c r="ZS330" s="38"/>
      <c r="ZT330" s="38"/>
      <c r="ZU330" s="38"/>
      <c r="ZV330" s="38"/>
      <c r="ZW330" s="38"/>
      <c r="ZX330" s="38"/>
      <c r="ZY330" s="38"/>
      <c r="ZZ330" s="38"/>
      <c r="AAA330" s="38"/>
      <c r="AAB330" s="38"/>
      <c r="AAC330" s="38"/>
      <c r="AAD330" s="38"/>
      <c r="AAE330" s="38"/>
      <c r="AAF330" s="38"/>
      <c r="AAG330" s="38"/>
      <c r="AAH330" s="38"/>
      <c r="AAI330" s="38"/>
      <c r="AAJ330" s="31">
        <f t="shared" si="34"/>
        <v>0</v>
      </c>
    </row>
    <row r="331" spans="1:736" s="5" customFormat="1" x14ac:dyDescent="0.25">
      <c r="A331" s="43" t="s">
        <v>176</v>
      </c>
      <c r="B331" s="77">
        <f t="shared" si="35"/>
        <v>200</v>
      </c>
      <c r="C331" s="69">
        <v>25</v>
      </c>
      <c r="D331" s="90">
        <v>43364</v>
      </c>
      <c r="E331" s="85">
        <v>19.52</v>
      </c>
      <c r="F331" s="85">
        <f t="shared" si="36"/>
        <v>3904</v>
      </c>
      <c r="G331" s="77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>
        <v>200</v>
      </c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  <c r="BQ331" s="38"/>
      <c r="BR331" s="38"/>
      <c r="BS331" s="38"/>
      <c r="BT331" s="38">
        <v>50</v>
      </c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  <c r="CH331" s="38"/>
      <c r="CI331" s="38"/>
      <c r="CJ331" s="38"/>
      <c r="CK331" s="38"/>
      <c r="CL331" s="38"/>
      <c r="CM331" s="38"/>
      <c r="CN331" s="38"/>
      <c r="CO331" s="38"/>
      <c r="CP331" s="38">
        <v>50</v>
      </c>
      <c r="CQ331" s="38"/>
      <c r="CR331" s="38"/>
      <c r="CS331" s="38"/>
      <c r="CT331" s="38"/>
      <c r="CU331" s="38"/>
      <c r="CV331" s="38"/>
      <c r="CW331" s="38"/>
      <c r="CX331" s="38"/>
      <c r="CY331" s="38"/>
      <c r="CZ331" s="38"/>
      <c r="DA331" s="38"/>
      <c r="DB331" s="38"/>
      <c r="DC331" s="38"/>
      <c r="DD331" s="38"/>
      <c r="DE331" s="38"/>
      <c r="DF331" s="38"/>
      <c r="DG331" s="38"/>
      <c r="DH331" s="38"/>
      <c r="DI331" s="38"/>
      <c r="DJ331" s="38"/>
      <c r="DK331" s="38"/>
      <c r="DL331" s="38"/>
      <c r="DM331" s="38"/>
      <c r="DN331" s="38"/>
      <c r="DO331" s="38"/>
      <c r="DP331" s="38"/>
      <c r="DQ331" s="38">
        <v>50</v>
      </c>
      <c r="DR331" s="38"/>
      <c r="DS331" s="38"/>
      <c r="DT331" s="38"/>
      <c r="DU331" s="38"/>
      <c r="DV331" s="38"/>
      <c r="DW331" s="38"/>
      <c r="DX331" s="38"/>
      <c r="DY331" s="38">
        <v>50</v>
      </c>
      <c r="DZ331" s="38"/>
      <c r="EA331" s="38"/>
      <c r="EB331" s="38"/>
      <c r="EC331" s="38"/>
      <c r="ED331" s="38"/>
      <c r="EE331" s="38"/>
      <c r="EF331" s="38"/>
      <c r="EG331" s="38"/>
      <c r="EH331" s="38"/>
      <c r="EI331" s="38"/>
      <c r="EJ331" s="38"/>
      <c r="EK331" s="38"/>
      <c r="EL331" s="38"/>
      <c r="EM331" s="38"/>
      <c r="EN331" s="38"/>
      <c r="EO331" s="38"/>
      <c r="EP331" s="38"/>
      <c r="EQ331" s="38"/>
      <c r="ER331" s="38"/>
      <c r="ES331" s="38"/>
      <c r="ET331" s="38"/>
      <c r="EU331" s="38"/>
      <c r="EV331" s="38"/>
      <c r="EW331" s="38"/>
      <c r="EX331" s="38"/>
      <c r="EY331" s="38"/>
      <c r="EZ331" s="38"/>
      <c r="FA331" s="38"/>
      <c r="FB331" s="38"/>
      <c r="FC331" s="38"/>
      <c r="FD331" s="38"/>
      <c r="FE331" s="38"/>
      <c r="FF331" s="38"/>
      <c r="FG331" s="38"/>
      <c r="FH331" s="38"/>
      <c r="FI331" s="38"/>
      <c r="FJ331" s="38"/>
      <c r="FK331" s="38"/>
      <c r="FL331" s="38"/>
      <c r="FM331" s="38"/>
      <c r="FN331" s="38"/>
      <c r="FO331" s="38"/>
      <c r="FP331" s="38"/>
      <c r="FQ331" s="38"/>
      <c r="FR331" s="38"/>
      <c r="FS331" s="38"/>
      <c r="FT331" s="38"/>
      <c r="FU331" s="38"/>
      <c r="FV331" s="38"/>
      <c r="FW331" s="38"/>
      <c r="FX331" s="38"/>
      <c r="FY331" s="38"/>
      <c r="FZ331" s="38"/>
      <c r="GA331" s="38"/>
      <c r="GB331" s="38"/>
      <c r="GC331" s="38"/>
      <c r="GD331" s="38"/>
      <c r="GE331" s="38"/>
      <c r="GF331" s="38"/>
      <c r="GG331" s="38">
        <v>75</v>
      </c>
      <c r="GH331" s="38"/>
      <c r="GI331" s="38"/>
      <c r="GJ331" s="38"/>
      <c r="GK331" s="38"/>
      <c r="GL331" s="38"/>
      <c r="GM331" s="38"/>
      <c r="GN331" s="38"/>
      <c r="GO331" s="38"/>
      <c r="GP331" s="38"/>
      <c r="GQ331" s="38"/>
      <c r="GR331" s="38"/>
      <c r="GS331" s="38"/>
      <c r="GT331" s="38"/>
      <c r="GU331" s="38"/>
      <c r="GV331" s="38"/>
      <c r="GW331" s="38"/>
      <c r="GX331" s="38"/>
      <c r="GY331" s="38"/>
      <c r="GZ331" s="38"/>
      <c r="HA331" s="38"/>
      <c r="HB331" s="38"/>
      <c r="HC331" s="38"/>
      <c r="HD331" s="38"/>
      <c r="HE331" s="38"/>
      <c r="HF331" s="38"/>
      <c r="HG331" s="38"/>
      <c r="HH331" s="38"/>
      <c r="HI331" s="38"/>
      <c r="HJ331" s="38"/>
      <c r="HK331" s="38"/>
      <c r="HL331" s="38"/>
      <c r="HM331" s="38"/>
      <c r="HN331" s="38"/>
      <c r="HO331" s="38"/>
      <c r="HP331" s="38"/>
      <c r="HQ331" s="38"/>
      <c r="HR331" s="38"/>
      <c r="HS331" s="38"/>
      <c r="HT331" s="38"/>
      <c r="HU331" s="38"/>
      <c r="HV331" s="38"/>
      <c r="HW331" s="38"/>
      <c r="HX331" s="38"/>
      <c r="HY331" s="38"/>
      <c r="HZ331" s="38">
        <v>300</v>
      </c>
      <c r="IA331" s="38"/>
      <c r="IB331" s="38"/>
      <c r="IC331" s="38"/>
      <c r="ID331" s="38"/>
      <c r="IE331" s="38"/>
      <c r="IF331" s="38"/>
      <c r="IG331" s="38"/>
      <c r="IH331" s="38"/>
      <c r="II331" s="38"/>
      <c r="IJ331" s="38"/>
      <c r="IK331" s="38"/>
      <c r="IL331" s="38"/>
      <c r="IM331" s="38"/>
      <c r="IN331" s="38"/>
      <c r="IO331" s="38"/>
      <c r="IP331" s="38"/>
      <c r="IQ331" s="38"/>
      <c r="IR331" s="38"/>
      <c r="IS331" s="38"/>
      <c r="IT331" s="38"/>
      <c r="IU331" s="38"/>
      <c r="IV331" s="38"/>
      <c r="IW331" s="38"/>
      <c r="IX331" s="38"/>
      <c r="IY331" s="38"/>
      <c r="IZ331" s="38"/>
      <c r="JA331" s="38"/>
      <c r="JB331" s="38"/>
      <c r="JC331" s="38"/>
      <c r="JD331" s="38"/>
      <c r="JE331" s="38"/>
      <c r="JF331" s="38"/>
      <c r="JG331" s="38"/>
      <c r="JH331" s="38"/>
      <c r="JI331" s="38"/>
      <c r="JJ331" s="38"/>
      <c r="JK331" s="38"/>
      <c r="JL331" s="38"/>
      <c r="JM331" s="38"/>
      <c r="JN331" s="38"/>
      <c r="JO331" s="38"/>
      <c r="JP331" s="38"/>
      <c r="JQ331" s="38"/>
      <c r="JR331" s="38"/>
      <c r="JS331" s="38"/>
      <c r="JT331" s="38"/>
      <c r="JU331" s="38"/>
      <c r="JV331" s="38"/>
      <c r="JW331" s="38"/>
      <c r="JX331" s="38"/>
      <c r="JY331" s="38"/>
      <c r="JZ331" s="38">
        <v>125</v>
      </c>
      <c r="KA331" s="38"/>
      <c r="KB331" s="38"/>
      <c r="KC331" s="38"/>
      <c r="KD331" s="38"/>
      <c r="KE331" s="38"/>
      <c r="KF331" s="38"/>
      <c r="KG331" s="38"/>
      <c r="KH331" s="38"/>
      <c r="KI331" s="38"/>
      <c r="KJ331" s="38"/>
      <c r="KK331" s="38"/>
      <c r="KL331" s="38"/>
      <c r="KM331" s="38"/>
      <c r="KN331" s="38"/>
      <c r="KO331" s="38"/>
      <c r="KP331" s="38"/>
      <c r="KQ331" s="38"/>
      <c r="KR331" s="38"/>
      <c r="KS331" s="38"/>
      <c r="KT331" s="38"/>
      <c r="KU331" s="38"/>
      <c r="KV331" s="38"/>
      <c r="KW331" s="38"/>
      <c r="KX331" s="38"/>
      <c r="KY331" s="38"/>
      <c r="KZ331" s="38"/>
      <c r="LA331" s="38"/>
      <c r="LB331" s="38">
        <v>100</v>
      </c>
      <c r="LC331" s="38"/>
      <c r="LD331" s="38"/>
      <c r="LE331" s="38"/>
      <c r="LF331" s="38"/>
      <c r="LG331" s="38"/>
      <c r="LH331" s="38"/>
      <c r="LI331" s="38"/>
      <c r="LJ331" s="38"/>
      <c r="LK331" s="38"/>
      <c r="LL331" s="38"/>
      <c r="LM331" s="38"/>
      <c r="LN331" s="38"/>
      <c r="LO331" s="38"/>
      <c r="LP331" s="38"/>
      <c r="LQ331" s="38"/>
      <c r="LR331" s="38"/>
      <c r="LS331" s="38"/>
      <c r="LT331" s="38"/>
      <c r="LU331" s="38"/>
      <c r="LV331" s="38"/>
      <c r="LW331" s="38"/>
      <c r="LX331" s="38"/>
      <c r="LY331" s="38"/>
      <c r="LZ331" s="38"/>
      <c r="MA331" s="38"/>
      <c r="MB331" s="38"/>
      <c r="MC331" s="38"/>
      <c r="MD331" s="38"/>
      <c r="ME331" s="38"/>
      <c r="MF331" s="38"/>
      <c r="MG331" s="38"/>
      <c r="MH331" s="38"/>
      <c r="MI331" s="38"/>
      <c r="MJ331" s="38"/>
      <c r="MK331" s="38"/>
      <c r="ML331" s="38"/>
      <c r="MM331" s="38"/>
      <c r="MN331" s="38"/>
      <c r="MO331" s="38"/>
      <c r="MP331" s="38"/>
      <c r="MQ331" s="38"/>
      <c r="MR331" s="38"/>
      <c r="MS331" s="38"/>
      <c r="MT331" s="38"/>
      <c r="MU331" s="38"/>
      <c r="MV331" s="38"/>
      <c r="MW331" s="38"/>
      <c r="MX331" s="38"/>
      <c r="MY331" s="38"/>
      <c r="MZ331" s="38"/>
      <c r="NA331" s="38">
        <v>300</v>
      </c>
      <c r="NB331" s="38"/>
      <c r="NC331" s="38"/>
      <c r="ND331" s="38"/>
      <c r="NE331" s="38"/>
      <c r="NF331" s="38"/>
      <c r="NG331" s="38"/>
      <c r="NH331" s="38"/>
      <c r="NI331" s="38"/>
      <c r="NJ331" s="38"/>
      <c r="NK331" s="38"/>
      <c r="NL331" s="38"/>
      <c r="NM331" s="38"/>
      <c r="NN331" s="38"/>
      <c r="NO331" s="38"/>
      <c r="NP331" s="38">
        <v>50</v>
      </c>
      <c r="NQ331" s="38"/>
      <c r="NR331" s="38"/>
      <c r="NS331" s="38"/>
      <c r="NT331" s="38"/>
      <c r="NU331" s="38"/>
      <c r="NV331" s="38"/>
      <c r="NW331" s="38"/>
      <c r="NX331" s="38"/>
      <c r="NY331" s="38"/>
      <c r="NZ331" s="38"/>
      <c r="OA331" s="38"/>
      <c r="OB331" s="38"/>
      <c r="OC331" s="38"/>
      <c r="OD331" s="38"/>
      <c r="OE331" s="38"/>
      <c r="OF331" s="38"/>
      <c r="OG331" s="38"/>
      <c r="OH331" s="38"/>
      <c r="OI331" s="38"/>
      <c r="OJ331" s="38"/>
      <c r="OK331" s="38"/>
      <c r="OL331" s="38"/>
      <c r="OM331" s="38"/>
      <c r="ON331" s="38"/>
      <c r="OO331" s="38"/>
      <c r="OP331" s="38">
        <v>25</v>
      </c>
      <c r="OQ331" s="38"/>
      <c r="OR331" s="38"/>
      <c r="OS331" s="38"/>
      <c r="OT331" s="38"/>
      <c r="OU331" s="38"/>
      <c r="OV331" s="38"/>
      <c r="OW331" s="38"/>
      <c r="OX331" s="38"/>
      <c r="OY331" s="38"/>
      <c r="OZ331" s="38"/>
      <c r="PA331" s="38"/>
      <c r="PB331" s="38"/>
      <c r="PC331" s="38"/>
      <c r="PD331" s="38"/>
      <c r="PE331" s="38"/>
      <c r="PF331" s="38"/>
      <c r="PG331" s="38"/>
      <c r="PH331" s="38"/>
      <c r="PI331" s="38"/>
      <c r="PJ331" s="38"/>
      <c r="PK331" s="38"/>
      <c r="PL331" s="38"/>
      <c r="PM331" s="38"/>
      <c r="PN331" s="38">
        <v>50</v>
      </c>
      <c r="PO331" s="38"/>
      <c r="PP331" s="38"/>
      <c r="PQ331" s="38"/>
      <c r="PR331" s="38"/>
      <c r="PS331" s="38"/>
      <c r="PT331" s="38"/>
      <c r="PU331" s="38"/>
      <c r="PV331" s="38"/>
      <c r="PW331" s="38"/>
      <c r="PX331" s="38"/>
      <c r="PY331" s="38"/>
      <c r="PZ331" s="38"/>
      <c r="QA331" s="38"/>
      <c r="QB331" s="38"/>
      <c r="QC331" s="38"/>
      <c r="QD331" s="38"/>
      <c r="QE331" s="38"/>
      <c r="QF331" s="38"/>
      <c r="QG331" s="38"/>
      <c r="QH331" s="38"/>
      <c r="QI331" s="38"/>
      <c r="QJ331" s="38"/>
      <c r="QK331" s="38"/>
      <c r="QL331" s="38"/>
      <c r="QM331" s="38"/>
      <c r="QN331" s="38"/>
      <c r="QO331" s="38"/>
      <c r="QP331" s="38"/>
      <c r="QQ331" s="38"/>
      <c r="QR331" s="38"/>
      <c r="QS331" s="38"/>
      <c r="QT331" s="38">
        <v>50</v>
      </c>
      <c r="QU331" s="38"/>
      <c r="QV331" s="38"/>
      <c r="QW331" s="38"/>
      <c r="QX331" s="38"/>
      <c r="QY331" s="38"/>
      <c r="QZ331" s="38"/>
      <c r="RA331" s="38"/>
      <c r="RB331" s="38"/>
      <c r="RC331" s="38">
        <v>50</v>
      </c>
      <c r="RD331" s="38"/>
      <c r="RE331" s="38"/>
      <c r="RF331" s="38"/>
      <c r="RG331" s="38"/>
      <c r="RH331" s="38"/>
      <c r="RI331" s="38"/>
      <c r="RJ331" s="38"/>
      <c r="RK331" s="38"/>
      <c r="RL331" s="38"/>
      <c r="RM331" s="38"/>
      <c r="RN331" s="38"/>
      <c r="RO331" s="38"/>
      <c r="RP331" s="38"/>
      <c r="RQ331" s="38"/>
      <c r="RR331" s="38"/>
      <c r="RS331" s="38"/>
      <c r="RT331" s="38"/>
      <c r="RU331" s="38"/>
      <c r="RV331" s="38"/>
      <c r="RW331" s="38"/>
      <c r="RX331" s="38"/>
      <c r="RY331" s="38"/>
      <c r="RZ331" s="38"/>
      <c r="SA331" s="38"/>
      <c r="SB331" s="38"/>
      <c r="SC331" s="38"/>
      <c r="SD331" s="38"/>
      <c r="SE331" s="38"/>
      <c r="SF331" s="38"/>
      <c r="SG331" s="38"/>
      <c r="SH331" s="38">
        <v>75</v>
      </c>
      <c r="SI331" s="38"/>
      <c r="SJ331" s="38"/>
      <c r="SK331" s="38"/>
      <c r="SL331" s="38"/>
      <c r="SM331" s="38"/>
      <c r="SN331" s="38"/>
      <c r="SO331" s="38"/>
      <c r="SP331" s="38"/>
      <c r="SQ331" s="38"/>
      <c r="SR331" s="38"/>
      <c r="SS331" s="38"/>
      <c r="ST331" s="38"/>
      <c r="SU331" s="38"/>
      <c r="SV331" s="38">
        <v>50</v>
      </c>
      <c r="SW331" s="38">
        <v>400</v>
      </c>
      <c r="SX331" s="38"/>
      <c r="SY331" s="38"/>
      <c r="SZ331" s="38"/>
      <c r="TA331" s="38"/>
      <c r="TB331" s="38"/>
      <c r="TC331" s="38"/>
      <c r="TD331" s="38"/>
      <c r="TE331" s="38"/>
      <c r="TF331" s="38"/>
      <c r="TG331" s="38"/>
      <c r="TH331" s="38"/>
      <c r="TI331" s="38"/>
      <c r="TJ331" s="38"/>
      <c r="TK331" s="38"/>
      <c r="TL331" s="38"/>
      <c r="TM331" s="38"/>
      <c r="TN331" s="38"/>
      <c r="TO331" s="38"/>
      <c r="TP331" s="38"/>
      <c r="TQ331" s="38"/>
      <c r="TR331" s="38"/>
      <c r="TS331" s="38"/>
      <c r="TT331" s="38"/>
      <c r="TU331" s="38"/>
      <c r="TV331" s="38"/>
      <c r="TW331" s="38"/>
      <c r="TX331" s="38"/>
      <c r="TY331" s="38"/>
      <c r="TZ331" s="38"/>
      <c r="UA331" s="38"/>
      <c r="UB331" s="38"/>
      <c r="UC331" s="38"/>
      <c r="UD331" s="38"/>
      <c r="UE331" s="38"/>
      <c r="UF331" s="38"/>
      <c r="UG331" s="38"/>
      <c r="UH331" s="38"/>
      <c r="UI331" s="38"/>
      <c r="UJ331" s="38"/>
      <c r="UK331" s="38"/>
      <c r="UL331" s="38"/>
      <c r="UM331" s="38"/>
      <c r="UN331" s="38"/>
      <c r="UO331" s="38"/>
      <c r="UP331" s="38"/>
      <c r="UQ331" s="38"/>
      <c r="UR331" s="38"/>
      <c r="US331" s="38"/>
      <c r="UT331" s="38"/>
      <c r="UU331" s="38"/>
      <c r="UV331" s="38"/>
      <c r="UW331" s="38"/>
      <c r="UX331" s="38"/>
      <c r="UY331" s="38"/>
      <c r="UZ331" s="38"/>
      <c r="VA331" s="38"/>
      <c r="VB331" s="38"/>
      <c r="VC331" s="38"/>
      <c r="VD331" s="38"/>
      <c r="VE331" s="38"/>
      <c r="VF331" s="38"/>
      <c r="VG331" s="38"/>
      <c r="VH331" s="38"/>
      <c r="VI331" s="38"/>
      <c r="VJ331" s="38"/>
      <c r="VK331" s="38"/>
      <c r="VL331" s="38"/>
      <c r="VM331" s="38"/>
      <c r="VN331" s="38"/>
      <c r="VO331" s="38"/>
      <c r="VP331" s="38"/>
      <c r="VQ331" s="38"/>
      <c r="VR331" s="38"/>
      <c r="VS331" s="38"/>
      <c r="VT331" s="38"/>
      <c r="VU331" s="38"/>
      <c r="VV331" s="38"/>
      <c r="VW331" s="38"/>
      <c r="VX331" s="38"/>
      <c r="VY331" s="38"/>
      <c r="VZ331" s="38"/>
      <c r="WA331" s="38"/>
      <c r="WB331" s="38">
        <v>50</v>
      </c>
      <c r="WC331" s="38"/>
      <c r="WD331" s="38"/>
      <c r="WE331" s="38"/>
      <c r="WF331" s="38"/>
      <c r="WG331" s="38"/>
      <c r="WH331" s="38"/>
      <c r="WI331" s="38"/>
      <c r="WJ331" s="38"/>
      <c r="WK331" s="38"/>
      <c r="WL331" s="38"/>
      <c r="WM331" s="38"/>
      <c r="WN331" s="38"/>
      <c r="WO331" s="38"/>
      <c r="WP331" s="38"/>
      <c r="WQ331" s="38"/>
      <c r="WR331" s="38"/>
      <c r="WS331" s="38"/>
      <c r="WT331" s="38"/>
      <c r="WU331" s="38"/>
      <c r="WV331" s="38"/>
      <c r="WW331" s="38"/>
      <c r="WX331" s="38"/>
      <c r="WY331" s="38"/>
      <c r="WZ331" s="38"/>
      <c r="XA331" s="38"/>
      <c r="XB331" s="38"/>
      <c r="XC331" s="38"/>
      <c r="XD331" s="38"/>
      <c r="XE331" s="38"/>
      <c r="XF331" s="38"/>
      <c r="XG331" s="38"/>
      <c r="XH331" s="38"/>
      <c r="XI331" s="38"/>
      <c r="XJ331" s="38"/>
      <c r="XK331" s="38"/>
      <c r="XL331" s="38"/>
      <c r="XM331" s="38"/>
      <c r="XN331" s="38"/>
      <c r="XO331" s="38"/>
      <c r="XP331" s="38"/>
      <c r="XQ331" s="38"/>
      <c r="XR331" s="38"/>
      <c r="XS331" s="38"/>
      <c r="XT331" s="38"/>
      <c r="XU331" s="38"/>
      <c r="XV331" s="38"/>
      <c r="XW331" s="38"/>
      <c r="XX331" s="38"/>
      <c r="XY331" s="38"/>
      <c r="XZ331" s="38"/>
      <c r="YA331" s="38"/>
      <c r="YB331" s="38"/>
      <c r="YC331" s="38"/>
      <c r="YD331" s="38"/>
      <c r="YE331" s="38"/>
      <c r="YF331" s="38"/>
      <c r="YG331" s="38"/>
      <c r="YH331" s="38"/>
      <c r="YI331" s="38"/>
      <c r="YJ331" s="38"/>
      <c r="YK331" s="38"/>
      <c r="YL331" s="38"/>
      <c r="YM331" s="38"/>
      <c r="YN331" s="38"/>
      <c r="YO331" s="38"/>
      <c r="YP331" s="38"/>
      <c r="YQ331" s="38"/>
      <c r="YR331" s="38"/>
      <c r="YS331" s="38"/>
      <c r="YT331" s="38">
        <v>200</v>
      </c>
      <c r="YU331" s="38">
        <v>75</v>
      </c>
      <c r="YV331" s="38"/>
      <c r="YW331" s="38"/>
      <c r="YX331" s="38"/>
      <c r="YY331" s="38"/>
      <c r="YZ331" s="38"/>
      <c r="ZA331" s="38"/>
      <c r="ZB331" s="38"/>
      <c r="ZC331" s="38"/>
      <c r="ZD331" s="38"/>
      <c r="ZE331" s="38"/>
      <c r="ZF331" s="38"/>
      <c r="ZG331" s="38"/>
      <c r="ZH331" s="38"/>
      <c r="ZI331" s="38"/>
      <c r="ZJ331" s="38"/>
      <c r="ZK331" s="38"/>
      <c r="ZL331" s="38"/>
      <c r="ZM331" s="38"/>
      <c r="ZN331" s="38"/>
      <c r="ZO331" s="38"/>
      <c r="ZP331" s="38"/>
      <c r="ZQ331" s="38"/>
      <c r="ZR331" s="38"/>
      <c r="ZS331" s="38"/>
      <c r="ZT331" s="38"/>
      <c r="ZU331" s="38"/>
      <c r="ZV331" s="38"/>
      <c r="ZW331" s="38"/>
      <c r="ZX331" s="38">
        <v>25</v>
      </c>
      <c r="ZY331" s="38"/>
      <c r="ZZ331" s="38"/>
      <c r="AAA331" s="38"/>
      <c r="AAB331" s="38"/>
      <c r="AAC331" s="38"/>
      <c r="AAD331" s="38"/>
      <c r="AAE331" s="38"/>
      <c r="AAF331" s="38"/>
      <c r="AAG331" s="38"/>
      <c r="AAH331" s="38"/>
      <c r="AAI331" s="38"/>
      <c r="AAJ331" s="31">
        <f t="shared" si="34"/>
        <v>0</v>
      </c>
    </row>
    <row r="332" spans="1:736" s="5" customFormat="1" x14ac:dyDescent="0.25">
      <c r="A332" s="26" t="s">
        <v>71</v>
      </c>
      <c r="B332" s="77">
        <f t="shared" si="35"/>
        <v>75</v>
      </c>
      <c r="C332" s="69">
        <v>25</v>
      </c>
      <c r="D332" s="76">
        <v>43341</v>
      </c>
      <c r="E332" s="79">
        <v>24.6</v>
      </c>
      <c r="F332" s="85">
        <f>E332*B332</f>
        <v>1845</v>
      </c>
      <c r="G332" s="77">
        <v>200</v>
      </c>
      <c r="H332" s="38"/>
      <c r="I332" s="38"/>
      <c r="J332" s="38"/>
      <c r="K332" s="38"/>
      <c r="L332" s="38"/>
      <c r="M332" s="38">
        <v>50</v>
      </c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  <c r="CH332" s="38"/>
      <c r="CI332" s="38"/>
      <c r="CJ332" s="38"/>
      <c r="CK332" s="38"/>
      <c r="CL332" s="38"/>
      <c r="CM332" s="38"/>
      <c r="CN332" s="38"/>
      <c r="CO332" s="38"/>
      <c r="CP332" s="38"/>
      <c r="CQ332" s="38"/>
      <c r="CR332" s="38"/>
      <c r="CS332" s="38"/>
      <c r="CT332" s="38"/>
      <c r="CU332" s="38"/>
      <c r="CV332" s="38"/>
      <c r="CW332" s="38"/>
      <c r="CX332" s="38"/>
      <c r="CY332" s="38"/>
      <c r="CZ332" s="38"/>
      <c r="DA332" s="38"/>
      <c r="DB332" s="38"/>
      <c r="DC332" s="38"/>
      <c r="DD332" s="38"/>
      <c r="DE332" s="38"/>
      <c r="DF332" s="38"/>
      <c r="DG332" s="38"/>
      <c r="DH332" s="38"/>
      <c r="DI332" s="38"/>
      <c r="DJ332" s="38"/>
      <c r="DK332" s="38"/>
      <c r="DL332" s="38"/>
      <c r="DM332" s="38"/>
      <c r="DN332" s="38"/>
      <c r="DO332" s="38"/>
      <c r="DP332" s="38"/>
      <c r="DQ332" s="38"/>
      <c r="DR332" s="38"/>
      <c r="DS332" s="38"/>
      <c r="DT332" s="38"/>
      <c r="DU332" s="38"/>
      <c r="DV332" s="38"/>
      <c r="DW332" s="38"/>
      <c r="DX332" s="38"/>
      <c r="DY332" s="38"/>
      <c r="DZ332" s="38"/>
      <c r="EA332" s="38"/>
      <c r="EB332" s="38"/>
      <c r="EC332" s="38"/>
      <c r="ED332" s="38"/>
      <c r="EE332" s="38"/>
      <c r="EF332" s="38"/>
      <c r="EG332" s="38"/>
      <c r="EH332" s="38"/>
      <c r="EI332" s="38"/>
      <c r="EJ332" s="38"/>
      <c r="EK332" s="38"/>
      <c r="EL332" s="38"/>
      <c r="EM332" s="38"/>
      <c r="EN332" s="38"/>
      <c r="EO332" s="38"/>
      <c r="EP332" s="38"/>
      <c r="EQ332" s="38"/>
      <c r="ER332" s="38"/>
      <c r="ES332" s="38"/>
      <c r="ET332" s="38"/>
      <c r="EU332" s="38"/>
      <c r="EV332" s="38"/>
      <c r="EW332" s="38"/>
      <c r="EX332" s="38"/>
      <c r="EY332" s="38"/>
      <c r="EZ332" s="38"/>
      <c r="FA332" s="38"/>
      <c r="FB332" s="38"/>
      <c r="FC332" s="38"/>
      <c r="FD332" s="38"/>
      <c r="FE332" s="38"/>
      <c r="FF332" s="38"/>
      <c r="FG332" s="38"/>
      <c r="FH332" s="38"/>
      <c r="FI332" s="38"/>
      <c r="FJ332" s="38"/>
      <c r="FK332" s="38">
        <v>50</v>
      </c>
      <c r="FL332" s="38"/>
      <c r="FM332" s="38"/>
      <c r="FN332" s="38"/>
      <c r="FO332" s="38"/>
      <c r="FP332" s="38"/>
      <c r="FQ332" s="38"/>
      <c r="FR332" s="38"/>
      <c r="FS332" s="38"/>
      <c r="FT332" s="38"/>
      <c r="FU332" s="38"/>
      <c r="FV332" s="38"/>
      <c r="FW332" s="38"/>
      <c r="FX332" s="38"/>
      <c r="FY332" s="38"/>
      <c r="FZ332" s="38"/>
      <c r="GA332" s="38"/>
      <c r="GB332" s="38"/>
      <c r="GC332" s="38"/>
      <c r="GD332" s="38"/>
      <c r="GE332" s="38"/>
      <c r="GF332" s="38"/>
      <c r="GG332" s="38"/>
      <c r="GH332" s="38"/>
      <c r="GI332" s="38"/>
      <c r="GJ332" s="38"/>
      <c r="GK332" s="38"/>
      <c r="GL332" s="38"/>
      <c r="GM332" s="38"/>
      <c r="GN332" s="38"/>
      <c r="GO332" s="38"/>
      <c r="GP332" s="38"/>
      <c r="GQ332" s="38"/>
      <c r="GR332" s="38"/>
      <c r="GS332" s="38"/>
      <c r="GT332" s="38"/>
      <c r="GU332" s="38"/>
      <c r="GV332" s="38"/>
      <c r="GW332" s="38"/>
      <c r="GX332" s="38"/>
      <c r="GY332" s="38"/>
      <c r="GZ332" s="38"/>
      <c r="HA332" s="38"/>
      <c r="HB332" s="38"/>
      <c r="HC332" s="38"/>
      <c r="HD332" s="38"/>
      <c r="HE332" s="38"/>
      <c r="HF332" s="38"/>
      <c r="HG332" s="38"/>
      <c r="HH332" s="38"/>
      <c r="HI332" s="38"/>
      <c r="HJ332" s="38"/>
      <c r="HK332" s="38"/>
      <c r="HL332" s="38"/>
      <c r="HM332" s="38"/>
      <c r="HN332" s="38"/>
      <c r="HO332" s="38"/>
      <c r="HP332" s="38">
        <v>50</v>
      </c>
      <c r="HQ332" s="38">
        <v>25</v>
      </c>
      <c r="HR332" s="38"/>
      <c r="HS332" s="38"/>
      <c r="HT332" s="38"/>
      <c r="HU332" s="38"/>
      <c r="HV332" s="38"/>
      <c r="HW332" s="38"/>
      <c r="HX332" s="38"/>
      <c r="HY332" s="38"/>
      <c r="HZ332" s="38"/>
      <c r="IA332" s="38"/>
      <c r="IB332" s="38"/>
      <c r="IC332" s="38"/>
      <c r="ID332" s="38"/>
      <c r="IE332" s="38"/>
      <c r="IF332" s="38"/>
      <c r="IG332" s="38"/>
      <c r="IH332" s="38"/>
      <c r="II332" s="38"/>
      <c r="IJ332" s="38"/>
      <c r="IK332" s="38"/>
      <c r="IL332" s="38"/>
      <c r="IM332" s="38"/>
      <c r="IN332" s="38"/>
      <c r="IO332" s="38"/>
      <c r="IP332" s="38"/>
      <c r="IQ332" s="38">
        <v>25</v>
      </c>
      <c r="IR332" s="38"/>
      <c r="IS332" s="38"/>
      <c r="IT332" s="38"/>
      <c r="IU332" s="38"/>
      <c r="IV332" s="38"/>
      <c r="IW332" s="38"/>
      <c r="IX332" s="38"/>
      <c r="IY332" s="38"/>
      <c r="IZ332" s="38"/>
      <c r="JA332" s="38"/>
      <c r="JB332" s="38"/>
      <c r="JC332" s="38"/>
      <c r="JD332" s="38"/>
      <c r="JE332" s="38"/>
      <c r="JF332" s="38"/>
      <c r="JG332" s="38"/>
      <c r="JH332" s="38"/>
      <c r="JI332" s="38"/>
      <c r="JJ332" s="38"/>
      <c r="JK332" s="38"/>
      <c r="JL332" s="38"/>
      <c r="JM332" s="38"/>
      <c r="JN332" s="38"/>
      <c r="JO332" s="38"/>
      <c r="JP332" s="38"/>
      <c r="JQ332" s="38">
        <v>400</v>
      </c>
      <c r="JR332" s="38"/>
      <c r="JS332" s="38"/>
      <c r="JT332" s="38"/>
      <c r="JU332" s="38"/>
      <c r="JV332" s="38"/>
      <c r="JW332" s="38"/>
      <c r="JX332" s="38"/>
      <c r="JY332" s="38"/>
      <c r="JZ332" s="38"/>
      <c r="KA332" s="38"/>
      <c r="KB332" s="38"/>
      <c r="KC332" s="38"/>
      <c r="KD332" s="38"/>
      <c r="KE332" s="38"/>
      <c r="KF332" s="38"/>
      <c r="KG332" s="38"/>
      <c r="KH332" s="38"/>
      <c r="KI332" s="38"/>
      <c r="KJ332" s="38"/>
      <c r="KK332" s="38"/>
      <c r="KL332" s="38"/>
      <c r="KM332" s="38"/>
      <c r="KN332" s="38"/>
      <c r="KO332" s="38">
        <v>100</v>
      </c>
      <c r="KP332" s="38"/>
      <c r="KQ332" s="38"/>
      <c r="KR332" s="38"/>
      <c r="KS332" s="38"/>
      <c r="KT332" s="38">
        <v>100</v>
      </c>
      <c r="KU332" s="38"/>
      <c r="KV332" s="38"/>
      <c r="KW332" s="38"/>
      <c r="KX332" s="38"/>
      <c r="KY332" s="38"/>
      <c r="KZ332" s="38"/>
      <c r="LA332" s="38"/>
      <c r="LB332" s="38"/>
      <c r="LC332" s="38"/>
      <c r="LD332" s="38"/>
      <c r="LE332" s="38"/>
      <c r="LF332" s="38"/>
      <c r="LG332" s="38"/>
      <c r="LH332" s="38"/>
      <c r="LI332" s="38"/>
      <c r="LJ332" s="38"/>
      <c r="LK332" s="38"/>
      <c r="LL332" s="38"/>
      <c r="LM332" s="38"/>
      <c r="LN332" s="38"/>
      <c r="LO332" s="38"/>
      <c r="LP332" s="38"/>
      <c r="LQ332" s="38"/>
      <c r="LR332" s="38"/>
      <c r="LS332" s="38"/>
      <c r="LT332" s="38"/>
      <c r="LU332" s="38"/>
      <c r="LV332" s="38"/>
      <c r="LW332" s="38"/>
      <c r="LX332" s="38"/>
      <c r="LY332" s="38"/>
      <c r="LZ332" s="38"/>
      <c r="MA332" s="38"/>
      <c r="MB332" s="38"/>
      <c r="MC332" s="38"/>
      <c r="MD332" s="38"/>
      <c r="ME332" s="38"/>
      <c r="MF332" s="38"/>
      <c r="MG332" s="38"/>
      <c r="MH332" s="38"/>
      <c r="MI332" s="38"/>
      <c r="MJ332" s="38"/>
      <c r="MK332" s="38"/>
      <c r="ML332" s="38"/>
      <c r="MM332" s="38"/>
      <c r="MN332" s="38"/>
      <c r="MO332" s="38"/>
      <c r="MP332" s="38"/>
      <c r="MQ332" s="38"/>
      <c r="MR332" s="38"/>
      <c r="MS332" s="38"/>
      <c r="MT332" s="38"/>
      <c r="MU332" s="38"/>
      <c r="MV332" s="38"/>
      <c r="MW332" s="38"/>
      <c r="MX332" s="38"/>
      <c r="MY332" s="38">
        <v>100</v>
      </c>
      <c r="MZ332" s="38"/>
      <c r="NA332" s="38"/>
      <c r="NB332" s="38"/>
      <c r="NC332" s="38"/>
      <c r="ND332" s="38"/>
      <c r="NE332" s="38"/>
      <c r="NF332" s="38"/>
      <c r="NG332" s="38"/>
      <c r="NH332" s="38"/>
      <c r="NI332" s="38"/>
      <c r="NJ332" s="38"/>
      <c r="NK332" s="38"/>
      <c r="NL332" s="38"/>
      <c r="NM332" s="38">
        <v>100</v>
      </c>
      <c r="NN332" s="38"/>
      <c r="NO332" s="38"/>
      <c r="NP332" s="38"/>
      <c r="NQ332" s="38"/>
      <c r="NR332" s="38"/>
      <c r="NS332" s="38"/>
      <c r="NT332" s="38"/>
      <c r="NU332" s="38"/>
      <c r="NV332" s="38"/>
      <c r="NW332" s="38"/>
      <c r="NX332" s="38"/>
      <c r="NY332" s="38"/>
      <c r="NZ332" s="38"/>
      <c r="OA332" s="38"/>
      <c r="OB332" s="38"/>
      <c r="OC332" s="38"/>
      <c r="OD332" s="38"/>
      <c r="OE332" s="38"/>
      <c r="OF332" s="38"/>
      <c r="OG332" s="38"/>
      <c r="OH332" s="38"/>
      <c r="OI332" s="38"/>
      <c r="OJ332" s="38"/>
      <c r="OK332" s="38"/>
      <c r="OL332" s="38"/>
      <c r="OM332" s="38"/>
      <c r="ON332" s="38"/>
      <c r="OO332" s="38"/>
      <c r="OP332" s="38"/>
      <c r="OQ332" s="38"/>
      <c r="OR332" s="38"/>
      <c r="OS332" s="38"/>
      <c r="OT332" s="38"/>
      <c r="OU332" s="38"/>
      <c r="OV332" s="38"/>
      <c r="OW332" s="38"/>
      <c r="OX332" s="38"/>
      <c r="OY332" s="38"/>
      <c r="OZ332" s="38"/>
      <c r="PA332" s="38"/>
      <c r="PB332" s="38"/>
      <c r="PC332" s="38"/>
      <c r="PD332" s="38"/>
      <c r="PE332" s="38"/>
      <c r="PF332" s="38"/>
      <c r="PG332" s="38"/>
      <c r="PH332" s="38"/>
      <c r="PI332" s="38"/>
      <c r="PJ332" s="38"/>
      <c r="PK332" s="38"/>
      <c r="PL332" s="38"/>
      <c r="PM332" s="38"/>
      <c r="PN332" s="38"/>
      <c r="PO332" s="38"/>
      <c r="PP332" s="38"/>
      <c r="PQ332" s="38"/>
      <c r="PR332" s="38"/>
      <c r="PS332" s="38"/>
      <c r="PT332" s="38"/>
      <c r="PU332" s="38"/>
      <c r="PV332" s="38"/>
      <c r="PW332" s="38"/>
      <c r="PX332" s="38"/>
      <c r="PY332" s="38"/>
      <c r="PZ332" s="38"/>
      <c r="QA332" s="38"/>
      <c r="QB332" s="38"/>
      <c r="QC332" s="38"/>
      <c r="QD332" s="38"/>
      <c r="QE332" s="38"/>
      <c r="QF332" s="38"/>
      <c r="QG332" s="38"/>
      <c r="QH332" s="38"/>
      <c r="QI332" s="38"/>
      <c r="QJ332" s="38"/>
      <c r="QK332" s="38"/>
      <c r="QL332" s="38"/>
      <c r="QM332" s="38"/>
      <c r="QN332" s="38"/>
      <c r="QO332" s="38"/>
      <c r="QP332" s="38"/>
      <c r="QQ332" s="38"/>
      <c r="QR332" s="38"/>
      <c r="QS332" s="38"/>
      <c r="QT332" s="38"/>
      <c r="QU332" s="38"/>
      <c r="QV332" s="38"/>
      <c r="QW332" s="38">
        <v>75</v>
      </c>
      <c r="QX332" s="38"/>
      <c r="QY332" s="38"/>
      <c r="QZ332" s="38"/>
      <c r="RA332" s="38"/>
      <c r="RB332" s="38"/>
      <c r="RC332" s="38"/>
      <c r="RD332" s="38"/>
      <c r="RE332" s="38"/>
      <c r="RF332" s="38"/>
      <c r="RG332" s="38">
        <v>75</v>
      </c>
      <c r="RH332" s="38"/>
      <c r="RI332" s="38"/>
      <c r="RJ332" s="38"/>
      <c r="RK332" s="38"/>
      <c r="RL332" s="38"/>
      <c r="RM332" s="38"/>
      <c r="RN332" s="38"/>
      <c r="RO332" s="38"/>
      <c r="RP332" s="38"/>
      <c r="RQ332" s="38"/>
      <c r="RR332" s="38"/>
      <c r="RS332" s="38"/>
      <c r="RT332" s="38"/>
      <c r="RU332" s="38"/>
      <c r="RV332" s="38"/>
      <c r="RW332" s="38"/>
      <c r="RX332" s="38"/>
      <c r="RY332" s="38"/>
      <c r="RZ332" s="38"/>
      <c r="SA332" s="38"/>
      <c r="SB332" s="38"/>
      <c r="SC332" s="38"/>
      <c r="SD332" s="38"/>
      <c r="SE332" s="38"/>
      <c r="SF332" s="38"/>
      <c r="SG332" s="38"/>
      <c r="SH332" s="38"/>
      <c r="SI332" s="38"/>
      <c r="SJ332" s="38"/>
      <c r="SK332" s="38"/>
      <c r="SL332" s="38"/>
      <c r="SM332" s="38"/>
      <c r="SN332" s="38"/>
      <c r="SO332" s="38"/>
      <c r="SP332" s="38"/>
      <c r="SQ332" s="38"/>
      <c r="SR332" s="38"/>
      <c r="SS332" s="38"/>
      <c r="ST332" s="38"/>
      <c r="SU332" s="38"/>
      <c r="SV332" s="38"/>
      <c r="SW332" s="38"/>
      <c r="SX332" s="38"/>
      <c r="SY332" s="38"/>
      <c r="SZ332" s="38"/>
      <c r="TA332" s="38"/>
      <c r="TB332" s="38"/>
      <c r="TC332" s="38"/>
      <c r="TD332" s="38"/>
      <c r="TE332" s="38"/>
      <c r="TF332" s="38"/>
      <c r="TG332" s="38"/>
      <c r="TH332" s="38"/>
      <c r="TI332" s="38"/>
      <c r="TJ332" s="38"/>
      <c r="TK332" s="38"/>
      <c r="TL332" s="38"/>
      <c r="TM332" s="38"/>
      <c r="TN332" s="38"/>
      <c r="TO332" s="38"/>
      <c r="TP332" s="38"/>
      <c r="TQ332" s="38"/>
      <c r="TR332" s="38"/>
      <c r="TS332" s="38"/>
      <c r="TT332" s="38"/>
      <c r="TU332" s="38"/>
      <c r="TV332" s="38"/>
      <c r="TW332" s="38"/>
      <c r="TX332" s="38"/>
      <c r="TY332" s="38"/>
      <c r="TZ332" s="38"/>
      <c r="UA332" s="38"/>
      <c r="UB332" s="38"/>
      <c r="UC332" s="38"/>
      <c r="UD332" s="38"/>
      <c r="UE332" s="38"/>
      <c r="UF332" s="38"/>
      <c r="UG332" s="38"/>
      <c r="UH332" s="38"/>
      <c r="UI332" s="38"/>
      <c r="UJ332" s="38"/>
      <c r="UK332" s="38"/>
      <c r="UL332" s="38"/>
      <c r="UM332" s="38"/>
      <c r="UN332" s="38"/>
      <c r="UO332" s="38"/>
      <c r="UP332" s="38"/>
      <c r="UQ332" s="38"/>
      <c r="UR332" s="38"/>
      <c r="US332" s="38"/>
      <c r="UT332" s="38"/>
      <c r="UU332" s="38"/>
      <c r="UV332" s="38"/>
      <c r="UW332" s="38"/>
      <c r="UX332" s="38"/>
      <c r="UY332" s="38"/>
      <c r="UZ332" s="38"/>
      <c r="VA332" s="38"/>
      <c r="VB332" s="38"/>
      <c r="VC332" s="38"/>
      <c r="VD332" s="38"/>
      <c r="VE332" s="38"/>
      <c r="VF332" s="38"/>
      <c r="VG332" s="38"/>
      <c r="VH332" s="38"/>
      <c r="VI332" s="38"/>
      <c r="VJ332" s="38"/>
      <c r="VK332" s="38"/>
      <c r="VL332" s="38"/>
      <c r="VM332" s="38"/>
      <c r="VN332" s="38"/>
      <c r="VO332" s="38"/>
      <c r="VP332" s="38"/>
      <c r="VQ332" s="38"/>
      <c r="VR332" s="38"/>
      <c r="VS332" s="38"/>
      <c r="VT332" s="38"/>
      <c r="VU332" s="38"/>
      <c r="VV332" s="38"/>
      <c r="VW332" s="38"/>
      <c r="VX332" s="38"/>
      <c r="VY332" s="38"/>
      <c r="VZ332" s="38"/>
      <c r="WA332" s="38"/>
      <c r="WB332" s="38"/>
      <c r="WC332" s="38"/>
      <c r="WD332" s="38"/>
      <c r="WE332" s="38"/>
      <c r="WF332" s="38"/>
      <c r="WG332" s="38"/>
      <c r="WH332" s="38"/>
      <c r="WI332" s="38"/>
      <c r="WJ332" s="38"/>
      <c r="WK332" s="38"/>
      <c r="WL332" s="38"/>
      <c r="WM332" s="38"/>
      <c r="WN332" s="38"/>
      <c r="WO332" s="38"/>
      <c r="WP332" s="38"/>
      <c r="WQ332" s="38"/>
      <c r="WR332" s="38"/>
      <c r="WS332" s="38"/>
      <c r="WT332" s="38"/>
      <c r="WU332" s="38"/>
      <c r="WV332" s="38"/>
      <c r="WW332" s="38"/>
      <c r="WX332" s="38"/>
      <c r="WY332" s="38"/>
      <c r="WZ332" s="38"/>
      <c r="XA332" s="38"/>
      <c r="XB332" s="38"/>
      <c r="XC332" s="38"/>
      <c r="XD332" s="38"/>
      <c r="XE332" s="38"/>
      <c r="XF332" s="38"/>
      <c r="XG332" s="38"/>
      <c r="XH332" s="38"/>
      <c r="XI332" s="38"/>
      <c r="XJ332" s="38"/>
      <c r="XK332" s="38"/>
      <c r="XL332" s="38"/>
      <c r="XM332" s="38"/>
      <c r="XN332" s="38"/>
      <c r="XO332" s="38"/>
      <c r="XP332" s="38"/>
      <c r="XQ332" s="38"/>
      <c r="XR332" s="38"/>
      <c r="XS332" s="38"/>
      <c r="XT332" s="38"/>
      <c r="XU332" s="38"/>
      <c r="XV332" s="38"/>
      <c r="XW332" s="38"/>
      <c r="XX332" s="38"/>
      <c r="XY332" s="38"/>
      <c r="XZ332" s="38"/>
      <c r="YA332" s="38"/>
      <c r="YB332" s="38"/>
      <c r="YC332" s="38"/>
      <c r="YD332" s="38"/>
      <c r="YE332" s="38"/>
      <c r="YF332" s="38"/>
      <c r="YG332" s="38"/>
      <c r="YH332" s="38"/>
      <c r="YI332" s="38"/>
      <c r="YJ332" s="38"/>
      <c r="YK332" s="38"/>
      <c r="YL332" s="38"/>
      <c r="YM332" s="38"/>
      <c r="YN332" s="38"/>
      <c r="YO332" s="38"/>
      <c r="YP332" s="38"/>
      <c r="YQ332" s="38"/>
      <c r="YR332" s="38"/>
      <c r="YS332" s="38"/>
      <c r="YT332" s="38"/>
      <c r="YU332" s="38"/>
      <c r="YV332" s="38"/>
      <c r="YW332" s="38"/>
      <c r="YX332" s="38"/>
      <c r="YY332" s="38"/>
      <c r="YZ332" s="38"/>
      <c r="ZA332" s="38"/>
      <c r="ZB332" s="38"/>
      <c r="ZC332" s="38"/>
      <c r="ZD332" s="38"/>
      <c r="ZE332" s="38"/>
      <c r="ZF332" s="38"/>
      <c r="ZG332" s="38"/>
      <c r="ZH332" s="38"/>
      <c r="ZI332" s="38"/>
      <c r="ZJ332" s="38"/>
      <c r="ZK332" s="38"/>
      <c r="ZL332" s="38"/>
      <c r="ZM332" s="38"/>
      <c r="ZN332" s="38"/>
      <c r="ZO332" s="38"/>
      <c r="ZP332" s="38"/>
      <c r="ZQ332" s="38"/>
      <c r="ZR332" s="38"/>
      <c r="ZS332" s="38"/>
      <c r="ZT332" s="38"/>
      <c r="ZU332" s="38"/>
      <c r="ZV332" s="38"/>
      <c r="ZW332" s="38"/>
      <c r="ZX332" s="38"/>
      <c r="ZY332" s="38"/>
      <c r="ZZ332" s="38"/>
      <c r="AAA332" s="38"/>
      <c r="AAB332" s="38"/>
      <c r="AAC332" s="38"/>
      <c r="AAD332" s="38"/>
      <c r="AAE332" s="38"/>
      <c r="AAF332" s="38"/>
      <c r="AAG332" s="38"/>
      <c r="AAH332" s="38"/>
      <c r="AAI332" s="38"/>
      <c r="AAJ332" s="31">
        <f t="shared" si="34"/>
        <v>0</v>
      </c>
    </row>
    <row r="333" spans="1:736" s="5" customFormat="1" x14ac:dyDescent="0.25">
      <c r="A333" s="26" t="s">
        <v>71</v>
      </c>
      <c r="B333" s="77">
        <f t="shared" si="35"/>
        <v>50</v>
      </c>
      <c r="C333" s="69">
        <v>25</v>
      </c>
      <c r="D333" s="76">
        <v>43279</v>
      </c>
      <c r="E333" s="79">
        <v>23.88</v>
      </c>
      <c r="F333" s="85">
        <f>E333*B333</f>
        <v>1194</v>
      </c>
      <c r="G333" s="77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  <c r="CH333" s="38"/>
      <c r="CI333" s="38"/>
      <c r="CJ333" s="38"/>
      <c r="CK333" s="38"/>
      <c r="CL333" s="38"/>
      <c r="CM333" s="38"/>
      <c r="CN333" s="38"/>
      <c r="CO333" s="38"/>
      <c r="CP333" s="38"/>
      <c r="CQ333" s="38"/>
      <c r="CR333" s="38"/>
      <c r="CS333" s="38"/>
      <c r="CT333" s="38"/>
      <c r="CU333" s="38"/>
      <c r="CV333" s="38"/>
      <c r="CW333" s="38"/>
      <c r="CX333" s="38"/>
      <c r="CY333" s="38"/>
      <c r="CZ333" s="38"/>
      <c r="DA333" s="38"/>
      <c r="DB333" s="38"/>
      <c r="DC333" s="38"/>
      <c r="DD333" s="38"/>
      <c r="DE333" s="38"/>
      <c r="DF333" s="38"/>
      <c r="DG333" s="38"/>
      <c r="DH333" s="38"/>
      <c r="DI333" s="38"/>
      <c r="DJ333" s="38"/>
      <c r="DK333" s="38"/>
      <c r="DL333" s="38"/>
      <c r="DM333" s="38">
        <v>100</v>
      </c>
      <c r="DN333" s="38"/>
      <c r="DO333" s="38"/>
      <c r="DP333" s="38"/>
      <c r="DQ333" s="38"/>
      <c r="DR333" s="38"/>
      <c r="DS333" s="38"/>
      <c r="DT333" s="38"/>
      <c r="DU333" s="38"/>
      <c r="DV333" s="38"/>
      <c r="DW333" s="38"/>
      <c r="DX333" s="38"/>
      <c r="DY333" s="38"/>
      <c r="DZ333" s="38">
        <v>100</v>
      </c>
      <c r="EA333" s="38"/>
      <c r="EB333" s="38"/>
      <c r="EC333" s="38"/>
      <c r="ED333" s="38"/>
      <c r="EE333" s="38"/>
      <c r="EF333" s="38"/>
      <c r="EG333" s="38"/>
      <c r="EH333" s="38"/>
      <c r="EI333" s="38"/>
      <c r="EJ333" s="38"/>
      <c r="EK333" s="38"/>
      <c r="EL333" s="38"/>
      <c r="EM333" s="38"/>
      <c r="EN333" s="38"/>
      <c r="EO333" s="38"/>
      <c r="EP333" s="38"/>
      <c r="EQ333" s="38"/>
      <c r="ER333" s="38"/>
      <c r="ES333" s="38"/>
      <c r="ET333" s="38"/>
      <c r="EU333" s="38"/>
      <c r="EV333" s="38"/>
      <c r="EW333" s="38"/>
      <c r="EX333" s="38"/>
      <c r="EY333" s="38"/>
      <c r="EZ333" s="38"/>
      <c r="FA333" s="38"/>
      <c r="FB333" s="38"/>
      <c r="FC333" s="38"/>
      <c r="FD333" s="38"/>
      <c r="FE333" s="38"/>
      <c r="FF333" s="38"/>
      <c r="FG333" s="38"/>
      <c r="FH333" s="38"/>
      <c r="FI333" s="38"/>
      <c r="FJ333" s="38"/>
      <c r="FK333" s="38"/>
      <c r="FL333" s="38"/>
      <c r="FM333" s="38"/>
      <c r="FN333" s="38"/>
      <c r="FO333" s="38"/>
      <c r="FP333" s="38"/>
      <c r="FQ333" s="38"/>
      <c r="FR333" s="38"/>
      <c r="FS333" s="38"/>
      <c r="FT333" s="38"/>
      <c r="FU333" s="38"/>
      <c r="FV333" s="38"/>
      <c r="FW333" s="38"/>
      <c r="FX333" s="38"/>
      <c r="FY333" s="38"/>
      <c r="FZ333" s="38"/>
      <c r="GA333" s="38"/>
      <c r="GB333" s="38"/>
      <c r="GC333" s="38"/>
      <c r="GD333" s="38"/>
      <c r="GE333" s="38"/>
      <c r="GF333" s="38"/>
      <c r="GG333" s="38"/>
      <c r="GH333" s="38"/>
      <c r="GI333" s="38"/>
      <c r="GJ333" s="38"/>
      <c r="GK333" s="38"/>
      <c r="GL333" s="38"/>
      <c r="GM333" s="38"/>
      <c r="GN333" s="38"/>
      <c r="GO333" s="38"/>
      <c r="GP333" s="38"/>
      <c r="GQ333" s="38"/>
      <c r="GR333" s="38"/>
      <c r="GS333" s="38"/>
      <c r="GT333" s="38"/>
      <c r="GU333" s="38"/>
      <c r="GV333" s="38"/>
      <c r="GW333" s="38"/>
      <c r="GX333" s="38"/>
      <c r="GY333" s="38"/>
      <c r="GZ333" s="38"/>
      <c r="HA333" s="38"/>
      <c r="HB333" s="38"/>
      <c r="HC333" s="38"/>
      <c r="HD333" s="38"/>
      <c r="HE333" s="38"/>
      <c r="HF333" s="38"/>
      <c r="HG333" s="38"/>
      <c r="HH333" s="38"/>
      <c r="HI333" s="38"/>
      <c r="HJ333" s="38"/>
      <c r="HK333" s="38"/>
      <c r="HL333" s="38"/>
      <c r="HM333" s="38"/>
      <c r="HN333" s="38"/>
      <c r="HO333" s="38"/>
      <c r="HP333" s="38"/>
      <c r="HQ333" s="38"/>
      <c r="HR333" s="38"/>
      <c r="HS333" s="38"/>
      <c r="HT333" s="38"/>
      <c r="HU333" s="38"/>
      <c r="HV333" s="38"/>
      <c r="HW333" s="38"/>
      <c r="HX333" s="38"/>
      <c r="HY333" s="38"/>
      <c r="HZ333" s="38"/>
      <c r="IA333" s="38"/>
      <c r="IB333" s="38"/>
      <c r="IC333" s="38"/>
      <c r="ID333" s="38"/>
      <c r="IE333" s="38"/>
      <c r="IF333" s="38"/>
      <c r="IG333" s="38"/>
      <c r="IH333" s="38"/>
      <c r="II333" s="38"/>
      <c r="IJ333" s="38"/>
      <c r="IK333" s="38"/>
      <c r="IL333" s="38"/>
      <c r="IM333" s="38"/>
      <c r="IN333" s="38"/>
      <c r="IO333" s="38"/>
      <c r="IP333" s="38"/>
      <c r="IQ333" s="38"/>
      <c r="IR333" s="38"/>
      <c r="IS333" s="38"/>
      <c r="IT333" s="38"/>
      <c r="IU333" s="38"/>
      <c r="IV333" s="38"/>
      <c r="IW333" s="38"/>
      <c r="IX333" s="38"/>
      <c r="IY333" s="38"/>
      <c r="IZ333" s="38"/>
      <c r="JA333" s="38"/>
      <c r="JB333" s="38"/>
      <c r="JC333" s="38"/>
      <c r="JD333" s="38"/>
      <c r="JE333" s="38"/>
      <c r="JF333" s="38"/>
      <c r="JG333" s="38"/>
      <c r="JH333" s="38"/>
      <c r="JI333" s="38"/>
      <c r="JJ333" s="38"/>
      <c r="JK333" s="38"/>
      <c r="JL333" s="38"/>
      <c r="JM333" s="38"/>
      <c r="JN333" s="38"/>
      <c r="JO333" s="38"/>
      <c r="JP333" s="38"/>
      <c r="JQ333" s="38"/>
      <c r="JR333" s="38"/>
      <c r="JS333" s="38"/>
      <c r="JT333" s="38"/>
      <c r="JU333" s="38"/>
      <c r="JV333" s="38"/>
      <c r="JW333" s="38"/>
      <c r="JX333" s="38"/>
      <c r="JY333" s="38"/>
      <c r="JZ333" s="38"/>
      <c r="KA333" s="38"/>
      <c r="KB333" s="38"/>
      <c r="KC333" s="38"/>
      <c r="KD333" s="38"/>
      <c r="KE333" s="38"/>
      <c r="KF333" s="38"/>
      <c r="KG333" s="38"/>
      <c r="KH333" s="38"/>
      <c r="KI333" s="38"/>
      <c r="KJ333" s="38"/>
      <c r="KK333" s="38"/>
      <c r="KL333" s="38"/>
      <c r="KM333" s="38"/>
      <c r="KN333" s="38"/>
      <c r="KO333" s="38"/>
      <c r="KP333" s="38"/>
      <c r="KQ333" s="38"/>
      <c r="KR333" s="38"/>
      <c r="KS333" s="38"/>
      <c r="KT333" s="38"/>
      <c r="KU333" s="38"/>
      <c r="KV333" s="38"/>
      <c r="KW333" s="38"/>
      <c r="KX333" s="38"/>
      <c r="KY333" s="38"/>
      <c r="KZ333" s="38"/>
      <c r="LA333" s="38"/>
      <c r="LB333" s="38"/>
      <c r="LC333" s="38"/>
      <c r="LD333" s="38"/>
      <c r="LE333" s="38"/>
      <c r="LF333" s="38"/>
      <c r="LG333" s="38"/>
      <c r="LH333" s="38"/>
      <c r="LI333" s="38"/>
      <c r="LJ333" s="38"/>
      <c r="LK333" s="38"/>
      <c r="LL333" s="38"/>
      <c r="LM333" s="38"/>
      <c r="LN333" s="38"/>
      <c r="LO333" s="38"/>
      <c r="LP333" s="38"/>
      <c r="LQ333" s="38"/>
      <c r="LR333" s="38"/>
      <c r="LS333" s="38"/>
      <c r="LT333" s="38"/>
      <c r="LU333" s="38"/>
      <c r="LV333" s="38"/>
      <c r="LW333" s="38"/>
      <c r="LX333" s="38"/>
      <c r="LY333" s="38"/>
      <c r="LZ333" s="38"/>
      <c r="MA333" s="38"/>
      <c r="MB333" s="38"/>
      <c r="MC333" s="38"/>
      <c r="MD333" s="38"/>
      <c r="ME333" s="38"/>
      <c r="MF333" s="38"/>
      <c r="MG333" s="38"/>
      <c r="MH333" s="38"/>
      <c r="MI333" s="38"/>
      <c r="MJ333" s="38"/>
      <c r="MK333" s="38"/>
      <c r="ML333" s="38"/>
      <c r="MM333" s="38"/>
      <c r="MN333" s="38"/>
      <c r="MO333" s="38"/>
      <c r="MP333" s="38"/>
      <c r="MQ333" s="38"/>
      <c r="MR333" s="38"/>
      <c r="MS333" s="38"/>
      <c r="MT333" s="38"/>
      <c r="MU333" s="38"/>
      <c r="MV333" s="38"/>
      <c r="MW333" s="38"/>
      <c r="MX333" s="38"/>
      <c r="MY333" s="38"/>
      <c r="MZ333" s="38"/>
      <c r="NA333" s="38">
        <v>200</v>
      </c>
      <c r="NB333" s="38"/>
      <c r="NC333" s="38"/>
      <c r="ND333" s="38"/>
      <c r="NE333" s="38"/>
      <c r="NF333" s="38"/>
      <c r="NG333" s="38"/>
      <c r="NH333" s="38"/>
      <c r="NI333" s="38"/>
      <c r="NJ333" s="38"/>
      <c r="NK333" s="38"/>
      <c r="NL333" s="38"/>
      <c r="NM333" s="38">
        <v>100</v>
      </c>
      <c r="NN333" s="38"/>
      <c r="NO333" s="38"/>
      <c r="NP333" s="38"/>
      <c r="NQ333" s="38"/>
      <c r="NR333" s="38"/>
      <c r="NS333" s="38"/>
      <c r="NT333" s="38"/>
      <c r="NU333" s="38"/>
      <c r="NV333" s="38"/>
      <c r="NW333" s="38"/>
      <c r="NX333" s="38"/>
      <c r="NY333" s="38"/>
      <c r="NZ333" s="38"/>
      <c r="OA333" s="38"/>
      <c r="OB333" s="38"/>
      <c r="OC333" s="38"/>
      <c r="OD333" s="38"/>
      <c r="OE333" s="38"/>
      <c r="OF333" s="38"/>
      <c r="OG333" s="38"/>
      <c r="OH333" s="38"/>
      <c r="OI333" s="38">
        <v>25</v>
      </c>
      <c r="OJ333" s="38"/>
      <c r="OK333" s="38"/>
      <c r="OL333" s="38"/>
      <c r="OM333" s="38"/>
      <c r="ON333" s="38"/>
      <c r="OO333" s="38"/>
      <c r="OP333" s="38"/>
      <c r="OQ333" s="38"/>
      <c r="OR333" s="38"/>
      <c r="OS333" s="38"/>
      <c r="OT333" s="38"/>
      <c r="OU333" s="38"/>
      <c r="OV333" s="38"/>
      <c r="OW333" s="38"/>
      <c r="OX333" s="38"/>
      <c r="OY333" s="38"/>
      <c r="OZ333" s="38"/>
      <c r="PA333" s="38"/>
      <c r="PB333" s="38"/>
      <c r="PC333" s="38"/>
      <c r="PD333" s="38"/>
      <c r="PE333" s="38"/>
      <c r="PF333" s="38"/>
      <c r="PG333" s="38"/>
      <c r="PH333" s="38"/>
      <c r="PI333" s="38"/>
      <c r="PJ333" s="38"/>
      <c r="PK333" s="38"/>
      <c r="PL333" s="38"/>
      <c r="PM333" s="38"/>
      <c r="PN333" s="38"/>
      <c r="PO333" s="38"/>
      <c r="PP333" s="38"/>
      <c r="PQ333" s="38"/>
      <c r="PR333" s="38"/>
      <c r="PS333" s="38"/>
      <c r="PT333" s="38"/>
      <c r="PU333" s="38"/>
      <c r="PV333" s="38"/>
      <c r="PW333" s="38"/>
      <c r="PX333" s="38"/>
      <c r="PY333" s="38"/>
      <c r="PZ333" s="38"/>
      <c r="QA333" s="38"/>
      <c r="QB333" s="38"/>
      <c r="QC333" s="38"/>
      <c r="QD333" s="38"/>
      <c r="QE333" s="38"/>
      <c r="QF333" s="38"/>
      <c r="QG333" s="38"/>
      <c r="QH333" s="38"/>
      <c r="QI333" s="38"/>
      <c r="QJ333" s="38"/>
      <c r="QK333" s="38"/>
      <c r="QL333" s="38"/>
      <c r="QM333" s="38"/>
      <c r="QN333" s="38"/>
      <c r="QO333" s="38"/>
      <c r="QP333" s="38"/>
      <c r="QQ333" s="38"/>
      <c r="QR333" s="38"/>
      <c r="QS333" s="38"/>
      <c r="QT333" s="38"/>
      <c r="QU333" s="38"/>
      <c r="QV333" s="38"/>
      <c r="QW333" s="38">
        <v>50</v>
      </c>
      <c r="QX333" s="38"/>
      <c r="QY333" s="38"/>
      <c r="QZ333" s="38"/>
      <c r="RA333" s="38"/>
      <c r="RB333" s="38"/>
      <c r="RC333" s="38"/>
      <c r="RD333" s="38"/>
      <c r="RE333" s="38"/>
      <c r="RF333" s="38"/>
      <c r="RG333" s="38"/>
      <c r="RH333" s="38"/>
      <c r="RI333" s="38"/>
      <c r="RJ333" s="38"/>
      <c r="RK333" s="38"/>
      <c r="RL333" s="38"/>
      <c r="RM333" s="38"/>
      <c r="RN333" s="38"/>
      <c r="RO333" s="38"/>
      <c r="RP333" s="38"/>
      <c r="RQ333" s="38"/>
      <c r="RR333" s="38"/>
      <c r="RS333" s="38"/>
      <c r="RT333" s="38"/>
      <c r="RU333" s="38"/>
      <c r="RV333" s="38"/>
      <c r="RW333" s="38"/>
      <c r="RX333" s="38"/>
      <c r="RY333" s="38"/>
      <c r="RZ333" s="38"/>
      <c r="SA333" s="38"/>
      <c r="SB333" s="38"/>
      <c r="SC333" s="38"/>
      <c r="SD333" s="38"/>
      <c r="SE333" s="38"/>
      <c r="SF333" s="38"/>
      <c r="SG333" s="38"/>
      <c r="SH333" s="38"/>
      <c r="SI333" s="38"/>
      <c r="SJ333" s="38"/>
      <c r="SK333" s="38"/>
      <c r="SL333" s="38"/>
      <c r="SM333" s="38"/>
      <c r="SN333" s="38"/>
      <c r="SO333" s="38"/>
      <c r="SP333" s="38"/>
      <c r="SQ333" s="38"/>
      <c r="SR333" s="38"/>
      <c r="SS333" s="38"/>
      <c r="ST333" s="38"/>
      <c r="SU333" s="38"/>
      <c r="SV333" s="38"/>
      <c r="SW333" s="38"/>
      <c r="SX333" s="38"/>
      <c r="SY333" s="38"/>
      <c r="SZ333" s="38"/>
      <c r="TA333" s="38"/>
      <c r="TB333" s="38"/>
      <c r="TC333" s="38"/>
      <c r="TD333" s="38"/>
      <c r="TE333" s="38"/>
      <c r="TF333" s="38"/>
      <c r="TG333" s="38"/>
      <c r="TH333" s="38"/>
      <c r="TI333" s="38"/>
      <c r="TJ333" s="38"/>
      <c r="TK333" s="38"/>
      <c r="TL333" s="38"/>
      <c r="TM333" s="38"/>
      <c r="TN333" s="38"/>
      <c r="TO333" s="38"/>
      <c r="TP333" s="38"/>
      <c r="TQ333" s="38"/>
      <c r="TR333" s="38"/>
      <c r="TS333" s="38"/>
      <c r="TT333" s="38"/>
      <c r="TU333" s="38"/>
      <c r="TV333" s="38"/>
      <c r="TW333" s="38"/>
      <c r="TX333" s="38"/>
      <c r="TY333" s="38"/>
      <c r="TZ333" s="38"/>
      <c r="UA333" s="38"/>
      <c r="UB333" s="38"/>
      <c r="UC333" s="38"/>
      <c r="UD333" s="38"/>
      <c r="UE333" s="38"/>
      <c r="UF333" s="38"/>
      <c r="UG333" s="38"/>
      <c r="UH333" s="38"/>
      <c r="UI333" s="38"/>
      <c r="UJ333" s="38"/>
      <c r="UK333" s="38"/>
      <c r="UL333" s="38"/>
      <c r="UM333" s="38"/>
      <c r="UN333" s="38"/>
      <c r="UO333" s="38"/>
      <c r="UP333" s="38"/>
      <c r="UQ333" s="38"/>
      <c r="UR333" s="38"/>
      <c r="US333" s="38"/>
      <c r="UT333" s="38"/>
      <c r="UU333" s="38"/>
      <c r="UV333" s="38"/>
      <c r="UW333" s="38"/>
      <c r="UX333" s="38"/>
      <c r="UY333" s="38"/>
      <c r="UZ333" s="38"/>
      <c r="VA333" s="38"/>
      <c r="VB333" s="38"/>
      <c r="VC333" s="38"/>
      <c r="VD333" s="38"/>
      <c r="VE333" s="38"/>
      <c r="VF333" s="38"/>
      <c r="VG333" s="38"/>
      <c r="VH333" s="38"/>
      <c r="VI333" s="38"/>
      <c r="VJ333" s="38"/>
      <c r="VK333" s="38"/>
      <c r="VL333" s="38"/>
      <c r="VM333" s="38"/>
      <c r="VN333" s="38"/>
      <c r="VO333" s="38"/>
      <c r="VP333" s="38"/>
      <c r="VQ333" s="38"/>
      <c r="VR333" s="38"/>
      <c r="VS333" s="38"/>
      <c r="VT333" s="38"/>
      <c r="VU333" s="38"/>
      <c r="VV333" s="38"/>
      <c r="VW333" s="38"/>
      <c r="VX333" s="38"/>
      <c r="VY333" s="38"/>
      <c r="VZ333" s="38"/>
      <c r="WA333" s="38"/>
      <c r="WB333" s="38"/>
      <c r="WC333" s="38"/>
      <c r="WD333" s="38"/>
      <c r="WE333" s="38"/>
      <c r="WF333" s="38"/>
      <c r="WG333" s="38"/>
      <c r="WH333" s="38"/>
      <c r="WI333" s="38"/>
      <c r="WJ333" s="38"/>
      <c r="WK333" s="38"/>
      <c r="WL333" s="38"/>
      <c r="WM333" s="38"/>
      <c r="WN333" s="38"/>
      <c r="WO333" s="38"/>
      <c r="WP333" s="38"/>
      <c r="WQ333" s="38"/>
      <c r="WR333" s="38"/>
      <c r="WS333" s="38"/>
      <c r="WT333" s="38"/>
      <c r="WU333" s="38"/>
      <c r="WV333" s="38"/>
      <c r="WW333" s="38"/>
      <c r="WX333" s="38"/>
      <c r="WY333" s="38"/>
      <c r="WZ333" s="38"/>
      <c r="XA333" s="38"/>
      <c r="XB333" s="38"/>
      <c r="XC333" s="38"/>
      <c r="XD333" s="38"/>
      <c r="XE333" s="38"/>
      <c r="XF333" s="38"/>
      <c r="XG333" s="38"/>
      <c r="XH333" s="38"/>
      <c r="XI333" s="38"/>
      <c r="XJ333" s="38"/>
      <c r="XK333" s="38"/>
      <c r="XL333" s="38"/>
      <c r="XM333" s="38"/>
      <c r="XN333" s="38"/>
      <c r="XO333" s="38"/>
      <c r="XP333" s="38"/>
      <c r="XQ333" s="38"/>
      <c r="XR333" s="38"/>
      <c r="XS333" s="38"/>
      <c r="XT333" s="38"/>
      <c r="XU333" s="38"/>
      <c r="XV333" s="38"/>
      <c r="XW333" s="38"/>
      <c r="XX333" s="38"/>
      <c r="XY333" s="38"/>
      <c r="XZ333" s="38"/>
      <c r="YA333" s="38"/>
      <c r="YB333" s="38"/>
      <c r="YC333" s="38"/>
      <c r="YD333" s="38"/>
      <c r="YE333" s="38"/>
      <c r="YF333" s="38"/>
      <c r="YG333" s="38"/>
      <c r="YH333" s="38"/>
      <c r="YI333" s="38"/>
      <c r="YJ333" s="38"/>
      <c r="YK333" s="38"/>
      <c r="YL333" s="38"/>
      <c r="YM333" s="38"/>
      <c r="YN333" s="38"/>
      <c r="YO333" s="38"/>
      <c r="YP333" s="38"/>
      <c r="YQ333" s="38"/>
      <c r="YR333" s="38"/>
      <c r="YS333" s="38"/>
      <c r="YT333" s="38"/>
      <c r="YU333" s="38"/>
      <c r="YV333" s="38"/>
      <c r="YW333" s="38"/>
      <c r="YX333" s="38"/>
      <c r="YY333" s="38"/>
      <c r="YZ333" s="38"/>
      <c r="ZA333" s="38"/>
      <c r="ZB333" s="38"/>
      <c r="ZC333" s="38"/>
      <c r="ZD333" s="38"/>
      <c r="ZE333" s="38"/>
      <c r="ZF333" s="38"/>
      <c r="ZG333" s="38"/>
      <c r="ZH333" s="38"/>
      <c r="ZI333" s="38"/>
      <c r="ZJ333" s="38"/>
      <c r="ZK333" s="38"/>
      <c r="ZL333" s="38"/>
      <c r="ZM333" s="38">
        <v>25</v>
      </c>
      <c r="ZN333" s="38"/>
      <c r="ZO333" s="38"/>
      <c r="ZP333" s="38"/>
      <c r="ZQ333" s="38"/>
      <c r="ZR333" s="38"/>
      <c r="ZS333" s="38"/>
      <c r="ZT333" s="38"/>
      <c r="ZU333" s="38"/>
      <c r="ZV333" s="38"/>
      <c r="ZW333" s="38"/>
      <c r="ZX333" s="38"/>
      <c r="ZY333" s="38"/>
      <c r="ZZ333" s="38"/>
      <c r="AAA333" s="38"/>
      <c r="AAB333" s="38"/>
      <c r="AAC333" s="38"/>
      <c r="AAD333" s="38"/>
      <c r="AAE333" s="38"/>
      <c r="AAF333" s="38"/>
      <c r="AAG333" s="38"/>
      <c r="AAH333" s="38"/>
      <c r="AAI333" s="38"/>
      <c r="AAJ333" s="31">
        <f t="shared" si="34"/>
        <v>0</v>
      </c>
    </row>
    <row r="334" spans="1:736" s="5" customFormat="1" ht="11.25" customHeight="1" x14ac:dyDescent="0.25">
      <c r="A334" s="62" t="s">
        <v>49</v>
      </c>
      <c r="B334" s="77">
        <f t="shared" si="35"/>
        <v>0</v>
      </c>
      <c r="C334" s="69">
        <v>8</v>
      </c>
      <c r="D334" s="76">
        <v>43451</v>
      </c>
      <c r="E334" s="85">
        <v>12.15</v>
      </c>
      <c r="F334" s="85">
        <f t="shared" si="36"/>
        <v>0</v>
      </c>
      <c r="G334" s="77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  <c r="CH334" s="38"/>
      <c r="CI334" s="38"/>
      <c r="CJ334" s="38"/>
      <c r="CK334" s="38"/>
      <c r="CL334" s="38"/>
      <c r="CM334" s="38"/>
      <c r="CN334" s="38"/>
      <c r="CO334" s="38"/>
      <c r="CP334" s="38"/>
      <c r="CQ334" s="38"/>
      <c r="CR334" s="38"/>
      <c r="CS334" s="38"/>
      <c r="CT334" s="38"/>
      <c r="CU334" s="38"/>
      <c r="CV334" s="38"/>
      <c r="CW334" s="38"/>
      <c r="CX334" s="38"/>
      <c r="CY334" s="38"/>
      <c r="CZ334" s="38"/>
      <c r="DA334" s="38"/>
      <c r="DB334" s="38"/>
      <c r="DC334" s="38"/>
      <c r="DD334" s="38"/>
      <c r="DE334" s="38"/>
      <c r="DF334" s="38"/>
      <c r="DG334" s="38"/>
      <c r="DH334" s="38"/>
      <c r="DI334" s="38"/>
      <c r="DJ334" s="38"/>
      <c r="DK334" s="38"/>
      <c r="DL334" s="38"/>
      <c r="DM334" s="38"/>
      <c r="DN334" s="38"/>
      <c r="DO334" s="38"/>
      <c r="DP334" s="38"/>
      <c r="DQ334" s="38"/>
      <c r="DR334" s="38"/>
      <c r="DS334" s="38"/>
      <c r="DT334" s="38"/>
      <c r="DU334" s="38">
        <v>24</v>
      </c>
      <c r="DV334" s="38"/>
      <c r="DW334" s="38"/>
      <c r="DX334" s="38"/>
      <c r="DY334" s="38"/>
      <c r="DZ334" s="38"/>
      <c r="EA334" s="38"/>
      <c r="EB334" s="38"/>
      <c r="EC334" s="38"/>
      <c r="ED334" s="38"/>
      <c r="EE334" s="38"/>
      <c r="EF334" s="38"/>
      <c r="EG334" s="38"/>
      <c r="EH334" s="38"/>
      <c r="EI334" s="38"/>
      <c r="EJ334" s="38">
        <v>24</v>
      </c>
      <c r="EK334" s="38"/>
      <c r="EL334" s="38"/>
      <c r="EM334" s="38"/>
      <c r="EN334" s="38"/>
      <c r="EO334" s="38"/>
      <c r="EP334" s="38"/>
      <c r="EQ334" s="38"/>
      <c r="ER334" s="38"/>
      <c r="ES334" s="38"/>
      <c r="ET334" s="38"/>
      <c r="EU334" s="38"/>
      <c r="EV334" s="38"/>
      <c r="EW334" s="38"/>
      <c r="EX334" s="38"/>
      <c r="EY334" s="38"/>
      <c r="EZ334" s="38"/>
      <c r="FA334" s="38"/>
      <c r="FB334" s="38"/>
      <c r="FC334" s="38"/>
      <c r="FD334" s="38"/>
      <c r="FE334" s="38"/>
      <c r="FF334" s="38"/>
      <c r="FG334" s="38"/>
      <c r="FH334" s="38"/>
      <c r="FI334" s="38"/>
      <c r="FJ334" s="38"/>
      <c r="FK334" s="38"/>
      <c r="FL334" s="38"/>
      <c r="FM334" s="38"/>
      <c r="FN334" s="38"/>
      <c r="FO334" s="38"/>
      <c r="FP334" s="38"/>
      <c r="FQ334" s="38"/>
      <c r="FR334" s="38"/>
      <c r="FS334" s="38"/>
      <c r="FT334" s="38"/>
      <c r="FU334" s="38"/>
      <c r="FV334" s="38"/>
      <c r="FW334" s="38"/>
      <c r="FX334" s="38"/>
      <c r="FY334" s="38"/>
      <c r="FZ334" s="38"/>
      <c r="GA334" s="38"/>
      <c r="GB334" s="38"/>
      <c r="GC334" s="38"/>
      <c r="GD334" s="38"/>
      <c r="GE334" s="38"/>
      <c r="GF334" s="38"/>
      <c r="GG334" s="38"/>
      <c r="GH334" s="38"/>
      <c r="GI334" s="38"/>
      <c r="GJ334" s="38"/>
      <c r="GK334" s="38"/>
      <c r="GL334" s="38"/>
      <c r="GM334" s="38"/>
      <c r="GN334" s="38"/>
      <c r="GO334" s="38"/>
      <c r="GP334" s="38"/>
      <c r="GQ334" s="38"/>
      <c r="GR334" s="38"/>
      <c r="GS334" s="38"/>
      <c r="GT334" s="38"/>
      <c r="GU334" s="38"/>
      <c r="GV334" s="38"/>
      <c r="GW334" s="38"/>
      <c r="GX334" s="38"/>
      <c r="GY334" s="38"/>
      <c r="GZ334" s="38"/>
      <c r="HA334" s="38"/>
      <c r="HB334" s="38"/>
      <c r="HC334" s="38"/>
      <c r="HD334" s="38"/>
      <c r="HE334" s="38"/>
      <c r="HF334" s="38"/>
      <c r="HG334" s="38"/>
      <c r="HH334" s="38"/>
      <c r="HI334" s="38"/>
      <c r="HJ334" s="38"/>
      <c r="HK334" s="38"/>
      <c r="HL334" s="38"/>
      <c r="HM334" s="38"/>
      <c r="HN334" s="38"/>
      <c r="HO334" s="38"/>
      <c r="HP334" s="38"/>
      <c r="HQ334" s="38"/>
      <c r="HR334" s="38"/>
      <c r="HS334" s="38"/>
      <c r="HT334" s="38"/>
      <c r="HU334" s="38"/>
      <c r="HV334" s="38"/>
      <c r="HW334" s="38"/>
      <c r="HX334" s="38"/>
      <c r="HY334" s="38"/>
      <c r="HZ334" s="38"/>
      <c r="IA334" s="38"/>
      <c r="IB334" s="38"/>
      <c r="IC334" s="38"/>
      <c r="ID334" s="38"/>
      <c r="IE334" s="38"/>
      <c r="IF334" s="38"/>
      <c r="IG334" s="38"/>
      <c r="IH334" s="38"/>
      <c r="II334" s="38"/>
      <c r="IJ334" s="38"/>
      <c r="IK334" s="38"/>
      <c r="IL334" s="38"/>
      <c r="IM334" s="38"/>
      <c r="IN334" s="38"/>
      <c r="IO334" s="38"/>
      <c r="IP334" s="38"/>
      <c r="IQ334" s="38"/>
      <c r="IR334" s="38"/>
      <c r="IS334" s="38"/>
      <c r="IT334" s="38"/>
      <c r="IU334" s="38"/>
      <c r="IV334" s="38"/>
      <c r="IW334" s="38"/>
      <c r="IX334" s="38"/>
      <c r="IY334" s="38"/>
      <c r="IZ334" s="38"/>
      <c r="JA334" s="38"/>
      <c r="JB334" s="38"/>
      <c r="JC334" s="38"/>
      <c r="JD334" s="38"/>
      <c r="JE334" s="38"/>
      <c r="JF334" s="38"/>
      <c r="JG334" s="38"/>
      <c r="JH334" s="38"/>
      <c r="JI334" s="38"/>
      <c r="JJ334" s="38"/>
      <c r="JK334" s="38"/>
      <c r="JL334" s="38"/>
      <c r="JM334" s="38"/>
      <c r="JN334" s="38"/>
      <c r="JO334" s="38"/>
      <c r="JP334" s="38"/>
      <c r="JQ334" s="38"/>
      <c r="JR334" s="38"/>
      <c r="JS334" s="38"/>
      <c r="JT334" s="38"/>
      <c r="JU334" s="38"/>
      <c r="JV334" s="38"/>
      <c r="JW334" s="38"/>
      <c r="JX334" s="38"/>
      <c r="JY334" s="38"/>
      <c r="JZ334" s="38"/>
      <c r="KA334" s="38"/>
      <c r="KB334" s="38"/>
      <c r="KC334" s="38"/>
      <c r="KD334" s="38"/>
      <c r="KE334" s="38"/>
      <c r="KF334" s="38"/>
      <c r="KG334" s="38"/>
      <c r="KH334" s="38"/>
      <c r="KI334" s="38"/>
      <c r="KJ334" s="38"/>
      <c r="KK334" s="38"/>
      <c r="KL334" s="38"/>
      <c r="KM334" s="38"/>
      <c r="KN334" s="38"/>
      <c r="KO334" s="38"/>
      <c r="KP334" s="38"/>
      <c r="KQ334" s="38"/>
      <c r="KR334" s="38"/>
      <c r="KS334" s="38"/>
      <c r="KT334" s="38"/>
      <c r="KU334" s="38"/>
      <c r="KV334" s="38"/>
      <c r="KW334" s="38"/>
      <c r="KX334" s="38"/>
      <c r="KY334" s="38"/>
      <c r="KZ334" s="38"/>
      <c r="LA334" s="38"/>
      <c r="LB334" s="38"/>
      <c r="LC334" s="38"/>
      <c r="LD334" s="38"/>
      <c r="LE334" s="38"/>
      <c r="LF334" s="38"/>
      <c r="LG334" s="38"/>
      <c r="LH334" s="38"/>
      <c r="LI334" s="38"/>
      <c r="LJ334" s="38"/>
      <c r="LK334" s="38"/>
      <c r="LL334" s="38"/>
      <c r="LM334" s="38"/>
      <c r="LN334" s="38"/>
      <c r="LO334" s="38"/>
      <c r="LP334" s="38"/>
      <c r="LQ334" s="38"/>
      <c r="LR334" s="38"/>
      <c r="LS334" s="38"/>
      <c r="LT334" s="38"/>
      <c r="LU334" s="38"/>
      <c r="LV334" s="38"/>
      <c r="LW334" s="38"/>
      <c r="LX334" s="38"/>
      <c r="LY334" s="38"/>
      <c r="LZ334" s="38"/>
      <c r="MA334" s="38"/>
      <c r="MB334" s="38"/>
      <c r="MC334" s="38"/>
      <c r="MD334" s="38"/>
      <c r="ME334" s="38"/>
      <c r="MF334" s="38"/>
      <c r="MG334" s="38"/>
      <c r="MH334" s="38"/>
      <c r="MI334" s="38"/>
      <c r="MJ334" s="38"/>
      <c r="MK334" s="38"/>
      <c r="ML334" s="38"/>
      <c r="MM334" s="38"/>
      <c r="MN334" s="38"/>
      <c r="MO334" s="38"/>
      <c r="MP334" s="38"/>
      <c r="MQ334" s="38"/>
      <c r="MR334" s="38"/>
      <c r="MS334" s="38"/>
      <c r="MT334" s="38"/>
      <c r="MU334" s="38"/>
      <c r="MV334" s="38"/>
      <c r="MW334" s="38"/>
      <c r="MX334" s="38"/>
      <c r="MY334" s="38"/>
      <c r="MZ334" s="38"/>
      <c r="NA334" s="38"/>
      <c r="NB334" s="38"/>
      <c r="NC334" s="38"/>
      <c r="ND334" s="38"/>
      <c r="NE334" s="38"/>
      <c r="NF334" s="38"/>
      <c r="NG334" s="38"/>
      <c r="NH334" s="38"/>
      <c r="NI334" s="38"/>
      <c r="NJ334" s="38"/>
      <c r="NK334" s="38"/>
      <c r="NL334" s="38"/>
      <c r="NM334" s="38"/>
      <c r="NN334" s="38"/>
      <c r="NO334" s="38"/>
      <c r="NP334" s="38"/>
      <c r="NQ334" s="38"/>
      <c r="NR334" s="38"/>
      <c r="NS334" s="38"/>
      <c r="NT334" s="38"/>
      <c r="NU334" s="38"/>
      <c r="NV334" s="38"/>
      <c r="NW334" s="38"/>
      <c r="NX334" s="38"/>
      <c r="NY334" s="38"/>
      <c r="NZ334" s="38"/>
      <c r="OA334" s="38"/>
      <c r="OB334" s="38"/>
      <c r="OC334" s="38"/>
      <c r="OD334" s="38"/>
      <c r="OE334" s="38"/>
      <c r="OF334" s="38"/>
      <c r="OG334" s="38"/>
      <c r="OH334" s="38"/>
      <c r="OI334" s="38"/>
      <c r="OJ334" s="38"/>
      <c r="OK334" s="38"/>
      <c r="OL334" s="38"/>
      <c r="OM334" s="38"/>
      <c r="ON334" s="38"/>
      <c r="OO334" s="38"/>
      <c r="OP334" s="38"/>
      <c r="OQ334" s="38"/>
      <c r="OR334" s="38"/>
      <c r="OS334" s="38"/>
      <c r="OT334" s="38"/>
      <c r="OU334" s="38"/>
      <c r="OV334" s="38"/>
      <c r="OW334" s="38"/>
      <c r="OX334" s="38"/>
      <c r="OY334" s="38"/>
      <c r="OZ334" s="38"/>
      <c r="PA334" s="38"/>
      <c r="PB334" s="38"/>
      <c r="PC334" s="38"/>
      <c r="PD334" s="38"/>
      <c r="PE334" s="38"/>
      <c r="PF334" s="38"/>
      <c r="PG334" s="38"/>
      <c r="PH334" s="38"/>
      <c r="PI334" s="38"/>
      <c r="PJ334" s="38"/>
      <c r="PK334" s="38"/>
      <c r="PL334" s="38"/>
      <c r="PM334" s="38"/>
      <c r="PN334" s="38"/>
      <c r="PO334" s="38"/>
      <c r="PP334" s="38"/>
      <c r="PQ334" s="38"/>
      <c r="PR334" s="38"/>
      <c r="PS334" s="38"/>
      <c r="PT334" s="38"/>
      <c r="PU334" s="38"/>
      <c r="PV334" s="38"/>
      <c r="PW334" s="38"/>
      <c r="PX334" s="38"/>
      <c r="PY334" s="38"/>
      <c r="PZ334" s="38"/>
      <c r="QA334" s="38"/>
      <c r="QB334" s="38"/>
      <c r="QC334" s="38"/>
      <c r="QD334" s="38"/>
      <c r="QE334" s="38"/>
      <c r="QF334" s="38"/>
      <c r="QG334" s="38"/>
      <c r="QH334" s="38"/>
      <c r="QI334" s="38"/>
      <c r="QJ334" s="38"/>
      <c r="QK334" s="38"/>
      <c r="QL334" s="38"/>
      <c r="QM334" s="38"/>
      <c r="QN334" s="38"/>
      <c r="QO334" s="38"/>
      <c r="QP334" s="38"/>
      <c r="QQ334" s="38"/>
      <c r="QR334" s="38"/>
      <c r="QS334" s="38"/>
      <c r="QT334" s="38"/>
      <c r="QU334" s="38"/>
      <c r="QV334" s="38"/>
      <c r="QW334" s="38"/>
      <c r="QX334" s="38"/>
      <c r="QY334" s="38"/>
      <c r="QZ334" s="38"/>
      <c r="RA334" s="38"/>
      <c r="RB334" s="38"/>
      <c r="RC334" s="38"/>
      <c r="RD334" s="38"/>
      <c r="RE334" s="38"/>
      <c r="RF334" s="38"/>
      <c r="RG334" s="38"/>
      <c r="RH334" s="38"/>
      <c r="RI334" s="38"/>
      <c r="RJ334" s="38"/>
      <c r="RK334" s="38"/>
      <c r="RL334" s="38"/>
      <c r="RM334" s="38"/>
      <c r="RN334" s="38"/>
      <c r="RO334" s="38"/>
      <c r="RP334" s="38"/>
      <c r="RQ334" s="38"/>
      <c r="RR334" s="38"/>
      <c r="RS334" s="38"/>
      <c r="RT334" s="38"/>
      <c r="RU334" s="38"/>
      <c r="RV334" s="38"/>
      <c r="RW334" s="38"/>
      <c r="RX334" s="38"/>
      <c r="RY334" s="38"/>
      <c r="RZ334" s="38"/>
      <c r="SA334" s="38"/>
      <c r="SB334" s="38"/>
      <c r="SC334" s="38"/>
      <c r="SD334" s="38"/>
      <c r="SE334" s="38"/>
      <c r="SF334" s="38"/>
      <c r="SG334" s="38"/>
      <c r="SH334" s="38"/>
      <c r="SI334" s="38"/>
      <c r="SJ334" s="38"/>
      <c r="SK334" s="38"/>
      <c r="SL334" s="38"/>
      <c r="SM334" s="38"/>
      <c r="SN334" s="38"/>
      <c r="SO334" s="38"/>
      <c r="SP334" s="38"/>
      <c r="SQ334" s="38"/>
      <c r="SR334" s="38"/>
      <c r="SS334" s="38"/>
      <c r="ST334" s="38"/>
      <c r="SU334" s="38"/>
      <c r="SV334" s="38"/>
      <c r="SW334" s="38"/>
      <c r="SX334" s="38"/>
      <c r="SY334" s="38"/>
      <c r="SZ334" s="38"/>
      <c r="TA334" s="38"/>
      <c r="TB334" s="38"/>
      <c r="TC334" s="38"/>
      <c r="TD334" s="38"/>
      <c r="TE334" s="38"/>
      <c r="TF334" s="38"/>
      <c r="TG334" s="38"/>
      <c r="TH334" s="38"/>
      <c r="TI334" s="38"/>
      <c r="TJ334" s="38"/>
      <c r="TK334" s="38"/>
      <c r="TL334" s="38"/>
      <c r="TM334" s="38"/>
      <c r="TN334" s="38"/>
      <c r="TO334" s="38"/>
      <c r="TP334" s="38"/>
      <c r="TQ334" s="38"/>
      <c r="TR334" s="38"/>
      <c r="TS334" s="38"/>
      <c r="TT334" s="38"/>
      <c r="TU334" s="38"/>
      <c r="TV334" s="38"/>
      <c r="TW334" s="38"/>
      <c r="TX334" s="38"/>
      <c r="TY334" s="38"/>
      <c r="TZ334" s="38"/>
      <c r="UA334" s="38"/>
      <c r="UB334" s="38"/>
      <c r="UC334" s="38"/>
      <c r="UD334" s="38"/>
      <c r="UE334" s="38"/>
      <c r="UF334" s="38"/>
      <c r="UG334" s="38"/>
      <c r="UH334" s="38"/>
      <c r="UI334" s="38"/>
      <c r="UJ334" s="38"/>
      <c r="UK334" s="38"/>
      <c r="UL334" s="38"/>
      <c r="UM334" s="38"/>
      <c r="UN334" s="38"/>
      <c r="UO334" s="38"/>
      <c r="UP334" s="38"/>
      <c r="UQ334" s="38"/>
      <c r="UR334" s="38"/>
      <c r="US334" s="38"/>
      <c r="UT334" s="38"/>
      <c r="UU334" s="38"/>
      <c r="UV334" s="38"/>
      <c r="UW334" s="38"/>
      <c r="UX334" s="38"/>
      <c r="UY334" s="38"/>
      <c r="UZ334" s="38"/>
      <c r="VA334" s="38"/>
      <c r="VB334" s="38"/>
      <c r="VC334" s="38"/>
      <c r="VD334" s="38"/>
      <c r="VE334" s="38"/>
      <c r="VF334" s="38"/>
      <c r="VG334" s="38"/>
      <c r="VH334" s="38"/>
      <c r="VI334" s="38"/>
      <c r="VJ334" s="38"/>
      <c r="VK334" s="38"/>
      <c r="VL334" s="38"/>
      <c r="VM334" s="38"/>
      <c r="VN334" s="38"/>
      <c r="VO334" s="38"/>
      <c r="VP334" s="38"/>
      <c r="VQ334" s="38"/>
      <c r="VR334" s="38"/>
      <c r="VS334" s="38"/>
      <c r="VT334" s="38"/>
      <c r="VU334" s="38"/>
      <c r="VV334" s="38"/>
      <c r="VW334" s="38"/>
      <c r="VX334" s="38"/>
      <c r="VY334" s="38"/>
      <c r="VZ334" s="38"/>
      <c r="WA334" s="38"/>
      <c r="WB334" s="38"/>
      <c r="WC334" s="38"/>
      <c r="WD334" s="38"/>
      <c r="WE334" s="38"/>
      <c r="WF334" s="38"/>
      <c r="WG334" s="38"/>
      <c r="WH334" s="38"/>
      <c r="WI334" s="38"/>
      <c r="WJ334" s="38"/>
      <c r="WK334" s="38"/>
      <c r="WL334" s="38"/>
      <c r="WM334" s="38"/>
      <c r="WN334" s="38"/>
      <c r="WO334" s="38"/>
      <c r="WP334" s="38"/>
      <c r="WQ334" s="38"/>
      <c r="WR334" s="38"/>
      <c r="WS334" s="38"/>
      <c r="WT334" s="38"/>
      <c r="WU334" s="38"/>
      <c r="WV334" s="38"/>
      <c r="WW334" s="38"/>
      <c r="WX334" s="38"/>
      <c r="WY334" s="38"/>
      <c r="WZ334" s="38"/>
      <c r="XA334" s="38"/>
      <c r="XB334" s="38"/>
      <c r="XC334" s="38"/>
      <c r="XD334" s="38"/>
      <c r="XE334" s="38"/>
      <c r="XF334" s="38"/>
      <c r="XG334" s="38"/>
      <c r="XH334" s="38"/>
      <c r="XI334" s="38"/>
      <c r="XJ334" s="38"/>
      <c r="XK334" s="38"/>
      <c r="XL334" s="38"/>
      <c r="XM334" s="38"/>
      <c r="XN334" s="38"/>
      <c r="XO334" s="38"/>
      <c r="XP334" s="38"/>
      <c r="XQ334" s="38"/>
      <c r="XR334" s="38"/>
      <c r="XS334" s="38"/>
      <c r="XT334" s="38"/>
      <c r="XU334" s="38"/>
      <c r="XV334" s="38"/>
      <c r="XW334" s="38"/>
      <c r="XX334" s="38"/>
      <c r="XY334" s="38"/>
      <c r="XZ334" s="38"/>
      <c r="YA334" s="38"/>
      <c r="YB334" s="38"/>
      <c r="YC334" s="38"/>
      <c r="YD334" s="38"/>
      <c r="YE334" s="38"/>
      <c r="YF334" s="38"/>
      <c r="YG334" s="38"/>
      <c r="YH334" s="38"/>
      <c r="YI334" s="38"/>
      <c r="YJ334" s="38"/>
      <c r="YK334" s="38"/>
      <c r="YL334" s="38"/>
      <c r="YM334" s="38"/>
      <c r="YN334" s="38"/>
      <c r="YO334" s="38"/>
      <c r="YP334" s="38"/>
      <c r="YQ334" s="38"/>
      <c r="YR334" s="38"/>
      <c r="YS334" s="38"/>
      <c r="YT334" s="38"/>
      <c r="YU334" s="38"/>
      <c r="YV334" s="38">
        <v>16</v>
      </c>
      <c r="YW334" s="38"/>
      <c r="YX334" s="38"/>
      <c r="YY334" s="38"/>
      <c r="YZ334" s="38"/>
      <c r="ZA334" s="38"/>
      <c r="ZB334" s="38"/>
      <c r="ZC334" s="38"/>
      <c r="ZD334" s="38">
        <v>16</v>
      </c>
      <c r="ZE334" s="38"/>
      <c r="ZF334" s="38"/>
      <c r="ZG334" s="38"/>
      <c r="ZH334" s="38"/>
      <c r="ZI334" s="38"/>
      <c r="ZJ334" s="38"/>
      <c r="ZK334" s="38"/>
      <c r="ZL334" s="38"/>
      <c r="ZM334" s="38"/>
      <c r="ZN334" s="38"/>
      <c r="ZO334" s="38"/>
      <c r="ZP334" s="38"/>
      <c r="ZQ334" s="38"/>
      <c r="ZR334" s="38"/>
      <c r="ZS334" s="38"/>
      <c r="ZT334" s="38"/>
      <c r="ZU334" s="38"/>
      <c r="ZV334" s="38"/>
      <c r="ZW334" s="38"/>
      <c r="ZX334" s="38"/>
      <c r="ZY334" s="38"/>
      <c r="ZZ334" s="38"/>
      <c r="AAA334" s="38"/>
      <c r="AAB334" s="38"/>
      <c r="AAC334" s="38"/>
      <c r="AAD334" s="38"/>
      <c r="AAE334" s="38"/>
      <c r="AAF334" s="38"/>
      <c r="AAG334" s="38"/>
      <c r="AAH334" s="38"/>
      <c r="AAI334" s="38"/>
      <c r="AAJ334" s="31">
        <f t="shared" si="34"/>
        <v>0</v>
      </c>
    </row>
    <row r="335" spans="1:736" s="5" customFormat="1" ht="13.8" x14ac:dyDescent="0.25">
      <c r="A335" s="97" t="s">
        <v>21</v>
      </c>
      <c r="B335" s="98">
        <f>SUM(B326:B334)</f>
        <v>1070</v>
      </c>
      <c r="C335" s="99"/>
      <c r="D335" s="100"/>
      <c r="E335" s="101"/>
      <c r="F335" s="102">
        <f>SUM(F326:F334)</f>
        <v>22321.1</v>
      </c>
      <c r="G335" s="98">
        <f>SUM(G326:G334)</f>
        <v>340</v>
      </c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  <c r="CH335" s="38"/>
      <c r="CI335" s="38"/>
      <c r="CJ335" s="38"/>
      <c r="CK335" s="38"/>
      <c r="CL335" s="38"/>
      <c r="CM335" s="38"/>
      <c r="CN335" s="38"/>
      <c r="CO335" s="38"/>
      <c r="CP335" s="38"/>
      <c r="CQ335" s="38"/>
      <c r="CR335" s="38"/>
      <c r="CS335" s="38"/>
      <c r="CT335" s="38"/>
      <c r="CU335" s="38"/>
      <c r="CV335" s="38"/>
      <c r="CW335" s="38"/>
      <c r="CX335" s="38"/>
      <c r="CY335" s="38"/>
      <c r="CZ335" s="38"/>
      <c r="DA335" s="38"/>
      <c r="DB335" s="38"/>
      <c r="DC335" s="38"/>
      <c r="DD335" s="38"/>
      <c r="DE335" s="38"/>
      <c r="DF335" s="38"/>
      <c r="DG335" s="38"/>
      <c r="DH335" s="38"/>
      <c r="DI335" s="38"/>
      <c r="DJ335" s="38"/>
      <c r="DK335" s="38"/>
      <c r="DL335" s="38"/>
      <c r="DM335" s="38"/>
      <c r="DN335" s="38"/>
      <c r="DO335" s="38"/>
      <c r="DP335" s="38"/>
      <c r="DQ335" s="38"/>
      <c r="DR335" s="38"/>
      <c r="DS335" s="38"/>
      <c r="DT335" s="38"/>
      <c r="DU335" s="38"/>
      <c r="DV335" s="38"/>
      <c r="DW335" s="38"/>
      <c r="DX335" s="38"/>
      <c r="DY335" s="38"/>
      <c r="DZ335" s="38"/>
      <c r="EA335" s="38"/>
      <c r="EB335" s="38"/>
      <c r="EC335" s="38"/>
      <c r="ED335" s="38"/>
      <c r="EE335" s="38"/>
      <c r="EF335" s="38"/>
      <c r="EG335" s="38"/>
      <c r="EH335" s="38"/>
      <c r="EI335" s="38"/>
      <c r="EJ335" s="38"/>
      <c r="EK335" s="38"/>
      <c r="EL335" s="38"/>
      <c r="EM335" s="38"/>
      <c r="EN335" s="38"/>
      <c r="EO335" s="38"/>
      <c r="EP335" s="38"/>
      <c r="EQ335" s="38"/>
      <c r="ER335" s="38"/>
      <c r="ES335" s="38"/>
      <c r="ET335" s="38"/>
      <c r="EU335" s="38"/>
      <c r="EV335" s="38"/>
      <c r="EW335" s="38"/>
      <c r="EX335" s="38"/>
      <c r="EY335" s="38"/>
      <c r="EZ335" s="38"/>
      <c r="FA335" s="38"/>
      <c r="FB335" s="38"/>
      <c r="FC335" s="38"/>
      <c r="FD335" s="38"/>
      <c r="FE335" s="38"/>
      <c r="FF335" s="38"/>
      <c r="FG335" s="38"/>
      <c r="FH335" s="38"/>
      <c r="FI335" s="38"/>
      <c r="FJ335" s="38"/>
      <c r="FK335" s="38"/>
      <c r="FL335" s="38"/>
      <c r="FM335" s="38"/>
      <c r="FN335" s="38"/>
      <c r="FO335" s="38"/>
      <c r="FP335" s="38"/>
      <c r="FQ335" s="38"/>
      <c r="FR335" s="38"/>
      <c r="FS335" s="38"/>
      <c r="FT335" s="38"/>
      <c r="FU335" s="38"/>
      <c r="FV335" s="38"/>
      <c r="FW335" s="38"/>
      <c r="FX335" s="38"/>
      <c r="FY335" s="38"/>
      <c r="FZ335" s="38"/>
      <c r="GA335" s="38"/>
      <c r="GB335" s="38"/>
      <c r="GC335" s="38"/>
      <c r="GD335" s="38"/>
      <c r="GE335" s="38"/>
      <c r="GF335" s="38"/>
      <c r="GG335" s="38"/>
      <c r="GH335" s="38"/>
      <c r="GI335" s="38"/>
      <c r="GJ335" s="38"/>
      <c r="GK335" s="38"/>
      <c r="GL335" s="38"/>
      <c r="GM335" s="38"/>
      <c r="GN335" s="38"/>
      <c r="GO335" s="38"/>
      <c r="GP335" s="38"/>
      <c r="GQ335" s="38"/>
      <c r="GR335" s="38"/>
      <c r="GS335" s="38"/>
      <c r="GT335" s="38"/>
      <c r="GU335" s="38"/>
      <c r="GV335" s="38"/>
      <c r="GW335" s="38"/>
      <c r="GX335" s="38"/>
      <c r="GY335" s="38"/>
      <c r="GZ335" s="38"/>
      <c r="HA335" s="38"/>
      <c r="HB335" s="38"/>
      <c r="HC335" s="38"/>
      <c r="HD335" s="38"/>
      <c r="HE335" s="38"/>
      <c r="HF335" s="38"/>
      <c r="HG335" s="38"/>
      <c r="HH335" s="38"/>
      <c r="HI335" s="38"/>
      <c r="HJ335" s="38"/>
      <c r="HK335" s="38"/>
      <c r="HL335" s="38"/>
      <c r="HM335" s="38"/>
      <c r="HN335" s="38"/>
      <c r="HO335" s="38"/>
      <c r="HP335" s="38"/>
      <c r="HQ335" s="38"/>
      <c r="HR335" s="38"/>
      <c r="HS335" s="38"/>
      <c r="HT335" s="38"/>
      <c r="HU335" s="38"/>
      <c r="HV335" s="38"/>
      <c r="HW335" s="38"/>
      <c r="HX335" s="38"/>
      <c r="HY335" s="38"/>
      <c r="HZ335" s="38"/>
      <c r="IA335" s="38"/>
      <c r="IB335" s="38"/>
      <c r="IC335" s="38"/>
      <c r="ID335" s="38"/>
      <c r="IE335" s="38"/>
      <c r="IF335" s="38"/>
      <c r="IG335" s="38"/>
      <c r="IH335" s="38"/>
      <c r="II335" s="38"/>
      <c r="IJ335" s="38"/>
      <c r="IK335" s="38"/>
      <c r="IL335" s="38"/>
      <c r="IM335" s="38"/>
      <c r="IN335" s="38"/>
      <c r="IO335" s="38"/>
      <c r="IP335" s="38"/>
      <c r="IQ335" s="38"/>
      <c r="IR335" s="38"/>
      <c r="IS335" s="38"/>
      <c r="IT335" s="38"/>
      <c r="IU335" s="38"/>
      <c r="IV335" s="38"/>
      <c r="IW335" s="38"/>
      <c r="IX335" s="38"/>
      <c r="IY335" s="38"/>
      <c r="IZ335" s="38"/>
      <c r="JA335" s="38"/>
      <c r="JB335" s="38"/>
      <c r="JC335" s="38"/>
      <c r="JD335" s="38"/>
      <c r="JE335" s="38"/>
      <c r="JF335" s="38"/>
      <c r="JG335" s="38"/>
      <c r="JH335" s="38"/>
      <c r="JI335" s="38"/>
      <c r="JJ335" s="38"/>
      <c r="JK335" s="38"/>
      <c r="JL335" s="38"/>
      <c r="JM335" s="38"/>
      <c r="JN335" s="38"/>
      <c r="JO335" s="38"/>
      <c r="JP335" s="38"/>
      <c r="JQ335" s="38"/>
      <c r="JR335" s="38"/>
      <c r="JS335" s="38"/>
      <c r="JT335" s="38"/>
      <c r="JU335" s="38"/>
      <c r="JV335" s="38"/>
      <c r="JW335" s="38"/>
      <c r="JX335" s="38"/>
      <c r="JY335" s="38"/>
      <c r="JZ335" s="38"/>
      <c r="KA335" s="38"/>
      <c r="KB335" s="38"/>
      <c r="KC335" s="38"/>
      <c r="KD335" s="38"/>
      <c r="KE335" s="38"/>
      <c r="KF335" s="38"/>
      <c r="KG335" s="38"/>
      <c r="KH335" s="38"/>
      <c r="KI335" s="38"/>
      <c r="KJ335" s="38"/>
      <c r="KK335" s="38"/>
      <c r="KL335" s="38"/>
      <c r="KM335" s="38"/>
      <c r="KN335" s="38"/>
      <c r="KO335" s="38"/>
      <c r="KP335" s="38"/>
      <c r="KQ335" s="38"/>
      <c r="KR335" s="38"/>
      <c r="KS335" s="38"/>
      <c r="KT335" s="38"/>
      <c r="KU335" s="38"/>
      <c r="KV335" s="38"/>
      <c r="KW335" s="38"/>
      <c r="KX335" s="38"/>
      <c r="KY335" s="38"/>
      <c r="KZ335" s="38"/>
      <c r="LA335" s="38"/>
      <c r="LB335" s="38"/>
      <c r="LC335" s="38"/>
      <c r="LD335" s="38"/>
      <c r="LE335" s="38"/>
      <c r="LF335" s="38"/>
      <c r="LG335" s="38"/>
      <c r="LH335" s="38"/>
      <c r="LI335" s="38"/>
      <c r="LJ335" s="38"/>
      <c r="LK335" s="38"/>
      <c r="LL335" s="38"/>
      <c r="LM335" s="38"/>
      <c r="LN335" s="38"/>
      <c r="LO335" s="38"/>
      <c r="LP335" s="38"/>
      <c r="LQ335" s="38"/>
      <c r="LR335" s="38"/>
      <c r="LS335" s="38"/>
      <c r="LT335" s="38"/>
      <c r="LU335" s="38"/>
      <c r="LV335" s="38"/>
      <c r="LW335" s="38"/>
      <c r="LX335" s="38"/>
      <c r="LY335" s="38"/>
      <c r="LZ335" s="38"/>
      <c r="MA335" s="38"/>
      <c r="MB335" s="38"/>
      <c r="MC335" s="38"/>
      <c r="MD335" s="38"/>
      <c r="ME335" s="38"/>
      <c r="MF335" s="38"/>
      <c r="MG335" s="38"/>
      <c r="MH335" s="38"/>
      <c r="MI335" s="38"/>
      <c r="MJ335" s="38"/>
      <c r="MK335" s="38"/>
      <c r="ML335" s="38"/>
      <c r="MM335" s="38"/>
      <c r="MN335" s="38"/>
      <c r="MO335" s="38"/>
      <c r="MP335" s="38"/>
      <c r="MQ335" s="38"/>
      <c r="MR335" s="38"/>
      <c r="MS335" s="38"/>
      <c r="MT335" s="38"/>
      <c r="MU335" s="38"/>
      <c r="MV335" s="38"/>
      <c r="MW335" s="38"/>
      <c r="MX335" s="38"/>
      <c r="MY335" s="38"/>
      <c r="MZ335" s="38"/>
      <c r="NA335" s="38"/>
      <c r="NB335" s="38"/>
      <c r="NC335" s="38"/>
      <c r="ND335" s="38"/>
      <c r="NE335" s="38"/>
      <c r="NF335" s="38"/>
      <c r="NG335" s="38"/>
      <c r="NH335" s="38"/>
      <c r="NI335" s="38"/>
      <c r="NJ335" s="38"/>
      <c r="NK335" s="38"/>
      <c r="NL335" s="38"/>
      <c r="NM335" s="38"/>
      <c r="NN335" s="38"/>
      <c r="NO335" s="38"/>
      <c r="NP335" s="38"/>
      <c r="NQ335" s="38"/>
      <c r="NR335" s="38"/>
      <c r="NS335" s="38"/>
      <c r="NT335" s="38"/>
      <c r="NU335" s="38"/>
      <c r="NV335" s="38"/>
      <c r="NW335" s="38"/>
      <c r="NX335" s="38"/>
      <c r="NY335" s="38"/>
      <c r="NZ335" s="38"/>
      <c r="OA335" s="38"/>
      <c r="OB335" s="38"/>
      <c r="OC335" s="38"/>
      <c r="OD335" s="38"/>
      <c r="OE335" s="38"/>
      <c r="OF335" s="38"/>
      <c r="OG335" s="38"/>
      <c r="OH335" s="38"/>
      <c r="OI335" s="38"/>
      <c r="OJ335" s="38"/>
      <c r="OK335" s="38"/>
      <c r="OL335" s="38"/>
      <c r="OM335" s="38"/>
      <c r="ON335" s="38"/>
      <c r="OO335" s="38"/>
      <c r="OP335" s="38"/>
      <c r="OQ335" s="38"/>
      <c r="OR335" s="38"/>
      <c r="OS335" s="38"/>
      <c r="OT335" s="38"/>
      <c r="OU335" s="38"/>
      <c r="OV335" s="38"/>
      <c r="OW335" s="38"/>
      <c r="OX335" s="38"/>
      <c r="OY335" s="38"/>
      <c r="OZ335" s="38"/>
      <c r="PA335" s="38"/>
      <c r="PB335" s="38"/>
      <c r="PC335" s="38"/>
      <c r="PD335" s="38"/>
      <c r="PE335" s="38"/>
      <c r="PF335" s="38"/>
      <c r="PG335" s="38"/>
      <c r="PH335" s="38"/>
      <c r="PI335" s="38"/>
      <c r="PJ335" s="38"/>
      <c r="PK335" s="38"/>
      <c r="PL335" s="38"/>
      <c r="PM335" s="38"/>
      <c r="PN335" s="38"/>
      <c r="PO335" s="38"/>
      <c r="PP335" s="38"/>
      <c r="PQ335" s="38"/>
      <c r="PR335" s="38"/>
      <c r="PS335" s="38"/>
      <c r="PT335" s="38"/>
      <c r="PU335" s="38"/>
      <c r="PV335" s="38"/>
      <c r="PW335" s="38"/>
      <c r="PX335" s="38"/>
      <c r="PY335" s="38"/>
      <c r="PZ335" s="38"/>
      <c r="QA335" s="38"/>
      <c r="QB335" s="38"/>
      <c r="QC335" s="38"/>
      <c r="QD335" s="38"/>
      <c r="QE335" s="38"/>
      <c r="QF335" s="38"/>
      <c r="QG335" s="38"/>
      <c r="QH335" s="38"/>
      <c r="QI335" s="38"/>
      <c r="QJ335" s="38"/>
      <c r="QK335" s="38"/>
      <c r="QL335" s="38"/>
      <c r="QM335" s="38"/>
      <c r="QN335" s="38"/>
      <c r="QO335" s="38"/>
      <c r="QP335" s="38"/>
      <c r="QQ335" s="38"/>
      <c r="QR335" s="38"/>
      <c r="QS335" s="38"/>
      <c r="QT335" s="38"/>
      <c r="QU335" s="38"/>
      <c r="QV335" s="38"/>
      <c r="QW335" s="38"/>
      <c r="QX335" s="38"/>
      <c r="QY335" s="38"/>
      <c r="QZ335" s="38"/>
      <c r="RA335" s="38"/>
      <c r="RB335" s="38"/>
      <c r="RC335" s="38"/>
      <c r="RD335" s="38"/>
      <c r="RE335" s="38"/>
      <c r="RF335" s="38"/>
      <c r="RG335" s="38"/>
      <c r="RH335" s="38"/>
      <c r="RI335" s="38"/>
      <c r="RJ335" s="38"/>
      <c r="RK335" s="38"/>
      <c r="RL335" s="38"/>
      <c r="RM335" s="38"/>
      <c r="RN335" s="38"/>
      <c r="RO335" s="38"/>
      <c r="RP335" s="38"/>
      <c r="RQ335" s="38"/>
      <c r="RR335" s="38"/>
      <c r="RS335" s="38"/>
      <c r="RT335" s="38"/>
      <c r="RU335" s="38"/>
      <c r="RV335" s="38"/>
      <c r="RW335" s="38"/>
      <c r="RX335" s="38"/>
      <c r="RY335" s="38"/>
      <c r="RZ335" s="38"/>
      <c r="SA335" s="38"/>
      <c r="SB335" s="38"/>
      <c r="SC335" s="38"/>
      <c r="SD335" s="38"/>
      <c r="SE335" s="38"/>
      <c r="SF335" s="38"/>
      <c r="SG335" s="38"/>
      <c r="SH335" s="38"/>
      <c r="SI335" s="38"/>
      <c r="SJ335" s="38"/>
      <c r="SK335" s="38"/>
      <c r="SL335" s="38"/>
      <c r="SM335" s="38"/>
      <c r="SN335" s="38"/>
      <c r="SO335" s="38"/>
      <c r="SP335" s="38"/>
      <c r="SQ335" s="38"/>
      <c r="SR335" s="38"/>
      <c r="SS335" s="38"/>
      <c r="ST335" s="38"/>
      <c r="SU335" s="38"/>
      <c r="SV335" s="38"/>
      <c r="SW335" s="38"/>
      <c r="SX335" s="38"/>
      <c r="SY335" s="38"/>
      <c r="SZ335" s="38"/>
      <c r="TA335" s="38"/>
      <c r="TB335" s="38"/>
      <c r="TC335" s="38"/>
      <c r="TD335" s="38"/>
      <c r="TE335" s="38"/>
      <c r="TF335" s="38"/>
      <c r="TG335" s="38"/>
      <c r="TH335" s="38"/>
      <c r="TI335" s="38"/>
      <c r="TJ335" s="38"/>
      <c r="TK335" s="38"/>
      <c r="TL335" s="38"/>
      <c r="TM335" s="38"/>
      <c r="TN335" s="38"/>
      <c r="TO335" s="38"/>
      <c r="TP335" s="38"/>
      <c r="TQ335" s="38"/>
      <c r="TR335" s="38"/>
      <c r="TS335" s="38"/>
      <c r="TT335" s="38"/>
      <c r="TU335" s="38"/>
      <c r="TV335" s="38"/>
      <c r="TW335" s="38"/>
      <c r="TX335" s="38"/>
      <c r="TY335" s="38"/>
      <c r="TZ335" s="38"/>
      <c r="UA335" s="38"/>
      <c r="UB335" s="38"/>
      <c r="UC335" s="38"/>
      <c r="UD335" s="38"/>
      <c r="UE335" s="38"/>
      <c r="UF335" s="38"/>
      <c r="UG335" s="38"/>
      <c r="UH335" s="38"/>
      <c r="UI335" s="38"/>
      <c r="UJ335" s="38"/>
      <c r="UK335" s="38"/>
      <c r="UL335" s="38"/>
      <c r="UM335" s="38"/>
      <c r="UN335" s="38"/>
      <c r="UO335" s="38"/>
      <c r="UP335" s="38"/>
      <c r="UQ335" s="38"/>
      <c r="UR335" s="38"/>
      <c r="US335" s="38"/>
      <c r="UT335" s="38"/>
      <c r="UU335" s="38"/>
      <c r="UV335" s="38"/>
      <c r="UW335" s="38"/>
      <c r="UX335" s="38"/>
      <c r="UY335" s="38"/>
      <c r="UZ335" s="38"/>
      <c r="VA335" s="38"/>
      <c r="VB335" s="38"/>
      <c r="VC335" s="38"/>
      <c r="VD335" s="38"/>
      <c r="VE335" s="38"/>
      <c r="VF335" s="38"/>
      <c r="VG335" s="38"/>
      <c r="VH335" s="38"/>
      <c r="VI335" s="38"/>
      <c r="VJ335" s="38"/>
      <c r="VK335" s="38"/>
      <c r="VL335" s="38"/>
      <c r="VM335" s="38"/>
      <c r="VN335" s="38"/>
      <c r="VO335" s="38"/>
      <c r="VP335" s="38"/>
      <c r="VQ335" s="38"/>
      <c r="VR335" s="38"/>
      <c r="VS335" s="38"/>
      <c r="VT335" s="38"/>
      <c r="VU335" s="38"/>
      <c r="VV335" s="38"/>
      <c r="VW335" s="38"/>
      <c r="VX335" s="38"/>
      <c r="VY335" s="38"/>
      <c r="VZ335" s="38"/>
      <c r="WA335" s="38"/>
      <c r="WB335" s="38"/>
      <c r="WC335" s="38"/>
      <c r="WD335" s="38"/>
      <c r="WE335" s="38"/>
      <c r="WF335" s="38"/>
      <c r="WG335" s="38"/>
      <c r="WH335" s="38"/>
      <c r="WI335" s="38"/>
      <c r="WJ335" s="38"/>
      <c r="WK335" s="38"/>
      <c r="WL335" s="38"/>
      <c r="WM335" s="38"/>
      <c r="WN335" s="38"/>
      <c r="WO335" s="38"/>
      <c r="WP335" s="38"/>
      <c r="WQ335" s="38"/>
      <c r="WR335" s="38"/>
      <c r="WS335" s="38"/>
      <c r="WT335" s="38"/>
      <c r="WU335" s="38"/>
      <c r="WV335" s="38"/>
      <c r="WW335" s="38"/>
      <c r="WX335" s="38"/>
      <c r="WY335" s="38"/>
      <c r="WZ335" s="38"/>
      <c r="XA335" s="38"/>
      <c r="XB335" s="38"/>
      <c r="XC335" s="38"/>
      <c r="XD335" s="38"/>
      <c r="XE335" s="38"/>
      <c r="XF335" s="38"/>
      <c r="XG335" s="38"/>
      <c r="XH335" s="38"/>
      <c r="XI335" s="38"/>
      <c r="XJ335" s="38"/>
      <c r="XK335" s="38"/>
      <c r="XL335" s="38"/>
      <c r="XM335" s="38"/>
      <c r="XN335" s="38"/>
      <c r="XO335" s="38"/>
      <c r="XP335" s="38"/>
      <c r="XQ335" s="38"/>
      <c r="XR335" s="38"/>
      <c r="XS335" s="38"/>
      <c r="XT335" s="38"/>
      <c r="XU335" s="38"/>
      <c r="XV335" s="38"/>
      <c r="XW335" s="38"/>
      <c r="XX335" s="38"/>
      <c r="XY335" s="38"/>
      <c r="XZ335" s="38"/>
      <c r="YA335" s="38"/>
      <c r="YB335" s="38"/>
      <c r="YC335" s="38"/>
      <c r="YD335" s="38"/>
      <c r="YE335" s="38"/>
      <c r="YF335" s="38"/>
      <c r="YG335" s="38"/>
      <c r="YH335" s="38"/>
      <c r="YI335" s="38"/>
      <c r="YJ335" s="38"/>
      <c r="YK335" s="38"/>
      <c r="YL335" s="38"/>
      <c r="YM335" s="38"/>
      <c r="YN335" s="38"/>
      <c r="YO335" s="38"/>
      <c r="YP335" s="38"/>
      <c r="YQ335" s="38"/>
      <c r="YR335" s="38"/>
      <c r="YS335" s="38"/>
      <c r="YT335" s="38"/>
      <c r="YU335" s="38"/>
      <c r="YV335" s="38"/>
      <c r="YW335" s="38"/>
      <c r="YX335" s="38"/>
      <c r="YY335" s="38"/>
      <c r="YZ335" s="38"/>
      <c r="ZA335" s="38"/>
      <c r="ZB335" s="38"/>
      <c r="ZC335" s="38"/>
      <c r="ZD335" s="38"/>
      <c r="ZE335" s="38"/>
      <c r="ZF335" s="38"/>
      <c r="ZG335" s="38"/>
      <c r="ZH335" s="38"/>
      <c r="ZI335" s="38"/>
      <c r="ZJ335" s="38"/>
      <c r="ZK335" s="38"/>
      <c r="ZL335" s="38"/>
      <c r="ZM335" s="38"/>
      <c r="ZN335" s="38"/>
      <c r="ZO335" s="38"/>
      <c r="ZP335" s="38"/>
      <c r="ZQ335" s="38"/>
      <c r="ZR335" s="38"/>
      <c r="ZS335" s="38"/>
      <c r="ZT335" s="38"/>
      <c r="ZU335" s="38"/>
      <c r="ZV335" s="38"/>
      <c r="ZW335" s="38"/>
      <c r="ZX335" s="38"/>
      <c r="ZY335" s="38"/>
      <c r="ZZ335" s="38"/>
      <c r="AAA335" s="38"/>
      <c r="AAB335" s="38"/>
      <c r="AAC335" s="38"/>
      <c r="AAD335" s="38"/>
      <c r="AAE335" s="38"/>
      <c r="AAF335" s="38"/>
      <c r="AAG335" s="38"/>
      <c r="AAH335" s="38"/>
      <c r="AAI335" s="38"/>
      <c r="AAJ335" s="98">
        <f t="shared" si="34"/>
        <v>1070</v>
      </c>
    </row>
    <row r="336" spans="1:736" ht="13.8" x14ac:dyDescent="0.25">
      <c r="A336" s="97" t="s">
        <v>22</v>
      </c>
      <c r="B336" s="98">
        <f>B278+B325+B335</f>
        <v>3217.8999999999996</v>
      </c>
      <c r="C336" s="103"/>
      <c r="D336" s="103"/>
      <c r="E336" s="103"/>
      <c r="F336" s="102">
        <f>F278+F325+F335</f>
        <v>60833.102000000006</v>
      </c>
      <c r="G336" s="98">
        <f>G278+G325+G335</f>
        <v>1289.3</v>
      </c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  <c r="CH336" s="38"/>
      <c r="CI336" s="38"/>
      <c r="CJ336" s="38"/>
      <c r="CK336" s="38"/>
      <c r="CL336" s="38"/>
      <c r="CM336" s="38"/>
      <c r="CN336" s="38"/>
      <c r="CO336" s="38"/>
      <c r="CP336" s="38"/>
      <c r="CQ336" s="38"/>
      <c r="CR336" s="38"/>
      <c r="CS336" s="38"/>
      <c r="CT336" s="38"/>
      <c r="CU336" s="38"/>
      <c r="CV336" s="38"/>
      <c r="CW336" s="38"/>
      <c r="CX336" s="38"/>
      <c r="CY336" s="38"/>
      <c r="CZ336" s="38"/>
      <c r="DA336" s="38"/>
      <c r="DB336" s="38"/>
      <c r="DC336" s="38"/>
      <c r="DD336" s="38"/>
      <c r="DE336" s="38"/>
      <c r="DF336" s="38"/>
      <c r="DG336" s="38"/>
      <c r="DH336" s="38"/>
      <c r="DI336" s="38"/>
      <c r="DJ336" s="38"/>
      <c r="DK336" s="38"/>
      <c r="DL336" s="38"/>
      <c r="DM336" s="38"/>
      <c r="DN336" s="38"/>
      <c r="DO336" s="38"/>
      <c r="DP336" s="38"/>
      <c r="DQ336" s="38"/>
      <c r="DR336" s="38"/>
      <c r="DS336" s="38"/>
      <c r="DT336" s="38"/>
      <c r="DU336" s="38"/>
      <c r="DV336" s="38"/>
      <c r="DW336" s="38"/>
      <c r="DX336" s="38"/>
      <c r="DY336" s="38"/>
      <c r="DZ336" s="38"/>
      <c r="EA336" s="38"/>
      <c r="EB336" s="38"/>
      <c r="EC336" s="38"/>
      <c r="ED336" s="38"/>
      <c r="EE336" s="38"/>
      <c r="EF336" s="38"/>
      <c r="EG336" s="38"/>
      <c r="EH336" s="38"/>
      <c r="EI336" s="38"/>
      <c r="EJ336" s="38"/>
      <c r="EK336" s="38"/>
      <c r="EL336" s="38"/>
      <c r="EM336" s="38"/>
      <c r="EN336" s="38"/>
      <c r="EO336" s="38"/>
      <c r="EP336" s="38"/>
      <c r="EQ336" s="38"/>
      <c r="ER336" s="38"/>
      <c r="ES336" s="38"/>
      <c r="ET336" s="38"/>
      <c r="EU336" s="38"/>
      <c r="EV336" s="38"/>
      <c r="EW336" s="38"/>
      <c r="EX336" s="38"/>
      <c r="EY336" s="38"/>
      <c r="EZ336" s="38"/>
      <c r="FA336" s="38"/>
      <c r="FB336" s="38"/>
      <c r="FC336" s="38"/>
      <c r="FD336" s="38"/>
      <c r="FE336" s="38"/>
      <c r="FF336" s="38"/>
      <c r="FG336" s="38"/>
      <c r="FH336" s="38"/>
      <c r="FI336" s="38"/>
      <c r="FJ336" s="38"/>
      <c r="FK336" s="38"/>
      <c r="FL336" s="38"/>
      <c r="FM336" s="38"/>
      <c r="FN336" s="38"/>
      <c r="FO336" s="38"/>
      <c r="FP336" s="38"/>
      <c r="FQ336" s="38"/>
      <c r="FR336" s="38"/>
      <c r="FS336" s="38"/>
      <c r="FT336" s="38"/>
      <c r="FU336" s="38"/>
      <c r="FV336" s="38"/>
      <c r="FW336" s="38"/>
      <c r="FX336" s="38"/>
      <c r="FY336" s="38"/>
      <c r="FZ336" s="38"/>
      <c r="GA336" s="38"/>
      <c r="GB336" s="38"/>
      <c r="GC336" s="38"/>
      <c r="GD336" s="38"/>
      <c r="GE336" s="38"/>
      <c r="GF336" s="38"/>
      <c r="GG336" s="38"/>
      <c r="GH336" s="38"/>
      <c r="GI336" s="38"/>
      <c r="GJ336" s="38"/>
      <c r="GK336" s="38"/>
      <c r="GL336" s="38"/>
      <c r="GM336" s="38"/>
      <c r="GN336" s="38"/>
      <c r="GO336" s="38"/>
      <c r="GP336" s="38"/>
      <c r="GQ336" s="38"/>
      <c r="GR336" s="38"/>
      <c r="GS336" s="38"/>
      <c r="GT336" s="38"/>
      <c r="GU336" s="38"/>
      <c r="GV336" s="38"/>
      <c r="GW336" s="38"/>
      <c r="GX336" s="38"/>
      <c r="GY336" s="38"/>
      <c r="GZ336" s="38"/>
      <c r="HA336" s="38"/>
      <c r="HB336" s="38"/>
      <c r="HC336" s="38"/>
      <c r="HD336" s="38"/>
      <c r="HE336" s="38"/>
      <c r="HF336" s="38"/>
      <c r="HG336" s="38"/>
      <c r="HH336" s="38"/>
      <c r="HI336" s="38"/>
      <c r="HJ336" s="38"/>
      <c r="HK336" s="38"/>
      <c r="HL336" s="38"/>
      <c r="HM336" s="38"/>
      <c r="HN336" s="38"/>
      <c r="HO336" s="38"/>
      <c r="HP336" s="38"/>
      <c r="HQ336" s="38"/>
      <c r="HR336" s="38"/>
      <c r="HS336" s="38"/>
      <c r="HT336" s="38"/>
      <c r="HU336" s="38"/>
      <c r="HV336" s="38"/>
      <c r="HW336" s="38"/>
      <c r="HX336" s="38"/>
      <c r="HY336" s="38"/>
      <c r="HZ336" s="38"/>
      <c r="IA336" s="38"/>
      <c r="IB336" s="38"/>
      <c r="IC336" s="38"/>
      <c r="ID336" s="38"/>
      <c r="IE336" s="38"/>
      <c r="IF336" s="38"/>
      <c r="IG336" s="38"/>
      <c r="IH336" s="38"/>
      <c r="II336" s="38"/>
      <c r="IJ336" s="38"/>
      <c r="IK336" s="38"/>
      <c r="IL336" s="38"/>
      <c r="IM336" s="38"/>
      <c r="IN336" s="38"/>
      <c r="IO336" s="38"/>
      <c r="IP336" s="38"/>
      <c r="IQ336" s="38"/>
      <c r="IR336" s="38"/>
      <c r="IS336" s="38"/>
      <c r="IT336" s="38"/>
      <c r="IU336" s="38"/>
      <c r="IV336" s="38"/>
      <c r="IW336" s="38"/>
      <c r="IX336" s="38"/>
      <c r="IY336" s="38"/>
      <c r="IZ336" s="38"/>
      <c r="JA336" s="38"/>
      <c r="JB336" s="38"/>
      <c r="JC336" s="38"/>
      <c r="JD336" s="38"/>
      <c r="JE336" s="38"/>
      <c r="JF336" s="38"/>
      <c r="JG336" s="38"/>
      <c r="JH336" s="38"/>
      <c r="JI336" s="38"/>
      <c r="JJ336" s="38"/>
      <c r="JK336" s="38"/>
      <c r="JL336" s="38"/>
      <c r="JM336" s="38"/>
      <c r="JN336" s="38"/>
      <c r="JO336" s="38"/>
      <c r="JP336" s="38"/>
      <c r="JQ336" s="38"/>
      <c r="JR336" s="38"/>
      <c r="JS336" s="38"/>
      <c r="JT336" s="38"/>
      <c r="JU336" s="38"/>
      <c r="JV336" s="38"/>
      <c r="JW336" s="38"/>
      <c r="JX336" s="38"/>
      <c r="JY336" s="38"/>
      <c r="JZ336" s="38"/>
      <c r="KA336" s="38"/>
      <c r="KB336" s="38"/>
      <c r="KC336" s="38"/>
      <c r="KD336" s="38"/>
      <c r="KE336" s="38"/>
      <c r="KF336" s="38"/>
      <c r="KG336" s="38"/>
      <c r="KH336" s="38"/>
      <c r="KI336" s="38"/>
      <c r="KJ336" s="38"/>
      <c r="KK336" s="38"/>
      <c r="KL336" s="38"/>
      <c r="KM336" s="38"/>
      <c r="KN336" s="38"/>
      <c r="KO336" s="38"/>
      <c r="KP336" s="38"/>
      <c r="KQ336" s="38"/>
      <c r="KR336" s="38"/>
      <c r="KS336" s="38"/>
      <c r="KT336" s="38"/>
      <c r="KU336" s="38"/>
      <c r="KV336" s="38"/>
      <c r="KW336" s="38"/>
      <c r="KX336" s="38"/>
      <c r="KY336" s="38"/>
      <c r="KZ336" s="38"/>
      <c r="LA336" s="38"/>
      <c r="LB336" s="38"/>
      <c r="LC336" s="38"/>
      <c r="LD336" s="38"/>
      <c r="LE336" s="38"/>
      <c r="LF336" s="38"/>
      <c r="LG336" s="38"/>
      <c r="LH336" s="38"/>
      <c r="LI336" s="38"/>
      <c r="LJ336" s="38"/>
      <c r="LK336" s="38"/>
      <c r="LL336" s="38"/>
      <c r="LM336" s="38"/>
      <c r="LN336" s="38"/>
      <c r="LO336" s="38"/>
      <c r="LP336" s="38"/>
      <c r="LQ336" s="38"/>
      <c r="LR336" s="38"/>
      <c r="LS336" s="38"/>
      <c r="LT336" s="38"/>
      <c r="LU336" s="38"/>
      <c r="LV336" s="38"/>
      <c r="LW336" s="38"/>
      <c r="LX336" s="38"/>
      <c r="LY336" s="38"/>
      <c r="LZ336" s="38"/>
      <c r="MA336" s="38"/>
      <c r="MB336" s="38"/>
      <c r="MC336" s="38"/>
      <c r="MD336" s="38"/>
      <c r="ME336" s="38"/>
      <c r="MF336" s="38"/>
      <c r="MG336" s="38"/>
      <c r="MH336" s="38"/>
      <c r="MI336" s="38"/>
      <c r="MJ336" s="38"/>
      <c r="MK336" s="38"/>
      <c r="ML336" s="38"/>
      <c r="MM336" s="38"/>
      <c r="MN336" s="38"/>
      <c r="MO336" s="38"/>
      <c r="MP336" s="38"/>
      <c r="MQ336" s="38"/>
      <c r="MR336" s="38"/>
      <c r="MS336" s="38"/>
      <c r="MT336" s="38"/>
      <c r="MU336" s="38"/>
      <c r="MV336" s="38"/>
      <c r="MW336" s="38"/>
      <c r="MX336" s="38"/>
      <c r="MY336" s="38"/>
      <c r="MZ336" s="38"/>
      <c r="NA336" s="38"/>
      <c r="NB336" s="38"/>
      <c r="NC336" s="38"/>
      <c r="ND336" s="38"/>
      <c r="NE336" s="38"/>
      <c r="NF336" s="38"/>
      <c r="NG336" s="38"/>
      <c r="NH336" s="38"/>
      <c r="NI336" s="38"/>
      <c r="NJ336" s="38"/>
      <c r="NK336" s="38"/>
      <c r="NL336" s="38"/>
      <c r="NM336" s="38"/>
      <c r="NN336" s="38"/>
      <c r="NO336" s="38"/>
      <c r="NP336" s="38"/>
      <c r="NQ336" s="38"/>
      <c r="NR336" s="38"/>
      <c r="NS336" s="38"/>
      <c r="NT336" s="38"/>
      <c r="NU336" s="38"/>
      <c r="NV336" s="38"/>
      <c r="NW336" s="38"/>
      <c r="NX336" s="38"/>
      <c r="NY336" s="38"/>
      <c r="NZ336" s="38"/>
      <c r="OA336" s="38"/>
      <c r="OB336" s="38"/>
      <c r="OC336" s="38"/>
      <c r="OD336" s="38"/>
      <c r="OE336" s="38"/>
      <c r="OF336" s="38"/>
      <c r="OG336" s="38"/>
      <c r="OH336" s="38"/>
      <c r="OI336" s="38"/>
      <c r="OJ336" s="38"/>
      <c r="OK336" s="38"/>
      <c r="OL336" s="38"/>
      <c r="OM336" s="38"/>
      <c r="ON336" s="38"/>
      <c r="OO336" s="38"/>
      <c r="OP336" s="38"/>
      <c r="OQ336" s="38"/>
      <c r="OR336" s="38"/>
      <c r="OS336" s="38"/>
      <c r="OT336" s="38"/>
      <c r="OU336" s="38"/>
      <c r="OV336" s="38"/>
      <c r="OW336" s="38"/>
      <c r="OX336" s="38"/>
      <c r="OY336" s="38"/>
      <c r="OZ336" s="38"/>
      <c r="PA336" s="38"/>
      <c r="PB336" s="38"/>
      <c r="PC336" s="38"/>
      <c r="PD336" s="38"/>
      <c r="PE336" s="38"/>
      <c r="PF336" s="38"/>
      <c r="PG336" s="38"/>
      <c r="PH336" s="38"/>
      <c r="PI336" s="38"/>
      <c r="PJ336" s="38"/>
      <c r="PK336" s="38"/>
      <c r="PL336" s="38"/>
      <c r="PM336" s="38"/>
      <c r="PN336" s="38"/>
      <c r="PO336" s="38"/>
      <c r="PP336" s="38"/>
      <c r="PQ336" s="38"/>
      <c r="PR336" s="38"/>
      <c r="PS336" s="38"/>
      <c r="PT336" s="38"/>
      <c r="PU336" s="38"/>
      <c r="PV336" s="38"/>
      <c r="PW336" s="38"/>
      <c r="PX336" s="38"/>
      <c r="PY336" s="38"/>
      <c r="PZ336" s="38"/>
      <c r="QA336" s="38"/>
      <c r="QB336" s="38"/>
      <c r="QC336" s="38"/>
      <c r="QD336" s="38"/>
      <c r="QE336" s="38"/>
      <c r="QF336" s="38"/>
      <c r="QG336" s="38"/>
      <c r="QH336" s="38"/>
      <c r="QI336" s="38"/>
      <c r="QJ336" s="38"/>
      <c r="QK336" s="38"/>
      <c r="QL336" s="38"/>
      <c r="QM336" s="38"/>
      <c r="QN336" s="38"/>
      <c r="QO336" s="38"/>
      <c r="QP336" s="38"/>
      <c r="QQ336" s="38"/>
      <c r="QR336" s="38"/>
      <c r="QS336" s="38"/>
      <c r="QT336" s="38"/>
      <c r="QU336" s="38"/>
      <c r="QV336" s="38"/>
      <c r="QW336" s="38"/>
      <c r="QX336" s="38"/>
      <c r="QY336" s="38"/>
      <c r="QZ336" s="38"/>
      <c r="RA336" s="38"/>
      <c r="RB336" s="38"/>
      <c r="RC336" s="38"/>
      <c r="RD336" s="38"/>
      <c r="RE336" s="38"/>
      <c r="RF336" s="38"/>
      <c r="RG336" s="38"/>
      <c r="RH336" s="38"/>
      <c r="RI336" s="38"/>
      <c r="RJ336" s="38"/>
      <c r="RK336" s="38"/>
      <c r="RL336" s="38"/>
      <c r="RM336" s="38"/>
      <c r="RN336" s="38"/>
      <c r="RO336" s="38"/>
      <c r="RP336" s="38"/>
      <c r="RQ336" s="38"/>
      <c r="RR336" s="38"/>
      <c r="RS336" s="38"/>
      <c r="RT336" s="38"/>
      <c r="RU336" s="38"/>
      <c r="RV336" s="38"/>
      <c r="RW336" s="38"/>
      <c r="RX336" s="38"/>
      <c r="RY336" s="38"/>
      <c r="RZ336" s="38"/>
      <c r="SA336" s="38"/>
      <c r="SB336" s="38"/>
      <c r="SC336" s="38"/>
      <c r="SD336" s="38"/>
      <c r="SE336" s="38"/>
      <c r="SF336" s="38"/>
      <c r="SG336" s="38"/>
      <c r="SH336" s="38"/>
      <c r="SI336" s="38"/>
      <c r="SJ336" s="38"/>
      <c r="SK336" s="38"/>
      <c r="SL336" s="38"/>
      <c r="SM336" s="38"/>
      <c r="SN336" s="38"/>
      <c r="SO336" s="38"/>
      <c r="SP336" s="38"/>
      <c r="SQ336" s="38"/>
      <c r="SR336" s="38"/>
      <c r="SS336" s="38"/>
      <c r="ST336" s="38"/>
      <c r="SU336" s="38"/>
      <c r="SV336" s="38"/>
      <c r="SW336" s="38"/>
      <c r="SX336" s="38"/>
      <c r="SY336" s="38"/>
      <c r="SZ336" s="38"/>
      <c r="TA336" s="38"/>
      <c r="TB336" s="38"/>
      <c r="TC336" s="38"/>
      <c r="TD336" s="38"/>
      <c r="TE336" s="38"/>
      <c r="TF336" s="38"/>
      <c r="TG336" s="38"/>
      <c r="TH336" s="38"/>
      <c r="TI336" s="38"/>
      <c r="TJ336" s="38"/>
      <c r="TK336" s="38"/>
      <c r="TL336" s="38"/>
      <c r="TM336" s="38"/>
      <c r="TN336" s="38"/>
      <c r="TO336" s="38"/>
      <c r="TP336" s="38"/>
      <c r="TQ336" s="38"/>
      <c r="TR336" s="38"/>
      <c r="TS336" s="38"/>
      <c r="TT336" s="38"/>
      <c r="TU336" s="38"/>
      <c r="TV336" s="38"/>
      <c r="TW336" s="38"/>
      <c r="TX336" s="38"/>
      <c r="TY336" s="38"/>
      <c r="TZ336" s="38"/>
      <c r="UA336" s="38"/>
      <c r="UB336" s="38"/>
      <c r="UC336" s="38"/>
      <c r="UD336" s="38"/>
      <c r="UE336" s="38"/>
      <c r="UF336" s="38"/>
      <c r="UG336" s="38"/>
      <c r="UH336" s="38"/>
      <c r="UI336" s="38"/>
      <c r="UJ336" s="38"/>
      <c r="UK336" s="38"/>
      <c r="UL336" s="38"/>
      <c r="UM336" s="38"/>
      <c r="UN336" s="38"/>
      <c r="UO336" s="38"/>
      <c r="UP336" s="38"/>
      <c r="UQ336" s="38"/>
      <c r="UR336" s="38"/>
      <c r="US336" s="38"/>
      <c r="UT336" s="38"/>
      <c r="UU336" s="38"/>
      <c r="UV336" s="38"/>
      <c r="UW336" s="38"/>
      <c r="UX336" s="38"/>
      <c r="UY336" s="38"/>
      <c r="UZ336" s="38"/>
      <c r="VA336" s="38"/>
      <c r="VB336" s="38"/>
      <c r="VC336" s="38"/>
      <c r="VD336" s="38"/>
      <c r="VE336" s="38"/>
      <c r="VF336" s="38"/>
      <c r="VG336" s="38"/>
      <c r="VH336" s="38"/>
      <c r="VI336" s="38"/>
      <c r="VJ336" s="38"/>
      <c r="VK336" s="38"/>
      <c r="VL336" s="38"/>
      <c r="VM336" s="38"/>
      <c r="VN336" s="38"/>
      <c r="VO336" s="38"/>
      <c r="VP336" s="38"/>
      <c r="VQ336" s="38"/>
      <c r="VR336" s="38"/>
      <c r="VS336" s="38"/>
      <c r="VT336" s="38"/>
      <c r="VU336" s="38"/>
      <c r="VV336" s="38"/>
      <c r="VW336" s="38"/>
      <c r="VX336" s="38"/>
      <c r="VY336" s="38"/>
      <c r="VZ336" s="38"/>
      <c r="WA336" s="38"/>
      <c r="WB336" s="38"/>
      <c r="WC336" s="38"/>
      <c r="WD336" s="38"/>
      <c r="WE336" s="38"/>
      <c r="WF336" s="38"/>
      <c r="WG336" s="38"/>
      <c r="WH336" s="38"/>
      <c r="WI336" s="38"/>
      <c r="WJ336" s="38"/>
      <c r="WK336" s="38"/>
      <c r="WL336" s="38"/>
      <c r="WM336" s="38"/>
      <c r="WN336" s="38"/>
      <c r="WO336" s="38"/>
      <c r="WP336" s="38"/>
      <c r="WQ336" s="38"/>
      <c r="WR336" s="38"/>
      <c r="WS336" s="38"/>
      <c r="WT336" s="38"/>
      <c r="WU336" s="38"/>
      <c r="WV336" s="38"/>
      <c r="WW336" s="38"/>
      <c r="WX336" s="38"/>
      <c r="WY336" s="38"/>
      <c r="WZ336" s="38"/>
      <c r="XA336" s="38"/>
      <c r="XB336" s="38"/>
      <c r="XC336" s="38"/>
      <c r="XD336" s="38"/>
      <c r="XE336" s="38"/>
      <c r="XF336" s="38"/>
      <c r="XG336" s="38"/>
      <c r="XH336" s="38"/>
      <c r="XI336" s="38"/>
      <c r="XJ336" s="38"/>
      <c r="XK336" s="38"/>
      <c r="XL336" s="38"/>
      <c r="XM336" s="38"/>
      <c r="XN336" s="38"/>
      <c r="XO336" s="38"/>
      <c r="XP336" s="38"/>
      <c r="XQ336" s="38"/>
      <c r="XR336" s="38"/>
      <c r="XS336" s="38"/>
      <c r="XT336" s="38"/>
      <c r="XU336" s="38"/>
      <c r="XV336" s="38"/>
      <c r="XW336" s="38"/>
      <c r="XX336" s="38"/>
      <c r="XY336" s="38"/>
      <c r="XZ336" s="38"/>
      <c r="YA336" s="38"/>
      <c r="YB336" s="38"/>
      <c r="YC336" s="38"/>
      <c r="YD336" s="38"/>
      <c r="YE336" s="38"/>
      <c r="YF336" s="38"/>
      <c r="YG336" s="38"/>
      <c r="YH336" s="38"/>
      <c r="YI336" s="38"/>
      <c r="YJ336" s="38"/>
      <c r="YK336" s="38"/>
      <c r="YL336" s="38"/>
      <c r="YM336" s="38"/>
      <c r="YN336" s="38"/>
      <c r="YO336" s="38"/>
      <c r="YP336" s="38"/>
      <c r="YQ336" s="38"/>
      <c r="YR336" s="38"/>
      <c r="YS336" s="38"/>
      <c r="YT336" s="38"/>
      <c r="YU336" s="38"/>
      <c r="YV336" s="38"/>
      <c r="YW336" s="38"/>
      <c r="YX336" s="38"/>
      <c r="YY336" s="38"/>
      <c r="YZ336" s="38"/>
      <c r="ZA336" s="38"/>
      <c r="ZB336" s="38"/>
      <c r="ZC336" s="38"/>
      <c r="ZD336" s="38"/>
      <c r="ZE336" s="38"/>
      <c r="ZF336" s="38"/>
      <c r="ZG336" s="38"/>
      <c r="ZH336" s="38"/>
      <c r="ZI336" s="38"/>
      <c r="ZJ336" s="38"/>
      <c r="ZK336" s="38"/>
      <c r="ZL336" s="38"/>
      <c r="ZM336" s="38"/>
      <c r="ZN336" s="38"/>
      <c r="ZO336" s="38"/>
      <c r="ZP336" s="38"/>
      <c r="ZQ336" s="38"/>
      <c r="ZR336" s="38"/>
      <c r="ZS336" s="38"/>
      <c r="ZT336" s="38"/>
      <c r="ZU336" s="38"/>
      <c r="ZV336" s="38"/>
      <c r="ZW336" s="38"/>
      <c r="ZX336" s="38"/>
      <c r="ZY336" s="38"/>
      <c r="ZZ336" s="38"/>
      <c r="AAA336" s="38"/>
      <c r="AAB336" s="38"/>
      <c r="AAC336" s="38"/>
      <c r="AAD336" s="38"/>
      <c r="AAE336" s="38"/>
      <c r="AAF336" s="38"/>
      <c r="AAG336" s="38"/>
      <c r="AAH336" s="38"/>
      <c r="AAI336" s="38"/>
      <c r="AAJ336" s="98">
        <f t="shared" si="34"/>
        <v>3217.8999999999996</v>
      </c>
      <c r="AAK336" s="5"/>
      <c r="AAM336" s="7"/>
      <c r="AAN336" s="7"/>
      <c r="AAO336" s="7"/>
      <c r="AAP336" s="7"/>
      <c r="AAQ336" s="7"/>
      <c r="AAR336" s="7"/>
      <c r="AAS336" s="7"/>
      <c r="AAT336" s="7"/>
      <c r="AAU336" s="7"/>
      <c r="AAV336" s="7"/>
      <c r="AAW336" s="7"/>
      <c r="AAX336" s="7"/>
      <c r="AAY336" s="7"/>
      <c r="AAZ336" s="7"/>
      <c r="ABA336" s="7"/>
      <c r="ABB336" s="7"/>
      <c r="ABC336" s="7"/>
      <c r="ABD336" s="7"/>
      <c r="ABE336" s="7"/>
      <c r="ABF336" s="7"/>
      <c r="ABG336" s="7"/>
      <c r="ABH336" s="7"/>
    </row>
  </sheetData>
  <sheetProtection formatCells="0" formatColumns="0" formatRows="0" insertColumns="0" insertRows="0" insertHyperlinks="0" deleteColumns="0" deleteRows="0" sort="0" autoFilter="0" pivotTables="0"/>
  <customSheetViews>
    <customSheetView guid="{B41285D4-7F16-4BC3-8288-DCA0600ADAEA}" hiddenRows="1" hiddenColumns="1">
      <pane xSplit="6" ySplit="1" topLeftCell="ZL285" activePane="bottomRight" state="frozen"/>
      <selection pane="bottomRight" activeCell="AAF337" sqref="AAF337"/>
      <pageMargins left="0.39370078740157483" right="0.39370078740157483" top="0.59055118110236227" bottom="0.59055118110236227" header="0.51181102362204722" footer="0.51181102362204722"/>
      <printOptions horizontalCentered="1" verticalCentered="1"/>
      <pageSetup paperSize="9" scale="75" orientation="portrait" horizontalDpi="120" verticalDpi="144" r:id="rId1"/>
      <headerFooter alignWithMargins="0"/>
    </customSheetView>
  </customSheetViews>
  <phoneticPr fontId="0" type="noConversion"/>
  <conditionalFormatting sqref="AAJ4:AAJ24 AAJ303:AAJ336 AAJ26:AAJ243 AAJ245:AAJ301">
    <cfRule type="cellIs" dxfId="4" priority="17" stopIfTrue="1" operator="lessThan">
      <formula>0</formula>
    </cfRule>
  </conditionalFormatting>
  <conditionalFormatting sqref="AKV289">
    <cfRule type="cellIs" dxfId="3" priority="4" stopIfTrue="1" operator="lessThan">
      <formula>0</formula>
    </cfRule>
  </conditionalFormatting>
  <conditionalFormatting sqref="AAJ302">
    <cfRule type="cellIs" dxfId="2" priority="3" stopIfTrue="1" operator="lessThan">
      <formula>0</formula>
    </cfRule>
  </conditionalFormatting>
  <conditionalFormatting sqref="AAJ244">
    <cfRule type="cellIs" dxfId="1" priority="2" stopIfTrue="1" operator="lessThan">
      <formula>0</formula>
    </cfRule>
  </conditionalFormatting>
  <conditionalFormatting sqref="AAJ25">
    <cfRule type="cellIs" dxfId="0" priority="1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2"/>
  <headerFooter alignWithMargins="0"/>
  <drawing r:id="rId3"/>
  <legacyDrawing r:id="rId4"/>
  <controls>
    <mc:AlternateContent xmlns:mc="http://schemas.openxmlformats.org/markup-compatibility/2006">
      <mc:Choice Requires="x14">
        <control shapeId="285778" r:id="rId5" name="CommandButton1">
          <controlPr defaultSize="0" autoLine="0" r:id="rId6">
            <anchor moveWithCells="1">
              <from>
                <xdr:col>0</xdr:col>
                <xdr:colOff>68580</xdr:colOff>
                <xdr:row>0</xdr:row>
                <xdr:rowOff>45720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5" name="CommandButton1"/>
      </mc:Fallback>
    </mc:AlternateContent>
    <mc:AlternateContent xmlns:mc="http://schemas.openxmlformats.org/markup-compatibility/2006">
      <mc:Choice Requires="x14">
        <control shapeId="285779" r:id="rId7" name="CommandButton2">
          <controlPr defaultSize="0" autoLine="0" r:id="rId8">
            <anchor moveWithCells="1">
              <from>
                <xdr:col>0</xdr:col>
                <xdr:colOff>83820</xdr:colOff>
                <xdr:row>0</xdr:row>
                <xdr:rowOff>441960</xdr:rowOff>
              </from>
              <to>
                <xdr:col>0</xdr:col>
                <xdr:colOff>1706880</xdr:colOff>
                <xdr:row>2</xdr:row>
                <xdr:rowOff>38100</xdr:rowOff>
              </to>
            </anchor>
          </controlPr>
        </control>
      </mc:Choice>
      <mc:Fallback>
        <control shapeId="285779" r:id="rId7" name="Command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Илья Усюкевич</cp:lastModifiedBy>
  <cp:lastPrinted>2018-09-04T08:30:24Z</cp:lastPrinted>
  <dcterms:modified xsi:type="dcterms:W3CDTF">2023-03-16T12:01:39Z</dcterms:modified>
</cp:coreProperties>
</file>