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Note" sheetId="1" r:id="rId4"/>
    <sheet state="visible" name="ABB" sheetId="2" r:id="rId5"/>
    <sheet state="visible" name="DBR" sheetId="3" r:id="rId6"/>
  </sheets>
  <definedNames/>
  <calcPr/>
  <extLst>
    <ext uri="GoogleSheetsCustomDataVersion2">
      <go:sheetsCustomData xmlns:go="http://customooxmlschemas.google.com/" r:id="rId7" roundtripDataChecksum="oeb6c8x8v2q/ijp9aU2x11y0pIDzZd6bBWqE5jZ5znc="/>
    </ext>
  </extLst>
</workbook>
</file>

<file path=xl/sharedStrings.xml><?xml version="1.0" encoding="utf-8"?>
<sst xmlns="http://schemas.openxmlformats.org/spreadsheetml/2006/main" count="66" uniqueCount="56">
  <si>
    <t>Profile</t>
  </si>
  <si>
    <t>Self employed</t>
  </si>
  <si>
    <t>Income</t>
  </si>
  <si>
    <t>ABB</t>
  </si>
  <si>
    <t>Mashreq</t>
  </si>
  <si>
    <t>Last 3 Months ABB it needs to be 25K for all 3 Months</t>
  </si>
  <si>
    <t xml:space="preserve">Ownership </t>
  </si>
  <si>
    <t>Can add UAE Account if not based on company income</t>
  </si>
  <si>
    <t xml:space="preserve">Have EID and Visa via company </t>
  </si>
  <si>
    <t xml:space="preserve">More than 2 BS is okay </t>
  </si>
  <si>
    <t xml:space="preserve">Type </t>
  </si>
  <si>
    <t>Equity</t>
  </si>
  <si>
    <t>RAK</t>
  </si>
  <si>
    <t xml:space="preserve">Low Doc as dicussed in previous slide of Zainab </t>
  </si>
  <si>
    <t xml:space="preserve">Full Doc can only add 2 BS it needs to have 15K post tax Which ever lower </t>
  </si>
  <si>
    <t>(Sum of 1 year CTO and * Industry Margin)/12 * Client profits/Losses share in the company</t>
  </si>
  <si>
    <t>CBD</t>
  </si>
  <si>
    <t>Last six ABB needs to be 40K of company Account</t>
  </si>
  <si>
    <t>Client:</t>
  </si>
  <si>
    <t>Simone Grimaldi</t>
  </si>
  <si>
    <t>Bank &amp; Currency:</t>
  </si>
  <si>
    <t>Monzo</t>
  </si>
  <si>
    <t>Account No.</t>
  </si>
  <si>
    <t>Months</t>
  </si>
  <si>
    <t>Date</t>
  </si>
  <si>
    <t>Day end balance</t>
  </si>
  <si>
    <t>Total (GBP)</t>
  </si>
  <si>
    <t>Total (AED)</t>
  </si>
  <si>
    <t>Avg</t>
  </si>
  <si>
    <t>Client's Name</t>
  </si>
  <si>
    <t>AGE CALCULATOR</t>
  </si>
  <si>
    <t>Today</t>
  </si>
  <si>
    <t>Loan Amount</t>
  </si>
  <si>
    <t>DOB</t>
  </si>
  <si>
    <t>Tenor (months)</t>
  </si>
  <si>
    <t>EMI</t>
  </si>
  <si>
    <t>AGE</t>
  </si>
  <si>
    <t>AGE ( in months)</t>
  </si>
  <si>
    <t>Salary Income</t>
  </si>
  <si>
    <t>Considered</t>
  </si>
  <si>
    <t>Max Tenor (months)</t>
  </si>
  <si>
    <t>Monthly Salary</t>
  </si>
  <si>
    <t>Max Tenor (after 3 months)</t>
  </si>
  <si>
    <t>Property Value</t>
  </si>
  <si>
    <t>Total</t>
  </si>
  <si>
    <t>Liabilities</t>
  </si>
  <si>
    <t>Loan/Card</t>
  </si>
  <si>
    <t>Bank Name</t>
  </si>
  <si>
    <t>Particulars</t>
  </si>
  <si>
    <t>Limit</t>
  </si>
  <si>
    <t>Credit Card</t>
  </si>
  <si>
    <t>Total Income</t>
  </si>
  <si>
    <t>Total Liabilities</t>
  </si>
  <si>
    <t>DBR</t>
  </si>
  <si>
    <t>7 years annual income (Expats)</t>
  </si>
  <si>
    <t>8 years annual income (UAE Nationals)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</si>
</sst>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-* #,##0.00_-;\-* #,##0.00_-;_-* &quot;-&quot;??_-;_-@"/>
    <numFmt numFmtId="165" formatCode="_-[$AED-4C09]* #,##0.00_-;\-[$AED-4C09]* #,##0.00_-;_-[$AED-4C09]* &quot;-&quot;??_-;_-@"/>
    <numFmt numFmtId="166" formatCode="[$-F800]dddd\,\ mmmm\ dd\,\ yyyy"/>
    <numFmt numFmtId="167" formatCode="#,##0.00;\(#,##0.00\)"/>
    <numFmt numFmtId="168" formatCode="[$AED]\ #,##0.00;[Red][$AED]\ #,##0.00"/>
    <numFmt numFmtId="169" formatCode="_(* #,##0.00_);_(* \(#,##0.00\);_(* &quot;-&quot;??_);_(@_)"/>
    <numFmt numFmtId="170" formatCode="mmmm\ d"/>
    <numFmt numFmtId="171" formatCode="#,##0.00;[Red]#,##0.00"/>
  </numFmts>
  <fonts count="13">
    <font>
      <sz val="11.0"/>
      <color theme="1"/>
      <name val="Aptos Narrow"/>
      <scheme val="minor"/>
    </font>
    <font>
      <color theme="1"/>
      <name val="Arial"/>
    </font>
    <font>
      <b/>
      <color theme="1"/>
      <name val="Arial"/>
    </font>
    <font>
      <b/>
      <u/>
      <color theme="1"/>
      <name val="Aptos Narrow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i/>
      <sz val="11.0"/>
      <color theme="1"/>
      <name val="Calibri"/>
    </font>
    <font>
      <sz val="14.0"/>
      <color theme="1"/>
      <name val="Arial"/>
    </font>
    <font>
      <sz val="11.0"/>
      <color theme="1"/>
      <name val="Aptos Narrow"/>
    </font>
    <font>
      <b/>
      <sz val="14.0"/>
      <color theme="1"/>
      <name val="Arial"/>
    </font>
    <font>
      <i/>
      <sz val="14.0"/>
      <color theme="1"/>
      <name val="Arial"/>
    </font>
    <font>
      <sz val="14.0"/>
      <color rgb="FF0000E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</fills>
  <borders count="4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0" fontId="4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5" fillId="0" fontId="4" numFmtId="0" xfId="0" applyBorder="1" applyFont="1"/>
    <xf borderId="6" fillId="0" fontId="4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0" fontId="4" numFmtId="0" xfId="0" applyBorder="1" applyFont="1"/>
    <xf borderId="10" fillId="0" fontId="4" numFmtId="0" xfId="0" applyAlignment="1" applyBorder="1" applyFont="1">
      <alignment horizontal="center"/>
    </xf>
    <xf borderId="11" fillId="0" fontId="5" numFmtId="0" xfId="0" applyBorder="1" applyFont="1"/>
    <xf borderId="12" fillId="0" fontId="5" numFmtId="0" xfId="0" applyBorder="1" applyFont="1"/>
    <xf borderId="13" fillId="0" fontId="6" numFmtId="0" xfId="0" applyBorder="1" applyFont="1"/>
    <xf borderId="14" fillId="0" fontId="4" numFmtId="0" xfId="0" applyAlignment="1" applyBorder="1" applyFont="1">
      <alignment horizontal="center"/>
    </xf>
    <xf borderId="14" fillId="0" fontId="4" numFmtId="17" xfId="0" applyBorder="1" applyFont="1" applyNumberFormat="1"/>
    <xf borderId="14" fillId="0" fontId="7" numFmtId="0" xfId="0" applyAlignment="1" applyBorder="1" applyFont="1">
      <alignment horizontal="right"/>
    </xf>
    <xf borderId="15" fillId="0" fontId="7" numFmtId="0" xfId="0" applyAlignment="1" applyBorder="1" applyFont="1">
      <alignment horizontal="right"/>
    </xf>
    <xf borderId="16" fillId="0" fontId="6" numFmtId="4" xfId="0" applyBorder="1" applyFont="1" applyNumberFormat="1"/>
    <xf borderId="17" fillId="0" fontId="4" numFmtId="0" xfId="0" applyAlignment="1" applyBorder="1" applyFont="1">
      <alignment horizontal="center" vertical="center"/>
    </xf>
    <xf borderId="18" fillId="0" fontId="6" numFmtId="164" xfId="0" applyBorder="1" applyFont="1" applyNumberFormat="1"/>
    <xf borderId="19" fillId="0" fontId="6" numFmtId="164" xfId="0" applyBorder="1" applyFont="1" applyNumberFormat="1"/>
    <xf borderId="19" fillId="0" fontId="6" numFmtId="4" xfId="0" applyBorder="1" applyFont="1" applyNumberFormat="1"/>
    <xf borderId="20" fillId="0" fontId="6" numFmtId="4" xfId="0" applyBorder="1" applyFont="1" applyNumberFormat="1"/>
    <xf borderId="21" fillId="0" fontId="4" numFmtId="0" xfId="0" applyAlignment="1" applyBorder="1" applyFont="1">
      <alignment horizontal="center" vertical="center"/>
    </xf>
    <xf borderId="0" fillId="0" fontId="6" numFmtId="4" xfId="0" applyFont="1" applyNumberFormat="1"/>
    <xf borderId="0" fillId="0" fontId="4" numFmtId="4" xfId="0" applyFont="1" applyNumberFormat="1"/>
    <xf borderId="22" fillId="0" fontId="4" numFmtId="0" xfId="0" applyAlignment="1" applyBorder="1" applyFont="1">
      <alignment horizontal="center" vertical="center"/>
    </xf>
    <xf borderId="23" fillId="0" fontId="6" numFmtId="4" xfId="0" applyBorder="1" applyFont="1" applyNumberFormat="1"/>
    <xf borderId="24" fillId="0" fontId="4" numFmtId="0" xfId="0" applyAlignment="1" applyBorder="1" applyFont="1">
      <alignment horizontal="center"/>
    </xf>
    <xf borderId="25" fillId="0" fontId="4" numFmtId="164" xfId="0" applyBorder="1" applyFont="1" applyNumberFormat="1"/>
    <xf borderId="26" fillId="0" fontId="6" numFmtId="0" xfId="0" applyBorder="1" applyFont="1"/>
    <xf borderId="15" fillId="0" fontId="6" numFmtId="0" xfId="0" applyBorder="1" applyFont="1"/>
    <xf borderId="27" fillId="0" fontId="6" numFmtId="0" xfId="0" applyBorder="1" applyFont="1"/>
    <xf borderId="28" fillId="2" fontId="4" numFmtId="0" xfId="0" applyBorder="1" applyFill="1" applyFont="1"/>
    <xf borderId="28" fillId="2" fontId="4" numFmtId="164" xfId="0" applyBorder="1" applyFont="1" applyNumberFormat="1"/>
    <xf borderId="29" fillId="3" fontId="6" numFmtId="0" xfId="0" applyBorder="1" applyFill="1" applyFont="1"/>
    <xf borderId="29" fillId="3" fontId="6" numFmtId="165" xfId="0" applyBorder="1" applyFont="1" applyNumberFormat="1"/>
    <xf borderId="0" fillId="0" fontId="6" numFmtId="165" xfId="0" applyFont="1" applyNumberFormat="1"/>
    <xf borderId="30" fillId="0" fontId="8" numFmtId="0" xfId="0" applyAlignment="1" applyBorder="1" applyFont="1">
      <alignment horizontal="center"/>
    </xf>
    <xf borderId="31" fillId="2" fontId="9" numFmtId="0" xfId="0" applyBorder="1" applyFont="1"/>
    <xf borderId="32" fillId="0" fontId="5" numFmtId="0" xfId="0" applyBorder="1" applyFont="1"/>
    <xf borderId="33" fillId="0" fontId="10" numFmtId="0" xfId="0" applyAlignment="1" applyBorder="1" applyFont="1">
      <alignment horizontal="center"/>
    </xf>
    <xf borderId="34" fillId="0" fontId="11" numFmtId="0" xfId="0" applyAlignment="1" applyBorder="1" applyFont="1">
      <alignment horizontal="center" shrinkToFit="0" wrapText="1"/>
    </xf>
    <xf borderId="0" fillId="0" fontId="9" numFmtId="0" xfId="0" applyAlignment="1" applyFont="1">
      <alignment vertical="bottom"/>
    </xf>
    <xf borderId="6" fillId="4" fontId="10" numFmtId="0" xfId="0" applyAlignment="1" applyBorder="1" applyFill="1" applyFont="1">
      <alignment horizontal="center"/>
    </xf>
    <xf borderId="35" fillId="0" fontId="5" numFmtId="0" xfId="0" applyBorder="1" applyFont="1"/>
    <xf borderId="24" fillId="0" fontId="9" numFmtId="0" xfId="0" applyAlignment="1" applyBorder="1" applyFont="1">
      <alignment vertical="bottom"/>
    </xf>
    <xf borderId="36" fillId="0" fontId="5" numFmtId="0" xfId="0" applyBorder="1" applyFont="1"/>
    <xf borderId="37" fillId="0" fontId="9" numFmtId="0" xfId="0" applyAlignment="1" applyBorder="1" applyFont="1">
      <alignment vertical="bottom"/>
    </xf>
    <xf borderId="19" fillId="0" fontId="8" numFmtId="0" xfId="0" applyAlignment="1" applyBorder="1" applyFont="1">
      <alignment vertical="bottom"/>
    </xf>
    <xf borderId="19" fillId="0" fontId="8" numFmtId="166" xfId="0" applyAlignment="1" applyBorder="1" applyFont="1" applyNumberFormat="1">
      <alignment horizontal="right" vertical="bottom"/>
    </xf>
    <xf borderId="19" fillId="0" fontId="9" numFmtId="164" xfId="0" applyAlignment="1" applyBorder="1" applyFont="1" applyNumberFormat="1">
      <alignment vertical="bottom"/>
    </xf>
    <xf borderId="1" fillId="0" fontId="10" numFmtId="0" xfId="0" applyAlignment="1" applyBorder="1" applyFont="1">
      <alignment vertical="bottom"/>
    </xf>
    <xf borderId="33" fillId="0" fontId="10" numFmtId="167" xfId="0" applyAlignment="1" applyBorder="1" applyFont="1" applyNumberFormat="1">
      <alignment horizontal="center" vertical="bottom"/>
    </xf>
    <xf borderId="33" fillId="0" fontId="9" numFmtId="0" xfId="0" applyAlignment="1" applyBorder="1" applyFont="1">
      <alignment vertical="bottom"/>
    </xf>
    <xf borderId="38" fillId="0" fontId="8" numFmtId="10" xfId="0" applyAlignment="1" applyBorder="1" applyFont="1" applyNumberFormat="1">
      <alignment horizontal="right" vertical="bottom"/>
    </xf>
    <xf borderId="19" fillId="0" fontId="12" numFmtId="166" xfId="0" applyAlignment="1" applyBorder="1" applyFont="1" applyNumberFormat="1">
      <alignment horizontal="right" vertical="bottom"/>
    </xf>
    <xf borderId="9" fillId="0" fontId="10" numFmtId="0" xfId="0" applyAlignment="1" applyBorder="1" applyFont="1">
      <alignment vertical="bottom"/>
    </xf>
    <xf borderId="39" fillId="0" fontId="10" numFmtId="0" xfId="0" applyAlignment="1" applyBorder="1" applyFont="1">
      <alignment horizontal="center" vertical="bottom"/>
    </xf>
    <xf borderId="39" fillId="0" fontId="8" numFmtId="0" xfId="0" applyAlignment="1" applyBorder="1" applyFont="1">
      <alignment vertical="bottom"/>
    </xf>
    <xf borderId="40" fillId="5" fontId="8" numFmtId="168" xfId="0" applyAlignment="1" applyBorder="1" applyFill="1" applyFont="1" applyNumberFormat="1">
      <alignment horizontal="right" vertical="bottom"/>
    </xf>
    <xf borderId="41" fillId="0" fontId="9" numFmtId="0" xfId="0" applyAlignment="1" applyBorder="1" applyFont="1">
      <alignment vertical="bottom"/>
    </xf>
    <xf borderId="19" fillId="0" fontId="8" numFmtId="0" xfId="0" applyAlignment="1" applyBorder="1" applyFont="1">
      <alignment horizontal="right" vertical="bottom"/>
    </xf>
    <xf borderId="19" fillId="0" fontId="8" numFmtId="164" xfId="0" applyAlignment="1" applyBorder="1" applyFont="1" applyNumberFormat="1">
      <alignment horizontal="right" vertical="bottom"/>
    </xf>
    <xf borderId="42" fillId="6" fontId="10" numFmtId="0" xfId="0" applyAlignment="1" applyBorder="1" applyFill="1" applyFont="1">
      <alignment vertical="bottom"/>
    </xf>
    <xf borderId="29" fillId="6" fontId="9" numFmtId="0" xfId="0" applyAlignment="1" applyBorder="1" applyFont="1">
      <alignment vertical="bottom"/>
    </xf>
    <xf borderId="43" fillId="6" fontId="10" numFmtId="0" xfId="0" applyAlignment="1" applyBorder="1" applyFont="1">
      <alignment vertical="bottom"/>
    </xf>
    <xf borderId="41" fillId="0" fontId="8" numFmtId="0" xfId="0" applyAlignment="1" applyBorder="1" applyFont="1">
      <alignment vertical="bottom"/>
    </xf>
    <xf borderId="0" fillId="0" fontId="9" numFmtId="164" xfId="0" applyAlignment="1" applyFont="1" applyNumberFormat="1">
      <alignment vertical="bottom"/>
    </xf>
    <xf borderId="37" fillId="0" fontId="8" numFmtId="168" xfId="0" applyAlignment="1" applyBorder="1" applyFont="1" applyNumberFormat="1">
      <alignment horizontal="right" vertical="bottom"/>
    </xf>
    <xf borderId="37" fillId="0" fontId="9" numFmtId="168" xfId="0" applyAlignment="1" applyBorder="1" applyFont="1" applyNumberFormat="1">
      <alignment vertical="bottom"/>
    </xf>
    <xf borderId="19" fillId="0" fontId="9" numFmtId="169" xfId="0" applyAlignment="1" applyBorder="1" applyFont="1" applyNumberFormat="1">
      <alignment vertical="bottom"/>
    </xf>
    <xf borderId="0" fillId="0" fontId="9" numFmtId="169" xfId="0" applyAlignment="1" applyFont="1" applyNumberFormat="1">
      <alignment vertical="bottom"/>
    </xf>
    <xf borderId="0" fillId="0" fontId="8" numFmtId="0" xfId="0" applyAlignment="1" applyFon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8" numFmtId="9" xfId="0" applyAlignment="1" applyFont="1" applyNumberFormat="1">
      <alignment horizontal="right" vertical="bottom"/>
    </xf>
    <xf borderId="0" fillId="0" fontId="9" numFmtId="168" xfId="0" applyAlignment="1" applyFont="1" applyNumberFormat="1">
      <alignment vertical="bottom"/>
    </xf>
    <xf borderId="0" fillId="0" fontId="10" numFmtId="0" xfId="0" applyAlignment="1" applyFont="1">
      <alignment vertical="bottom"/>
    </xf>
    <xf borderId="37" fillId="0" fontId="10" numFmtId="168" xfId="0" applyAlignment="1" applyBorder="1" applyFont="1" applyNumberFormat="1">
      <alignment horizontal="right" vertical="bottom"/>
    </xf>
    <xf borderId="41" fillId="0" fontId="10" numFmtId="0" xfId="0" applyAlignment="1" applyBorder="1" applyFont="1">
      <alignment vertical="bottom"/>
    </xf>
    <xf borderId="0" fillId="0" fontId="9" numFmtId="4" xfId="0" applyAlignment="1" applyFont="1" applyNumberFormat="1">
      <alignment vertical="bottom"/>
    </xf>
    <xf borderId="42" fillId="7" fontId="10" numFmtId="0" xfId="0" applyAlignment="1" applyBorder="1" applyFill="1" applyFont="1">
      <alignment vertical="bottom"/>
    </xf>
    <xf borderId="29" fillId="7" fontId="10" numFmtId="0" xfId="0" applyAlignment="1" applyBorder="1" applyFont="1">
      <alignment vertical="bottom"/>
    </xf>
    <xf borderId="43" fillId="7" fontId="10" numFmtId="0" xfId="0" applyAlignment="1" applyBorder="1" applyFont="1">
      <alignment vertical="bottom"/>
    </xf>
    <xf borderId="0" fillId="0" fontId="8" numFmtId="169" xfId="0" applyAlignment="1" applyFont="1" applyNumberFormat="1">
      <alignment horizontal="right" vertical="bottom"/>
    </xf>
    <xf borderId="0" fillId="0" fontId="9" numFmtId="170" xfId="0" applyAlignment="1" applyFont="1" applyNumberFormat="1">
      <alignment vertical="bottom"/>
    </xf>
    <xf borderId="0" fillId="0" fontId="9" numFmtId="171" xfId="0" applyAlignment="1" applyFont="1" applyNumberFormat="1">
      <alignment vertical="bottom"/>
    </xf>
    <xf borderId="0" fillId="0" fontId="9" numFmtId="9" xfId="0" applyAlignment="1" applyFont="1" applyNumberFormat="1">
      <alignment vertical="bottom"/>
    </xf>
    <xf borderId="37" fillId="0" fontId="9" numFmtId="4" xfId="0" applyAlignment="1" applyBorder="1" applyFont="1" applyNumberFormat="1">
      <alignment vertical="bottom"/>
    </xf>
    <xf borderId="0" fillId="0" fontId="10" numFmtId="169" xfId="0" applyAlignment="1" applyFont="1" applyNumberFormat="1">
      <alignment vertical="bottom"/>
    </xf>
    <xf borderId="37" fillId="0" fontId="10" numFmtId="171" xfId="0" applyAlignment="1" applyBorder="1" applyFont="1" applyNumberFormat="1">
      <alignment horizontal="right" vertical="bottom"/>
    </xf>
    <xf borderId="0" fillId="0" fontId="8" numFmtId="0" xfId="0" applyAlignment="1" applyFont="1">
      <alignment vertical="bottom"/>
    </xf>
    <xf borderId="42" fillId="8" fontId="10" numFmtId="0" xfId="0" applyAlignment="1" applyBorder="1" applyFill="1" applyFont="1">
      <alignment vertical="bottom"/>
    </xf>
    <xf borderId="29" fillId="8" fontId="10" numFmtId="10" xfId="0" applyAlignment="1" applyBorder="1" applyFont="1" applyNumberFormat="1">
      <alignment horizontal="right" vertical="bottom"/>
    </xf>
    <xf borderId="37" fillId="0" fontId="9" numFmtId="171" xfId="0" applyAlignment="1" applyBorder="1" applyFont="1" applyNumberFormat="1">
      <alignment vertical="bottom"/>
    </xf>
    <xf borderId="0" fillId="0" fontId="10" numFmtId="168" xfId="0" applyAlignment="1" applyFont="1" applyNumberFormat="1">
      <alignment horizontal="right" vertical="bottom"/>
    </xf>
    <xf borderId="0" fillId="0" fontId="9" numFmtId="17" xfId="0" applyAlignment="1" applyFont="1" applyNumberFormat="1">
      <alignment vertical="bottom"/>
    </xf>
    <xf borderId="26" fillId="0" fontId="10" numFmtId="0" xfId="0" applyAlignment="1" applyBorder="1" applyFont="1">
      <alignment vertical="bottom"/>
    </xf>
    <xf borderId="15" fillId="0" fontId="10" numFmtId="168" xfId="0" applyAlignment="1" applyBorder="1" applyFont="1" applyNumberFormat="1">
      <alignment horizontal="right" vertical="bottom"/>
    </xf>
    <xf borderId="15" fillId="0" fontId="9" numFmtId="0" xfId="0" applyAlignment="1" applyBorder="1" applyFont="1">
      <alignment vertical="bottom"/>
    </xf>
    <xf borderId="27" fillId="0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75"/>
    <col customWidth="1" min="5" max="5" width="79.63"/>
    <col customWidth="1" min="7" max="7" width="15.5"/>
  </cols>
  <sheetData>
    <row r="2">
      <c r="A2" s="1" t="s">
        <v>0</v>
      </c>
      <c r="B2" s="1" t="s">
        <v>1</v>
      </c>
    </row>
    <row r="3">
      <c r="A3" s="1" t="s">
        <v>2</v>
      </c>
      <c r="B3" s="1" t="s">
        <v>3</v>
      </c>
      <c r="D3" s="2" t="s">
        <v>4</v>
      </c>
      <c r="E3" s="1" t="s">
        <v>5</v>
      </c>
    </row>
    <row r="4">
      <c r="A4" s="1" t="s">
        <v>6</v>
      </c>
      <c r="B4" s="3">
        <v>1.0</v>
      </c>
      <c r="E4" s="1" t="s">
        <v>7</v>
      </c>
    </row>
    <row r="5">
      <c r="B5" s="1" t="s">
        <v>8</v>
      </c>
      <c r="E5" s="1" t="s">
        <v>9</v>
      </c>
    </row>
    <row r="6">
      <c r="A6" s="1" t="s">
        <v>10</v>
      </c>
      <c r="B6" s="1" t="s">
        <v>11</v>
      </c>
    </row>
    <row r="7">
      <c r="D7" s="2" t="s">
        <v>12</v>
      </c>
      <c r="E7" s="1" t="s">
        <v>13</v>
      </c>
      <c r="F7" s="1"/>
      <c r="G7" s="1"/>
    </row>
    <row r="8">
      <c r="E8" s="1" t="s">
        <v>14</v>
      </c>
      <c r="F8" s="1"/>
    </row>
    <row r="9">
      <c r="E9" s="4" t="s">
        <v>15</v>
      </c>
    </row>
    <row r="12">
      <c r="D12" s="2" t="s">
        <v>16</v>
      </c>
      <c r="E12" s="1" t="s">
        <v>17</v>
      </c>
      <c r="F1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25"/>
    <col customWidth="1" min="2" max="3" width="13.75"/>
    <col customWidth="1" min="4" max="4" width="13.63"/>
    <col customWidth="1" min="5" max="9" width="13.75"/>
    <col customWidth="1" min="10" max="10" width="8.63"/>
    <col customWidth="1" min="11" max="11" width="9.38"/>
    <col customWidth="1" min="12" max="13" width="7.63"/>
    <col customWidth="1" min="14" max="14" width="9.5"/>
    <col customWidth="1" min="15" max="15" width="9.0"/>
    <col customWidth="1" min="16" max="17" width="7.5"/>
    <col customWidth="1" min="18" max="20" width="8.63"/>
    <col customWidth="1" min="21" max="21" width="7.5"/>
    <col customWidth="1" min="22" max="25" width="8.63"/>
  </cols>
  <sheetData>
    <row r="1" ht="14.25" customHeight="1">
      <c r="A1" s="5" t="s">
        <v>18</v>
      </c>
      <c r="B1" s="6" t="s">
        <v>19</v>
      </c>
      <c r="C1" s="7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0" t="s">
        <v>20</v>
      </c>
      <c r="B2" s="11" t="s">
        <v>21</v>
      </c>
      <c r="C2" s="12"/>
      <c r="D2" s="13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4" t="s">
        <v>22</v>
      </c>
      <c r="B3" s="15">
        <v>3.9147887E7</v>
      </c>
      <c r="C3" s="16"/>
      <c r="D3" s="17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9" t="s">
        <v>23</v>
      </c>
      <c r="B5" s="20">
        <v>45566.0</v>
      </c>
      <c r="C5" s="20">
        <v>45597.0</v>
      </c>
      <c r="D5" s="20">
        <v>45627.0</v>
      </c>
      <c r="E5" s="20">
        <v>45658.0</v>
      </c>
      <c r="F5" s="20">
        <v>45689.0</v>
      </c>
      <c r="G5" s="20">
        <v>45717.0</v>
      </c>
      <c r="H5" s="20">
        <v>45748.0</v>
      </c>
      <c r="I5" s="20">
        <v>45778.0</v>
      </c>
      <c r="J5" s="9"/>
      <c r="K5" s="20">
        <v>45597.0</v>
      </c>
      <c r="L5" s="20">
        <v>45627.0</v>
      </c>
      <c r="M5" s="20">
        <v>45658.0</v>
      </c>
      <c r="N5" s="20">
        <v>45689.0</v>
      </c>
      <c r="O5" s="20">
        <v>45717.0</v>
      </c>
      <c r="P5" s="20">
        <v>45748.0</v>
      </c>
      <c r="Q5" s="20">
        <v>45778.0</v>
      </c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9" t="s">
        <v>24</v>
      </c>
      <c r="B6" s="21" t="s">
        <v>25</v>
      </c>
      <c r="C6" s="21" t="s">
        <v>25</v>
      </c>
      <c r="D6" s="22" t="s">
        <v>25</v>
      </c>
      <c r="E6" s="21" t="s">
        <v>25</v>
      </c>
      <c r="F6" s="21" t="s">
        <v>25</v>
      </c>
      <c r="G6" s="21" t="s">
        <v>25</v>
      </c>
      <c r="H6" s="21" t="s">
        <v>25</v>
      </c>
      <c r="I6" s="21" t="s">
        <v>25</v>
      </c>
      <c r="J6" s="9"/>
      <c r="K6" s="23">
        <v>150.0</v>
      </c>
      <c r="L6" s="23">
        <v>300.0</v>
      </c>
      <c r="M6" s="23">
        <v>400.0</v>
      </c>
      <c r="N6" s="23">
        <v>300.0</v>
      </c>
      <c r="O6" s="23">
        <v>4500.0</v>
      </c>
      <c r="P6" s="23">
        <v>500.0</v>
      </c>
      <c r="Q6" s="23">
        <v>500.0</v>
      </c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24">
        <v>1.0</v>
      </c>
      <c r="B7" s="25"/>
      <c r="C7" s="26">
        <v>73.0</v>
      </c>
      <c r="D7" s="27">
        <v>972.0</v>
      </c>
      <c r="E7" s="28">
        <v>107.0</v>
      </c>
      <c r="F7" s="23">
        <v>480.0</v>
      </c>
      <c r="G7" s="23">
        <v>127492.0</v>
      </c>
      <c r="H7" s="23">
        <v>154461.0</v>
      </c>
      <c r="I7" s="23">
        <v>154091.0</v>
      </c>
      <c r="K7" s="23">
        <v>1000.0</v>
      </c>
      <c r="L7" s="23">
        <v>600.0</v>
      </c>
      <c r="M7" s="23">
        <v>600.0</v>
      </c>
      <c r="N7" s="23">
        <v>350.0</v>
      </c>
      <c r="O7" s="23">
        <v>900.0</v>
      </c>
      <c r="P7" s="23">
        <v>300.0</v>
      </c>
      <c r="Q7" s="23">
        <v>300.0</v>
      </c>
      <c r="W7" s="9"/>
      <c r="X7" s="9"/>
      <c r="Y7" s="9"/>
      <c r="Z7" s="9"/>
    </row>
    <row r="8" ht="14.25" customHeight="1">
      <c r="A8" s="29">
        <v>2.0</v>
      </c>
      <c r="B8" s="26"/>
      <c r="C8" s="26">
        <v>73.0</v>
      </c>
      <c r="D8" s="27">
        <v>115.0</v>
      </c>
      <c r="E8" s="23">
        <v>107.0</v>
      </c>
      <c r="F8" s="23">
        <v>480.0</v>
      </c>
      <c r="G8" s="23">
        <v>127492.0</v>
      </c>
      <c r="H8" s="23">
        <v>154461.0</v>
      </c>
      <c r="I8" s="23">
        <v>154091.0</v>
      </c>
      <c r="K8" s="23"/>
      <c r="L8" s="23">
        <v>200.0</v>
      </c>
      <c r="M8" s="23">
        <v>180.0</v>
      </c>
      <c r="N8" s="23">
        <v>145000.0</v>
      </c>
      <c r="O8" s="23">
        <v>11700.0</v>
      </c>
      <c r="P8" s="23"/>
      <c r="Q8" s="23"/>
      <c r="W8" s="9"/>
      <c r="X8" s="9"/>
      <c r="Y8" s="9"/>
      <c r="Z8" s="9"/>
    </row>
    <row r="9" ht="14.25" customHeight="1">
      <c r="A9" s="29">
        <v>3.0</v>
      </c>
      <c r="B9" s="26"/>
      <c r="C9" s="26">
        <v>73.0</v>
      </c>
      <c r="D9" s="27">
        <v>115.0</v>
      </c>
      <c r="E9" s="23">
        <v>107.0</v>
      </c>
      <c r="F9" s="23">
        <v>480.0</v>
      </c>
      <c r="G9" s="23">
        <v>127492.0</v>
      </c>
      <c r="H9" s="23">
        <v>155819.0</v>
      </c>
      <c r="I9" s="23">
        <v>154091.0</v>
      </c>
      <c r="K9" s="23"/>
      <c r="L9" s="23"/>
      <c r="M9" s="23">
        <v>300.0</v>
      </c>
      <c r="N9" s="23"/>
      <c r="O9" s="23">
        <v>16000.0</v>
      </c>
      <c r="P9" s="23"/>
      <c r="Q9" s="23"/>
      <c r="W9" s="9"/>
      <c r="X9" s="9"/>
      <c r="Y9" s="9"/>
      <c r="Z9" s="9"/>
    </row>
    <row r="10" ht="14.25" customHeight="1">
      <c r="A10" s="29">
        <v>4.0</v>
      </c>
      <c r="B10" s="26">
        <v>230.0</v>
      </c>
      <c r="C10" s="27">
        <v>233.0</v>
      </c>
      <c r="D10" s="27">
        <v>115.0</v>
      </c>
      <c r="E10" s="23">
        <v>507.0</v>
      </c>
      <c r="F10" s="23">
        <v>780.0</v>
      </c>
      <c r="G10" s="23">
        <v>127492.0</v>
      </c>
      <c r="H10" s="23">
        <v>155819.0</v>
      </c>
      <c r="I10" s="23">
        <v>154091.0</v>
      </c>
      <c r="K10" s="23"/>
      <c r="L10" s="23"/>
      <c r="M10" s="23"/>
      <c r="N10" s="23"/>
      <c r="O10" s="23"/>
      <c r="P10" s="23"/>
      <c r="Q10" s="23"/>
      <c r="W10" s="9"/>
      <c r="X10" s="9"/>
      <c r="Y10" s="9"/>
      <c r="Z10" s="9"/>
    </row>
    <row r="11" ht="14.25" customHeight="1">
      <c r="A11" s="29">
        <v>5.0</v>
      </c>
      <c r="B11" s="26">
        <v>230.0</v>
      </c>
      <c r="C11" s="27">
        <v>233.0</v>
      </c>
      <c r="D11" s="27">
        <v>115.0</v>
      </c>
      <c r="E11" s="23">
        <v>507.0</v>
      </c>
      <c r="F11" s="23">
        <v>780.0</v>
      </c>
      <c r="G11" s="23">
        <v>127492.0</v>
      </c>
      <c r="H11" s="23">
        <v>155819.0</v>
      </c>
      <c r="I11" s="23">
        <v>154091.0</v>
      </c>
      <c r="K11" s="23">
        <f t="shared" ref="K11:Q11" si="1">sum(K6:K10)</f>
        <v>1150</v>
      </c>
      <c r="L11" s="23">
        <f t="shared" si="1"/>
        <v>1100</v>
      </c>
      <c r="M11" s="23">
        <f t="shared" si="1"/>
        <v>1480</v>
      </c>
      <c r="N11" s="23">
        <f t="shared" si="1"/>
        <v>145650</v>
      </c>
      <c r="O11" s="23">
        <f t="shared" si="1"/>
        <v>33100</v>
      </c>
      <c r="P11" s="23">
        <f t="shared" si="1"/>
        <v>800</v>
      </c>
      <c r="Q11" s="23">
        <f t="shared" si="1"/>
        <v>800</v>
      </c>
      <c r="W11" s="9"/>
      <c r="X11" s="9"/>
      <c r="Y11" s="9"/>
      <c r="Z11" s="9"/>
    </row>
    <row r="12" ht="14.25" customHeight="1">
      <c r="A12" s="29">
        <v>6.0</v>
      </c>
      <c r="B12" s="26">
        <v>230.0</v>
      </c>
      <c r="C12" s="27">
        <v>233.0</v>
      </c>
      <c r="D12" s="27">
        <v>115.0</v>
      </c>
      <c r="E12" s="23">
        <v>507.0</v>
      </c>
      <c r="F12" s="23">
        <v>780.0</v>
      </c>
      <c r="G12" s="23">
        <v>127492.0</v>
      </c>
      <c r="H12" s="23">
        <v>155819.0</v>
      </c>
      <c r="I12" s="23">
        <v>154191.0</v>
      </c>
      <c r="K12" s="30">
        <v>4.97</v>
      </c>
      <c r="L12" s="30"/>
      <c r="M12" s="30"/>
      <c r="N12" s="30"/>
      <c r="O12" s="30"/>
      <c r="P12" s="30"/>
      <c r="Q12" s="9"/>
      <c r="W12" s="9"/>
      <c r="X12" s="9"/>
      <c r="Y12" s="9"/>
      <c r="Z12" s="9"/>
    </row>
    <row r="13" ht="14.25" customHeight="1">
      <c r="A13" s="29">
        <v>7.0</v>
      </c>
      <c r="B13" s="26">
        <v>230.0</v>
      </c>
      <c r="C13" s="27">
        <v>233.0</v>
      </c>
      <c r="D13" s="27">
        <v>115.0</v>
      </c>
      <c r="E13" s="23">
        <v>1107.0</v>
      </c>
      <c r="F13" s="23">
        <v>780.0</v>
      </c>
      <c r="G13" s="23">
        <v>127492.0</v>
      </c>
      <c r="H13" s="23">
        <v>155819.0</v>
      </c>
      <c r="I13" s="23">
        <v>155191.0</v>
      </c>
      <c r="K13" s="31">
        <f>K11*K12</f>
        <v>5715.5</v>
      </c>
      <c r="L13" s="31">
        <f>L11*K12</f>
        <v>5467</v>
      </c>
      <c r="M13" s="31">
        <f>M11*K12</f>
        <v>7355.6</v>
      </c>
      <c r="N13" s="31">
        <f>N11*K12</f>
        <v>723880.5</v>
      </c>
      <c r="O13" s="31">
        <f>O11*K12</f>
        <v>164507</v>
      </c>
      <c r="P13" s="31">
        <f>P11*K12</f>
        <v>3976</v>
      </c>
      <c r="Q13" s="31">
        <f>Q11*K12</f>
        <v>3976</v>
      </c>
      <c r="W13" s="9"/>
      <c r="X13" s="9"/>
      <c r="Y13" s="9"/>
      <c r="Z13" s="9"/>
    </row>
    <row r="14" ht="14.25" customHeight="1">
      <c r="A14" s="29">
        <v>8.0</v>
      </c>
      <c r="B14" s="26">
        <v>430.0</v>
      </c>
      <c r="C14" s="27">
        <v>233.0</v>
      </c>
      <c r="D14" s="27">
        <v>115.0</v>
      </c>
      <c r="E14" s="23">
        <v>1107.0</v>
      </c>
      <c r="F14" s="23">
        <v>780.0</v>
      </c>
      <c r="G14" s="23">
        <v>127492.0</v>
      </c>
      <c r="H14" s="23">
        <v>155819.0</v>
      </c>
      <c r="I14" s="23">
        <v>155191.0</v>
      </c>
      <c r="K14" s="9"/>
      <c r="L14" s="9"/>
      <c r="M14" s="9"/>
      <c r="N14" s="9"/>
      <c r="O14" s="9"/>
      <c r="P14" s="9"/>
      <c r="Q14" s="9"/>
      <c r="W14" s="9"/>
      <c r="X14" s="9"/>
      <c r="Y14" s="9"/>
      <c r="Z14" s="9"/>
    </row>
    <row r="15" ht="14.25" customHeight="1">
      <c r="A15" s="29">
        <v>9.0</v>
      </c>
      <c r="B15" s="26">
        <v>430.0</v>
      </c>
      <c r="C15" s="27">
        <v>233.0</v>
      </c>
      <c r="D15" s="27">
        <v>115.0</v>
      </c>
      <c r="E15" s="23">
        <v>1107.0</v>
      </c>
      <c r="F15" s="23">
        <v>780.0</v>
      </c>
      <c r="G15" s="23">
        <v>127492.0</v>
      </c>
      <c r="H15" s="23">
        <v>155819.0</v>
      </c>
      <c r="I15" s="23">
        <v>155591.0</v>
      </c>
      <c r="K15" s="30">
        <f>AVERAGE(L13:Q13)</f>
        <v>151527.0167</v>
      </c>
      <c r="L15" s="9"/>
      <c r="M15" s="9"/>
      <c r="N15" s="9"/>
      <c r="O15" s="9"/>
      <c r="P15" s="9"/>
      <c r="Q15" s="9"/>
      <c r="W15" s="9"/>
      <c r="X15" s="9"/>
      <c r="Y15" s="9"/>
      <c r="Z15" s="9"/>
    </row>
    <row r="16" ht="14.25" customHeight="1">
      <c r="A16" s="29">
        <v>10.0</v>
      </c>
      <c r="B16" s="26">
        <v>754.0</v>
      </c>
      <c r="C16" s="27">
        <v>233.0</v>
      </c>
      <c r="D16" s="27">
        <v>339.0</v>
      </c>
      <c r="E16" s="23">
        <v>1031.0</v>
      </c>
      <c r="F16" s="23">
        <v>704.0</v>
      </c>
      <c r="G16" s="23">
        <v>127492.0</v>
      </c>
      <c r="H16" s="23">
        <v>155739.0</v>
      </c>
      <c r="I16" s="23">
        <v>155591.0</v>
      </c>
      <c r="J16" s="9"/>
      <c r="K16" s="9"/>
      <c r="L16" s="9"/>
      <c r="M16" s="9"/>
      <c r="N16" s="9"/>
      <c r="O16" s="9"/>
      <c r="W16" s="9"/>
      <c r="X16" s="9"/>
      <c r="Y16" s="9"/>
      <c r="Z16" s="9"/>
    </row>
    <row r="17" ht="14.25" customHeight="1">
      <c r="A17" s="29">
        <v>11.0</v>
      </c>
      <c r="B17" s="26">
        <v>754.0</v>
      </c>
      <c r="C17" s="27">
        <v>147.0</v>
      </c>
      <c r="D17" s="27">
        <v>939.0</v>
      </c>
      <c r="E17" s="23">
        <v>1031.0</v>
      </c>
      <c r="F17" s="23">
        <v>1054.0</v>
      </c>
      <c r="G17" s="23">
        <v>127492.0</v>
      </c>
      <c r="H17" s="23">
        <v>154787.0</v>
      </c>
      <c r="I17" s="23">
        <v>155591.0</v>
      </c>
      <c r="J17" s="9"/>
      <c r="K17" s="9"/>
      <c r="L17" s="9"/>
      <c r="M17" s="9"/>
      <c r="N17" s="9"/>
      <c r="O17" s="9"/>
      <c r="W17" s="9"/>
      <c r="X17" s="9"/>
      <c r="Y17" s="9"/>
      <c r="Z17" s="9"/>
    </row>
    <row r="18" ht="14.25" customHeight="1">
      <c r="A18" s="29">
        <v>12.0</v>
      </c>
      <c r="B18" s="26">
        <v>754.0</v>
      </c>
      <c r="C18" s="27">
        <v>1147.0</v>
      </c>
      <c r="D18" s="27">
        <v>939.0</v>
      </c>
      <c r="E18" s="23">
        <v>1031.0</v>
      </c>
      <c r="F18" s="23">
        <v>1054.0</v>
      </c>
      <c r="G18" s="23">
        <v>127492.0</v>
      </c>
      <c r="H18" s="23">
        <v>154787.0</v>
      </c>
      <c r="I18" s="23">
        <v>155512.0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29">
        <v>13.0</v>
      </c>
      <c r="B19" s="26">
        <v>754.0</v>
      </c>
      <c r="C19" s="27">
        <v>1147.0</v>
      </c>
      <c r="D19" s="27">
        <v>939.0</v>
      </c>
      <c r="E19" s="23">
        <v>1031.0</v>
      </c>
      <c r="F19" s="23">
        <v>1054.0</v>
      </c>
      <c r="G19" s="23">
        <v>127492.0</v>
      </c>
      <c r="H19" s="23">
        <v>154787.0</v>
      </c>
      <c r="I19" s="23">
        <v>156012.0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29">
        <v>14.0</v>
      </c>
      <c r="B20" s="26">
        <v>754.0</v>
      </c>
      <c r="C20" s="27">
        <v>1147.0</v>
      </c>
      <c r="D20" s="27">
        <v>939.0</v>
      </c>
      <c r="E20" s="23">
        <v>1031.0</v>
      </c>
      <c r="F20" s="23">
        <v>1054.0</v>
      </c>
      <c r="G20" s="23">
        <v>127492.0</v>
      </c>
      <c r="H20" s="23">
        <v>154787.0</v>
      </c>
      <c r="I20" s="23">
        <v>156012.0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29">
        <v>15.0</v>
      </c>
      <c r="B21" s="26">
        <v>1004.0</v>
      </c>
      <c r="C21" s="27">
        <v>1147.0</v>
      </c>
      <c r="D21" s="27">
        <v>939.0</v>
      </c>
      <c r="E21" s="23">
        <v>1031.0</v>
      </c>
      <c r="F21" s="23">
        <v>1054.0</v>
      </c>
      <c r="G21" s="23">
        <v>125492.0</v>
      </c>
      <c r="H21" s="23">
        <v>154787.0</v>
      </c>
      <c r="I21" s="23">
        <v>156012.0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29">
        <v>16.0</v>
      </c>
      <c r="B22" s="26">
        <v>1004.0</v>
      </c>
      <c r="C22" s="27">
        <v>1147.0</v>
      </c>
      <c r="D22" s="27">
        <v>939.0</v>
      </c>
      <c r="E22" s="23">
        <v>1031.0</v>
      </c>
      <c r="F22" s="23">
        <v>1054.0</v>
      </c>
      <c r="G22" s="23">
        <v>125492.0</v>
      </c>
      <c r="H22" s="23">
        <v>155287.0</v>
      </c>
      <c r="I22" s="23">
        <v>156012.0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29">
        <v>17.0</v>
      </c>
      <c r="B23" s="26">
        <v>1004.0</v>
      </c>
      <c r="C23" s="27">
        <v>1147.0</v>
      </c>
      <c r="D23" s="27">
        <v>1139.0</v>
      </c>
      <c r="E23" s="23">
        <v>1031.0</v>
      </c>
      <c r="F23" s="23">
        <v>1054.0</v>
      </c>
      <c r="G23" s="23">
        <v>125492.0</v>
      </c>
      <c r="H23" s="23">
        <v>155287.0</v>
      </c>
      <c r="I23" s="23">
        <v>156012.0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29">
        <v>18.0</v>
      </c>
      <c r="B24" s="26">
        <v>1004.0</v>
      </c>
      <c r="C24" s="27">
        <v>1147.0</v>
      </c>
      <c r="D24" s="27">
        <v>1139.0</v>
      </c>
      <c r="E24" s="23">
        <v>1031.0</v>
      </c>
      <c r="F24" s="23">
        <v>1054.0</v>
      </c>
      <c r="G24" s="23">
        <v>125492.0</v>
      </c>
      <c r="H24" s="23">
        <v>155287.0</v>
      </c>
      <c r="I24" s="23">
        <v>156012.0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29">
        <v>19.0</v>
      </c>
      <c r="B25" s="26">
        <v>1004.0</v>
      </c>
      <c r="C25" s="27">
        <v>1147.0</v>
      </c>
      <c r="D25" s="27">
        <v>1139.0</v>
      </c>
      <c r="E25" s="23">
        <v>1031.0</v>
      </c>
      <c r="F25" s="23">
        <v>146054.0</v>
      </c>
      <c r="G25" s="23">
        <v>125492.0</v>
      </c>
      <c r="H25" s="23">
        <v>155287.0</v>
      </c>
      <c r="I25" s="23">
        <v>156012.0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29">
        <v>20.0</v>
      </c>
      <c r="B26" s="26">
        <v>1004.0</v>
      </c>
      <c r="C26" s="27">
        <v>1147.0</v>
      </c>
      <c r="D26" s="27">
        <v>1139.0</v>
      </c>
      <c r="E26" s="23">
        <v>1031.0</v>
      </c>
      <c r="F26" s="23">
        <v>146054.0</v>
      </c>
      <c r="G26" s="23">
        <v>125492.0</v>
      </c>
      <c r="H26" s="23">
        <v>155287.0</v>
      </c>
      <c r="I26" s="23">
        <v>156012.0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29">
        <v>21.0</v>
      </c>
      <c r="B27" s="26">
        <v>1004.0</v>
      </c>
      <c r="C27" s="27">
        <v>1147.0</v>
      </c>
      <c r="D27" s="27">
        <v>1139.0</v>
      </c>
      <c r="E27" s="23">
        <v>1031.0</v>
      </c>
      <c r="F27" s="23">
        <v>146054.0</v>
      </c>
      <c r="G27" s="23">
        <v>125492.0</v>
      </c>
      <c r="H27" s="23">
        <v>155287.0</v>
      </c>
      <c r="I27" s="23">
        <v>156012.0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29">
        <v>22.0</v>
      </c>
      <c r="B28" s="26">
        <v>1004.0</v>
      </c>
      <c r="C28" s="27">
        <v>1147.0</v>
      </c>
      <c r="D28" s="27">
        <v>1139.0</v>
      </c>
      <c r="E28" s="23">
        <v>1031.0</v>
      </c>
      <c r="F28" s="23">
        <v>146054.0</v>
      </c>
      <c r="G28" s="23">
        <v>125492.0</v>
      </c>
      <c r="H28" s="23">
        <v>155287.0</v>
      </c>
      <c r="I28" s="23">
        <v>156012.0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29">
        <v>23.0</v>
      </c>
      <c r="B29" s="26">
        <v>1004.0</v>
      </c>
      <c r="C29" s="27">
        <v>1147.0</v>
      </c>
      <c r="D29" s="27">
        <v>1139.0</v>
      </c>
      <c r="E29" s="23">
        <v>1031.0</v>
      </c>
      <c r="F29" s="23">
        <v>146054.0</v>
      </c>
      <c r="G29" s="23">
        <v>125492.0</v>
      </c>
      <c r="H29" s="23">
        <v>156037.0</v>
      </c>
      <c r="I29" s="23">
        <v>156012.0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29">
        <v>24.0</v>
      </c>
      <c r="B30" s="26">
        <v>829.0</v>
      </c>
      <c r="C30" s="27">
        <v>1147.0</v>
      </c>
      <c r="D30" s="27">
        <v>964.0</v>
      </c>
      <c r="E30" s="23">
        <v>857.0</v>
      </c>
      <c r="F30" s="23">
        <v>128379.0</v>
      </c>
      <c r="G30" s="23">
        <v>125317.0</v>
      </c>
      <c r="H30" s="23">
        <v>155910.0</v>
      </c>
      <c r="I30" s="23">
        <v>156012.0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29">
        <v>25.0</v>
      </c>
      <c r="B31" s="26">
        <v>829.0</v>
      </c>
      <c r="C31" s="27">
        <v>972.0</v>
      </c>
      <c r="D31" s="27">
        <v>964.0</v>
      </c>
      <c r="E31" s="23">
        <v>857.0</v>
      </c>
      <c r="F31" s="23">
        <v>128379.0</v>
      </c>
      <c r="G31" s="23">
        <v>125317.0</v>
      </c>
      <c r="H31" s="23">
        <v>155910.0</v>
      </c>
      <c r="I31" s="23">
        <v>156012.0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29">
        <v>26.0</v>
      </c>
      <c r="B32" s="26">
        <v>829.0</v>
      </c>
      <c r="C32" s="27">
        <v>972.0</v>
      </c>
      <c r="D32" s="27">
        <v>964.0</v>
      </c>
      <c r="E32" s="23">
        <v>857.0</v>
      </c>
      <c r="F32" s="23">
        <v>128379.0</v>
      </c>
      <c r="G32" s="23">
        <v>125317.0</v>
      </c>
      <c r="H32" s="23">
        <v>155910.0</v>
      </c>
      <c r="I32" s="23">
        <v>156012.0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29">
        <v>27.0</v>
      </c>
      <c r="B33" s="26">
        <v>829.0</v>
      </c>
      <c r="C33" s="27">
        <v>972.0</v>
      </c>
      <c r="D33" s="27">
        <v>964.0</v>
      </c>
      <c r="E33" s="23">
        <v>857.0</v>
      </c>
      <c r="F33" s="23">
        <v>128379.0</v>
      </c>
      <c r="G33" s="23">
        <v>155917.0</v>
      </c>
      <c r="H33" s="23">
        <v>155910.0</v>
      </c>
      <c r="I33" s="23">
        <v>155886.0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29">
        <v>28.0</v>
      </c>
      <c r="B34" s="26">
        <v>829.0</v>
      </c>
      <c r="C34" s="27">
        <v>972.0</v>
      </c>
      <c r="D34" s="27">
        <v>964.0</v>
      </c>
      <c r="E34" s="23">
        <v>857.0</v>
      </c>
      <c r="F34" s="23">
        <v>127492.0</v>
      </c>
      <c r="G34" s="23">
        <v>155917.0</v>
      </c>
      <c r="H34" s="23">
        <v>156160.0</v>
      </c>
      <c r="I34" s="23">
        <v>155886.0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29">
        <v>29.0</v>
      </c>
      <c r="B35" s="26">
        <v>929.0</v>
      </c>
      <c r="C35" s="27">
        <v>972.0</v>
      </c>
      <c r="D35" s="27">
        <v>964.0</v>
      </c>
      <c r="E35" s="23">
        <v>857.0</v>
      </c>
      <c r="F35" s="23">
        <v>127492.0</v>
      </c>
      <c r="G35" s="23">
        <v>155917.0</v>
      </c>
      <c r="H35" s="23">
        <v>156160.0</v>
      </c>
      <c r="I35" s="23">
        <v>155886.0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A36" s="29">
        <v>30.0</v>
      </c>
      <c r="B36" s="26">
        <v>73.0</v>
      </c>
      <c r="C36" s="27">
        <v>972.0</v>
      </c>
      <c r="D36" s="27">
        <v>107.0</v>
      </c>
      <c r="E36" s="23">
        <v>480.0</v>
      </c>
      <c r="F36" s="23">
        <v>127492.0</v>
      </c>
      <c r="G36" s="23">
        <v>155917.0</v>
      </c>
      <c r="H36" s="23">
        <v>155330.0</v>
      </c>
      <c r="I36" s="23">
        <v>155029.0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>
      <c r="A37" s="32">
        <v>31.0</v>
      </c>
      <c r="B37" s="26">
        <v>73.0</v>
      </c>
      <c r="C37" s="27">
        <v>972.0</v>
      </c>
      <c r="D37" s="27">
        <v>107.0</v>
      </c>
      <c r="E37" s="23">
        <v>480.0</v>
      </c>
      <c r="F37" s="23">
        <v>127492.0</v>
      </c>
      <c r="G37" s="33">
        <v>155061.0</v>
      </c>
      <c r="H37" s="23">
        <v>155330.0</v>
      </c>
      <c r="I37" s="23">
        <v>155029.0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4.25" customHeight="1">
      <c r="A38" s="34" t="s">
        <v>26</v>
      </c>
      <c r="B38" s="35">
        <f t="shared" ref="B38:I38" si="2">AVERAGE(B7:B37)</f>
        <v>707.3571429</v>
      </c>
      <c r="C38" s="35">
        <f t="shared" si="2"/>
        <v>764.9032258</v>
      </c>
      <c r="D38" s="35">
        <f t="shared" si="2"/>
        <v>704.3870968</v>
      </c>
      <c r="E38" s="35">
        <f t="shared" si="2"/>
        <v>829</v>
      </c>
      <c r="F38" s="35">
        <f t="shared" si="2"/>
        <v>57064.83871</v>
      </c>
      <c r="G38" s="35">
        <f t="shared" si="2"/>
        <v>131257.9355</v>
      </c>
      <c r="H38" s="35">
        <f t="shared" si="2"/>
        <v>155451.4516</v>
      </c>
      <c r="I38" s="35">
        <f t="shared" si="2"/>
        <v>155457.9677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4.25" customHeight="1">
      <c r="A39" s="34" t="s">
        <v>27</v>
      </c>
      <c r="B39" s="35">
        <f t="shared" ref="B39:E39" si="3">B38*4.89 </f>
        <v>3458.976429</v>
      </c>
      <c r="C39" s="35">
        <f t="shared" si="3"/>
        <v>3740.376774</v>
      </c>
      <c r="D39" s="35">
        <f t="shared" si="3"/>
        <v>3444.452903</v>
      </c>
      <c r="E39" s="35">
        <f t="shared" si="3"/>
        <v>4053.81</v>
      </c>
      <c r="F39" s="35">
        <f t="shared" ref="F39:I39" si="4">F38*4.87</f>
        <v>277905.7645</v>
      </c>
      <c r="G39" s="35">
        <f t="shared" si="4"/>
        <v>639226.1458</v>
      </c>
      <c r="H39" s="35">
        <f t="shared" si="4"/>
        <v>757048.5694</v>
      </c>
      <c r="I39" s="35">
        <f t="shared" si="4"/>
        <v>757080.3029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>
      <c r="A40" s="36"/>
      <c r="B40" s="37"/>
      <c r="C40" s="37"/>
      <c r="D40" s="37"/>
      <c r="E40" s="38"/>
      <c r="F40" s="38"/>
      <c r="G40" s="38"/>
      <c r="H40" s="38"/>
      <c r="I40" s="38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4.25" customHeight="1">
      <c r="A41" s="39" t="s">
        <v>28</v>
      </c>
      <c r="B41" s="40">
        <f>AVERAGE(G39:I39)</f>
        <v>717785.006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4.25" customHeight="1">
      <c r="A42" s="41"/>
      <c r="B42" s="42"/>
      <c r="C42" s="9"/>
      <c r="D42" s="4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4.2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4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4.2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4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4.25"/>
    <col customWidth="1" min="3" max="4" width="16.13"/>
    <col customWidth="1" min="5" max="5" width="15.63"/>
    <col customWidth="1" min="6" max="6" width="18.38"/>
    <col customWidth="1" min="9" max="9" width="29.0"/>
    <col customWidth="1" min="10" max="10" width="29.13"/>
  </cols>
  <sheetData>
    <row r="3">
      <c r="B3" s="44" t="s">
        <v>29</v>
      </c>
      <c r="C3" s="45"/>
      <c r="D3" s="46"/>
      <c r="E3" s="47" t="s">
        <v>4</v>
      </c>
      <c r="F3" s="48"/>
      <c r="G3" s="49"/>
      <c r="H3" s="49"/>
      <c r="I3" s="50" t="s">
        <v>30</v>
      </c>
      <c r="J3" s="12"/>
      <c r="K3" s="51"/>
    </row>
    <row r="4">
      <c r="B4" s="52"/>
      <c r="C4" s="46"/>
      <c r="D4" s="46"/>
      <c r="E4" s="53"/>
      <c r="F4" s="54"/>
      <c r="G4" s="49"/>
      <c r="H4" s="49"/>
      <c r="I4" s="55" t="s">
        <v>31</v>
      </c>
      <c r="J4" s="56">
        <f>TODAY()</f>
        <v>45838</v>
      </c>
      <c r="K4" s="57"/>
    </row>
    <row r="5">
      <c r="B5" s="58" t="s">
        <v>32</v>
      </c>
      <c r="C5" s="59">
        <f>-I15</f>
        <v>-1750000</v>
      </c>
      <c r="D5" s="60"/>
      <c r="E5" s="61">
        <f>7.14%</f>
        <v>0.0714</v>
      </c>
      <c r="F5" s="54"/>
      <c r="G5" s="49"/>
      <c r="H5" s="49"/>
      <c r="I5" s="55" t="s">
        <v>33</v>
      </c>
      <c r="J5" s="62">
        <v>32135.0</v>
      </c>
      <c r="K5" s="57"/>
    </row>
    <row r="6">
      <c r="B6" s="63" t="s">
        <v>34</v>
      </c>
      <c r="C6" s="64">
        <v>300.0</v>
      </c>
      <c r="D6" s="65" t="s">
        <v>35</v>
      </c>
      <c r="E6" s="66">
        <f>PMT(E5/12,C6,C5,0,0)</f>
        <v>12525.36588</v>
      </c>
      <c r="F6" s="54"/>
      <c r="G6" s="49"/>
      <c r="H6" s="49"/>
      <c r="I6" s="55" t="s">
        <v>36</v>
      </c>
      <c r="J6" s="55" t="str">
        <f>DATEDIF(J5,TODAY(),"Y") &amp; " Years and " &amp; DATEDIF(J5,TODAY(),"YM") &amp; " Months"</f>
        <v>37 Years and 6 Months</v>
      </c>
      <c r="K6" s="57"/>
    </row>
    <row r="7">
      <c r="B7" s="67"/>
      <c r="C7" s="49"/>
      <c r="D7" s="49"/>
      <c r="E7" s="49"/>
      <c r="F7" s="54"/>
      <c r="G7" s="49"/>
      <c r="H7" s="49"/>
      <c r="I7" s="55" t="s">
        <v>37</v>
      </c>
      <c r="J7" s="68">
        <f>DATEDIF(J5,TODAY(),"M")</f>
        <v>450</v>
      </c>
      <c r="K7" s="69">
        <f t="shared" ref="K7:K10" si="1">J7/12</f>
        <v>37.5</v>
      </c>
    </row>
    <row r="8">
      <c r="B8" s="70" t="s">
        <v>38</v>
      </c>
      <c r="C8" s="71"/>
      <c r="D8" s="71"/>
      <c r="E8" s="71"/>
      <c r="F8" s="72" t="s">
        <v>39</v>
      </c>
      <c r="G8" s="49"/>
      <c r="H8" s="49"/>
      <c r="I8" s="55" t="s">
        <v>40</v>
      </c>
      <c r="J8" s="68">
        <f>780-J7</f>
        <v>330</v>
      </c>
      <c r="K8" s="69">
        <f t="shared" si="1"/>
        <v>27.5</v>
      </c>
    </row>
    <row r="9">
      <c r="B9" s="73" t="s">
        <v>41</v>
      </c>
      <c r="C9" s="74"/>
      <c r="D9" s="49"/>
      <c r="E9" s="74"/>
      <c r="F9" s="75">
        <f>ABB!B41</f>
        <v>717785.006</v>
      </c>
      <c r="G9" s="49"/>
      <c r="H9" s="49"/>
      <c r="I9" s="55" t="s">
        <v>42</v>
      </c>
      <c r="J9" s="68">
        <f>J8-3</f>
        <v>327</v>
      </c>
      <c r="K9" s="69">
        <f t="shared" si="1"/>
        <v>27.25</v>
      </c>
    </row>
    <row r="10">
      <c r="B10" s="67"/>
      <c r="C10" s="74"/>
      <c r="D10" s="49"/>
      <c r="E10" s="49"/>
      <c r="F10" s="76"/>
      <c r="G10" s="49"/>
      <c r="H10" s="49"/>
      <c r="I10" s="77"/>
      <c r="J10" s="68">
        <f>J9+60</f>
        <v>387</v>
      </c>
      <c r="K10" s="69">
        <f t="shared" si="1"/>
        <v>32.25</v>
      </c>
    </row>
    <row r="11">
      <c r="B11" s="67"/>
      <c r="C11" s="74"/>
      <c r="D11" s="49"/>
      <c r="E11" s="49"/>
      <c r="F11" s="76"/>
      <c r="G11" s="49"/>
      <c r="H11" s="49"/>
      <c r="I11" s="78"/>
      <c r="J11" s="49"/>
      <c r="K11" s="74"/>
    </row>
    <row r="12">
      <c r="B12" s="67"/>
      <c r="C12" s="74"/>
      <c r="D12" s="49"/>
      <c r="E12" s="49"/>
      <c r="F12" s="76"/>
      <c r="G12" s="49"/>
      <c r="H12" s="49"/>
      <c r="I12" s="78"/>
      <c r="J12" s="49"/>
      <c r="K12" s="74"/>
    </row>
    <row r="13">
      <c r="B13" s="67"/>
      <c r="C13" s="74"/>
      <c r="D13" s="49"/>
      <c r="E13" s="49"/>
      <c r="F13" s="76"/>
      <c r="G13" s="49"/>
      <c r="H13" s="74"/>
      <c r="I13" s="78"/>
      <c r="J13" s="49"/>
      <c r="K13" s="49"/>
    </row>
    <row r="14">
      <c r="B14" s="67"/>
      <c r="C14" s="74"/>
      <c r="D14" s="49"/>
      <c r="E14" s="49"/>
      <c r="F14" s="76"/>
      <c r="G14" s="49"/>
      <c r="H14" s="79" t="s">
        <v>43</v>
      </c>
      <c r="I14" s="80">
        <v>3500000.0</v>
      </c>
      <c r="J14" s="49"/>
      <c r="K14" s="49"/>
    </row>
    <row r="15">
      <c r="B15" s="67"/>
      <c r="C15" s="74"/>
      <c r="D15" s="49"/>
      <c r="E15" s="49"/>
      <c r="F15" s="76"/>
      <c r="G15" s="49"/>
      <c r="H15" s="81">
        <v>0.5</v>
      </c>
      <c r="I15" s="80">
        <f>H15*I14</f>
        <v>1750000</v>
      </c>
      <c r="J15" s="49"/>
      <c r="K15" s="49"/>
    </row>
    <row r="16">
      <c r="B16" s="67"/>
      <c r="C16" s="82"/>
      <c r="D16" s="49"/>
      <c r="E16" s="83" t="s">
        <v>44</v>
      </c>
      <c r="F16" s="84">
        <f>SUM(F9:F15)</f>
        <v>717785.006</v>
      </c>
      <c r="G16" s="49"/>
      <c r="H16" s="81">
        <v>0.5</v>
      </c>
      <c r="I16" s="80">
        <f>H16*I14</f>
        <v>1750000</v>
      </c>
      <c r="J16" s="49"/>
      <c r="K16" s="49"/>
    </row>
    <row r="17">
      <c r="B17" s="85" t="s">
        <v>45</v>
      </c>
      <c r="C17" s="49"/>
      <c r="D17" s="49"/>
      <c r="E17" s="49"/>
      <c r="F17" s="54"/>
      <c r="G17" s="49"/>
      <c r="H17" s="49"/>
      <c r="I17" s="86"/>
      <c r="J17" s="49"/>
      <c r="K17" s="74"/>
    </row>
    <row r="18">
      <c r="B18" s="87" t="s">
        <v>46</v>
      </c>
      <c r="C18" s="88" t="s">
        <v>47</v>
      </c>
      <c r="D18" s="88" t="s">
        <v>48</v>
      </c>
      <c r="E18" s="88" t="s">
        <v>49</v>
      </c>
      <c r="F18" s="89" t="s">
        <v>39</v>
      </c>
      <c r="G18" s="82"/>
      <c r="H18" s="49"/>
      <c r="I18" s="78"/>
      <c r="J18" s="49"/>
      <c r="K18" s="49"/>
    </row>
    <row r="19">
      <c r="B19" s="73" t="s">
        <v>50</v>
      </c>
      <c r="C19" s="49"/>
      <c r="D19" s="74"/>
      <c r="E19" s="90">
        <v>100000.0</v>
      </c>
      <c r="F19" s="75">
        <f>E19*5%</f>
        <v>5000</v>
      </c>
      <c r="G19" s="82"/>
      <c r="H19" s="49"/>
      <c r="I19" s="78"/>
      <c r="J19" s="49"/>
      <c r="K19" s="49"/>
    </row>
    <row r="20">
      <c r="B20" s="73"/>
      <c r="C20" s="49"/>
      <c r="D20" s="49"/>
      <c r="E20" s="78"/>
      <c r="F20" s="76"/>
      <c r="G20" s="82"/>
      <c r="H20" s="49"/>
      <c r="I20" s="49"/>
      <c r="J20" s="91"/>
      <c r="K20" s="49"/>
    </row>
    <row r="21" ht="15.75" customHeight="1">
      <c r="B21" s="73"/>
      <c r="C21" s="49"/>
      <c r="D21" s="49"/>
      <c r="E21" s="78"/>
      <c r="F21" s="76"/>
      <c r="G21" s="82"/>
      <c r="H21" s="49"/>
      <c r="I21" s="49"/>
      <c r="J21" s="49"/>
      <c r="K21" s="49"/>
    </row>
    <row r="22" ht="15.75" customHeight="1">
      <c r="B22" s="67"/>
      <c r="C22" s="78"/>
      <c r="D22" s="49"/>
      <c r="E22" s="78"/>
      <c r="F22" s="76"/>
      <c r="G22" s="82"/>
      <c r="H22" s="49"/>
      <c r="I22" s="49"/>
      <c r="J22" s="49"/>
      <c r="K22" s="49"/>
    </row>
    <row r="23" ht="15.75" customHeight="1">
      <c r="B23" s="67"/>
      <c r="C23" s="78"/>
      <c r="D23" s="49"/>
      <c r="E23" s="49"/>
      <c r="F23" s="76"/>
      <c r="G23" s="92"/>
      <c r="H23" s="49"/>
      <c r="I23" s="49"/>
      <c r="J23" s="49"/>
      <c r="K23" s="49"/>
    </row>
    <row r="24" ht="15.75" customHeight="1">
      <c r="B24" s="67"/>
      <c r="C24" s="78"/>
      <c r="D24" s="49"/>
      <c r="E24" s="78"/>
      <c r="F24" s="76"/>
      <c r="G24" s="82"/>
      <c r="H24" s="93"/>
      <c r="I24" s="74"/>
      <c r="J24" s="49"/>
      <c r="K24" s="49"/>
    </row>
    <row r="25" ht="15.75" customHeight="1">
      <c r="B25" s="67"/>
      <c r="C25" s="78"/>
      <c r="D25" s="49"/>
      <c r="E25" s="78"/>
      <c r="F25" s="94"/>
      <c r="G25" s="78"/>
      <c r="H25" s="49"/>
      <c r="I25" s="49"/>
      <c r="J25" s="49"/>
      <c r="K25" s="49"/>
    </row>
    <row r="26" ht="15.75" customHeight="1">
      <c r="B26" s="67"/>
      <c r="C26" s="78"/>
      <c r="D26" s="49"/>
      <c r="E26" s="95" t="s">
        <v>44</v>
      </c>
      <c r="F26" s="96">
        <f>SUM(F19:F25)</f>
        <v>5000</v>
      </c>
      <c r="G26" s="49"/>
      <c r="H26" s="49"/>
      <c r="I26" s="49"/>
      <c r="J26" s="49"/>
      <c r="K26" s="49"/>
    </row>
    <row r="27" ht="15.75" customHeight="1">
      <c r="B27" s="67"/>
      <c r="C27" s="78"/>
      <c r="D27" s="97" t="s">
        <v>51</v>
      </c>
      <c r="E27" s="49"/>
      <c r="F27" s="75">
        <f>F16</f>
        <v>717785.006</v>
      </c>
      <c r="G27" s="49"/>
      <c r="H27" s="49"/>
      <c r="I27" s="49"/>
      <c r="J27" s="49"/>
      <c r="K27" s="49"/>
    </row>
    <row r="28" ht="15.75" customHeight="1">
      <c r="B28" s="67"/>
      <c r="C28" s="78"/>
      <c r="D28" s="97" t="s">
        <v>52</v>
      </c>
      <c r="E28" s="49"/>
      <c r="F28" s="75">
        <f>E6+F26</f>
        <v>17525.36588</v>
      </c>
      <c r="G28" s="92"/>
      <c r="H28" s="49"/>
      <c r="I28" s="49"/>
      <c r="J28" s="49"/>
      <c r="K28" s="49"/>
    </row>
    <row r="29" ht="15.75" customHeight="1">
      <c r="B29" s="67"/>
      <c r="C29" s="49"/>
      <c r="D29" s="49"/>
      <c r="E29" s="49"/>
      <c r="F29" s="54"/>
      <c r="G29" s="49"/>
      <c r="H29" s="49"/>
      <c r="J29" s="49"/>
      <c r="K29" s="49"/>
    </row>
    <row r="30" ht="15.75" customHeight="1">
      <c r="B30" s="98" t="s">
        <v>53</v>
      </c>
      <c r="C30" s="99">
        <f>F28/F27</f>
        <v>0.02441589854</v>
      </c>
      <c r="D30" s="93"/>
      <c r="E30" s="49"/>
      <c r="F30" s="54"/>
      <c r="G30" s="49"/>
      <c r="H30" s="74"/>
      <c r="I30" s="49"/>
      <c r="J30" s="49"/>
      <c r="K30" s="49"/>
    </row>
    <row r="31" ht="15.75" customHeight="1">
      <c r="B31" s="67"/>
      <c r="C31" s="49"/>
      <c r="D31" s="49"/>
      <c r="E31" s="49"/>
      <c r="F31" s="100"/>
      <c r="G31" s="49"/>
      <c r="H31" s="74"/>
      <c r="I31" s="86"/>
      <c r="J31" s="49"/>
      <c r="K31" s="49"/>
    </row>
    <row r="32" ht="15.75" customHeight="1">
      <c r="B32" s="85" t="s">
        <v>54</v>
      </c>
      <c r="C32" s="101">
        <f>C16*12*7</f>
        <v>0</v>
      </c>
      <c r="D32" s="49"/>
      <c r="E32" s="49"/>
      <c r="F32" s="54"/>
      <c r="G32" s="49"/>
      <c r="H32" s="102"/>
      <c r="I32" s="86"/>
      <c r="J32" s="49"/>
      <c r="K32" s="49"/>
    </row>
    <row r="33" ht="15.75" customHeight="1">
      <c r="B33" s="103" t="s">
        <v>55</v>
      </c>
      <c r="C33" s="104">
        <f>C16*12*8</f>
        <v>0</v>
      </c>
      <c r="D33" s="105"/>
      <c r="E33" s="105"/>
      <c r="F33" s="106"/>
      <c r="G33" s="49"/>
      <c r="H33" s="102"/>
      <c r="I33" s="86"/>
      <c r="J33" s="49"/>
      <c r="K33" s="49"/>
    </row>
    <row r="34" ht="15.75" customHeight="1">
      <c r="B34" s="49"/>
      <c r="C34" s="49"/>
      <c r="D34" s="49"/>
      <c r="E34" s="49"/>
      <c r="F34" s="49"/>
      <c r="G34" s="49"/>
      <c r="H34" s="49"/>
      <c r="I34" s="49"/>
      <c r="J34" s="49"/>
      <c r="K34" s="4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D3"/>
    <mergeCell ref="I3:K3"/>
    <mergeCell ref="B4:E4"/>
    <mergeCell ref="H29:I29"/>
  </mergeCells>
  <drawing r:id="rId1"/>
</worksheet>
</file>