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R - Mashreq" sheetId="1" r:id="rId4"/>
    <sheet state="visible" name="Summary" sheetId="2" r:id="rId5"/>
    <sheet state="visible" name="Case Notes" sheetId="3" r:id="rId6"/>
    <sheet state="visible" name="Average Balance Personal" sheetId="4" r:id="rId7"/>
    <sheet state="visible" name="CTO Personal" sheetId="5" r:id="rId8"/>
    <sheet state="visible" name="Average Balance Semizu" sheetId="6" r:id="rId9"/>
    <sheet state="visible" name="CTO Semizu" sheetId="7" r:id="rId10"/>
  </sheets>
  <definedNames/>
  <calcPr/>
  <extLst>
    <ext uri="GoogleSheetsCustomDataVersion2">
      <go:sheetsCustomData xmlns:go="http://customooxmlschemas.google.com/" r:id="rId11" roundtripDataChecksum="KpubyinfW7iiA5pfv1t1MWA1ezjTucVrlJxuQuh0vd4="/>
    </ext>
  </extLst>
</workbook>
</file>

<file path=xl/sharedStrings.xml><?xml version="1.0" encoding="utf-8"?>
<sst xmlns="http://schemas.openxmlformats.org/spreadsheetml/2006/main" count="130" uniqueCount="89">
  <si>
    <t>Name</t>
  </si>
  <si>
    <t>Lucas Eric Mamy Robert Claraz</t>
  </si>
  <si>
    <t xml:space="preserve">5.49% fixed for 2Y </t>
  </si>
  <si>
    <t>Stress Rate</t>
  </si>
  <si>
    <t>Age Calculator (B1)</t>
  </si>
  <si>
    <t>Loan Amount</t>
  </si>
  <si>
    <t>Follow on</t>
  </si>
  <si>
    <t>Today</t>
  </si>
  <si>
    <t>Tenor (months)</t>
  </si>
  <si>
    <t>EMI</t>
  </si>
  <si>
    <t>3M or 1M EIBOR</t>
  </si>
  <si>
    <t>DOB</t>
  </si>
  <si>
    <t>Bank Margin</t>
  </si>
  <si>
    <t>AGE</t>
  </si>
  <si>
    <t>Salary Income</t>
  </si>
  <si>
    <t>Rental Income</t>
  </si>
  <si>
    <t>Rent</t>
  </si>
  <si>
    <t>Considered</t>
  </si>
  <si>
    <t>AGE ( in months)</t>
  </si>
  <si>
    <t>Income</t>
  </si>
  <si>
    <t>Annual Income</t>
  </si>
  <si>
    <t>Max Tenor (months)</t>
  </si>
  <si>
    <t>Monthly Income</t>
  </si>
  <si>
    <t>Max Tenor (after 3 months)</t>
  </si>
  <si>
    <t xml:space="preserve">Disposable </t>
  </si>
  <si>
    <t>Self-employed/70 years old</t>
  </si>
  <si>
    <t>Tenor (years)</t>
  </si>
  <si>
    <t>Total</t>
  </si>
  <si>
    <t>Liabilities</t>
  </si>
  <si>
    <t>Length of Business (B1)</t>
  </si>
  <si>
    <t>Loan/Card</t>
  </si>
  <si>
    <t>Bank Name</t>
  </si>
  <si>
    <t>Particulars</t>
  </si>
  <si>
    <t>Limit</t>
  </si>
  <si>
    <t>Date of joining</t>
  </si>
  <si>
    <t>Length of Service</t>
  </si>
  <si>
    <t>5M &amp; below</t>
  </si>
  <si>
    <t>Yes</t>
  </si>
  <si>
    <t>Property Value</t>
  </si>
  <si>
    <t>LTV (65%)</t>
  </si>
  <si>
    <t>Downpayment (35%)</t>
  </si>
  <si>
    <t>Total Income</t>
  </si>
  <si>
    <t>Ancillary Cost</t>
  </si>
  <si>
    <t>Total Liabilities</t>
  </si>
  <si>
    <t>DBR</t>
  </si>
  <si>
    <t>7 years annual income (Expats)</t>
  </si>
  <si>
    <t>8 years annual income (UAE Nationals)</t>
  </si>
  <si>
    <t>Account</t>
  </si>
  <si>
    <t>Amount (AED)</t>
  </si>
  <si>
    <t>Avg Bal Personal</t>
  </si>
  <si>
    <t>Avg Bal Semizu</t>
  </si>
  <si>
    <t>CTO Personal</t>
  </si>
  <si>
    <t>CTO Semizu</t>
  </si>
  <si>
    <t>Lower</t>
  </si>
  <si>
    <t>Resident Self-Employed Case</t>
  </si>
  <si>
    <t>Low Doc Self Employed case with Mashreq Bank</t>
  </si>
  <si>
    <t>Client has 2 businesses - Semizu LLC and Mazura FZE</t>
  </si>
  <si>
    <t>Personal Bank statements are not enough to qualify. We can use Business Bank statements if client owns it 100%</t>
  </si>
  <si>
    <t>Mashreq requirement for income qualification - 6M Avg Balance and 6M CTO (should be greater than 40k per month in 4 out of 6 months)</t>
  </si>
  <si>
    <t>Lower of the two - Avg Balance OR CTO will be used to calculate Income in the DBR</t>
  </si>
  <si>
    <t>Client owns Semizu LLC and Mazura FZE 100%</t>
  </si>
  <si>
    <t>Semizu LOB is 8 months (minimum requirement 6 months)</t>
  </si>
  <si>
    <t>We are using Bank Statements from Semizu Account only to qualify as Bank Statements from Mazura are in USD and EURO in a Bank Account with Currenxie (Digital Wallet company)</t>
  </si>
  <si>
    <t>LOW DOC POLICY</t>
  </si>
  <si>
    <t>Mashreq - Lower of 6M Avg Bal or 6M CTO (4 out of 6 months should be &gt;40k)</t>
  </si>
  <si>
    <t>Rakbank - Lower of 6M Avg Bal or 6M CTO (4 out of 6 months should be &gt;40k)</t>
  </si>
  <si>
    <t>CBD - 6M CTO (5 out of 6 months should be &gt;40k)</t>
  </si>
  <si>
    <t>FAB - Lower of 6M Avg Bal or 6M CTO (both CTO and Avg Bal should meet minimum 40k for each month. Income will be calculated based on avg balance)</t>
  </si>
  <si>
    <t xml:space="preserve">NBF- 25k CTO 6 M personal </t>
  </si>
  <si>
    <t>FULL DOC POLICY</t>
  </si>
  <si>
    <t>Mashreq - Net Profit (Current + Previous Year) / 24 x % of client shareholding (Based on 2 years Audited Financial Statements)</t>
  </si>
  <si>
    <t>Rakbank - Minimum final income from CTO to be 30k  (Income = Sum of 1 year CTO and * Industry Margin)/12 * Client profits/Losses share in the company)</t>
  </si>
  <si>
    <t>CBD - Minimum final income from CTO to be 30k (Income = Sum of 1 year CTO and * Industry Margin)/12 * Client profits/Losses share in the company)</t>
  </si>
  <si>
    <t>FAB - Lowest of - 2Y CTO, 2Y AFS, 1Y VAT Returns (For loan amount more than 2 mn)</t>
  </si>
  <si>
    <t>NBF- CTO Buisiness (does not matter the amount)</t>
  </si>
  <si>
    <t>Average Balance</t>
  </si>
  <si>
    <t>Client:</t>
  </si>
  <si>
    <t>Bank &amp; Currency:</t>
  </si>
  <si>
    <t>Wio, AED</t>
  </si>
  <si>
    <t>Account No.</t>
  </si>
  <si>
    <t>Months</t>
  </si>
  <si>
    <t>Date</t>
  </si>
  <si>
    <t>Day end balance</t>
  </si>
  <si>
    <t>Avg(AED)</t>
  </si>
  <si>
    <t>Ave. 6 mos.</t>
  </si>
  <si>
    <t>Credit Turnover Calculation</t>
  </si>
  <si>
    <t>Total (AED)</t>
  </si>
  <si>
    <t>Monthly</t>
  </si>
  <si>
    <t>Semizu LLC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</si>
</sst>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[$AED]\ #,##0.00;[Red][$AED]\ #,##0.00"/>
    <numFmt numFmtId="165" formatCode="_-* #,##0.00_-;\-* #,##0.00_-;_-* &quot;-&quot;??_-;_-@"/>
    <numFmt numFmtId="166" formatCode="#,##0.00;\(#,##0.00\)"/>
    <numFmt numFmtId="167" formatCode="[$-F800]dddd\,\ mmmm\ dd\,\ yyyy"/>
    <numFmt numFmtId="168" formatCode="0.00000%"/>
    <numFmt numFmtId="169" formatCode="mmm d, yyyy"/>
    <numFmt numFmtId="170" formatCode="0.000%"/>
    <numFmt numFmtId="171" formatCode="mm/dd/yyyy"/>
    <numFmt numFmtId="172" formatCode="_(* #,##0.00_);_(* \(#,##0.00\);_(* &quot;-&quot;??_);_(@_)"/>
    <numFmt numFmtId="173" formatCode="#,##0.00;[Red]#,##0.00"/>
    <numFmt numFmtId="174" formatCode="mmmm\ d"/>
  </numFmts>
  <fonts count="21">
    <font>
      <sz val="10.0"/>
      <color rgb="FF000000"/>
      <name val="Arial"/>
      <scheme val="minor"/>
    </font>
    <font>
      <b/>
      <sz val="11.0"/>
      <color theme="1"/>
      <name val="Roboto"/>
    </font>
    <font>
      <b/>
      <sz val="11.0"/>
      <color theme="1"/>
      <name val="Aptos Narrow"/>
    </font>
    <font/>
    <font>
      <i/>
      <sz val="11.0"/>
      <color theme="1"/>
      <name val="Roboto"/>
    </font>
    <font>
      <color theme="1"/>
      <name val="Arial"/>
    </font>
    <font>
      <b/>
      <sz val="11.0"/>
      <color rgb="FF45818E"/>
      <name val="Roboto"/>
    </font>
    <font>
      <sz val="11.0"/>
      <color theme="1"/>
      <name val="Arial"/>
    </font>
    <font>
      <sz val="11.0"/>
      <color theme="1"/>
      <name val="Roboto"/>
    </font>
    <font>
      <sz val="11.0"/>
      <color rgb="FF0000E1"/>
      <name val="Roboto"/>
    </font>
    <font>
      <sz val="11.0"/>
      <color theme="1"/>
      <name val="Aptos Narrow"/>
    </font>
    <font>
      <sz val="11.0"/>
      <color rgb="FFFF0000"/>
      <name val="Roboto"/>
    </font>
    <font>
      <b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sz val="11.0"/>
      <color rgb="FF134F5C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rgb="FFFF0000"/>
      <name val="Calibri"/>
    </font>
    <font>
      <b/>
      <sz val="11.0"/>
      <color rgb="FFFFFFFF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45818E"/>
        <bgColor rgb="FF45818E"/>
      </patternFill>
    </fill>
    <fill>
      <patternFill patternType="solid">
        <fgColor rgb="FF134F5C"/>
        <bgColor rgb="FF134F5C"/>
      </patternFill>
    </fill>
  </fills>
  <borders count="39">
    <border/>
    <border>
      <left style="medium">
        <color rgb="FF000000"/>
      </left>
      <top style="medium">
        <color rgb="FF000000"/>
      </top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6" fillId="0" fontId="5" numFmtId="0" xfId="0" applyAlignment="1" applyBorder="1" applyFont="1">
      <alignment vertical="bottom"/>
    </xf>
    <xf borderId="7" fillId="0" fontId="3" numFmtId="0" xfId="0" applyBorder="1" applyFont="1"/>
    <xf borderId="8" fillId="0" fontId="3" numFmtId="0" xfId="0" applyBorder="1" applyFont="1"/>
    <xf borderId="9" fillId="0" fontId="5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0" fillId="0" fontId="5" numFmtId="164" xfId="0" applyAlignment="1" applyFont="1" applyNumberFormat="1">
      <alignment vertical="bottom"/>
    </xf>
    <xf borderId="0" fillId="0" fontId="5" numFmtId="165" xfId="0" applyAlignment="1" applyFont="1" applyNumberFormat="1">
      <alignment vertical="bottom"/>
    </xf>
    <xf borderId="10" fillId="0" fontId="1" numFmtId="0" xfId="0" applyAlignment="1" applyBorder="1" applyFont="1">
      <alignment vertical="bottom"/>
    </xf>
    <xf borderId="11" fillId="0" fontId="1" numFmtId="166" xfId="0" applyAlignment="1" applyBorder="1" applyFont="1" applyNumberFormat="1">
      <alignment horizontal="center" vertical="bottom"/>
    </xf>
    <xf borderId="11" fillId="0" fontId="7" numFmtId="0" xfId="0" applyAlignment="1" applyBorder="1" applyFont="1">
      <alignment vertical="bottom"/>
    </xf>
    <xf borderId="12" fillId="0" fontId="8" numFmtId="10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7" numFmtId="10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167" xfId="0" applyAlignment="1" applyFont="1" applyNumberFormat="1">
      <alignment horizontal="right" vertical="bottom"/>
    </xf>
    <xf borderId="13" fillId="0" fontId="1" numFmtId="0" xfId="0" applyAlignment="1" applyBorder="1" applyFont="1">
      <alignment vertical="bottom"/>
    </xf>
    <xf borderId="14" fillId="0" fontId="1" numFmtId="0" xfId="0" applyAlignment="1" applyBorder="1" applyFont="1">
      <alignment horizontal="center" vertical="bottom"/>
    </xf>
    <xf borderId="14" fillId="0" fontId="8" numFmtId="0" xfId="0" applyAlignment="1" applyBorder="1" applyFont="1">
      <alignment vertical="bottom"/>
    </xf>
    <xf borderId="15" fillId="0" fontId="8" numFmtId="164" xfId="0" applyAlignment="1" applyBorder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7" numFmtId="168" xfId="0" applyAlignment="1" applyFont="1" applyNumberFormat="1">
      <alignment horizontal="right" vertical="bottom"/>
    </xf>
    <xf borderId="0" fillId="0" fontId="9" numFmtId="169" xfId="0" applyAlignment="1" applyFont="1" applyNumberFormat="1">
      <alignment horizontal="right" vertical="bottom"/>
    </xf>
    <xf borderId="0" fillId="0" fontId="5" numFmtId="17" xfId="0" applyAlignment="1" applyFont="1" applyNumberFormat="1">
      <alignment vertical="bottom"/>
    </xf>
    <xf borderId="16" fillId="0" fontId="5" numFmtId="0" xfId="0" applyAlignment="1" applyBorder="1" applyFont="1">
      <alignment vertical="bottom"/>
    </xf>
    <xf borderId="0" fillId="0" fontId="1" numFmtId="9" xfId="0" applyAlignment="1" applyFont="1" applyNumberFormat="1">
      <alignment vertical="bottom"/>
    </xf>
    <xf borderId="0" fillId="0" fontId="5" numFmtId="170" xfId="0" applyAlignment="1" applyFont="1" applyNumberFormat="1">
      <alignment vertical="bottom"/>
    </xf>
    <xf borderId="17" fillId="2" fontId="1" numFmtId="0" xfId="0" applyAlignment="1" applyBorder="1" applyFont="1">
      <alignment vertical="bottom"/>
    </xf>
    <xf borderId="18" fillId="2" fontId="5" numFmtId="0" xfId="0" applyAlignment="1" applyBorder="1" applyFont="1">
      <alignment vertical="bottom"/>
    </xf>
    <xf borderId="18" fillId="2" fontId="1" numFmtId="0" xfId="0" applyAlignment="1" applyBorder="1" applyFont="1">
      <alignment vertical="bottom"/>
    </xf>
    <xf borderId="19" fillId="2" fontId="1" numFmtId="0" xfId="0" applyAlignment="1" applyBorder="1" applyFont="1">
      <alignment vertical="bottom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0" numFmtId="4" xfId="0" applyAlignment="1" applyFont="1" applyNumberFormat="1">
      <alignment horizontal="right" vertical="bottom"/>
    </xf>
    <xf borderId="9" fillId="0" fontId="8" numFmtId="164" xfId="0" applyAlignment="1" applyBorder="1" applyFont="1" applyNumberForma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0" fontId="5" numFmtId="4" xfId="0" applyAlignment="1" applyFont="1" applyNumberFormat="1">
      <alignment vertical="bottom"/>
    </xf>
    <xf borderId="0" fillId="0" fontId="5" numFmtId="171" xfId="0" applyAlignment="1" applyFont="1" applyNumberFormat="1">
      <alignment vertical="bottom"/>
    </xf>
    <xf borderId="0" fillId="0" fontId="5" numFmtId="172" xfId="0" applyAlignment="1" applyFont="1" applyNumberFormat="1">
      <alignment vertical="bottom"/>
    </xf>
    <xf borderId="16" fillId="0" fontId="1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9" fillId="0" fontId="1" numFmtId="164" xfId="0" applyAlignment="1" applyBorder="1" applyFont="1" applyNumberFormat="1">
      <alignment horizontal="right" vertical="bottom"/>
    </xf>
    <xf borderId="16" fillId="0" fontId="1" numFmtId="0" xfId="0" applyAlignment="1" applyBorder="1" applyFont="1">
      <alignment vertical="bottom"/>
    </xf>
    <xf borderId="0" fillId="0" fontId="11" numFmtId="165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9" fillId="0" fontId="5" numFmtId="164" xfId="0" applyAlignment="1" applyBorder="1" applyFont="1" applyNumberFormat="1">
      <alignment vertical="bottom"/>
    </xf>
    <xf borderId="0" fillId="0" fontId="8" numFmtId="165" xfId="0" applyAlignment="1" applyFont="1" applyNumberFormat="1">
      <alignment horizontal="right" vertical="bottom"/>
    </xf>
    <xf borderId="9" fillId="0" fontId="5" numFmtId="4" xfId="0" applyAlignment="1" applyBorder="1" applyFont="1" applyNumberFormat="1">
      <alignment vertical="bottom"/>
    </xf>
    <xf borderId="0" fillId="0" fontId="1" numFmtId="172" xfId="0" applyAlignment="1" applyFont="1" applyNumberFormat="1">
      <alignment vertical="bottom"/>
    </xf>
    <xf borderId="9" fillId="0" fontId="1" numFmtId="173" xfId="0" applyAlignment="1" applyBorder="1" applyFont="1" applyNumberFormat="1">
      <alignment horizontal="right" vertical="bottom"/>
    </xf>
    <xf borderId="0" fillId="0" fontId="5" numFmtId="173" xfId="0" applyAlignment="1" applyFont="1" applyNumberFormat="1">
      <alignment vertical="bottom"/>
    </xf>
    <xf borderId="0" fillId="0" fontId="5" numFmtId="167" xfId="0" applyAlignment="1" applyFont="1" applyNumberFormat="1">
      <alignment vertical="bottom"/>
    </xf>
    <xf borderId="0" fillId="0" fontId="5" numFmtId="174" xfId="0" applyAlignment="1" applyFont="1" applyNumberFormat="1">
      <alignment vertical="bottom"/>
    </xf>
    <xf borderId="9" fillId="0" fontId="8" numFmtId="164" xfId="0" applyAlignment="1" applyBorder="1" applyFont="1" applyNumberFormat="1">
      <alignment horizontal="center" vertical="bottom"/>
    </xf>
    <xf borderId="17" fillId="3" fontId="1" numFmtId="0" xfId="0" applyAlignment="1" applyBorder="1" applyFont="1">
      <alignment vertical="bottom"/>
    </xf>
    <xf borderId="18" fillId="3" fontId="1" numFmtId="10" xfId="0" applyAlignment="1" applyBorder="1" applyFont="1" applyNumberFormat="1">
      <alignment horizontal="center" vertical="bottom"/>
    </xf>
    <xf borderId="0" fillId="0" fontId="5" numFmtId="9" xfId="0" applyAlignment="1" applyFont="1" applyNumberFormat="1">
      <alignment vertical="bottom"/>
    </xf>
    <xf borderId="9" fillId="0" fontId="5" numFmtId="173" xfId="0" applyAlignment="1" applyBorder="1" applyFont="1" applyNumberFormat="1">
      <alignment vertical="bottom"/>
    </xf>
    <xf borderId="20" fillId="0" fontId="1" numFmtId="0" xfId="0" applyAlignment="1" applyBorder="1" applyFont="1">
      <alignment vertical="bottom"/>
    </xf>
    <xf borderId="21" fillId="0" fontId="1" numFmtId="164" xfId="0" applyAlignment="1" applyBorder="1" applyFont="1" applyNumberFormat="1">
      <alignment horizontal="right" vertical="bottom"/>
    </xf>
    <xf borderId="21" fillId="0" fontId="5" numFmtId="0" xfId="0" applyAlignment="1" applyBorder="1" applyFont="1">
      <alignment vertical="bottom"/>
    </xf>
    <xf borderId="22" fillId="0" fontId="5" numFmtId="0" xfId="0" applyAlignment="1" applyBorder="1" applyFont="1">
      <alignment vertical="bottom"/>
    </xf>
    <xf borderId="0" fillId="0" fontId="12" numFmtId="0" xfId="0" applyFont="1"/>
    <xf borderId="0" fillId="0" fontId="5" numFmtId="0" xfId="0" applyFont="1"/>
    <xf borderId="0" fillId="0" fontId="5" numFmtId="165" xfId="0" applyFont="1" applyNumberFormat="1"/>
    <xf borderId="0" fillId="0" fontId="12" numFmtId="165" xfId="0" applyFont="1" applyNumberFormat="1"/>
    <xf borderId="0" fillId="0" fontId="13" numFmtId="165" xfId="0" applyAlignment="1" applyFont="1" applyNumberFormat="1">
      <alignment horizontal="center" vertical="bottom"/>
    </xf>
    <xf borderId="0" fillId="0" fontId="5" numFmtId="0" xfId="0" applyAlignment="1" applyFont="1">
      <alignment horizontal="left"/>
    </xf>
    <xf borderId="0" fillId="0" fontId="14" numFmtId="0" xfId="0" applyAlignment="1" applyFont="1">
      <alignment readingOrder="0"/>
    </xf>
    <xf borderId="23" fillId="2" fontId="15" numFmtId="0" xfId="0" applyAlignment="1" applyBorder="1" applyFont="1">
      <alignment horizontal="center" vertical="bottom"/>
    </xf>
    <xf borderId="24" fillId="0" fontId="3" numFmtId="0" xfId="0" applyBorder="1" applyFont="1"/>
    <xf borderId="25" fillId="0" fontId="3" numFmtId="0" xfId="0" applyBorder="1" applyFont="1"/>
    <xf borderId="26" fillId="2" fontId="16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27" fillId="2" fontId="16" numFmtId="0" xfId="0" applyAlignment="1" applyBorder="1" applyFont="1">
      <alignment vertical="bottom"/>
    </xf>
    <xf borderId="24" fillId="0" fontId="5" numFmtId="0" xfId="0" applyAlignment="1" applyBorder="1" applyFont="1">
      <alignment vertical="bottom"/>
    </xf>
    <xf borderId="28" fillId="2" fontId="16" numFmtId="0" xfId="0" applyAlignment="1" applyBorder="1" applyFont="1">
      <alignment vertical="bottom"/>
    </xf>
    <xf borderId="29" fillId="0" fontId="3" numFmtId="0" xfId="0" applyBorder="1" applyFont="1"/>
    <xf borderId="30" fillId="0" fontId="5" numFmtId="0" xfId="0" applyAlignment="1" applyBorder="1" applyFont="1">
      <alignment horizontal="left" vertical="bottom"/>
    </xf>
    <xf borderId="30" fillId="0" fontId="3" numFmtId="0" xfId="0" applyBorder="1" applyFont="1"/>
    <xf borderId="31" fillId="0" fontId="5" numFmtId="0" xfId="0" applyAlignment="1" applyBorder="1" applyFont="1">
      <alignment vertical="bottom"/>
    </xf>
    <xf borderId="32" fillId="2" fontId="16" numFmtId="0" xfId="0" applyAlignment="1" applyBorder="1" applyFont="1">
      <alignment horizontal="center" vertical="bottom"/>
    </xf>
    <xf borderId="33" fillId="2" fontId="16" numFmtId="17" xfId="0" applyAlignment="1" applyBorder="1" applyFont="1" applyNumberFormat="1">
      <alignment horizontal="center" vertical="bottom"/>
    </xf>
    <xf borderId="5" fillId="2" fontId="16" numFmtId="17" xfId="0" applyAlignment="1" applyBorder="1" applyFont="1" applyNumberFormat="1">
      <alignment horizontal="center" vertical="bottom"/>
    </xf>
    <xf borderId="1" fillId="2" fontId="16" numFmtId="17" xfId="0" applyAlignment="1" applyBorder="1" applyFont="1" applyNumberFormat="1">
      <alignment horizontal="center" vertical="bottom"/>
    </xf>
    <xf borderId="6" fillId="2" fontId="16" numFmtId="0" xfId="0" applyAlignment="1" applyBorder="1" applyFont="1">
      <alignment horizontal="center" vertical="bottom"/>
    </xf>
    <xf borderId="34" fillId="2" fontId="17" numFmtId="0" xfId="0" applyAlignment="1" applyBorder="1" applyFont="1">
      <alignment horizontal="center" vertical="bottom"/>
    </xf>
    <xf borderId="35" fillId="0" fontId="16" numFmtId="0" xfId="0" applyAlignment="1" applyBorder="1" applyFont="1">
      <alignment horizontal="center" vertical="bottom"/>
    </xf>
    <xf borderId="34" fillId="0" fontId="5" numFmtId="4" xfId="0" applyAlignment="1" applyBorder="1" applyFont="1" applyNumberFormat="1">
      <alignment vertical="bottom"/>
    </xf>
    <xf borderId="34" fillId="0" fontId="13" numFmtId="165" xfId="0" applyAlignment="1" applyBorder="1" applyFont="1" applyNumberFormat="1">
      <alignment horizontal="right" vertical="bottom"/>
    </xf>
    <xf borderId="27" fillId="0" fontId="16" numFmtId="0" xfId="0" applyAlignment="1" applyBorder="1" applyFont="1">
      <alignment horizontal="center" vertical="bottom"/>
    </xf>
    <xf borderId="36" fillId="0" fontId="16" numFmtId="0" xfId="0" applyAlignment="1" applyBorder="1" applyFont="1">
      <alignment horizontal="center" vertical="bottom"/>
    </xf>
    <xf borderId="20" fillId="2" fontId="18" numFmtId="165" xfId="0" applyAlignment="1" applyBorder="1" applyFont="1" applyNumberFormat="1">
      <alignment horizontal="right" vertical="bottom"/>
    </xf>
    <xf borderId="37" fillId="2" fontId="18" numFmtId="165" xfId="0" applyAlignment="1" applyBorder="1" applyFont="1" applyNumberFormat="1">
      <alignment horizontal="right" vertical="bottom"/>
    </xf>
    <xf borderId="22" fillId="2" fontId="18" numFmtId="165" xfId="0" applyAlignment="1" applyBorder="1" applyFont="1" applyNumberFormat="1">
      <alignment horizontal="right" vertical="bottom"/>
    </xf>
    <xf borderId="38" fillId="4" fontId="19" numFmtId="0" xfId="0" applyAlignment="1" applyBorder="1" applyFill="1" applyFont="1">
      <alignment horizontal="center" vertical="bottom"/>
    </xf>
    <xf borderId="38" fillId="4" fontId="19" numFmtId="165" xfId="0" applyAlignment="1" applyBorder="1" applyFont="1" applyNumberFormat="1">
      <alignment horizontal="center" vertical="bottom"/>
    </xf>
    <xf borderId="23" fillId="2" fontId="16" numFmtId="0" xfId="0" applyAlignment="1" applyBorder="1" applyFont="1">
      <alignment vertical="bottom"/>
    </xf>
    <xf borderId="0" fillId="0" fontId="16" numFmtId="17" xfId="0" applyAlignment="1" applyFont="1" applyNumberForma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18" numFmtId="4" xfId="0" applyAlignment="1" applyFont="1" applyNumberFormat="1">
      <alignment horizontal="center" vertical="bottom"/>
    </xf>
    <xf borderId="0" fillId="5" fontId="19" numFmtId="165" xfId="0" applyAlignment="1" applyFill="1" applyFont="1" applyNumberFormat="1">
      <alignment horizontal="center" vertical="bottom"/>
    </xf>
    <xf borderId="0" fillId="0" fontId="13" numFmtId="4" xfId="0" applyAlignment="1" applyFont="1" applyNumberFormat="1">
      <alignment horizontal="right" vertical="bottom"/>
    </xf>
    <xf borderId="0" fillId="0" fontId="13" numFmtId="4" xfId="0" applyAlignment="1" applyFont="1" applyNumberFormat="1">
      <alignment horizontal="center" vertical="bottom"/>
    </xf>
    <xf borderId="0" fillId="0" fontId="13" numFmtId="165" xfId="0" applyAlignment="1" applyFont="1" applyNumberFormat="1">
      <alignment horizontal="right" vertical="bottom"/>
    </xf>
    <xf borderId="22" fillId="2" fontId="16" numFmtId="165" xfId="0" applyAlignment="1" applyBorder="1" applyFont="1" applyNumberFormat="1">
      <alignment horizontal="right" vertical="bottom"/>
    </xf>
    <xf borderId="20" fillId="2" fontId="16" numFmtId="165" xfId="0" applyAlignment="1" applyBorder="1" applyFont="1" applyNumberFormat="1">
      <alignment horizontal="right" vertical="bottom"/>
    </xf>
    <xf borderId="37" fillId="2" fontId="16" numFmtId="165" xfId="0" applyAlignment="1" applyBorder="1" applyFont="1" applyNumberFormat="1">
      <alignment horizontal="right" vertical="bottom"/>
    </xf>
    <xf borderId="0" fillId="0" fontId="20" numFmtId="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0"/>
    <col customWidth="1" min="2" max="2" width="28.38"/>
    <col customWidth="1" min="3" max="3" width="13.25"/>
    <col customWidth="1" min="4" max="4" width="13.13"/>
    <col customWidth="1" min="5" max="5" width="15.38"/>
    <col customWidth="1" min="6" max="6" width="33.0"/>
    <col customWidth="1" min="7" max="7" width="22.25"/>
    <col customWidth="1" min="8" max="8" width="15.38"/>
    <col customWidth="1" min="9" max="9" width="33.0"/>
    <col customWidth="1" min="10" max="10" width="23.38"/>
    <col customWidth="1" min="11" max="11" width="19.75"/>
  </cols>
  <sheetData>
    <row r="1" ht="30.75" customHeight="1">
      <c r="A1" s="1" t="s">
        <v>0</v>
      </c>
      <c r="B1" s="2" t="s">
        <v>1</v>
      </c>
      <c r="C1" s="3"/>
      <c r="D1" s="4"/>
      <c r="E1" s="5" t="s">
        <v>2</v>
      </c>
      <c r="F1" s="6"/>
      <c r="G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8"/>
      <c r="C2" s="8"/>
      <c r="D2" s="9"/>
      <c r="E2" s="10"/>
      <c r="F2" s="6"/>
      <c r="G2" s="11" t="s">
        <v>3</v>
      </c>
      <c r="I2" s="12"/>
      <c r="J2" s="11" t="s">
        <v>4</v>
      </c>
      <c r="L2" s="6"/>
      <c r="M2" s="6"/>
      <c r="N2" s="6"/>
      <c r="P2" s="13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4" t="s">
        <v>5</v>
      </c>
      <c r="B3" s="15">
        <f>IFERROR(__xludf.DUMMYFUNCTION("-H20"),-1950000.0)</f>
        <v>-1950000</v>
      </c>
      <c r="C3" s="16" t="s">
        <v>3</v>
      </c>
      <c r="D3" s="17">
        <f>sum(H3:H5)</f>
        <v>0.0645</v>
      </c>
      <c r="E3" s="10"/>
      <c r="F3" s="6"/>
      <c r="G3" s="18" t="s">
        <v>6</v>
      </c>
      <c r="H3" s="19">
        <v>0.0225</v>
      </c>
      <c r="I3" s="6"/>
      <c r="J3" s="20" t="s">
        <v>7</v>
      </c>
      <c r="K3" s="21">
        <f>TODAY()</f>
        <v>45848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2" t="s">
        <v>8</v>
      </c>
      <c r="B4" s="23">
        <v>300.0</v>
      </c>
      <c r="C4" s="24" t="s">
        <v>9</v>
      </c>
      <c r="D4" s="25">
        <f>PMT(D3/12,B4,B3,0,0)</f>
        <v>13105.6804</v>
      </c>
      <c r="E4" s="10"/>
      <c r="F4" s="6"/>
      <c r="G4" s="26" t="s">
        <v>10</v>
      </c>
      <c r="H4" s="27">
        <v>0.042</v>
      </c>
      <c r="I4" s="6"/>
      <c r="J4" s="20" t="s">
        <v>11</v>
      </c>
      <c r="K4" s="28">
        <v>33163.0</v>
      </c>
      <c r="L4" s="6"/>
      <c r="M4" s="6"/>
      <c r="N4" s="29"/>
      <c r="O4" s="13"/>
      <c r="P4" s="13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0"/>
      <c r="B5" s="6"/>
      <c r="C5" s="6"/>
      <c r="D5" s="6"/>
      <c r="E5" s="10"/>
      <c r="F5" s="6"/>
      <c r="G5" s="31" t="s">
        <v>12</v>
      </c>
      <c r="H5" s="32"/>
      <c r="I5" s="6"/>
      <c r="J5" s="20" t="s">
        <v>13</v>
      </c>
      <c r="K5" s="20" t="str">
        <f>DATEDIF(K4,TODAY(),"Y") &amp; " Years and " &amp; DATEDIF(K4,TODAY(),"YM") &amp; " Months"</f>
        <v>34 Years and 8 Months</v>
      </c>
      <c r="L5" s="6"/>
      <c r="M5" s="6"/>
      <c r="N5" s="29"/>
      <c r="O5" s="13"/>
      <c r="P5" s="13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3" t="s">
        <v>14</v>
      </c>
      <c r="B6" s="34"/>
      <c r="C6" s="35" t="s">
        <v>15</v>
      </c>
      <c r="D6" s="35" t="s">
        <v>16</v>
      </c>
      <c r="E6" s="36" t="s">
        <v>17</v>
      </c>
      <c r="F6" s="6"/>
      <c r="G6" s="6"/>
      <c r="H6" s="6"/>
      <c r="I6" s="6"/>
      <c r="J6" s="20" t="s">
        <v>18</v>
      </c>
      <c r="K6" s="37">
        <f>DATEDIF(K4,TODAY(),"M")</f>
        <v>416</v>
      </c>
      <c r="L6" s="6"/>
      <c r="M6" s="6"/>
      <c r="N6" s="29"/>
      <c r="O6" s="13"/>
      <c r="P6" s="13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8" t="s">
        <v>19</v>
      </c>
      <c r="B7" s="39">
        <v>119979.04</v>
      </c>
      <c r="C7" s="6"/>
      <c r="D7" s="6"/>
      <c r="E7" s="40">
        <v>0.0</v>
      </c>
      <c r="F7" s="12"/>
      <c r="G7" s="18" t="s">
        <v>20</v>
      </c>
      <c r="H7" s="41">
        <f>B11*12</f>
        <v>1439748.48</v>
      </c>
      <c r="I7" s="13"/>
      <c r="J7" s="20" t="s">
        <v>21</v>
      </c>
      <c r="K7" s="37">
        <f>780-K6</f>
        <v>364</v>
      </c>
      <c r="L7" s="6"/>
      <c r="M7" s="6"/>
      <c r="N7" s="29"/>
      <c r="O7" s="13"/>
      <c r="P7" s="13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42"/>
      <c r="C8" s="6"/>
      <c r="D8" s="6"/>
      <c r="E8" s="40">
        <f t="shared" ref="E8:E10" si="1">D8/12*10/12</f>
        <v>0</v>
      </c>
      <c r="F8" s="12"/>
      <c r="G8" s="18" t="s">
        <v>22</v>
      </c>
      <c r="H8" s="41">
        <f>H7/12</f>
        <v>119979.04</v>
      </c>
      <c r="I8" s="13"/>
      <c r="J8" s="20" t="s">
        <v>23</v>
      </c>
      <c r="K8" s="37">
        <f>K7-3</f>
        <v>361</v>
      </c>
      <c r="L8" s="6"/>
      <c r="M8" s="6"/>
      <c r="N8" s="29"/>
      <c r="O8" s="13"/>
      <c r="P8" s="13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42"/>
      <c r="C9" s="6"/>
      <c r="D9" s="6"/>
      <c r="E9" s="40">
        <f t="shared" si="1"/>
        <v>0</v>
      </c>
      <c r="F9" s="12"/>
      <c r="G9" s="18" t="s">
        <v>24</v>
      </c>
      <c r="H9" s="41">
        <f>H8/2</f>
        <v>59989.52</v>
      </c>
      <c r="I9" s="13"/>
      <c r="J9" s="20" t="s">
        <v>25</v>
      </c>
      <c r="K9" s="37">
        <f>K8+60</f>
        <v>421</v>
      </c>
      <c r="L9" s="6"/>
      <c r="M9" s="6"/>
      <c r="N9" s="29"/>
      <c r="O9" s="13"/>
      <c r="P9" s="13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42"/>
      <c r="C10" s="6"/>
      <c r="D10" s="6"/>
      <c r="E10" s="40">
        <f t="shared" si="1"/>
        <v>0</v>
      </c>
      <c r="F10" s="12"/>
      <c r="G10" s="18" t="s">
        <v>26</v>
      </c>
      <c r="H10" s="37">
        <f>B4/12</f>
        <v>25</v>
      </c>
      <c r="I10" s="6"/>
      <c r="J10" s="43"/>
      <c r="K10" s="44"/>
      <c r="L10" s="6"/>
      <c r="M10" s="6"/>
      <c r="N10" s="6"/>
      <c r="O10" s="13"/>
      <c r="P10" s="13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5" t="s">
        <v>27</v>
      </c>
      <c r="B11" s="46">
        <f>SUM(B7:B10)</f>
        <v>119979.04</v>
      </c>
      <c r="C11" s="6"/>
      <c r="D11" s="18" t="s">
        <v>27</v>
      </c>
      <c r="E11" s="47">
        <f>SUM(E7:E10)</f>
        <v>0</v>
      </c>
      <c r="F11" s="12"/>
      <c r="G11" s="6"/>
      <c r="H11" s="6"/>
      <c r="I11" s="6"/>
      <c r="J11" s="12"/>
      <c r="K11" s="44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8" t="s">
        <v>28</v>
      </c>
      <c r="B12" s="6"/>
      <c r="C12" s="6"/>
      <c r="D12" s="6"/>
      <c r="E12" s="10"/>
      <c r="F12" s="6"/>
      <c r="G12" s="11"/>
      <c r="I12" s="6"/>
      <c r="J12" s="11" t="s">
        <v>29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3" t="s">
        <v>30</v>
      </c>
      <c r="B13" s="35" t="s">
        <v>31</v>
      </c>
      <c r="C13" s="35" t="s">
        <v>32</v>
      </c>
      <c r="D13" s="35" t="s">
        <v>33</v>
      </c>
      <c r="E13" s="36" t="s">
        <v>17</v>
      </c>
      <c r="F13" s="6"/>
      <c r="G13" s="18"/>
      <c r="H13" s="41"/>
      <c r="I13" s="6"/>
      <c r="J13" s="20" t="s">
        <v>7</v>
      </c>
      <c r="K13" s="21">
        <f>TODAY()</f>
        <v>45848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0"/>
      <c r="B14" s="44"/>
      <c r="C14" s="44"/>
      <c r="D14" s="44"/>
      <c r="E14" s="40">
        <f t="shared" ref="E14:E18" si="2">D14*5%</f>
        <v>0</v>
      </c>
      <c r="F14" s="12"/>
      <c r="G14" s="18"/>
      <c r="H14" s="49"/>
      <c r="I14" s="6"/>
      <c r="J14" s="20" t="s">
        <v>34</v>
      </c>
      <c r="K14" s="28">
        <v>45590.0</v>
      </c>
      <c r="L14" s="6"/>
      <c r="M14" s="6"/>
      <c r="N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0"/>
      <c r="B15" s="44"/>
      <c r="C15" s="44"/>
      <c r="D15" s="44"/>
      <c r="E15" s="40">
        <f t="shared" si="2"/>
        <v>0</v>
      </c>
      <c r="F15" s="12"/>
      <c r="G15" s="18"/>
      <c r="H15" s="50"/>
      <c r="I15" s="6"/>
      <c r="J15" s="20" t="s">
        <v>35</v>
      </c>
      <c r="K15" s="37" t="str">
        <f>DATEDIF(K14,TODAY(),"Y") &amp; " Years and " &amp; DATEDIF(K14,TODAY(),"YM") &amp; " Months"</f>
        <v>0 Years and 8 Months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0"/>
      <c r="B16" s="44"/>
      <c r="C16" s="44"/>
      <c r="D16" s="44"/>
      <c r="E16" s="40">
        <f t="shared" si="2"/>
        <v>0</v>
      </c>
      <c r="F16" s="12"/>
      <c r="G16" s="6"/>
      <c r="H16" s="6"/>
      <c r="I16" s="12"/>
      <c r="J16" s="6"/>
      <c r="K16" s="6"/>
      <c r="L16" s="6"/>
      <c r="M16" s="6"/>
      <c r="N16" s="29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0"/>
      <c r="B17" s="44"/>
      <c r="C17" s="44"/>
      <c r="D17" s="44"/>
      <c r="E17" s="40">
        <f t="shared" si="2"/>
        <v>0</v>
      </c>
      <c r="F17" s="12"/>
      <c r="G17" s="6"/>
      <c r="H17" s="6"/>
      <c r="I17" s="12"/>
      <c r="J17" s="6"/>
      <c r="K17" s="6"/>
      <c r="L17" s="6"/>
      <c r="M17" s="6"/>
      <c r="N17" s="29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0"/>
      <c r="B18" s="44"/>
      <c r="C18" s="44"/>
      <c r="D18" s="44"/>
      <c r="E18" s="40">
        <f t="shared" si="2"/>
        <v>0</v>
      </c>
      <c r="F18" s="12"/>
      <c r="G18" s="51" t="s">
        <v>36</v>
      </c>
      <c r="H18" s="52" t="s">
        <v>37</v>
      </c>
      <c r="I18" s="12"/>
      <c r="J18" s="6"/>
      <c r="K18" s="6"/>
      <c r="L18" s="6"/>
      <c r="M18" s="6"/>
      <c r="N18" s="29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0"/>
      <c r="B19" s="44"/>
      <c r="C19" s="6"/>
      <c r="D19" s="44"/>
      <c r="E19" s="53"/>
      <c r="F19" s="12"/>
      <c r="G19" s="18" t="s">
        <v>38</v>
      </c>
      <c r="H19" s="54">
        <v>3000000.0</v>
      </c>
      <c r="I19" s="12"/>
      <c r="J19" s="6"/>
      <c r="K19" s="6"/>
      <c r="L19" s="6"/>
      <c r="M19" s="6"/>
      <c r="N19" s="29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0"/>
      <c r="B20" s="44"/>
      <c r="C20" s="6"/>
      <c r="D20" s="44"/>
      <c r="E20" s="55"/>
      <c r="F20" s="42"/>
      <c r="G20" s="18" t="s">
        <v>39</v>
      </c>
      <c r="H20" s="54">
        <f>H19*65/100</f>
        <v>1950000</v>
      </c>
      <c r="I20" s="12"/>
      <c r="J20" s="6"/>
      <c r="L20" s="6"/>
      <c r="M20" s="6"/>
      <c r="N20" s="29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0"/>
      <c r="B21" s="44"/>
      <c r="C21" s="6"/>
      <c r="D21" s="56" t="s">
        <v>27</v>
      </c>
      <c r="E21" s="57">
        <f>SUM(E14:E20)</f>
        <v>0</v>
      </c>
      <c r="F21" s="58"/>
      <c r="G21" s="18" t="s">
        <v>40</v>
      </c>
      <c r="H21" s="54">
        <f>H19-H20</f>
        <v>1050000</v>
      </c>
      <c r="I21" s="58"/>
      <c r="J21" s="6"/>
      <c r="K21" s="59"/>
      <c r="L21" s="6"/>
      <c r="M21" s="6"/>
      <c r="N21" s="29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0"/>
      <c r="B22" s="44"/>
      <c r="C22" s="20" t="s">
        <v>41</v>
      </c>
      <c r="D22" s="6"/>
      <c r="E22" s="40">
        <f>B11+E11</f>
        <v>119979.04</v>
      </c>
      <c r="F22" s="12"/>
      <c r="G22" s="18" t="s">
        <v>42</v>
      </c>
      <c r="H22" s="54">
        <f>H19*6%</f>
        <v>180000</v>
      </c>
      <c r="I22" s="12"/>
      <c r="J22" s="6"/>
      <c r="K22" s="6"/>
      <c r="L22" s="60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0"/>
      <c r="B23" s="44"/>
      <c r="C23" s="20" t="s">
        <v>43</v>
      </c>
      <c r="D23" s="6"/>
      <c r="E23" s="61">
        <f>D4+E21</f>
        <v>13105.6804</v>
      </c>
      <c r="F23" s="12"/>
      <c r="G23" s="12"/>
      <c r="H23" s="12"/>
      <c r="I23" s="4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0"/>
      <c r="B24" s="6"/>
      <c r="C24" s="6"/>
      <c r="D24" s="6"/>
      <c r="E24" s="10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2" t="s">
        <v>44</v>
      </c>
      <c r="B25" s="63">
        <f>E23/E22</f>
        <v>0.1092330827</v>
      </c>
      <c r="C25" s="64"/>
      <c r="D25" s="6"/>
      <c r="E25" s="10"/>
      <c r="F25" s="6"/>
      <c r="G25" s="6"/>
      <c r="H25" s="13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0"/>
      <c r="B26" s="6"/>
      <c r="C26" s="6"/>
      <c r="D26" s="6"/>
      <c r="E26" s="65"/>
      <c r="F26" s="58"/>
      <c r="G26" s="6"/>
      <c r="H26" s="13"/>
      <c r="I26" s="5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8" t="s">
        <v>45</v>
      </c>
      <c r="B27" s="46">
        <f>B11*12*7</f>
        <v>10078239.36</v>
      </c>
      <c r="C27" s="6"/>
      <c r="D27" s="6"/>
      <c r="E27" s="10"/>
      <c r="F27" s="6"/>
      <c r="G27" s="6"/>
      <c r="H27" s="1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6" t="s">
        <v>46</v>
      </c>
      <c r="B28" s="67">
        <f>B11*12*8</f>
        <v>11517987.84</v>
      </c>
      <c r="C28" s="68"/>
      <c r="D28" s="68"/>
      <c r="E28" s="69"/>
      <c r="F28" s="6"/>
      <c r="G28" s="6"/>
      <c r="H28" s="13"/>
      <c r="I28" s="6"/>
      <c r="J28" s="43"/>
      <c r="K28" s="4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1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4"/>
      <c r="J31" s="6"/>
      <c r="K31" s="5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5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1">
    <mergeCell ref="J12:K12"/>
    <mergeCell ref="N14:O14"/>
    <mergeCell ref="J20:K20"/>
    <mergeCell ref="J30:K30"/>
    <mergeCell ref="B1:D1"/>
    <mergeCell ref="G1:L1"/>
    <mergeCell ref="A2:D2"/>
    <mergeCell ref="G2:H2"/>
    <mergeCell ref="J2:K2"/>
    <mergeCell ref="N2:O2"/>
    <mergeCell ref="G12:H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0.88"/>
  </cols>
  <sheetData>
    <row r="1" ht="15.75" customHeight="1">
      <c r="A1" s="70" t="s">
        <v>47</v>
      </c>
      <c r="B1" s="70" t="s">
        <v>48</v>
      </c>
    </row>
    <row r="2" ht="15.75" customHeight="1"/>
    <row r="3" ht="15.75" customHeight="1">
      <c r="A3" s="71" t="s">
        <v>49</v>
      </c>
      <c r="B3" s="72">
        <v>11175.308978494626</v>
      </c>
    </row>
    <row r="4" ht="15.75" customHeight="1">
      <c r="A4" s="71" t="s">
        <v>50</v>
      </c>
      <c r="B4" s="72">
        <v>225850.99284946243</v>
      </c>
    </row>
    <row r="5" ht="15.75" customHeight="1">
      <c r="A5" s="70" t="s">
        <v>27</v>
      </c>
      <c r="B5" s="73">
        <f>sum(B3:B4)</f>
        <v>237026.3018</v>
      </c>
    </row>
    <row r="6" ht="15.75" customHeight="1">
      <c r="A6" s="71"/>
      <c r="B6" s="74"/>
    </row>
    <row r="7" ht="15.75" customHeight="1"/>
    <row r="8" ht="15.75" customHeight="1"/>
    <row r="9" ht="15.75" customHeight="1">
      <c r="A9" s="71" t="s">
        <v>51</v>
      </c>
      <c r="B9" s="72">
        <v>430.0</v>
      </c>
    </row>
    <row r="10" ht="15.75" customHeight="1">
      <c r="A10" s="71" t="s">
        <v>52</v>
      </c>
      <c r="B10" s="72">
        <v>119549.04</v>
      </c>
    </row>
    <row r="11" ht="15.75" customHeight="1">
      <c r="A11" s="70" t="s">
        <v>27</v>
      </c>
      <c r="B11" s="73">
        <f>sum(B9:B10)</f>
        <v>119979.04</v>
      </c>
      <c r="C11" s="71" t="s">
        <v>53</v>
      </c>
    </row>
    <row r="12" ht="15.75" customHeight="1">
      <c r="A12" s="71"/>
      <c r="B12" s="72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44.5"/>
  </cols>
  <sheetData>
    <row r="1">
      <c r="A1" s="71">
        <v>1.0</v>
      </c>
      <c r="B1" s="71" t="s">
        <v>54</v>
      </c>
    </row>
    <row r="2">
      <c r="A2" s="71">
        <v>2.0</v>
      </c>
      <c r="B2" s="71" t="s">
        <v>55</v>
      </c>
    </row>
    <row r="3">
      <c r="A3" s="71">
        <v>3.0</v>
      </c>
      <c r="B3" s="71" t="s">
        <v>56</v>
      </c>
    </row>
    <row r="4">
      <c r="A4" s="71">
        <v>4.0</v>
      </c>
      <c r="B4" s="71" t="s">
        <v>57</v>
      </c>
    </row>
    <row r="5">
      <c r="A5" s="71">
        <v>5.0</v>
      </c>
      <c r="B5" s="71" t="s">
        <v>58</v>
      </c>
    </row>
    <row r="6">
      <c r="A6" s="71">
        <v>6.0</v>
      </c>
      <c r="B6" s="71" t="s">
        <v>59</v>
      </c>
    </row>
    <row r="7">
      <c r="A7" s="71">
        <v>7.0</v>
      </c>
      <c r="B7" s="71" t="s">
        <v>60</v>
      </c>
    </row>
    <row r="8">
      <c r="A8" s="71">
        <v>8.0</v>
      </c>
      <c r="B8" s="75" t="s">
        <v>61</v>
      </c>
    </row>
    <row r="9">
      <c r="A9" s="71">
        <v>9.0</v>
      </c>
      <c r="B9" s="71" t="s">
        <v>62</v>
      </c>
    </row>
    <row r="15">
      <c r="B15" s="76" t="s">
        <v>63</v>
      </c>
    </row>
    <row r="16">
      <c r="A16" s="76">
        <v>1.0</v>
      </c>
      <c r="B16" s="76" t="s">
        <v>64</v>
      </c>
    </row>
    <row r="17">
      <c r="A17" s="76">
        <v>2.0</v>
      </c>
      <c r="B17" s="76" t="s">
        <v>65</v>
      </c>
    </row>
    <row r="18">
      <c r="A18" s="76">
        <v>3.0</v>
      </c>
      <c r="B18" s="76" t="s">
        <v>66</v>
      </c>
    </row>
    <row r="19">
      <c r="A19" s="76">
        <v>4.0</v>
      </c>
      <c r="B19" s="76" t="s">
        <v>67</v>
      </c>
    </row>
    <row r="20">
      <c r="B20" s="76" t="s">
        <v>68</v>
      </c>
    </row>
    <row r="21">
      <c r="B21" s="76" t="s">
        <v>69</v>
      </c>
    </row>
    <row r="22">
      <c r="A22" s="76">
        <v>1.0</v>
      </c>
      <c r="B22" s="76" t="s">
        <v>70</v>
      </c>
    </row>
    <row r="23">
      <c r="A23" s="76">
        <v>2.0</v>
      </c>
      <c r="B23" s="76" t="s">
        <v>71</v>
      </c>
    </row>
    <row r="24">
      <c r="A24" s="76">
        <v>3.0</v>
      </c>
      <c r="B24" s="76" t="s">
        <v>72</v>
      </c>
    </row>
    <row r="25">
      <c r="A25" s="76">
        <v>4.0</v>
      </c>
      <c r="B25" s="76" t="s">
        <v>73</v>
      </c>
    </row>
    <row r="26">
      <c r="B26" s="76" t="s">
        <v>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21.25"/>
  </cols>
  <sheetData>
    <row r="1" ht="15.75" customHeight="1">
      <c r="A1" s="77" t="s">
        <v>75</v>
      </c>
      <c r="B1" s="78"/>
      <c r="C1" s="78"/>
      <c r="D1" s="78"/>
      <c r="E1" s="78"/>
      <c r="F1" s="78"/>
      <c r="G1" s="79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0" t="s">
        <v>76</v>
      </c>
      <c r="B3" s="4"/>
      <c r="C3" s="81" t="s">
        <v>1</v>
      </c>
      <c r="D3" s="3"/>
      <c r="E3" s="3"/>
      <c r="F3" s="3"/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2" t="s">
        <v>77</v>
      </c>
      <c r="B4" s="79"/>
      <c r="C4" s="83" t="s">
        <v>78</v>
      </c>
      <c r="D4" s="78"/>
      <c r="E4" s="78"/>
      <c r="F4" s="78"/>
      <c r="G4" s="7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4" t="s">
        <v>79</v>
      </c>
      <c r="B5" s="85"/>
      <c r="C5" s="86">
        <v>6.452113544E9</v>
      </c>
      <c r="D5" s="87"/>
      <c r="E5" s="87"/>
      <c r="F5" s="87"/>
      <c r="G5" s="8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9" t="s">
        <v>80</v>
      </c>
      <c r="B7" s="90">
        <v>45627.0</v>
      </c>
      <c r="C7" s="90">
        <v>45658.0</v>
      </c>
      <c r="D7" s="91">
        <v>45689.0</v>
      </c>
      <c r="E7" s="92">
        <v>45717.0</v>
      </c>
      <c r="F7" s="90">
        <v>45748.0</v>
      </c>
      <c r="G7" s="90">
        <v>45802.0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93" t="s">
        <v>81</v>
      </c>
      <c r="B8" s="94" t="s">
        <v>82</v>
      </c>
      <c r="C8" s="94" t="s">
        <v>82</v>
      </c>
      <c r="D8" s="94" t="s">
        <v>82</v>
      </c>
      <c r="E8" s="94" t="s">
        <v>82</v>
      </c>
      <c r="F8" s="94" t="s">
        <v>82</v>
      </c>
      <c r="G8" s="94" t="s">
        <v>82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95">
        <v>1.0</v>
      </c>
      <c r="B9" s="96">
        <v>0.0</v>
      </c>
      <c r="C9" s="96">
        <v>6752.0</v>
      </c>
      <c r="D9" s="96">
        <v>27977.0</v>
      </c>
      <c r="E9" s="96">
        <v>133.0</v>
      </c>
      <c r="F9" s="97">
        <v>6622.0</v>
      </c>
      <c r="G9" s="96">
        <v>4575.67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98">
        <v>2.0</v>
      </c>
      <c r="B10" s="96">
        <v>0.0</v>
      </c>
      <c r="C10" s="96">
        <v>7607.0</v>
      </c>
      <c r="D10" s="96">
        <v>27977.0</v>
      </c>
      <c r="E10" s="96">
        <v>133.0</v>
      </c>
      <c r="F10" s="96">
        <v>5316.0</v>
      </c>
      <c r="G10" s="96">
        <v>5295.46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98">
        <v>3.0</v>
      </c>
      <c r="B11" s="96">
        <v>0.0</v>
      </c>
      <c r="C11" s="96">
        <v>7261.0</v>
      </c>
      <c r="D11" s="96">
        <v>26805.0</v>
      </c>
      <c r="E11" s="96">
        <v>8246.0</v>
      </c>
      <c r="F11" s="96">
        <v>7649.0</v>
      </c>
      <c r="G11" s="96">
        <v>1905.01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98">
        <v>4.0</v>
      </c>
      <c r="B12" s="96">
        <v>0.0</v>
      </c>
      <c r="C12" s="96">
        <v>6985.0</v>
      </c>
      <c r="D12" s="96">
        <v>26805.0</v>
      </c>
      <c r="E12" s="96">
        <v>7982.0</v>
      </c>
      <c r="F12" s="96">
        <v>4539.0</v>
      </c>
      <c r="G12" s="96">
        <v>2637.32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98">
        <v>5.0</v>
      </c>
      <c r="B13" s="96">
        <v>0.0</v>
      </c>
      <c r="C13" s="96">
        <v>6985.0</v>
      </c>
      <c r="D13" s="96">
        <v>26805.0</v>
      </c>
      <c r="E13" s="96">
        <v>3168.0</v>
      </c>
      <c r="F13" s="96">
        <v>1564.0</v>
      </c>
      <c r="G13" s="96">
        <v>2348.13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98">
        <v>6.0</v>
      </c>
      <c r="B14" s="96">
        <v>0.0</v>
      </c>
      <c r="C14" s="96">
        <v>6985.0</v>
      </c>
      <c r="D14" s="96">
        <v>26683.0</v>
      </c>
      <c r="E14" s="96">
        <v>2912.0</v>
      </c>
      <c r="F14" s="96">
        <v>204.0</v>
      </c>
      <c r="G14" s="96">
        <v>1881.56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98">
        <v>7.0</v>
      </c>
      <c r="B15" s="96">
        <v>0.0</v>
      </c>
      <c r="C15" s="96">
        <v>1974.0</v>
      </c>
      <c r="D15" s="96">
        <v>20441.0</v>
      </c>
      <c r="E15" s="96">
        <v>6992.0</v>
      </c>
      <c r="F15" s="96">
        <v>955.0</v>
      </c>
      <c r="G15" s="96">
        <v>3790.66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98">
        <v>8.0</v>
      </c>
      <c r="B16" s="96">
        <v>0.0</v>
      </c>
      <c r="C16" s="96">
        <v>1649.0</v>
      </c>
      <c r="D16" s="96">
        <v>20198.0</v>
      </c>
      <c r="E16" s="96">
        <v>6423.0</v>
      </c>
      <c r="F16" s="96">
        <v>464.0</v>
      </c>
      <c r="G16" s="96">
        <v>13350.71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98">
        <v>9.0</v>
      </c>
      <c r="B17" s="96">
        <v>900.0</v>
      </c>
      <c r="C17" s="96">
        <v>1192.0</v>
      </c>
      <c r="D17" s="96">
        <v>20198.0</v>
      </c>
      <c r="E17" s="96">
        <v>5391.0</v>
      </c>
      <c r="F17" s="96">
        <v>1225.0</v>
      </c>
      <c r="G17" s="96">
        <v>4981.67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98">
        <v>10.0</v>
      </c>
      <c r="B18" s="96">
        <v>14959.0</v>
      </c>
      <c r="C18" s="96">
        <v>998.0</v>
      </c>
      <c r="D18" s="96">
        <v>19931.0</v>
      </c>
      <c r="E18" s="96">
        <v>3554.0</v>
      </c>
      <c r="F18" s="96">
        <v>2001.0</v>
      </c>
      <c r="G18" s="96">
        <v>3305.82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98">
        <v>11.0</v>
      </c>
      <c r="B19" s="96">
        <v>14959.0</v>
      </c>
      <c r="C19" s="96">
        <v>483.0</v>
      </c>
      <c r="D19" s="96">
        <v>31406.0</v>
      </c>
      <c r="E19" s="96">
        <v>4192.0</v>
      </c>
      <c r="F19" s="96">
        <v>1212.0</v>
      </c>
      <c r="G19" s="96">
        <v>1965.45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98">
        <v>12.0</v>
      </c>
      <c r="B20" s="96">
        <v>14541.0</v>
      </c>
      <c r="C20" s="96">
        <v>468.0</v>
      </c>
      <c r="D20" s="96">
        <v>99227.0</v>
      </c>
      <c r="E20" s="96">
        <v>4422.0</v>
      </c>
      <c r="F20" s="96">
        <v>491.0</v>
      </c>
      <c r="G20" s="96">
        <v>5569.8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98">
        <v>13.0</v>
      </c>
      <c r="B21" s="96">
        <v>9677.0</v>
      </c>
      <c r="C21" s="96">
        <v>468.0</v>
      </c>
      <c r="D21" s="96">
        <v>53533.0</v>
      </c>
      <c r="E21" s="96">
        <v>4094.0</v>
      </c>
      <c r="F21" s="96">
        <v>2879.0</v>
      </c>
      <c r="G21" s="96">
        <v>3499.5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98">
        <v>14.0</v>
      </c>
      <c r="B22" s="96">
        <v>7632.0</v>
      </c>
      <c r="C22" s="96">
        <v>116.0</v>
      </c>
      <c r="D22" s="96">
        <v>166863.0</v>
      </c>
      <c r="E22" s="96">
        <v>442.0</v>
      </c>
      <c r="F22" s="96">
        <v>2879.0</v>
      </c>
      <c r="G22" s="96">
        <v>2596.4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98">
        <v>15.0</v>
      </c>
      <c r="B23" s="96">
        <v>7122.0</v>
      </c>
      <c r="C23" s="96">
        <v>1890.0</v>
      </c>
      <c r="D23" s="96">
        <v>10712.0</v>
      </c>
      <c r="E23" s="96">
        <v>696.0</v>
      </c>
      <c r="F23" s="96">
        <v>7352.0</v>
      </c>
      <c r="G23" s="96">
        <v>49903.42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98">
        <v>16.0</v>
      </c>
      <c r="B24" s="96">
        <v>4487.0</v>
      </c>
      <c r="C24" s="96">
        <v>1696.0</v>
      </c>
      <c r="D24" s="96">
        <v>8672.0</v>
      </c>
      <c r="E24" s="96">
        <v>667.0</v>
      </c>
      <c r="F24" s="96">
        <v>4558.0</v>
      </c>
      <c r="G24" s="96">
        <v>46385.34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98">
        <v>17.0</v>
      </c>
      <c r="B25" s="96">
        <v>3963.0</v>
      </c>
      <c r="C25" s="96">
        <v>8488.0</v>
      </c>
      <c r="D25" s="96">
        <v>6836.0</v>
      </c>
      <c r="E25" s="96">
        <v>4654.0</v>
      </c>
      <c r="F25" s="96">
        <v>3524.0</v>
      </c>
      <c r="G25" s="96">
        <v>43938.12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98">
        <v>18.0</v>
      </c>
      <c r="B26" s="96">
        <v>10389.0</v>
      </c>
      <c r="C26" s="96">
        <v>8445.0</v>
      </c>
      <c r="D26" s="96">
        <v>161.0</v>
      </c>
      <c r="E26" s="96">
        <v>4274.0</v>
      </c>
      <c r="F26" s="96">
        <v>17613.0</v>
      </c>
      <c r="G26" s="96">
        <v>43018.75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98">
        <v>19.0</v>
      </c>
      <c r="B27" s="96">
        <v>9918.0</v>
      </c>
      <c r="C27" s="96">
        <v>4034.0</v>
      </c>
      <c r="D27" s="96">
        <v>1592.0</v>
      </c>
      <c r="E27" s="96">
        <v>3472.0</v>
      </c>
      <c r="F27" s="96">
        <v>5487.0</v>
      </c>
      <c r="G27" s="96">
        <v>42453.62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98">
        <v>20.0</v>
      </c>
      <c r="B28" s="96">
        <v>9889.0</v>
      </c>
      <c r="C28" s="96">
        <v>3936.0</v>
      </c>
      <c r="D28" s="96">
        <v>35.0</v>
      </c>
      <c r="E28" s="96">
        <v>1403.0</v>
      </c>
      <c r="F28" s="96">
        <v>4737.0</v>
      </c>
      <c r="G28" s="96">
        <v>38106.54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98">
        <v>21.0</v>
      </c>
      <c r="B29" s="96">
        <v>9790.0</v>
      </c>
      <c r="C29" s="96">
        <v>3936.0</v>
      </c>
      <c r="D29" s="96">
        <v>35.0</v>
      </c>
      <c r="E29" s="96">
        <v>989.0</v>
      </c>
      <c r="F29" s="96">
        <v>8963.0</v>
      </c>
      <c r="G29" s="96">
        <v>37827.54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98">
        <v>22.0</v>
      </c>
      <c r="B30" s="96">
        <v>9604.0</v>
      </c>
      <c r="C30" s="96">
        <v>3927.0</v>
      </c>
      <c r="D30" s="96">
        <v>35.0</v>
      </c>
      <c r="E30" s="96">
        <v>187.0</v>
      </c>
      <c r="F30" s="96">
        <v>5411.0</v>
      </c>
      <c r="G30" s="96">
        <v>35629.24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98">
        <v>23.0</v>
      </c>
      <c r="B31" s="96">
        <v>9604.0</v>
      </c>
      <c r="C31" s="96">
        <v>3655.0</v>
      </c>
      <c r="D31" s="96">
        <v>20.0</v>
      </c>
      <c r="E31" s="96">
        <v>140.0</v>
      </c>
      <c r="F31" s="96">
        <v>4334.0</v>
      </c>
      <c r="G31" s="96">
        <v>38131.43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98">
        <v>24.0</v>
      </c>
      <c r="B32" s="96">
        <v>9604.0</v>
      </c>
      <c r="C32" s="96">
        <v>102534.0</v>
      </c>
      <c r="D32" s="96">
        <v>20.0</v>
      </c>
      <c r="E32" s="96">
        <v>2550.0</v>
      </c>
      <c r="F32" s="96">
        <v>3603.0</v>
      </c>
      <c r="G32" s="96">
        <v>37047.16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98">
        <v>25.0</v>
      </c>
      <c r="B33" s="96">
        <v>9604.0</v>
      </c>
      <c r="C33" s="96">
        <v>35134.0</v>
      </c>
      <c r="D33" s="96">
        <v>20.0</v>
      </c>
      <c r="E33" s="96">
        <v>2297.0</v>
      </c>
      <c r="F33" s="96">
        <v>5857.0</v>
      </c>
      <c r="G33" s="96">
        <v>40429.26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98">
        <v>26.0</v>
      </c>
      <c r="B34" s="96">
        <v>9425.0</v>
      </c>
      <c r="C34" s="96">
        <v>32371.0</v>
      </c>
      <c r="D34" s="96">
        <v>20.0</v>
      </c>
      <c r="E34" s="96">
        <v>1793.0</v>
      </c>
      <c r="F34" s="96">
        <v>4243.0</v>
      </c>
      <c r="G34" s="96">
        <v>37961.9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98">
        <v>27.0</v>
      </c>
      <c r="B35" s="96">
        <v>8234.0</v>
      </c>
      <c r="C35" s="96">
        <v>32156.0</v>
      </c>
      <c r="D35" s="96">
        <v>20.0</v>
      </c>
      <c r="E35" s="96">
        <v>877.0</v>
      </c>
      <c r="F35" s="96">
        <v>5602.0</v>
      </c>
      <c r="G35" s="96">
        <v>36487.3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98">
        <v>28.0</v>
      </c>
      <c r="B36" s="96">
        <v>8167.0</v>
      </c>
      <c r="C36" s="96">
        <v>32156.0</v>
      </c>
      <c r="D36" s="96">
        <v>18.0</v>
      </c>
      <c r="E36" s="96">
        <v>10103.0</v>
      </c>
      <c r="F36" s="96">
        <v>3238.0</v>
      </c>
      <c r="G36" s="96">
        <v>1154.9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98">
        <v>29.0</v>
      </c>
      <c r="B37" s="96">
        <v>7838.0</v>
      </c>
      <c r="C37" s="96">
        <v>27989.0</v>
      </c>
      <c r="D37" s="97">
        <v>0.0</v>
      </c>
      <c r="E37" s="96">
        <v>9717.0</v>
      </c>
      <c r="F37" s="96">
        <v>6282.0</v>
      </c>
      <c r="G37" s="96">
        <v>2560.09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98">
        <v>30.0</v>
      </c>
      <c r="B38" s="96">
        <v>6973.0</v>
      </c>
      <c r="C38" s="96">
        <v>27989.0</v>
      </c>
      <c r="D38" s="97">
        <v>0.0</v>
      </c>
      <c r="E38" s="96">
        <v>7874.0</v>
      </c>
      <c r="F38" s="96">
        <v>2256.0</v>
      </c>
      <c r="G38" s="96">
        <v>1727.35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99">
        <v>31.0</v>
      </c>
      <c r="B39" s="96">
        <v>6973.0</v>
      </c>
      <c r="C39" s="96">
        <v>27989.0</v>
      </c>
      <c r="D39" s="97">
        <v>0.0</v>
      </c>
      <c r="E39" s="97">
        <v>7409.0</v>
      </c>
      <c r="F39" s="97">
        <v>0.0</v>
      </c>
      <c r="G39" s="97">
        <v>4351.35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93" t="s">
        <v>83</v>
      </c>
      <c r="B40" s="100">
        <f t="shared" ref="B40:G40" si="1">AVERAGE(B9:B39)</f>
        <v>6588.774194</v>
      </c>
      <c r="C40" s="101">
        <f t="shared" si="1"/>
        <v>13169.29032</v>
      </c>
      <c r="D40" s="101">
        <f t="shared" si="1"/>
        <v>20098.22581</v>
      </c>
      <c r="E40" s="102">
        <f t="shared" si="1"/>
        <v>3780.193548</v>
      </c>
      <c r="F40" s="100">
        <f t="shared" si="1"/>
        <v>4227.741935</v>
      </c>
      <c r="G40" s="101">
        <f t="shared" si="1"/>
        <v>19187.62806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03" t="s">
        <v>84</v>
      </c>
      <c r="B42" s="104">
        <f>AVERAGE(B40:G40)</f>
        <v>11175.30898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G1"/>
    <mergeCell ref="A3:B3"/>
    <mergeCell ref="C3:G3"/>
    <mergeCell ref="A4:B4"/>
    <mergeCell ref="C4:G4"/>
    <mergeCell ref="A5:B5"/>
    <mergeCell ref="C5:G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77" t="s">
        <v>85</v>
      </c>
      <c r="B1" s="78"/>
      <c r="C1" s="78"/>
      <c r="D1" s="78"/>
      <c r="E1" s="78"/>
      <c r="F1" s="78"/>
      <c r="G1" s="79"/>
      <c r="H1" s="6"/>
      <c r="I1" s="6"/>
    </row>
    <row r="2" ht="15.75" customHeight="1">
      <c r="A2" s="6"/>
      <c r="B2" s="6"/>
      <c r="C2" s="6"/>
      <c r="D2" s="6"/>
      <c r="E2" s="6"/>
      <c r="F2" s="6"/>
      <c r="G2" s="6"/>
      <c r="H2" s="6"/>
      <c r="I2" s="6"/>
    </row>
    <row r="3" ht="15.75" customHeight="1">
      <c r="A3" s="105" t="s">
        <v>76</v>
      </c>
      <c r="B3" s="79"/>
      <c r="C3" s="81" t="s">
        <v>1</v>
      </c>
      <c r="D3" s="3"/>
      <c r="E3" s="3"/>
      <c r="F3" s="3"/>
      <c r="G3" s="3"/>
      <c r="H3" s="13"/>
      <c r="I3" s="6"/>
    </row>
    <row r="4" ht="15.75" customHeight="1">
      <c r="A4" s="105" t="s">
        <v>77</v>
      </c>
      <c r="B4" s="79"/>
      <c r="C4" s="83" t="s">
        <v>78</v>
      </c>
      <c r="D4" s="78"/>
      <c r="E4" s="78"/>
      <c r="F4" s="78"/>
      <c r="G4" s="78"/>
      <c r="H4" s="13"/>
      <c r="I4" s="6"/>
    </row>
    <row r="5" ht="15.75" customHeight="1">
      <c r="A5" s="105" t="s">
        <v>79</v>
      </c>
      <c r="B5" s="79"/>
      <c r="C5" s="86">
        <v>6.452113544E9</v>
      </c>
      <c r="D5" s="87"/>
      <c r="E5" s="87"/>
      <c r="F5" s="87"/>
      <c r="G5" s="87"/>
      <c r="H5" s="13"/>
      <c r="I5" s="6"/>
    </row>
    <row r="6" ht="15.75" customHeight="1">
      <c r="A6" s="13"/>
      <c r="B6" s="13"/>
      <c r="E6" s="13"/>
      <c r="F6" s="13"/>
      <c r="G6" s="64"/>
      <c r="H6" s="13"/>
      <c r="I6" s="6"/>
    </row>
    <row r="7" ht="15.75" customHeight="1">
      <c r="A7" s="106">
        <v>45627.0</v>
      </c>
      <c r="B7" s="106">
        <v>45658.0</v>
      </c>
      <c r="C7" s="106">
        <v>45689.0</v>
      </c>
      <c r="D7" s="106">
        <v>45717.0</v>
      </c>
      <c r="E7" s="106">
        <v>45748.0</v>
      </c>
      <c r="F7" s="106">
        <v>45802.0</v>
      </c>
      <c r="G7" s="29"/>
      <c r="H7" s="107" t="s">
        <v>86</v>
      </c>
      <c r="I7" s="107" t="s">
        <v>87</v>
      </c>
    </row>
    <row r="8" ht="15.75" customHeight="1">
      <c r="A8" s="108">
        <f t="shared" ref="A8:F8" si="1">sum(A9:A51)</f>
        <v>0</v>
      </c>
      <c r="B8" s="108">
        <f t="shared" si="1"/>
        <v>1108</v>
      </c>
      <c r="C8" s="108">
        <f t="shared" si="1"/>
        <v>0</v>
      </c>
      <c r="D8" s="108">
        <f t="shared" si="1"/>
        <v>1472</v>
      </c>
      <c r="E8" s="108">
        <f t="shared" si="1"/>
        <v>0</v>
      </c>
      <c r="F8" s="108">
        <f t="shared" si="1"/>
        <v>0</v>
      </c>
      <c r="G8" s="13"/>
      <c r="H8" s="109">
        <f>sum(A8:F8)</f>
        <v>2580</v>
      </c>
      <c r="I8" s="109">
        <f>H8/6</f>
        <v>430</v>
      </c>
    </row>
    <row r="9" ht="15.75" customHeight="1">
      <c r="A9" s="42">
        <v>0.0</v>
      </c>
      <c r="B9" s="110">
        <v>1108.0</v>
      </c>
      <c r="C9" s="110"/>
      <c r="D9" s="110">
        <v>872.0</v>
      </c>
      <c r="E9" s="110"/>
      <c r="F9" s="110"/>
      <c r="G9" s="13"/>
      <c r="H9" s="13"/>
      <c r="I9" s="13"/>
    </row>
    <row r="10" ht="15.75" customHeight="1">
      <c r="A10" s="42"/>
      <c r="B10" s="110"/>
      <c r="C10" s="110"/>
      <c r="D10" s="110">
        <v>600.0</v>
      </c>
      <c r="E10" s="110"/>
      <c r="F10" s="110"/>
      <c r="G10" s="13"/>
      <c r="H10" s="13"/>
      <c r="I10" s="13"/>
    </row>
    <row r="11" ht="15.75" customHeight="1">
      <c r="A11" s="42"/>
      <c r="B11" s="42"/>
      <c r="C11" s="110"/>
      <c r="D11" s="110"/>
      <c r="E11" s="110"/>
      <c r="F11" s="110"/>
      <c r="G11" s="13"/>
      <c r="H11" s="13"/>
      <c r="I11" s="13"/>
    </row>
    <row r="12" ht="15.75" customHeight="1">
      <c r="A12" s="42"/>
      <c r="B12" s="42"/>
      <c r="C12" s="110"/>
      <c r="D12" s="110"/>
      <c r="E12" s="110"/>
      <c r="F12" s="110"/>
      <c r="G12" s="13"/>
      <c r="H12" s="13"/>
      <c r="I12" s="13"/>
    </row>
    <row r="13" ht="15.75" customHeight="1">
      <c r="A13" s="42"/>
      <c r="B13" s="42"/>
      <c r="C13" s="110"/>
      <c r="D13" s="110"/>
      <c r="E13" s="110"/>
      <c r="F13" s="110"/>
      <c r="G13" s="13"/>
      <c r="H13" s="13"/>
      <c r="I13" s="13"/>
    </row>
    <row r="14" ht="15.75" customHeight="1">
      <c r="A14" s="42"/>
      <c r="B14" s="42"/>
      <c r="C14" s="110"/>
      <c r="D14" s="110"/>
      <c r="E14" s="110"/>
      <c r="F14" s="110"/>
      <c r="G14" s="13"/>
      <c r="H14" s="13"/>
      <c r="I14" s="13"/>
    </row>
    <row r="15" ht="15.75" customHeight="1">
      <c r="A15" s="42"/>
      <c r="B15" s="42"/>
      <c r="C15" s="110"/>
      <c r="D15" s="110"/>
      <c r="E15" s="110"/>
      <c r="F15" s="110"/>
      <c r="G15" s="13"/>
      <c r="H15" s="13"/>
      <c r="I15" s="13"/>
    </row>
    <row r="16" ht="15.75" customHeight="1">
      <c r="A16" s="42"/>
      <c r="B16" s="42"/>
      <c r="C16" s="110"/>
      <c r="D16" s="110"/>
      <c r="E16" s="110"/>
      <c r="F16" s="110"/>
      <c r="G16" s="13"/>
      <c r="H16" s="13"/>
      <c r="I16" s="13"/>
    </row>
    <row r="17" ht="15.75" customHeight="1">
      <c r="A17" s="42"/>
      <c r="B17" s="42"/>
      <c r="C17" s="110"/>
      <c r="D17" s="110"/>
      <c r="E17" s="110"/>
      <c r="F17" s="110"/>
      <c r="G17" s="13"/>
      <c r="H17" s="13"/>
      <c r="I17" s="13"/>
    </row>
    <row r="18" ht="15.75" customHeight="1">
      <c r="A18" s="42"/>
      <c r="B18" s="42"/>
      <c r="C18" s="110"/>
      <c r="D18" s="110"/>
      <c r="E18" s="110"/>
      <c r="F18" s="110"/>
      <c r="G18" s="13"/>
      <c r="H18" s="13"/>
      <c r="I18" s="13"/>
    </row>
    <row r="19" ht="15.75" customHeight="1">
      <c r="A19" s="42"/>
      <c r="B19" s="42"/>
      <c r="C19" s="110"/>
      <c r="D19" s="110"/>
      <c r="E19" s="110"/>
      <c r="F19" s="110"/>
      <c r="G19" s="13"/>
      <c r="H19" s="13"/>
      <c r="I19" s="13"/>
    </row>
    <row r="20" ht="15.75" customHeight="1">
      <c r="A20" s="42"/>
      <c r="B20" s="42"/>
      <c r="C20" s="110"/>
      <c r="D20" s="110"/>
      <c r="E20" s="110"/>
      <c r="F20" s="110"/>
      <c r="G20" s="13"/>
      <c r="H20" s="13"/>
      <c r="I20" s="13"/>
    </row>
    <row r="21" ht="15.75" customHeight="1">
      <c r="A21" s="42"/>
      <c r="B21" s="42"/>
      <c r="C21" s="110"/>
      <c r="D21" s="110"/>
      <c r="E21" s="110"/>
      <c r="F21" s="42"/>
      <c r="G21" s="13"/>
      <c r="H21" s="13"/>
      <c r="I21" s="13"/>
    </row>
    <row r="22" ht="15.75" customHeight="1">
      <c r="A22" s="42"/>
      <c r="B22" s="42"/>
      <c r="C22" s="110"/>
      <c r="D22" s="110"/>
      <c r="E22" s="110"/>
      <c r="F22" s="42"/>
      <c r="G22" s="13"/>
      <c r="H22" s="13"/>
      <c r="I22" s="13"/>
    </row>
    <row r="23" ht="15.75" customHeight="1">
      <c r="A23" s="42"/>
      <c r="B23" s="42"/>
      <c r="C23" s="110"/>
      <c r="D23" s="110"/>
      <c r="E23" s="110"/>
      <c r="F23" s="42"/>
      <c r="G23" s="13"/>
      <c r="H23" s="13"/>
      <c r="I23" s="13"/>
    </row>
    <row r="24" ht="15.75" customHeight="1">
      <c r="A24" s="42"/>
      <c r="B24" s="42"/>
      <c r="C24" s="110"/>
      <c r="D24" s="110"/>
      <c r="E24" s="110"/>
      <c r="F24" s="42"/>
      <c r="G24" s="13"/>
      <c r="H24" s="13"/>
      <c r="I24" s="13"/>
    </row>
    <row r="25" ht="15.75" customHeight="1">
      <c r="A25" s="42"/>
      <c r="B25" s="42"/>
      <c r="C25" s="110"/>
      <c r="D25" s="110"/>
      <c r="E25" s="111"/>
      <c r="F25" s="42"/>
      <c r="G25" s="13"/>
      <c r="H25" s="13"/>
      <c r="I25" s="13"/>
    </row>
    <row r="26" ht="15.75" customHeight="1">
      <c r="A26" s="42"/>
      <c r="B26" s="42"/>
      <c r="C26" s="110"/>
      <c r="D26" s="110"/>
      <c r="E26" s="110"/>
      <c r="F26" s="42"/>
      <c r="G26" s="13"/>
      <c r="H26" s="13"/>
      <c r="I26" s="13"/>
    </row>
    <row r="27" ht="15.75" customHeight="1">
      <c r="A27" s="13"/>
      <c r="B27" s="13"/>
      <c r="C27" s="112"/>
      <c r="D27" s="112"/>
      <c r="E27" s="112"/>
      <c r="F27" s="13"/>
      <c r="G27" s="13"/>
      <c r="H27" s="13"/>
      <c r="I27" s="13"/>
    </row>
    <row r="28" ht="15.75" customHeight="1">
      <c r="A28" s="13"/>
      <c r="B28" s="13"/>
      <c r="C28" s="112"/>
      <c r="D28" s="112"/>
      <c r="E28" s="112"/>
      <c r="F28" s="13"/>
      <c r="G28" s="13"/>
      <c r="H28" s="13"/>
      <c r="I28" s="13"/>
    </row>
    <row r="29" ht="15.75" customHeight="1">
      <c r="A29" s="13"/>
      <c r="B29" s="13"/>
      <c r="C29" s="112"/>
      <c r="D29" s="112"/>
      <c r="E29" s="112"/>
      <c r="F29" s="13"/>
      <c r="G29" s="13"/>
      <c r="H29" s="13"/>
      <c r="I29" s="13"/>
    </row>
    <row r="30" ht="15.75" customHeight="1">
      <c r="A30" s="13"/>
      <c r="B30" s="13"/>
      <c r="C30" s="112"/>
      <c r="D30" s="112"/>
      <c r="E30" s="112"/>
      <c r="F30" s="13"/>
      <c r="G30" s="13"/>
      <c r="H30" s="13"/>
      <c r="I30" s="13"/>
    </row>
    <row r="31" ht="15.75" customHeight="1">
      <c r="A31" s="13"/>
      <c r="B31" s="13"/>
      <c r="C31" s="112"/>
      <c r="D31" s="112"/>
      <c r="E31" s="112"/>
      <c r="F31" s="13"/>
      <c r="G31" s="13"/>
      <c r="H31" s="13"/>
      <c r="I31" s="13"/>
    </row>
    <row r="32" ht="15.75" customHeight="1">
      <c r="A32" s="13"/>
      <c r="B32" s="13"/>
      <c r="C32" s="112"/>
      <c r="D32" s="112"/>
      <c r="E32" s="112"/>
      <c r="F32" s="13"/>
      <c r="G32" s="13"/>
      <c r="H32" s="13"/>
      <c r="I32" s="13"/>
    </row>
    <row r="33" ht="15.75" customHeight="1">
      <c r="A33" s="13"/>
      <c r="B33" s="13"/>
      <c r="C33" s="112"/>
      <c r="D33" s="112"/>
      <c r="E33" s="112"/>
      <c r="F33" s="13"/>
      <c r="G33" s="13"/>
      <c r="H33" s="13"/>
      <c r="I33" s="13"/>
    </row>
    <row r="34" ht="15.75" customHeight="1">
      <c r="A34" s="13"/>
      <c r="B34" s="13"/>
      <c r="C34" s="112"/>
      <c r="D34" s="112"/>
      <c r="E34" s="112"/>
      <c r="F34" s="13"/>
      <c r="G34" s="13"/>
      <c r="H34" s="13"/>
      <c r="I34" s="13"/>
    </row>
    <row r="35" ht="15.75" customHeight="1">
      <c r="A35" s="13"/>
      <c r="B35" s="13"/>
      <c r="C35" s="112"/>
      <c r="D35" s="112"/>
      <c r="E35" s="112"/>
      <c r="F35" s="13"/>
      <c r="G35" s="13"/>
      <c r="H35" s="13"/>
      <c r="I35" s="13"/>
    </row>
    <row r="36" ht="15.75" customHeight="1">
      <c r="A36" s="13"/>
      <c r="B36" s="13"/>
      <c r="C36" s="112"/>
      <c r="D36" s="112"/>
      <c r="E36" s="112"/>
      <c r="F36" s="13"/>
      <c r="G36" s="13"/>
      <c r="H36" s="13"/>
      <c r="I36" s="13"/>
    </row>
    <row r="37" ht="15.75" customHeight="1">
      <c r="A37" s="13"/>
      <c r="B37" s="13"/>
      <c r="C37" s="112"/>
      <c r="D37" s="112"/>
      <c r="E37" s="112"/>
      <c r="F37" s="13"/>
      <c r="G37" s="13"/>
      <c r="H37" s="13"/>
      <c r="I37" s="13"/>
    </row>
    <row r="38" ht="15.75" customHeight="1">
      <c r="A38" s="13"/>
      <c r="B38" s="13"/>
      <c r="C38" s="112"/>
      <c r="D38" s="112"/>
      <c r="E38" s="112"/>
      <c r="F38" s="13"/>
      <c r="G38" s="13"/>
      <c r="H38" s="13"/>
      <c r="I38" s="13"/>
    </row>
    <row r="39" ht="15.75" customHeight="1">
      <c r="A39" s="13"/>
      <c r="B39" s="13"/>
      <c r="C39" s="112"/>
      <c r="D39" s="112"/>
      <c r="E39" s="112"/>
      <c r="F39" s="13"/>
      <c r="G39" s="13"/>
      <c r="H39" s="13"/>
      <c r="I39" s="13"/>
    </row>
    <row r="40" ht="15.75" customHeight="1">
      <c r="A40" s="13"/>
      <c r="B40" s="13"/>
      <c r="C40" s="112"/>
      <c r="D40" s="112"/>
      <c r="E40" s="112"/>
      <c r="F40" s="13"/>
      <c r="G40" s="13"/>
      <c r="H40" s="13"/>
      <c r="I40" s="1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3:B3"/>
    <mergeCell ref="C3:G3"/>
    <mergeCell ref="A4:B4"/>
    <mergeCell ref="C4:G4"/>
    <mergeCell ref="A5:B5"/>
    <mergeCell ref="C5:G5"/>
    <mergeCell ref="B6:D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21.25"/>
    <col customWidth="1" min="8" max="8" width="19.38"/>
  </cols>
  <sheetData>
    <row r="1" ht="15.75" customHeight="1">
      <c r="A1" s="77" t="s">
        <v>75</v>
      </c>
      <c r="B1" s="78"/>
      <c r="C1" s="78"/>
      <c r="D1" s="78"/>
      <c r="E1" s="78"/>
      <c r="F1" s="78"/>
      <c r="G1" s="79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0" t="s">
        <v>76</v>
      </c>
      <c r="B3" s="4"/>
      <c r="C3" s="81" t="s">
        <v>88</v>
      </c>
      <c r="D3" s="3"/>
      <c r="E3" s="3"/>
      <c r="F3" s="3"/>
      <c r="G3" s="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2" t="s">
        <v>77</v>
      </c>
      <c r="B4" s="79"/>
      <c r="C4" s="83" t="s">
        <v>78</v>
      </c>
      <c r="D4" s="78"/>
      <c r="E4" s="78"/>
      <c r="F4" s="78"/>
      <c r="G4" s="7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4" t="s">
        <v>79</v>
      </c>
      <c r="B5" s="85"/>
      <c r="C5" s="86">
        <v>9.281896463E9</v>
      </c>
      <c r="D5" s="87"/>
      <c r="E5" s="87"/>
      <c r="F5" s="87"/>
      <c r="G5" s="8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9" t="s">
        <v>80</v>
      </c>
      <c r="B7" s="90">
        <v>45627.0</v>
      </c>
      <c r="C7" s="90">
        <v>45658.0</v>
      </c>
      <c r="D7" s="91">
        <v>45689.0</v>
      </c>
      <c r="E7" s="92">
        <v>45717.0</v>
      </c>
      <c r="F7" s="90">
        <v>45748.0</v>
      </c>
      <c r="G7" s="90">
        <v>45778.0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93" t="s">
        <v>81</v>
      </c>
      <c r="B8" s="94" t="s">
        <v>82</v>
      </c>
      <c r="C8" s="94" t="s">
        <v>82</v>
      </c>
      <c r="D8" s="94" t="s">
        <v>82</v>
      </c>
      <c r="E8" s="94" t="s">
        <v>82</v>
      </c>
      <c r="F8" s="94" t="s">
        <v>82</v>
      </c>
      <c r="G8" s="94" t="s">
        <v>82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95">
        <v>1.0</v>
      </c>
      <c r="B9" s="96">
        <v>1988.0</v>
      </c>
      <c r="C9" s="96">
        <v>4318.0</v>
      </c>
      <c r="D9" s="96">
        <v>24633.0</v>
      </c>
      <c r="E9" s="96">
        <v>147173.0</v>
      </c>
      <c r="F9" s="97">
        <v>315417.0</v>
      </c>
      <c r="G9" s="97">
        <v>546604.13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98">
        <v>2.0</v>
      </c>
      <c r="B10" s="96">
        <v>1988.0</v>
      </c>
      <c r="C10" s="96">
        <v>4318.0</v>
      </c>
      <c r="D10" s="96">
        <v>24633.0</v>
      </c>
      <c r="E10" s="96">
        <v>145292.0</v>
      </c>
      <c r="F10" s="96">
        <v>313123.0</v>
      </c>
      <c r="G10" s="96">
        <v>544583.08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98">
        <v>3.0</v>
      </c>
      <c r="B11" s="96">
        <v>1988.0</v>
      </c>
      <c r="C11" s="96">
        <v>4318.0</v>
      </c>
      <c r="D11" s="96">
        <v>23418.0</v>
      </c>
      <c r="E11" s="96">
        <v>145292.0</v>
      </c>
      <c r="F11" s="96">
        <v>324122.0</v>
      </c>
      <c r="G11" s="96">
        <v>544583.08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98">
        <v>4.0</v>
      </c>
      <c r="B12" s="96">
        <v>1988.0</v>
      </c>
      <c r="C12" s="96">
        <v>4318.0</v>
      </c>
      <c r="D12" s="96">
        <v>39369.0</v>
      </c>
      <c r="E12" s="96">
        <v>177117.0</v>
      </c>
      <c r="F12" s="96">
        <v>324122.0</v>
      </c>
      <c r="G12" s="96">
        <v>542583.08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98">
        <v>5.0</v>
      </c>
      <c r="B13" s="96">
        <v>1988.0</v>
      </c>
      <c r="C13" s="96">
        <v>4318.0</v>
      </c>
      <c r="D13" s="96">
        <v>39369.0</v>
      </c>
      <c r="E13" s="96">
        <v>177117.0</v>
      </c>
      <c r="F13" s="96">
        <v>324122.0</v>
      </c>
      <c r="G13" s="96">
        <v>542583.08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98">
        <v>6.0</v>
      </c>
      <c r="B14" s="96">
        <v>1988.0</v>
      </c>
      <c r="C14" s="96">
        <v>4318.0</v>
      </c>
      <c r="D14" s="96">
        <v>47063.0</v>
      </c>
      <c r="E14" s="96">
        <v>177117.0</v>
      </c>
      <c r="F14" s="96">
        <v>318206.0</v>
      </c>
      <c r="G14" s="96">
        <v>610513.2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98">
        <v>7.0</v>
      </c>
      <c r="B15" s="96">
        <v>1988.0</v>
      </c>
      <c r="C15" s="96">
        <v>4318.0</v>
      </c>
      <c r="D15" s="96">
        <v>47063.0</v>
      </c>
      <c r="E15" s="96">
        <v>182257.0</v>
      </c>
      <c r="F15" s="96">
        <v>316166.0</v>
      </c>
      <c r="G15" s="96">
        <v>604513.2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98">
        <v>8.0</v>
      </c>
      <c r="B16" s="96">
        <v>1988.0</v>
      </c>
      <c r="C16" s="96">
        <v>4318.0</v>
      </c>
      <c r="D16" s="96">
        <v>47063.0</v>
      </c>
      <c r="E16" s="96">
        <v>178581.0</v>
      </c>
      <c r="F16" s="96">
        <v>384021.0</v>
      </c>
      <c r="G16" s="96">
        <v>591473.2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98">
        <v>9.0</v>
      </c>
      <c r="B17" s="96">
        <v>1988.0</v>
      </c>
      <c r="C17" s="96">
        <v>4318.0</v>
      </c>
      <c r="D17" s="96">
        <v>47063.0</v>
      </c>
      <c r="E17" s="96">
        <v>178581.0</v>
      </c>
      <c r="F17" s="96">
        <v>384021.0</v>
      </c>
      <c r="G17" s="96">
        <v>589433.2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98">
        <v>10.0</v>
      </c>
      <c r="B18" s="96">
        <v>1988.0</v>
      </c>
      <c r="C18" s="96">
        <v>4318.0</v>
      </c>
      <c r="D18" s="96">
        <v>47063.0</v>
      </c>
      <c r="E18" s="96">
        <v>178581.0</v>
      </c>
      <c r="F18" s="96">
        <v>376981.0</v>
      </c>
      <c r="G18" s="96">
        <v>587393.2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98">
        <v>11.0</v>
      </c>
      <c r="B19" s="96">
        <v>3072.0</v>
      </c>
      <c r="C19" s="96">
        <v>4318.0</v>
      </c>
      <c r="D19" s="96">
        <v>64270.0</v>
      </c>
      <c r="E19" s="96">
        <v>204067.0</v>
      </c>
      <c r="F19" s="96">
        <v>376981.0</v>
      </c>
      <c r="G19" s="96">
        <v>587393.2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98">
        <v>12.0</v>
      </c>
      <c r="B20" s="96">
        <v>3072.0</v>
      </c>
      <c r="C20" s="96">
        <v>1926.0</v>
      </c>
      <c r="D20" s="96">
        <v>62230.0</v>
      </c>
      <c r="E20" s="96">
        <v>204067.0</v>
      </c>
      <c r="F20" s="96">
        <v>373854.0</v>
      </c>
      <c r="G20" s="96">
        <v>587393.2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98">
        <v>13.0</v>
      </c>
      <c r="B21" s="96">
        <v>3072.0</v>
      </c>
      <c r="C21" s="96">
        <v>1926.0</v>
      </c>
      <c r="D21" s="96">
        <v>62230.0</v>
      </c>
      <c r="E21" s="96">
        <v>204067.0</v>
      </c>
      <c r="F21" s="96">
        <v>371354.0</v>
      </c>
      <c r="G21" s="96">
        <v>641530.1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98">
        <v>14.0</v>
      </c>
      <c r="B22" s="96">
        <v>3004.0</v>
      </c>
      <c r="C22" s="96">
        <v>1926.0</v>
      </c>
      <c r="D22" s="96">
        <v>62230.0</v>
      </c>
      <c r="E22" s="96">
        <v>202255.0</v>
      </c>
      <c r="F22" s="96">
        <v>406974.0</v>
      </c>
      <c r="G22" s="96">
        <v>637490.1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98">
        <v>15.0</v>
      </c>
      <c r="B23" s="96">
        <v>3004.0</v>
      </c>
      <c r="C23" s="96">
        <v>1926.0</v>
      </c>
      <c r="D23" s="96">
        <v>62230.0</v>
      </c>
      <c r="E23" s="96">
        <v>202255.0</v>
      </c>
      <c r="F23" s="96">
        <v>450955.0</v>
      </c>
      <c r="G23" s="96">
        <v>624990.1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98">
        <v>16.0</v>
      </c>
      <c r="B24" s="96">
        <v>2800.0</v>
      </c>
      <c r="C24" s="96">
        <v>1926.0</v>
      </c>
      <c r="D24" s="96">
        <v>62230.0</v>
      </c>
      <c r="E24" s="96">
        <v>202255.0</v>
      </c>
      <c r="F24" s="96">
        <v>450955.0</v>
      </c>
      <c r="G24" s="96">
        <v>657048.49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98">
        <v>17.0</v>
      </c>
      <c r="B25" s="96">
        <v>2800.0</v>
      </c>
      <c r="C25" s="96">
        <v>1926.0</v>
      </c>
      <c r="D25" s="96">
        <v>62230.0</v>
      </c>
      <c r="E25" s="96">
        <v>229502.0</v>
      </c>
      <c r="F25" s="96">
        <v>450955.0</v>
      </c>
      <c r="G25" s="96">
        <v>655008.49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98">
        <v>18.0</v>
      </c>
      <c r="B26" s="96">
        <v>1984.0</v>
      </c>
      <c r="C26" s="96">
        <v>1926.0</v>
      </c>
      <c r="D26" s="96">
        <v>77314.0</v>
      </c>
      <c r="E26" s="96">
        <v>259236.0</v>
      </c>
      <c r="F26" s="96">
        <v>450955.0</v>
      </c>
      <c r="G26" s="96">
        <v>648796.17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98">
        <v>19.0</v>
      </c>
      <c r="B27" s="96">
        <v>1984.0</v>
      </c>
      <c r="C27" s="96">
        <v>1926.0</v>
      </c>
      <c r="D27" s="96">
        <v>73601.0</v>
      </c>
      <c r="E27" s="96">
        <v>259236.0</v>
      </c>
      <c r="F27" s="96">
        <v>450955.0</v>
      </c>
      <c r="G27" s="96">
        <v>648796.17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98">
        <v>20.0</v>
      </c>
      <c r="B28" s="96">
        <v>1984.0</v>
      </c>
      <c r="C28" s="96">
        <v>1926.0</v>
      </c>
      <c r="D28" s="96">
        <v>73601.0</v>
      </c>
      <c r="E28" s="96">
        <v>256617.0</v>
      </c>
      <c r="F28" s="96">
        <v>450955.0</v>
      </c>
      <c r="G28" s="96">
        <v>704873.39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98">
        <v>21.0</v>
      </c>
      <c r="B29" s="96">
        <v>1984.0</v>
      </c>
      <c r="C29" s="96">
        <v>12928.0</v>
      </c>
      <c r="D29" s="96">
        <v>85068.0</v>
      </c>
      <c r="E29" s="96">
        <v>256617.0</v>
      </c>
      <c r="F29" s="96">
        <v>448915.0</v>
      </c>
      <c r="G29" s="96">
        <v>702833.39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98">
        <v>22.0</v>
      </c>
      <c r="B30" s="96">
        <v>760.0</v>
      </c>
      <c r="C30" s="96">
        <v>12928.0</v>
      </c>
      <c r="D30" s="96">
        <v>85068.0</v>
      </c>
      <c r="E30" s="96">
        <v>256617.0</v>
      </c>
      <c r="F30" s="96">
        <v>490420.0</v>
      </c>
      <c r="G30" s="96">
        <v>702833.39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98">
        <v>23.0</v>
      </c>
      <c r="B31" s="96">
        <v>760.0</v>
      </c>
      <c r="C31" s="96">
        <v>18539.0</v>
      </c>
      <c r="D31" s="96">
        <v>85068.0</v>
      </c>
      <c r="E31" s="96">
        <v>256617.0</v>
      </c>
      <c r="F31" s="96">
        <v>490420.0</v>
      </c>
      <c r="G31" s="96">
        <v>702833.39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98">
        <v>24.0</v>
      </c>
      <c r="B32" s="96">
        <v>4567.0</v>
      </c>
      <c r="C32" s="96">
        <v>18539.0</v>
      </c>
      <c r="D32" s="96">
        <v>85068.0</v>
      </c>
      <c r="E32" s="96">
        <v>256617.0</v>
      </c>
      <c r="F32" s="96">
        <v>490420.0</v>
      </c>
      <c r="G32" s="96">
        <v>702833.39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98">
        <v>25.0</v>
      </c>
      <c r="B33" s="96">
        <v>4567.0</v>
      </c>
      <c r="C33" s="96">
        <v>18539.0</v>
      </c>
      <c r="D33" s="96">
        <v>100452.0</v>
      </c>
      <c r="E33" s="96">
        <v>288692.0</v>
      </c>
      <c r="F33" s="96">
        <v>488380.0</v>
      </c>
      <c r="G33" s="96">
        <v>695793.39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98">
        <v>26.0</v>
      </c>
      <c r="B34" s="96">
        <v>4567.0</v>
      </c>
      <c r="C34" s="96">
        <v>18539.0</v>
      </c>
      <c r="D34" s="96">
        <v>100452.0</v>
      </c>
      <c r="E34" s="96">
        <v>286652.0</v>
      </c>
      <c r="F34" s="96">
        <v>487479.0</v>
      </c>
      <c r="G34" s="96">
        <v>695793.39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98">
        <v>27.0</v>
      </c>
      <c r="B35" s="96">
        <v>4567.0</v>
      </c>
      <c r="C35" s="96">
        <v>18539.0</v>
      </c>
      <c r="D35" s="96">
        <v>100452.0</v>
      </c>
      <c r="E35" s="96">
        <v>282850.0</v>
      </c>
      <c r="F35" s="96">
        <v>485479.0</v>
      </c>
      <c r="G35" s="96">
        <v>774344.37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98">
        <v>28.0</v>
      </c>
      <c r="B36" s="96">
        <v>4567.0</v>
      </c>
      <c r="C36" s="96">
        <v>24882.0</v>
      </c>
      <c r="D36" s="96">
        <v>147952.0</v>
      </c>
      <c r="E36" s="96">
        <v>316337.0</v>
      </c>
      <c r="F36" s="96">
        <v>536386.0</v>
      </c>
      <c r="G36" s="96">
        <v>772292.35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98">
        <v>29.0</v>
      </c>
      <c r="B37" s="96">
        <v>4567.0</v>
      </c>
      <c r="C37" s="96">
        <v>24882.0</v>
      </c>
      <c r="D37" s="97">
        <v>0.0</v>
      </c>
      <c r="E37" s="96">
        <v>316337.0</v>
      </c>
      <c r="F37" s="96">
        <v>536386.0</v>
      </c>
      <c r="G37" s="96">
        <v>765545.25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98">
        <v>30.0</v>
      </c>
      <c r="B38" s="96">
        <v>4567.0</v>
      </c>
      <c r="C38" s="96">
        <v>24882.0</v>
      </c>
      <c r="D38" s="97">
        <v>0.0</v>
      </c>
      <c r="E38" s="96">
        <v>316337.0</v>
      </c>
      <c r="F38" s="96">
        <v>534346.0</v>
      </c>
      <c r="G38" s="96">
        <v>763505.25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99">
        <v>31.0</v>
      </c>
      <c r="B39" s="96">
        <v>4567.0</v>
      </c>
      <c r="C39" s="96">
        <v>24882.0</v>
      </c>
      <c r="D39" s="97">
        <v>0.0</v>
      </c>
      <c r="E39" s="96">
        <v>316337.0</v>
      </c>
      <c r="F39" s="97">
        <v>0.0</v>
      </c>
      <c r="G39" s="97">
        <v>759505.25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93" t="s">
        <v>83</v>
      </c>
      <c r="B40" s="101">
        <f t="shared" ref="B40:G40" si="1">AVERAGE(B9:B39)</f>
        <v>2796.645161</v>
      </c>
      <c r="C40" s="101">
        <f t="shared" si="1"/>
        <v>9126.16129</v>
      </c>
      <c r="D40" s="113">
        <f t="shared" si="1"/>
        <v>59305.90323</v>
      </c>
      <c r="E40" s="114">
        <f t="shared" si="1"/>
        <v>227763.7097</v>
      </c>
      <c r="F40" s="115">
        <f t="shared" si="1"/>
        <v>406575</v>
      </c>
      <c r="G40" s="115">
        <f t="shared" si="1"/>
        <v>649538.5377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03" t="s">
        <v>84</v>
      </c>
      <c r="B42" s="104">
        <f>AVERAGE(B40:G40)</f>
        <v>225850.9928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G1"/>
    <mergeCell ref="A3:B3"/>
    <mergeCell ref="C3:G3"/>
    <mergeCell ref="A4:B4"/>
    <mergeCell ref="C4:G4"/>
    <mergeCell ref="A5:B5"/>
    <mergeCell ref="C5:G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77" t="s">
        <v>85</v>
      </c>
      <c r="B1" s="78"/>
      <c r="C1" s="78"/>
      <c r="D1" s="78"/>
      <c r="E1" s="78"/>
      <c r="F1" s="78"/>
      <c r="G1" s="79"/>
      <c r="H1" s="6"/>
      <c r="I1" s="6"/>
    </row>
    <row r="2" ht="15.75" customHeight="1">
      <c r="A2" s="6"/>
      <c r="B2" s="6"/>
      <c r="C2" s="6"/>
      <c r="D2" s="6"/>
      <c r="E2" s="6"/>
      <c r="F2" s="6"/>
      <c r="G2" s="6"/>
      <c r="H2" s="6"/>
      <c r="I2" s="6"/>
    </row>
    <row r="3" ht="15.75" customHeight="1">
      <c r="A3" s="105" t="s">
        <v>76</v>
      </c>
      <c r="B3" s="79"/>
      <c r="C3" s="81" t="s">
        <v>88</v>
      </c>
      <c r="D3" s="3"/>
      <c r="E3" s="3"/>
      <c r="F3" s="3"/>
      <c r="G3" s="3"/>
      <c r="H3" s="13"/>
      <c r="I3" s="6"/>
    </row>
    <row r="4" ht="15.75" customHeight="1">
      <c r="A4" s="105" t="s">
        <v>77</v>
      </c>
      <c r="B4" s="79"/>
      <c r="C4" s="83" t="s">
        <v>78</v>
      </c>
      <c r="D4" s="78"/>
      <c r="E4" s="78"/>
      <c r="F4" s="78"/>
      <c r="G4" s="78"/>
      <c r="H4" s="13"/>
      <c r="I4" s="6"/>
    </row>
    <row r="5" ht="15.75" customHeight="1">
      <c r="A5" s="105" t="s">
        <v>79</v>
      </c>
      <c r="B5" s="79"/>
      <c r="C5" s="86">
        <v>9.281896463E9</v>
      </c>
      <c r="D5" s="87"/>
      <c r="E5" s="87"/>
      <c r="F5" s="87"/>
      <c r="G5" s="87"/>
      <c r="H5" s="13"/>
      <c r="I5" s="6"/>
    </row>
    <row r="6" ht="15.75" customHeight="1">
      <c r="A6" s="13"/>
      <c r="B6" s="13"/>
      <c r="E6" s="13"/>
      <c r="F6" s="13"/>
      <c r="G6" s="64"/>
      <c r="H6" s="13"/>
      <c r="I6" s="6"/>
    </row>
    <row r="7" ht="15.75" customHeight="1">
      <c r="A7" s="106">
        <v>45627.0</v>
      </c>
      <c r="B7" s="106">
        <v>45658.0</v>
      </c>
      <c r="C7" s="106">
        <v>45689.0</v>
      </c>
      <c r="D7" s="106">
        <v>45717.0</v>
      </c>
      <c r="E7" s="106">
        <v>45748.0</v>
      </c>
      <c r="F7" s="106">
        <v>45778.0</v>
      </c>
      <c r="H7" s="107" t="s">
        <v>86</v>
      </c>
      <c r="I7" s="107" t="s">
        <v>87</v>
      </c>
    </row>
    <row r="8" ht="15.75" customHeight="1">
      <c r="A8" s="108">
        <f t="shared" ref="A8:F8" si="1">SUM(A9:A32)</f>
        <v>0</v>
      </c>
      <c r="B8" s="108">
        <f t="shared" si="1"/>
        <v>22954</v>
      </c>
      <c r="C8" s="116">
        <f t="shared" si="1"/>
        <v>108414</v>
      </c>
      <c r="D8" s="116">
        <f t="shared" si="1"/>
        <v>115304</v>
      </c>
      <c r="E8" s="116">
        <f t="shared" si="1"/>
        <v>225822</v>
      </c>
      <c r="F8" s="116">
        <f t="shared" si="1"/>
        <v>244800.24</v>
      </c>
      <c r="H8" s="109">
        <f>sum(A8:F8)</f>
        <v>717294.24</v>
      </c>
      <c r="I8" s="109">
        <f>H8/6</f>
        <v>119549.04</v>
      </c>
    </row>
    <row r="9" ht="15.75" customHeight="1">
      <c r="A9" s="42">
        <v>0.0</v>
      </c>
      <c r="B9" s="110">
        <v>6701.0</v>
      </c>
      <c r="C9" s="110">
        <v>15951.0</v>
      </c>
      <c r="D9" s="110">
        <v>21728.0</v>
      </c>
      <c r="E9" s="110">
        <v>17538.0</v>
      </c>
      <c r="F9" s="13">
        <v>70970.12</v>
      </c>
      <c r="H9" s="13"/>
      <c r="I9" s="13"/>
    </row>
    <row r="10" ht="15.75" customHeight="1">
      <c r="A10" s="42"/>
      <c r="B10" s="110">
        <v>4300.0</v>
      </c>
      <c r="C10" s="110">
        <v>17206.0</v>
      </c>
      <c r="D10" s="110">
        <v>25485.0</v>
      </c>
      <c r="E10" s="110">
        <v>73255.0</v>
      </c>
      <c r="F10" s="13">
        <v>56136.9</v>
      </c>
      <c r="H10" s="13"/>
      <c r="I10" s="13"/>
    </row>
    <row r="11" ht="15.75" customHeight="1">
      <c r="A11" s="42"/>
      <c r="B11" s="110">
        <v>5610.0</v>
      </c>
      <c r="C11" s="110">
        <v>17124.0</v>
      </c>
      <c r="D11" s="110">
        <v>36016.0</v>
      </c>
      <c r="E11" s="110">
        <v>52600.0</v>
      </c>
      <c r="F11" s="13">
        <v>64077.22</v>
      </c>
      <c r="H11" s="13"/>
      <c r="I11" s="13"/>
    </row>
    <row r="12" ht="15.75" customHeight="1">
      <c r="A12" s="42"/>
      <c r="B12" s="110">
        <v>6343.0</v>
      </c>
      <c r="C12" s="110">
        <v>15383.0</v>
      </c>
      <c r="D12" s="110">
        <v>32075.0</v>
      </c>
      <c r="E12" s="110">
        <v>29522.0</v>
      </c>
      <c r="F12" s="13">
        <v>53616.0</v>
      </c>
      <c r="H12" s="13"/>
      <c r="I12" s="13"/>
    </row>
    <row r="13" ht="15.75" customHeight="1">
      <c r="A13" s="42"/>
      <c r="B13" s="110"/>
      <c r="C13" s="110">
        <f>47500*0.9</f>
        <v>42750</v>
      </c>
      <c r="D13" s="110"/>
      <c r="E13" s="110">
        <v>52907.0</v>
      </c>
      <c r="F13" s="13"/>
      <c r="H13" s="13"/>
      <c r="I13" s="13"/>
    </row>
    <row r="14" ht="15.75" customHeight="1">
      <c r="A14" s="42"/>
      <c r="B14" s="42"/>
      <c r="C14" s="110"/>
      <c r="D14" s="110"/>
      <c r="E14" s="110"/>
      <c r="F14" s="110"/>
      <c r="G14" s="13"/>
      <c r="H14" s="13"/>
      <c r="I14" s="13"/>
    </row>
    <row r="15" ht="15.75" customHeight="1">
      <c r="A15" s="42"/>
      <c r="B15" s="42"/>
      <c r="C15" s="110"/>
      <c r="D15" s="110"/>
      <c r="E15" s="110"/>
      <c r="F15" s="110"/>
      <c r="G15" s="13"/>
      <c r="H15" s="13"/>
      <c r="I15" s="13"/>
    </row>
    <row r="16" ht="15.75" customHeight="1">
      <c r="A16" s="13"/>
      <c r="B16" s="13"/>
      <c r="C16" s="112"/>
      <c r="D16" s="112"/>
      <c r="E16" s="112"/>
      <c r="F16" s="112"/>
      <c r="G16" s="13"/>
      <c r="H16" s="13"/>
      <c r="I16" s="13"/>
    </row>
    <row r="17" ht="15.75" customHeight="1">
      <c r="A17" s="13"/>
      <c r="B17" s="13"/>
      <c r="C17" s="112"/>
      <c r="D17" s="112"/>
      <c r="E17" s="112"/>
      <c r="F17" s="112"/>
      <c r="G17" s="13"/>
      <c r="H17" s="13"/>
      <c r="I17" s="13"/>
    </row>
    <row r="18" ht="15.75" customHeight="1">
      <c r="A18" s="13"/>
      <c r="B18" s="13"/>
      <c r="C18" s="112"/>
      <c r="D18" s="112"/>
      <c r="E18" s="112"/>
      <c r="F18" s="112"/>
      <c r="G18" s="13"/>
      <c r="H18" s="13"/>
      <c r="I18" s="13"/>
    </row>
    <row r="19" ht="15.75" customHeight="1">
      <c r="A19" s="13"/>
      <c r="B19" s="13"/>
      <c r="C19" s="112"/>
      <c r="D19" s="112"/>
      <c r="E19" s="112"/>
      <c r="F19" s="112"/>
      <c r="G19" s="13"/>
      <c r="H19" s="13"/>
      <c r="I19" s="13"/>
    </row>
    <row r="20" ht="15.75" customHeight="1">
      <c r="A20" s="13"/>
      <c r="B20" s="13"/>
      <c r="C20" s="112"/>
      <c r="D20" s="112"/>
      <c r="E20" s="112"/>
      <c r="F20" s="112"/>
      <c r="G20" s="13"/>
      <c r="H20" s="13"/>
      <c r="I20" s="13"/>
    </row>
    <row r="21" ht="15.75" customHeight="1">
      <c r="A21" s="13"/>
      <c r="B21" s="13"/>
      <c r="C21" s="112"/>
      <c r="D21" s="112"/>
      <c r="E21" s="112"/>
      <c r="F21" s="13"/>
      <c r="G21" s="13"/>
      <c r="H21" s="13"/>
      <c r="I21" s="13"/>
    </row>
    <row r="22" ht="15.75" customHeight="1">
      <c r="A22" s="13"/>
      <c r="B22" s="13"/>
      <c r="C22" s="112"/>
      <c r="D22" s="112"/>
      <c r="E22" s="112"/>
      <c r="F22" s="13"/>
      <c r="G22" s="13"/>
      <c r="H22" s="13"/>
      <c r="I22" s="13"/>
    </row>
    <row r="23" ht="15.75" customHeight="1">
      <c r="A23" s="13"/>
      <c r="B23" s="13"/>
      <c r="C23" s="112"/>
      <c r="D23" s="112"/>
      <c r="E23" s="112"/>
      <c r="F23" s="13"/>
      <c r="G23" s="13"/>
      <c r="H23" s="13"/>
      <c r="I23" s="13"/>
    </row>
    <row r="24" ht="15.75" customHeight="1">
      <c r="A24" s="13"/>
      <c r="B24" s="13"/>
      <c r="C24" s="112"/>
      <c r="D24" s="112"/>
      <c r="E24" s="112"/>
      <c r="F24" s="13"/>
      <c r="G24" s="13"/>
      <c r="H24" s="13"/>
      <c r="I24" s="13"/>
    </row>
    <row r="25" ht="15.75" customHeight="1">
      <c r="A25" s="13"/>
      <c r="B25" s="13"/>
      <c r="C25" s="112"/>
      <c r="D25" s="112"/>
      <c r="E25" s="74"/>
      <c r="F25" s="13"/>
      <c r="G25" s="13"/>
      <c r="H25" s="13"/>
      <c r="I25" s="13"/>
    </row>
    <row r="26" ht="15.75" customHeight="1">
      <c r="A26" s="13"/>
      <c r="B26" s="13"/>
      <c r="C26" s="112"/>
      <c r="D26" s="112"/>
      <c r="E26" s="112"/>
      <c r="F26" s="13"/>
      <c r="G26" s="13"/>
      <c r="H26" s="13"/>
      <c r="I26" s="13"/>
    </row>
    <row r="27" ht="15.75" customHeight="1">
      <c r="A27" s="13"/>
      <c r="B27" s="13"/>
      <c r="C27" s="112"/>
      <c r="D27" s="112"/>
      <c r="E27" s="112"/>
      <c r="F27" s="13"/>
      <c r="G27" s="13"/>
      <c r="H27" s="13"/>
      <c r="I27" s="13"/>
    </row>
    <row r="28" ht="15.75" customHeight="1">
      <c r="A28" s="13"/>
      <c r="B28" s="13"/>
      <c r="C28" s="112"/>
      <c r="D28" s="112"/>
      <c r="E28" s="112"/>
      <c r="F28" s="13"/>
      <c r="G28" s="13"/>
      <c r="H28" s="13"/>
      <c r="I28" s="13"/>
    </row>
    <row r="29" ht="15.75" customHeight="1">
      <c r="A29" s="13"/>
      <c r="B29" s="13"/>
      <c r="C29" s="112"/>
      <c r="D29" s="112"/>
      <c r="E29" s="112"/>
      <c r="F29" s="13"/>
      <c r="G29" s="13"/>
      <c r="H29" s="13"/>
      <c r="I29" s="13"/>
    </row>
    <row r="30" ht="15.75" customHeight="1">
      <c r="A30" s="13"/>
      <c r="B30" s="13"/>
      <c r="C30" s="112"/>
      <c r="D30" s="112"/>
      <c r="E30" s="112"/>
      <c r="F30" s="13"/>
      <c r="G30" s="13"/>
      <c r="H30" s="13"/>
      <c r="I30" s="13"/>
    </row>
    <row r="31" ht="15.75" customHeight="1">
      <c r="A31" s="13"/>
      <c r="B31" s="13"/>
      <c r="C31" s="112"/>
      <c r="D31" s="112"/>
      <c r="E31" s="112"/>
      <c r="F31" s="13"/>
      <c r="G31" s="13"/>
      <c r="H31" s="13"/>
      <c r="I31" s="13"/>
    </row>
    <row r="32" ht="15.75" customHeight="1">
      <c r="A32" s="13"/>
      <c r="B32" s="13"/>
      <c r="C32" s="112"/>
      <c r="D32" s="112"/>
      <c r="E32" s="112"/>
      <c r="F32" s="13"/>
      <c r="G32" s="13"/>
      <c r="H32" s="13"/>
      <c r="I32" s="13"/>
    </row>
    <row r="33" ht="15.75" customHeight="1">
      <c r="A33" s="13"/>
      <c r="B33" s="13"/>
      <c r="C33" s="112"/>
      <c r="D33" s="112"/>
      <c r="E33" s="112"/>
      <c r="F33" s="13"/>
      <c r="G33" s="13"/>
      <c r="H33" s="13"/>
      <c r="I33" s="13"/>
    </row>
    <row r="34" ht="15.75" customHeight="1">
      <c r="A34" s="13"/>
      <c r="B34" s="13"/>
      <c r="C34" s="112"/>
      <c r="D34" s="112"/>
      <c r="E34" s="112"/>
      <c r="F34" s="13"/>
      <c r="G34" s="13"/>
      <c r="H34" s="13"/>
      <c r="I34" s="13"/>
    </row>
    <row r="35" ht="15.75" customHeight="1">
      <c r="A35" s="13"/>
      <c r="B35" s="13"/>
      <c r="C35" s="112"/>
      <c r="D35" s="112"/>
      <c r="E35" s="112"/>
      <c r="F35" s="13"/>
      <c r="G35" s="13"/>
      <c r="H35" s="13"/>
      <c r="I35" s="13"/>
    </row>
    <row r="36" ht="15.75" customHeight="1">
      <c r="A36" s="13"/>
      <c r="B36" s="13"/>
      <c r="C36" s="112"/>
      <c r="D36" s="112"/>
      <c r="E36" s="112"/>
      <c r="F36" s="13"/>
      <c r="G36" s="13"/>
      <c r="H36" s="13"/>
      <c r="I36" s="13"/>
    </row>
    <row r="37" ht="15.75" customHeight="1">
      <c r="A37" s="13"/>
      <c r="B37" s="13"/>
      <c r="C37" s="112"/>
      <c r="D37" s="112"/>
      <c r="E37" s="112"/>
      <c r="F37" s="13"/>
      <c r="G37" s="13"/>
      <c r="H37" s="13"/>
      <c r="I37" s="13"/>
    </row>
    <row r="38" ht="15.75" customHeight="1">
      <c r="A38" s="13"/>
      <c r="B38" s="13"/>
      <c r="C38" s="112"/>
      <c r="D38" s="112"/>
      <c r="E38" s="112"/>
      <c r="F38" s="13"/>
      <c r="G38" s="13"/>
      <c r="H38" s="13"/>
      <c r="I38" s="13"/>
    </row>
    <row r="39" ht="15.75" customHeight="1">
      <c r="A39" s="13"/>
      <c r="B39" s="13"/>
      <c r="C39" s="112"/>
      <c r="D39" s="112"/>
      <c r="E39" s="112"/>
      <c r="F39" s="13"/>
      <c r="G39" s="13"/>
      <c r="H39" s="13"/>
      <c r="I39" s="13"/>
    </row>
    <row r="40" ht="15.75" customHeight="1">
      <c r="A40" s="13"/>
      <c r="B40" s="13"/>
      <c r="C40" s="112"/>
      <c r="D40" s="112"/>
      <c r="E40" s="112"/>
      <c r="F40" s="13"/>
      <c r="G40" s="13"/>
      <c r="H40" s="13"/>
      <c r="I40" s="1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3:B3"/>
    <mergeCell ref="C3:G3"/>
    <mergeCell ref="A4:B4"/>
    <mergeCell ref="C4:G4"/>
    <mergeCell ref="A5:B5"/>
    <mergeCell ref="C5:G5"/>
    <mergeCell ref="B6:D6"/>
  </mergeCells>
  <drawing r:id="rId1"/>
</worksheet>
</file>