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NBF" sheetId="2" r:id="rId5"/>
    <sheet state="visible" name="NBF-CTO" sheetId="3" r:id="rId6"/>
  </sheets>
  <definedNames/>
  <calcPr/>
  <extLst>
    <ext uri="GoogleSheetsCustomDataVersion2">
      <go:sheetsCustomData xmlns:go="http://customooxmlschemas.google.com/" r:id="rId7" roundtripDataChecksum="3gdaYVeOJT9UTZuIofvg/70KREYb4iKu6wCK8uhfx/o="/>
    </ext>
  </extLst>
</workbook>
</file>

<file path=xl/sharedStrings.xml><?xml version="1.0" encoding="utf-8"?>
<sst xmlns="http://schemas.openxmlformats.org/spreadsheetml/2006/main" count="76" uniqueCount="70">
  <si>
    <t>How to calculate Average Balance &amp; Credit Turnover (Resident)</t>
  </si>
  <si>
    <t>Bank Name</t>
  </si>
  <si>
    <t xml:space="preserve">Full Doc Policy </t>
  </si>
  <si>
    <t>Low Doc Policy</t>
  </si>
  <si>
    <t>NBF</t>
  </si>
  <si>
    <t>1. 6 Months Company Bank Statement will required.
2. Credit turnover to be calculated
3. No Minmum Credit is required every month (Client sholuld have enough balance)
4. Based on Credit Turnover income will be calculated</t>
  </si>
  <si>
    <t>1. 6 Months Personal Bank Statement will required.
2. Credit turnover to be calculated
3. 25 K CTO per month is required 
4. Based on Credit Turnover income will be calculated</t>
  </si>
  <si>
    <t>RAK</t>
  </si>
  <si>
    <t>1. 12 Months Company Bank Statement will required.
2. Credit turnover to be calculated
3. No Minmum Credit is required every month(Client sholuld have enough balance)
4. Based on Credit Turnover income is calculated</t>
  </si>
  <si>
    <t>1. 6 Months Personal Bank Statement will be required.
2. Credit turnover and Average Balance to be calculated
3. Minmum of AED 40,000 Average balance &amp; CTO is required (2 month exception can be considered) 
4. Whichever is lower between the average balance and CTO will be considered as income.</t>
  </si>
  <si>
    <t>Mashreq</t>
  </si>
  <si>
    <t>1. Based on the 2 years of Audit Report income will be calculated</t>
  </si>
  <si>
    <t>1. 6 Months Personal Bank Statement will be required.
2. Credit turnover and Average Balance will be calculated
3. Minmum of AED 40,000 Average balance &amp; CTO is required (2 month exception can be considered) 
4. Whichever is lower between the average balance and CTO will be considered as income.</t>
  </si>
  <si>
    <t>CBD</t>
  </si>
  <si>
    <t xml:space="preserve">1. 12 Months Company Bank Statement is required.
2. Credit turnover to be calculated
3. No Minmum Credit is required every month (Client sholuld have enough balance) </t>
  </si>
  <si>
    <t xml:space="preserve">1. 6 Months Personal Bank Statement will be required.
2. Credit turnover is calculated
3. Minmum Credit of AED 40,000 is required (2 month exception can be considered) </t>
  </si>
  <si>
    <t>FAB</t>
  </si>
  <si>
    <t>-</t>
  </si>
  <si>
    <t>1. 6 Months Personal Bank Statement will be required.
2. Average Balance &amp; Credit turnover is calculated
3. Minmum of AED 40,000 Average balance &amp; Credit turnover is required (2 month exception can be considered) 
4. Based on Average balance income is calculated</t>
  </si>
  <si>
    <t>Resident - Self Empoyed (NBF)</t>
  </si>
  <si>
    <t>Name</t>
  </si>
  <si>
    <t>Client Name</t>
  </si>
  <si>
    <t>4.24% fixed for 5 yrs</t>
  </si>
  <si>
    <t>AGE CALCULATOR</t>
  </si>
  <si>
    <t>Today</t>
  </si>
  <si>
    <t>Loan Amount</t>
  </si>
  <si>
    <t>DOB</t>
  </si>
  <si>
    <t>Tenor(months)</t>
  </si>
  <si>
    <t>EMI</t>
  </si>
  <si>
    <t>AGE</t>
  </si>
  <si>
    <t>AGE ( in months)</t>
  </si>
  <si>
    <t>Salary Income</t>
  </si>
  <si>
    <t>Rental Income</t>
  </si>
  <si>
    <t>Rent</t>
  </si>
  <si>
    <t>Considered</t>
  </si>
  <si>
    <t>Max Tenor (months)</t>
  </si>
  <si>
    <t>Monthly Salary</t>
  </si>
  <si>
    <t>Max Tenor (after 3 months)</t>
  </si>
  <si>
    <t>Total</t>
  </si>
  <si>
    <t>Liabilities</t>
  </si>
  <si>
    <t>Loan/Card</t>
  </si>
  <si>
    <t>Particulars</t>
  </si>
  <si>
    <t>Limit</t>
  </si>
  <si>
    <t xml:space="preserve">CC 1 </t>
  </si>
  <si>
    <t xml:space="preserve">CC 2 </t>
  </si>
  <si>
    <t>CC 3</t>
  </si>
  <si>
    <t>CC 4</t>
  </si>
  <si>
    <t>Auto Loan</t>
  </si>
  <si>
    <t>Total Income</t>
  </si>
  <si>
    <t>Total Liabilities</t>
  </si>
  <si>
    <t>DBR</t>
  </si>
  <si>
    <t>7 years annual income (Expats)</t>
  </si>
  <si>
    <t>8 years annual income (UAE Nationals)</t>
  </si>
  <si>
    <t>Company Name</t>
  </si>
  <si>
    <t xml:space="preserve"> IN SE CORPORATE SERVICES</t>
  </si>
  <si>
    <t>Mashreq &amp; AED</t>
  </si>
  <si>
    <t>ANNUAL T/O</t>
  </si>
  <si>
    <t xml:space="preserve">Low Doc Policy </t>
  </si>
  <si>
    <t>Personal 6 month Bank Statement</t>
  </si>
  <si>
    <t>Full Doc Policy</t>
  </si>
  <si>
    <t>Company 6 month Bank Statement</t>
  </si>
  <si>
    <t>Nov</t>
  </si>
  <si>
    <t>Dec</t>
  </si>
  <si>
    <t>Jan</t>
  </si>
  <si>
    <t>Feb</t>
  </si>
  <si>
    <t>Mar</t>
  </si>
  <si>
    <t>Apr</t>
  </si>
  <si>
    <t>T/O</t>
  </si>
  <si>
    <t>100% Profit share</t>
  </si>
  <si>
    <t>Monthly income</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</si>
</sst>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_-* #,##0_-;\-* #,##0_-;_-* &quot;-&quot;??_-;_-@"/>
    <numFmt numFmtId="165" formatCode="[$-F800]dddd\,\ mmmm\ dd\,\ yyyy"/>
    <numFmt numFmtId="166" formatCode="#,##0;\(#,##0\)"/>
    <numFmt numFmtId="167" formatCode="_(* #,##0.00_);_(* \(#,##0.00\);_(* &quot;-&quot;??_);_(@_)"/>
    <numFmt numFmtId="168" formatCode="[$AED]\ #,##0.00;[Red][$AED]\ #,##0.00"/>
    <numFmt numFmtId="169" formatCode="_-* #,##0.00_-;\-* #,##0.00_-;_-* &quot;-&quot;??_-;_-@"/>
    <numFmt numFmtId="170" formatCode="mmmm\ d"/>
    <numFmt numFmtId="171" formatCode="#,##0.00;[Red]#,##0.00"/>
    <numFmt numFmtId="172" formatCode="mmm"/>
  </numFmts>
  <fonts count="17">
    <font>
      <sz val="11.0"/>
      <color theme="1"/>
      <name val="Aptos Narrow"/>
      <scheme val="minor"/>
    </font>
    <font>
      <b/>
      <sz val="10.0"/>
      <color theme="1"/>
      <name val="Trebuchet MS"/>
    </font>
    <font/>
    <font>
      <sz val="10.0"/>
      <color theme="1"/>
      <name val="Trebuchet MS"/>
    </font>
    <font>
      <b/>
      <sz val="11.0"/>
      <color theme="1"/>
      <name val="Avenir"/>
    </font>
    <font>
      <sz val="11.0"/>
      <color theme="1"/>
      <name val="Avenir"/>
    </font>
    <font>
      <b/>
      <sz val="10.0"/>
      <color theme="1"/>
      <name val="Verdana"/>
    </font>
    <font>
      <b/>
      <i/>
      <sz val="10.0"/>
      <color theme="1"/>
      <name val="Verdana"/>
    </font>
    <font>
      <sz val="10.0"/>
      <color theme="1"/>
      <name val="Verdana"/>
    </font>
    <font>
      <sz val="11.0"/>
      <color rgb="FF0000E1"/>
      <name val="Avenir"/>
    </font>
    <font>
      <b/>
      <sz val="10.0"/>
      <color theme="0"/>
      <name val="Verdana"/>
    </font>
    <font>
      <b/>
      <sz val="10.0"/>
      <color theme="1"/>
      <name val="Avenir"/>
    </font>
    <font>
      <sz val="10.0"/>
      <color theme="1"/>
      <name val="Avenir"/>
    </font>
    <font>
      <b/>
      <sz val="11.0"/>
      <color theme="1"/>
      <name val="Aptos Narrow"/>
    </font>
    <font>
      <sz val="11.0"/>
      <color theme="1"/>
      <name val="Aptos Narrow"/>
    </font>
    <font>
      <color theme="1"/>
      <name val="Aptos Narrow"/>
      <scheme val="minor"/>
    </font>
    <font>
      <sz val="11.0"/>
      <color rgb="FF000000"/>
      <name val="Calibri"/>
    </font>
  </fonts>
  <fills count="16">
    <fill>
      <patternFill patternType="none"/>
    </fill>
    <fill>
      <patternFill patternType="lightGray"/>
    </fill>
    <fill>
      <patternFill patternType="solid">
        <fgColor rgb="FFA6C9EB"/>
        <bgColor rgb="FFA6C9EB"/>
      </patternFill>
    </fill>
    <fill>
      <patternFill patternType="solid">
        <fgColor rgb="FFC1F0C8"/>
        <bgColor rgb="FFC1F0C8"/>
      </patternFill>
    </fill>
    <fill>
      <patternFill patternType="solid">
        <fgColor rgb="FFFFFF00"/>
        <bgColor rgb="FFFFFF00"/>
      </patternFill>
    </fill>
    <fill>
      <patternFill patternType="solid">
        <fgColor rgb="FFF1CEEE"/>
        <bgColor rgb="FFF1CEEE"/>
      </patternFill>
    </fill>
    <fill>
      <patternFill patternType="solid">
        <fgColor rgb="FFF2F2F2"/>
        <bgColor rgb="FFF2F2F2"/>
      </patternFill>
    </fill>
    <fill>
      <patternFill patternType="solid">
        <fgColor rgb="FFD6DCE4"/>
        <bgColor rgb="FFD6DCE4"/>
      </patternFill>
    </fill>
    <fill>
      <patternFill patternType="solid">
        <fgColor rgb="FF993300"/>
        <bgColor rgb="FF993300"/>
      </patternFill>
    </fill>
    <fill>
      <patternFill patternType="solid">
        <fgColor rgb="FFF6C6AC"/>
        <bgColor rgb="FFF6C6AC"/>
      </patternFill>
    </fill>
    <fill>
      <patternFill patternType="solid">
        <fgColor rgb="FFB8D4EF"/>
        <bgColor rgb="FFB8D4EF"/>
      </patternFill>
    </fill>
    <fill>
      <patternFill patternType="solid">
        <fgColor rgb="FF71A9E0"/>
        <bgColor rgb="FF71A9E0"/>
      </patternFill>
    </fill>
    <fill>
      <patternFill patternType="solid">
        <fgColor rgb="FF84E291"/>
        <bgColor rgb="FF84E291"/>
      </patternFill>
    </fill>
    <fill>
      <patternFill patternType="solid">
        <fgColor rgb="FFC1E4F5"/>
        <bgColor rgb="FFC1E4F5"/>
      </patternFill>
    </fill>
    <fill>
      <patternFill patternType="solid">
        <fgColor theme="0"/>
        <bgColor theme="0"/>
      </patternFill>
    </fill>
    <fill>
      <patternFill patternType="solid">
        <fgColor rgb="FFCCC0DA"/>
        <bgColor rgb="FFCCC0DA"/>
      </patternFill>
    </fill>
  </fills>
  <borders count="3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right style="medium">
        <color rgb="FF000000"/>
      </right>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top/>
      <bottom/>
    </border>
    <border>
      <left style="medium">
        <color rgb="FF000000"/>
      </left>
      <right style="thin">
        <color rgb="FF000000"/>
      </right>
      <top style="medium">
        <color rgb="FF000000"/>
      </top>
      <bottom style="medium">
        <color rgb="FF000000"/>
      </bottom>
    </border>
    <border>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right/>
      <top/>
      <bottom/>
    </border>
    <border>
      <top style="thin">
        <color rgb="FF000000"/>
      </top>
      <bottom style="thin">
        <color rgb="FF000000"/>
      </bottom>
    </border>
    <border>
      <left style="medium">
        <color rgb="FF000000"/>
      </left>
      <right style="medium">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1" numFmtId="0" xfId="0" applyAlignment="1" applyBorder="1" applyFill="1" applyFont="1">
      <alignment horizontal="center" vertical="center"/>
    </xf>
    <xf borderId="4" fillId="0" fontId="1" numFmtId="0" xfId="0" applyAlignment="1" applyBorder="1" applyFont="1">
      <alignment horizontal="left" vertical="center"/>
    </xf>
    <xf borderId="4" fillId="0" fontId="3" numFmtId="0" xfId="0" applyAlignment="1" applyBorder="1" applyFont="1">
      <alignment horizontal="left" shrinkToFit="0" vertical="center" wrapText="1"/>
    </xf>
    <xf borderId="4" fillId="0" fontId="3" numFmtId="0" xfId="0" applyAlignment="1" applyBorder="1" applyFont="1">
      <alignment horizontal="left" readingOrder="0" shrinkToFit="0" vertical="center" wrapText="1"/>
    </xf>
    <xf borderId="4" fillId="0" fontId="3" numFmtId="0" xfId="0" applyAlignment="1" applyBorder="1" applyFont="1">
      <alignment horizontal="left" vertical="center"/>
    </xf>
    <xf borderId="1" fillId="4" fontId="4" numFmtId="0" xfId="0" applyAlignment="1" applyBorder="1" applyFill="1" applyFont="1">
      <alignment horizontal="center"/>
    </xf>
    <xf borderId="0" fillId="0" fontId="5" numFmtId="0" xfId="0" applyFont="1"/>
    <xf borderId="5" fillId="0" fontId="6" numFmtId="0" xfId="0" applyAlignment="1" applyBorder="1" applyFont="1">
      <alignment horizontal="center" vertical="center"/>
    </xf>
    <xf borderId="6" fillId="5" fontId="6" numFmtId="0" xfId="0" applyAlignment="1" applyBorder="1" applyFill="1" applyFont="1">
      <alignment horizontal="center" readingOrder="0" vertical="center"/>
    </xf>
    <xf borderId="7" fillId="5" fontId="7" numFmtId="0" xfId="0" applyAlignment="1" applyBorder="1" applyFont="1">
      <alignment horizontal="center" shrinkToFit="0" vertical="center" wrapText="1"/>
    </xf>
    <xf borderId="0" fillId="0" fontId="4" numFmtId="0" xfId="0" applyFont="1"/>
    <xf borderId="8" fillId="6" fontId="4" numFmtId="0" xfId="0" applyAlignment="1" applyBorder="1" applyFill="1" applyFont="1">
      <alignment horizontal="center" vertical="center"/>
    </xf>
    <xf borderId="9" fillId="0" fontId="2" numFmtId="0" xfId="0" applyBorder="1" applyFont="1"/>
    <xf borderId="10" fillId="0" fontId="6" numFmtId="0" xfId="0" applyAlignment="1" applyBorder="1" applyFont="1">
      <alignment horizontal="center"/>
    </xf>
    <xf borderId="11" fillId="0" fontId="2" numFmtId="0" xfId="0" applyBorder="1" applyFont="1"/>
    <xf borderId="12" fillId="0" fontId="2" numFmtId="0" xfId="0" applyBorder="1" applyFont="1"/>
    <xf borderId="13" fillId="0" fontId="8" numFmtId="0" xfId="0" applyBorder="1" applyFont="1"/>
    <xf borderId="0" fillId="0" fontId="5" numFmtId="164" xfId="0" applyFont="1" applyNumberFormat="1"/>
    <xf borderId="4" fillId="0" fontId="5" numFmtId="0" xfId="0" applyAlignment="1" applyBorder="1" applyFont="1">
      <alignment horizontal="left"/>
    </xf>
    <xf borderId="4" fillId="0" fontId="5" numFmtId="165" xfId="0" applyAlignment="1" applyBorder="1" applyFont="1" applyNumberFormat="1">
      <alignment horizontal="right"/>
    </xf>
    <xf borderId="14" fillId="0" fontId="6" numFmtId="0" xfId="0" applyBorder="1" applyFont="1"/>
    <xf borderId="15" fillId="0" fontId="6" numFmtId="166" xfId="0" applyAlignment="1" applyBorder="1" applyFont="1" applyNumberFormat="1">
      <alignment horizontal="center"/>
    </xf>
    <xf borderId="15" fillId="0" fontId="6" numFmtId="0" xfId="0" applyBorder="1" applyFont="1"/>
    <xf borderId="16" fillId="0" fontId="8" numFmtId="10" xfId="0" applyBorder="1" applyFont="1" applyNumberFormat="1"/>
    <xf borderId="0" fillId="0" fontId="4" numFmtId="167" xfId="0" applyFont="1" applyNumberFormat="1"/>
    <xf borderId="4" fillId="0" fontId="9" numFmtId="165" xfId="0" applyAlignment="1" applyBorder="1" applyFont="1" applyNumberFormat="1">
      <alignment horizontal="right"/>
    </xf>
    <xf borderId="17" fillId="0" fontId="6" numFmtId="0" xfId="0" applyBorder="1" applyFont="1"/>
    <xf borderId="18" fillId="0" fontId="6" numFmtId="1" xfId="0" applyAlignment="1" applyBorder="1" applyFont="1" applyNumberFormat="1">
      <alignment horizontal="center"/>
    </xf>
    <xf borderId="18" fillId="0" fontId="8" numFmtId="0" xfId="0" applyBorder="1" applyFont="1"/>
    <xf borderId="19" fillId="0" fontId="8" numFmtId="168" xfId="0" applyBorder="1" applyFont="1" applyNumberFormat="1"/>
    <xf borderId="4" fillId="0" fontId="5" numFmtId="0" xfId="0" applyAlignment="1" applyBorder="1" applyFont="1">
      <alignment horizontal="right"/>
    </xf>
    <xf borderId="20" fillId="0" fontId="8" numFmtId="0" xfId="0" applyBorder="1" applyFont="1"/>
    <xf borderId="0" fillId="0" fontId="8" numFmtId="0" xfId="0" applyFont="1"/>
    <xf borderId="0" fillId="0" fontId="5" numFmtId="167" xfId="0" applyFont="1" applyNumberFormat="1"/>
    <xf borderId="21" fillId="7" fontId="6" numFmtId="0" xfId="0" applyAlignment="1" applyBorder="1" applyFill="1" applyFont="1">
      <alignment horizontal="center"/>
    </xf>
    <xf borderId="4" fillId="7" fontId="8" numFmtId="0" xfId="0" applyAlignment="1" applyBorder="1" applyFont="1">
      <alignment horizontal="center"/>
    </xf>
    <xf borderId="4" fillId="7" fontId="6" numFmtId="0" xfId="0" applyAlignment="1" applyBorder="1" applyFont="1">
      <alignment horizontal="center"/>
    </xf>
    <xf borderId="22" fillId="7" fontId="6" numFmtId="0" xfId="0" applyAlignment="1" applyBorder="1" applyFont="1">
      <alignment horizontal="center"/>
    </xf>
    <xf borderId="0" fillId="0" fontId="5" numFmtId="2" xfId="0" applyFont="1" applyNumberFormat="1"/>
    <xf borderId="21" fillId="0" fontId="8" numFmtId="0" xfId="0" applyBorder="1" applyFont="1"/>
    <xf borderId="4" fillId="0" fontId="8" numFmtId="169" xfId="0" applyBorder="1" applyFont="1" applyNumberFormat="1"/>
    <xf borderId="4" fillId="0" fontId="8" numFmtId="0" xfId="0" applyBorder="1" applyFont="1"/>
    <xf borderId="22" fillId="0" fontId="8" numFmtId="168" xfId="0" applyBorder="1" applyFont="1" applyNumberFormat="1"/>
    <xf borderId="0" fillId="0" fontId="5" numFmtId="169" xfId="0" applyFont="1" applyNumberFormat="1"/>
    <xf borderId="21" fillId="0" fontId="6" numFmtId="0" xfId="0" applyAlignment="1" applyBorder="1" applyFont="1">
      <alignment horizontal="right"/>
    </xf>
    <xf borderId="4" fillId="0" fontId="6" numFmtId="168" xfId="0" applyBorder="1" applyFont="1" applyNumberFormat="1"/>
    <xf borderId="4" fillId="0" fontId="6" numFmtId="0" xfId="0" applyBorder="1" applyFont="1"/>
    <xf borderId="22" fillId="0" fontId="6" numFmtId="168" xfId="0" applyBorder="1" applyFont="1" applyNumberFormat="1"/>
    <xf borderId="23" fillId="8" fontId="10" numFmtId="0" xfId="0" applyBorder="1" applyFill="1" applyFont="1"/>
    <xf borderId="0" fillId="0" fontId="5" numFmtId="168" xfId="0" applyFont="1" applyNumberFormat="1"/>
    <xf borderId="4" fillId="0" fontId="8" numFmtId="0" xfId="0" applyAlignment="1" applyBorder="1" applyFont="1">
      <alignment horizontal="left"/>
    </xf>
    <xf borderId="4" fillId="0" fontId="8" numFmtId="168" xfId="0" applyBorder="1" applyFont="1" applyNumberFormat="1"/>
    <xf borderId="0" fillId="0" fontId="5" numFmtId="0" xfId="0" applyAlignment="1" applyFont="1">
      <alignment horizontal="right"/>
    </xf>
    <xf borderId="0" fillId="0" fontId="5" numFmtId="4" xfId="0" applyAlignment="1" applyFont="1" applyNumberFormat="1">
      <alignment horizontal="right"/>
    </xf>
    <xf borderId="0" fillId="0" fontId="5" numFmtId="170" xfId="0" applyFont="1" applyNumberFormat="1"/>
    <xf borderId="0" fillId="0" fontId="5" numFmtId="9" xfId="0" applyFont="1" applyNumberFormat="1"/>
    <xf borderId="0" fillId="0" fontId="5" numFmtId="4" xfId="0" applyFont="1" applyNumberFormat="1"/>
    <xf borderId="4" fillId="0" fontId="8" numFmtId="167" xfId="0" applyBorder="1" applyFont="1" applyNumberFormat="1"/>
    <xf borderId="0" fillId="0" fontId="5" numFmtId="9" xfId="0" applyAlignment="1" applyFont="1" applyNumberFormat="1">
      <alignment horizontal="right"/>
    </xf>
    <xf borderId="4" fillId="0" fontId="6" numFmtId="167" xfId="0" applyBorder="1" applyFont="1" applyNumberFormat="1"/>
    <xf borderId="0" fillId="0" fontId="4" numFmtId="171" xfId="0" applyFont="1" applyNumberFormat="1"/>
    <xf borderId="21" fillId="0" fontId="6" numFmtId="0" xfId="0" applyBorder="1" applyFont="1"/>
    <xf borderId="22" fillId="0" fontId="6" numFmtId="4" xfId="0" applyBorder="1" applyFont="1" applyNumberFormat="1"/>
    <xf borderId="22" fillId="0" fontId="6" numFmtId="171" xfId="0" applyBorder="1" applyFont="1" applyNumberFormat="1"/>
    <xf borderId="4" fillId="3" fontId="6" numFmtId="0" xfId="0" applyBorder="1" applyFont="1"/>
    <xf borderId="22" fillId="3" fontId="6" numFmtId="168" xfId="0" applyBorder="1" applyFont="1" applyNumberFormat="1"/>
    <xf borderId="4" fillId="9" fontId="6" numFmtId="0" xfId="0" applyBorder="1" applyFill="1" applyFont="1"/>
    <xf borderId="22" fillId="9" fontId="6" numFmtId="168" xfId="0" applyBorder="1" applyFont="1" applyNumberFormat="1"/>
    <xf borderId="0" fillId="0" fontId="5" numFmtId="171" xfId="0" applyFont="1" applyNumberFormat="1"/>
    <xf borderId="0" fillId="0" fontId="4" numFmtId="0" xfId="0" applyAlignment="1" applyFont="1">
      <alignment horizontal="center"/>
    </xf>
    <xf borderId="5" fillId="5" fontId="6" numFmtId="0" xfId="0" applyBorder="1" applyFont="1"/>
    <xf borderId="7" fillId="5" fontId="6" numFmtId="10" xfId="0" applyBorder="1" applyFont="1" applyNumberFormat="1"/>
    <xf borderId="0" fillId="0" fontId="8" numFmtId="9" xfId="0" applyFont="1" applyNumberFormat="1"/>
    <xf borderId="0" fillId="0" fontId="4" numFmtId="0" xfId="0" applyAlignment="1" applyFont="1">
      <alignment horizontal="right"/>
    </xf>
    <xf borderId="13" fillId="0" fontId="8" numFmtId="171" xfId="0" applyBorder="1" applyFont="1" applyNumberFormat="1"/>
    <xf borderId="0" fillId="0" fontId="5" numFmtId="17" xfId="0" applyFont="1" applyNumberFormat="1"/>
    <xf borderId="20" fillId="0" fontId="6" numFmtId="0" xfId="0" applyBorder="1" applyFont="1"/>
    <xf borderId="0" fillId="0" fontId="6" numFmtId="168" xfId="0" applyFont="1" applyNumberFormat="1"/>
    <xf borderId="10" fillId="0" fontId="6" numFmtId="0" xfId="0" applyBorder="1" applyFont="1"/>
    <xf borderId="11" fillId="0" fontId="6" numFmtId="168" xfId="0" applyBorder="1" applyFont="1" applyNumberFormat="1"/>
    <xf borderId="11" fillId="0" fontId="8" numFmtId="0" xfId="0" applyBorder="1" applyFont="1"/>
    <xf borderId="12" fillId="0" fontId="8" numFmtId="0" xfId="0" applyBorder="1" applyFont="1"/>
    <xf borderId="0" fillId="0" fontId="11" numFmtId="0" xfId="0" applyFont="1"/>
    <xf borderId="0" fillId="0" fontId="12" numFmtId="169" xfId="0" applyFont="1" applyNumberFormat="1"/>
    <xf borderId="0" fillId="0" fontId="11" numFmtId="0" xfId="0" applyAlignment="1" applyFont="1">
      <alignment horizontal="left"/>
    </xf>
    <xf borderId="0" fillId="0" fontId="11" numFmtId="168" xfId="0" applyFont="1" applyNumberFormat="1"/>
    <xf borderId="0" fillId="0" fontId="12" numFmtId="0" xfId="0" applyFont="1"/>
    <xf borderId="5" fillId="10" fontId="13" numFmtId="0" xfId="0" applyBorder="1" applyFill="1" applyFont="1"/>
    <xf borderId="1" fillId="10" fontId="13" numFmtId="0" xfId="0" applyAlignment="1" applyBorder="1" applyFont="1">
      <alignment horizontal="center"/>
    </xf>
    <xf borderId="0" fillId="0" fontId="14" numFmtId="0" xfId="0" applyFont="1"/>
    <xf borderId="0" fillId="0" fontId="14" numFmtId="0" xfId="0" applyAlignment="1" applyFont="1">
      <alignment horizontal="left"/>
    </xf>
    <xf borderId="24" fillId="11" fontId="13" numFmtId="167" xfId="0" applyAlignment="1" applyBorder="1" applyFill="1" applyFont="1" applyNumberFormat="1">
      <alignment horizontal="center"/>
    </xf>
    <xf borderId="25" fillId="11" fontId="13" numFmtId="0" xfId="0" applyAlignment="1" applyBorder="1" applyFont="1">
      <alignment horizontal="left"/>
    </xf>
    <xf borderId="26" fillId="11" fontId="13" numFmtId="167" xfId="0" applyAlignment="1" applyBorder="1" applyFont="1" applyNumberFormat="1">
      <alignment horizontal="center" vertical="center"/>
    </xf>
    <xf borderId="27" fillId="12" fontId="14" numFmtId="0" xfId="0" applyBorder="1" applyFill="1" applyFont="1"/>
    <xf borderId="0" fillId="0" fontId="15" numFmtId="0" xfId="0" applyFont="1"/>
    <xf borderId="5" fillId="0" fontId="13" numFmtId="172" xfId="0" applyAlignment="1" applyBorder="1" applyFont="1" applyNumberFormat="1">
      <alignment horizontal="center"/>
    </xf>
    <xf borderId="2" fillId="0" fontId="13" numFmtId="172" xfId="0" applyAlignment="1" applyBorder="1" applyFont="1" applyNumberFormat="1">
      <alignment horizontal="center"/>
    </xf>
    <xf borderId="3" fillId="0" fontId="13" numFmtId="172" xfId="0" applyAlignment="1" applyBorder="1" applyFont="1" applyNumberFormat="1">
      <alignment horizontal="center"/>
    </xf>
    <xf borderId="28" fillId="0" fontId="14" numFmtId="0" xfId="0" applyAlignment="1" applyBorder="1" applyFont="1">
      <alignment horizontal="left"/>
    </xf>
    <xf borderId="29" fillId="0" fontId="14" numFmtId="0" xfId="0" applyAlignment="1" applyBorder="1" applyFont="1">
      <alignment horizontal="center" vertical="center"/>
    </xf>
    <xf borderId="24" fillId="13" fontId="13" numFmtId="172" xfId="0" applyAlignment="1" applyBorder="1" applyFill="1" applyFont="1" applyNumberFormat="1">
      <alignment horizontal="center"/>
    </xf>
    <xf borderId="5" fillId="13" fontId="13" numFmtId="172" xfId="0" applyAlignment="1" applyBorder="1" applyFont="1" applyNumberFormat="1">
      <alignment horizontal="center"/>
    </xf>
    <xf borderId="29" fillId="0" fontId="14" numFmtId="167" xfId="0" applyAlignment="1" applyBorder="1" applyFont="1" applyNumberFormat="1">
      <alignment horizontal="center" vertical="center"/>
    </xf>
    <xf borderId="14" fillId="0" fontId="14" numFmtId="167" xfId="0" applyBorder="1" applyFont="1" applyNumberFormat="1"/>
    <xf borderId="15" fillId="0" fontId="14" numFmtId="167" xfId="0" applyBorder="1" applyFont="1" applyNumberFormat="1"/>
    <xf borderId="16" fillId="0" fontId="14" numFmtId="167" xfId="0" applyBorder="1" applyFont="1" applyNumberFormat="1"/>
    <xf borderId="28" fillId="0" fontId="16" numFmtId="9" xfId="0" applyAlignment="1" applyBorder="1" applyFont="1" applyNumberFormat="1">
      <alignment horizontal="left" readingOrder="0" shrinkToFit="0" vertical="bottom" wrapText="0"/>
    </xf>
    <xf borderId="4" fillId="0" fontId="16" numFmtId="167" xfId="0" applyAlignment="1" applyBorder="1" applyFont="1" applyNumberFormat="1">
      <alignment horizontal="center" readingOrder="0" shrinkToFit="0" wrapText="0"/>
    </xf>
    <xf borderId="21" fillId="0" fontId="14" numFmtId="167" xfId="0" applyBorder="1" applyFont="1" applyNumberFormat="1"/>
    <xf borderId="4" fillId="0" fontId="14" numFmtId="167" xfId="0" applyBorder="1" applyFont="1" applyNumberFormat="1"/>
    <xf borderId="22" fillId="0" fontId="14" numFmtId="167" xfId="0" applyBorder="1" applyFont="1" applyNumberFormat="1"/>
    <xf borderId="30" fillId="0" fontId="16" numFmtId="0" xfId="0" applyAlignment="1" applyBorder="1" applyFont="1">
      <alignment horizontal="left" readingOrder="0" shrinkToFit="0" vertical="bottom" wrapText="0"/>
    </xf>
    <xf borderId="4" fillId="14" fontId="14" numFmtId="167" xfId="0" applyBorder="1" applyFill="1" applyFont="1" applyNumberFormat="1"/>
    <xf borderId="30" fillId="15" fontId="16" numFmtId="0" xfId="0" applyAlignment="1" applyBorder="1" applyFill="1" applyFont="1">
      <alignment horizontal="left" shrinkToFit="0" vertical="bottom" wrapText="0"/>
    </xf>
    <xf borderId="31" fillId="15" fontId="16" numFmtId="167" xfId="0" applyAlignment="1" applyBorder="1" applyFont="1" applyNumberFormat="1">
      <alignment horizontal="center" shrinkToFit="0" wrapText="0"/>
    </xf>
    <xf borderId="3" fillId="0" fontId="14" numFmtId="0" xfId="0" applyAlignment="1" applyBorder="1" applyFont="1">
      <alignment horizontal="left"/>
    </xf>
    <xf borderId="3" fillId="0" fontId="14" numFmtId="0" xfId="0" applyAlignment="1" applyBorder="1" applyFont="1">
      <alignment horizontal="center" vertical="center"/>
    </xf>
    <xf borderId="4" fillId="14" fontId="14" numFmtId="4" xfId="0" applyAlignment="1" applyBorder="1" applyFont="1" applyNumberFormat="1">
      <alignment horizontal="center"/>
    </xf>
    <xf borderId="4" fillId="0" fontId="14" numFmtId="0" xfId="0" applyBorder="1" applyFont="1"/>
    <xf borderId="21" fillId="14" fontId="14" numFmtId="3" xfId="0" applyAlignment="1" applyBorder="1" applyFont="1" applyNumberFormat="1">
      <alignment horizontal="center" vertical="center"/>
    </xf>
    <xf borderId="4" fillId="14" fontId="14" numFmtId="3" xfId="0" applyAlignment="1" applyBorder="1" applyFont="1" applyNumberFormat="1">
      <alignment horizontal="center"/>
    </xf>
    <xf borderId="22" fillId="14" fontId="14" numFmtId="4" xfId="0" applyAlignment="1" applyBorder="1" applyFont="1" applyNumberFormat="1">
      <alignment horizontal="center"/>
    </xf>
    <xf borderId="21" fillId="14" fontId="14" numFmtId="3" xfId="0" applyAlignment="1" applyBorder="1" applyFont="1" applyNumberFormat="1">
      <alignment horizontal="center"/>
    </xf>
    <xf borderId="17" fillId="14" fontId="14" numFmtId="3" xfId="0" applyAlignment="1" applyBorder="1" applyFont="1" applyNumberFormat="1">
      <alignment horizontal="center" vertical="center"/>
    </xf>
    <xf borderId="18" fillId="14" fontId="14" numFmtId="4" xfId="0" applyAlignment="1" applyBorder="1" applyFont="1" applyNumberFormat="1">
      <alignment horizontal="center"/>
    </xf>
    <xf borderId="18" fillId="0" fontId="14" numFmtId="0" xfId="0" applyBorder="1" applyFont="1"/>
    <xf borderId="18" fillId="0" fontId="14" numFmtId="167" xfId="0" applyBorder="1" applyFont="1" applyNumberFormat="1"/>
    <xf borderId="19" fillId="14" fontId="14" numFmtId="4" xfId="0" applyAlignment="1" applyBorder="1" applyFont="1" applyNumberFormat="1">
      <alignment horizontal="center"/>
    </xf>
    <xf borderId="0" fillId="0" fontId="14" numFmtId="167" xfId="0" applyFont="1" applyNumberForma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38"/>
    <col customWidth="1" min="2" max="2" width="50.13"/>
    <col customWidth="1" min="3" max="3" width="63.63"/>
    <col customWidth="1" min="4" max="26" width="8.63"/>
  </cols>
  <sheetData>
    <row r="1" ht="14.25" customHeight="1"/>
    <row r="2" ht="14.25" customHeight="1">
      <c r="A2" s="1" t="s">
        <v>0</v>
      </c>
      <c r="B2" s="2"/>
      <c r="C2" s="3"/>
    </row>
    <row r="3" ht="14.25" customHeight="1">
      <c r="A3" s="4"/>
      <c r="B3" s="4"/>
      <c r="C3" s="4"/>
    </row>
    <row r="4" ht="14.25" customHeight="1">
      <c r="A4" s="5" t="s">
        <v>1</v>
      </c>
      <c r="B4" s="5" t="s">
        <v>2</v>
      </c>
      <c r="C4" s="5" t="s">
        <v>3</v>
      </c>
    </row>
    <row r="5" ht="14.25" customHeight="1">
      <c r="A5" s="6" t="s">
        <v>4</v>
      </c>
      <c r="B5" s="7" t="s">
        <v>5</v>
      </c>
      <c r="C5" s="8" t="s">
        <v>6</v>
      </c>
    </row>
    <row r="6" ht="14.25" customHeight="1">
      <c r="A6" s="6" t="s">
        <v>7</v>
      </c>
      <c r="B6" s="7" t="s">
        <v>8</v>
      </c>
      <c r="C6" s="7" t="s">
        <v>9</v>
      </c>
    </row>
    <row r="7" ht="14.25" customHeight="1">
      <c r="A7" s="6" t="s">
        <v>10</v>
      </c>
      <c r="B7" s="7" t="s">
        <v>11</v>
      </c>
      <c r="C7" s="7" t="s">
        <v>12</v>
      </c>
    </row>
    <row r="8" ht="14.25" customHeight="1">
      <c r="A8" s="6" t="s">
        <v>13</v>
      </c>
      <c r="B8" s="7" t="s">
        <v>14</v>
      </c>
      <c r="C8" s="7" t="s">
        <v>15</v>
      </c>
    </row>
    <row r="9" ht="14.25" customHeight="1">
      <c r="A9" s="6" t="s">
        <v>16</v>
      </c>
      <c r="B9" s="9" t="s">
        <v>17</v>
      </c>
      <c r="C9" s="7" t="s">
        <v>18</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C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9.25"/>
    <col customWidth="1" min="2" max="2" width="21.88"/>
    <col customWidth="1" min="3" max="3" width="24.63"/>
    <col customWidth="1" min="4" max="4" width="17.13"/>
    <col customWidth="1" min="5" max="5" width="18.0"/>
    <col customWidth="1" min="6" max="6" width="15.38"/>
    <col customWidth="1" min="7" max="7" width="0.88"/>
    <col customWidth="1" min="8" max="8" width="27.0"/>
    <col customWidth="1" min="9" max="9" width="29.5"/>
    <col customWidth="1" min="10" max="10" width="2.13"/>
    <col customWidth="1" min="11" max="26" width="14.5"/>
  </cols>
  <sheetData>
    <row r="1" ht="14.25" customHeight="1">
      <c r="A1" s="10" t="s">
        <v>19</v>
      </c>
      <c r="B1" s="2"/>
      <c r="C1" s="2"/>
      <c r="D1" s="2"/>
      <c r="E1" s="3"/>
      <c r="F1" s="11"/>
      <c r="G1" s="11"/>
      <c r="H1" s="11"/>
      <c r="I1" s="11"/>
      <c r="J1" s="11"/>
      <c r="K1" s="11"/>
      <c r="L1" s="11"/>
      <c r="M1" s="11"/>
      <c r="N1" s="11"/>
      <c r="O1" s="11"/>
      <c r="P1" s="11"/>
      <c r="Q1" s="11"/>
      <c r="R1" s="11"/>
      <c r="S1" s="11"/>
      <c r="T1" s="11"/>
      <c r="U1" s="11"/>
      <c r="V1" s="11"/>
      <c r="W1" s="11"/>
      <c r="X1" s="11"/>
      <c r="Y1" s="11"/>
      <c r="Z1" s="11"/>
    </row>
    <row r="2" ht="14.25" customHeight="1">
      <c r="A2" s="11"/>
      <c r="B2" s="11"/>
      <c r="C2" s="11"/>
      <c r="D2" s="11"/>
      <c r="E2" s="11"/>
      <c r="F2" s="11"/>
      <c r="G2" s="11"/>
      <c r="H2" s="11"/>
      <c r="I2" s="11"/>
      <c r="J2" s="11"/>
      <c r="K2" s="11"/>
      <c r="L2" s="11"/>
      <c r="M2" s="11"/>
      <c r="N2" s="11"/>
      <c r="O2" s="11"/>
      <c r="P2" s="11"/>
      <c r="Q2" s="11"/>
      <c r="R2" s="11"/>
      <c r="S2" s="11"/>
      <c r="T2" s="11"/>
      <c r="U2" s="11"/>
      <c r="V2" s="11"/>
      <c r="W2" s="11"/>
      <c r="X2" s="11"/>
      <c r="Y2" s="11"/>
      <c r="Z2" s="11"/>
    </row>
    <row r="3" ht="38.25" customHeight="1">
      <c r="A3" s="12" t="s">
        <v>20</v>
      </c>
      <c r="B3" s="13" t="s">
        <v>21</v>
      </c>
      <c r="C3" s="3"/>
      <c r="D3" s="12" t="s">
        <v>4</v>
      </c>
      <c r="E3" s="14" t="s">
        <v>22</v>
      </c>
      <c r="F3" s="11"/>
      <c r="G3" s="15"/>
      <c r="H3" s="16" t="s">
        <v>23</v>
      </c>
      <c r="I3" s="17"/>
      <c r="J3" s="15"/>
      <c r="K3" s="11"/>
      <c r="L3" s="11"/>
      <c r="M3" s="11"/>
      <c r="N3" s="11"/>
      <c r="O3" s="11"/>
      <c r="P3" s="11"/>
      <c r="Q3" s="11"/>
      <c r="R3" s="11"/>
      <c r="S3" s="11"/>
      <c r="T3" s="11"/>
      <c r="U3" s="11"/>
      <c r="V3" s="11"/>
      <c r="W3" s="11"/>
      <c r="X3" s="11"/>
      <c r="Y3" s="11"/>
      <c r="Z3" s="11"/>
    </row>
    <row r="4" ht="14.25" customHeight="1">
      <c r="A4" s="18"/>
      <c r="B4" s="19"/>
      <c r="C4" s="19"/>
      <c r="D4" s="20"/>
      <c r="E4" s="21"/>
      <c r="F4" s="22">
        <v>3000000.0</v>
      </c>
      <c r="G4" s="15"/>
      <c r="H4" s="23" t="s">
        <v>24</v>
      </c>
      <c r="I4" s="24">
        <f>TODAY()</f>
        <v>45847</v>
      </c>
      <c r="J4" s="15"/>
      <c r="K4" s="11"/>
      <c r="L4" s="11"/>
      <c r="M4" s="11"/>
      <c r="N4" s="11"/>
      <c r="O4" s="11"/>
      <c r="P4" s="11"/>
      <c r="Q4" s="11"/>
      <c r="R4" s="11"/>
      <c r="S4" s="11"/>
      <c r="T4" s="11"/>
      <c r="U4" s="11"/>
      <c r="V4" s="11"/>
      <c r="W4" s="11"/>
      <c r="X4" s="11"/>
      <c r="Y4" s="11"/>
      <c r="Z4" s="11"/>
    </row>
    <row r="5" ht="14.25" customHeight="1">
      <c r="A5" s="25" t="s">
        <v>25</v>
      </c>
      <c r="B5" s="26">
        <f>IFERROR(__xludf.DUMMYFUNCTION("-3000000*80%"),-2400000.0)</f>
        <v>-2400000</v>
      </c>
      <c r="C5" s="27"/>
      <c r="D5" s="28">
        <f>1.49%+2%+4.12%</f>
        <v>0.0761</v>
      </c>
      <c r="E5" s="21"/>
      <c r="F5" s="22">
        <f>F4*80%</f>
        <v>2400000</v>
      </c>
      <c r="G5" s="29"/>
      <c r="H5" s="23" t="s">
        <v>26</v>
      </c>
      <c r="I5" s="30">
        <v>33148.0</v>
      </c>
      <c r="J5" s="15"/>
      <c r="K5" s="11"/>
      <c r="L5" s="11"/>
      <c r="M5" s="11"/>
      <c r="N5" s="11"/>
      <c r="O5" s="11"/>
      <c r="P5" s="11"/>
      <c r="Q5" s="11"/>
      <c r="R5" s="11"/>
      <c r="S5" s="11"/>
      <c r="T5" s="11"/>
      <c r="U5" s="11"/>
      <c r="V5" s="11"/>
      <c r="W5" s="11"/>
      <c r="X5" s="11"/>
      <c r="Y5" s="11"/>
      <c r="Z5" s="11"/>
    </row>
    <row r="6" ht="14.25" customHeight="1">
      <c r="A6" s="31" t="s">
        <v>27</v>
      </c>
      <c r="B6" s="32">
        <v>300.0</v>
      </c>
      <c r="C6" s="33" t="s">
        <v>28</v>
      </c>
      <c r="D6" s="34">
        <f>PMT(D5/12,B6,B5,0,0)</f>
        <v>17907.86478</v>
      </c>
      <c r="E6" s="21"/>
      <c r="F6" s="22">
        <f>F4-F5</f>
        <v>600000</v>
      </c>
      <c r="G6" s="15"/>
      <c r="H6" s="23" t="s">
        <v>29</v>
      </c>
      <c r="I6" s="35" t="str">
        <f>DATEDIF(I5,TODAY(),"Y") &amp; " Years and " &amp; DATEDIF(I5,TODAY(),"YM") &amp; " Months"</f>
        <v>34 Years and 9 Months</v>
      </c>
      <c r="J6" s="15"/>
      <c r="K6" s="11"/>
      <c r="L6" s="11"/>
      <c r="M6" s="11"/>
      <c r="N6" s="11"/>
      <c r="O6" s="11"/>
      <c r="P6" s="11"/>
      <c r="Q6" s="11"/>
      <c r="R6" s="11"/>
      <c r="S6" s="11"/>
      <c r="T6" s="11"/>
      <c r="U6" s="11"/>
      <c r="V6" s="11"/>
      <c r="W6" s="11"/>
      <c r="X6" s="11"/>
      <c r="Y6" s="11"/>
      <c r="Z6" s="11"/>
    </row>
    <row r="7" ht="14.25" customHeight="1">
      <c r="A7" s="36"/>
      <c r="B7" s="37"/>
      <c r="C7" s="37"/>
      <c r="D7" s="37"/>
      <c r="E7" s="21"/>
      <c r="F7" s="38"/>
      <c r="G7" s="15"/>
      <c r="H7" s="23" t="s">
        <v>30</v>
      </c>
      <c r="I7" s="35">
        <f>DATEDIF(I5,TODAY(),"M")</f>
        <v>417</v>
      </c>
      <c r="J7" s="15"/>
      <c r="K7" s="11"/>
      <c r="L7" s="11"/>
      <c r="M7" s="11"/>
      <c r="N7" s="11"/>
      <c r="O7" s="11"/>
      <c r="P7" s="11"/>
      <c r="Q7" s="11"/>
      <c r="R7" s="11"/>
      <c r="S7" s="11"/>
      <c r="T7" s="11"/>
      <c r="U7" s="11"/>
      <c r="V7" s="11"/>
      <c r="W7" s="11"/>
      <c r="X7" s="11"/>
      <c r="Y7" s="11"/>
      <c r="Z7" s="11"/>
    </row>
    <row r="8" ht="14.25" customHeight="1">
      <c r="A8" s="39" t="s">
        <v>31</v>
      </c>
      <c r="B8" s="40"/>
      <c r="C8" s="41" t="s">
        <v>32</v>
      </c>
      <c r="D8" s="41" t="s">
        <v>33</v>
      </c>
      <c r="E8" s="42" t="s">
        <v>34</v>
      </c>
      <c r="F8" s="43"/>
      <c r="G8" s="15"/>
      <c r="H8" s="23" t="s">
        <v>35</v>
      </c>
      <c r="I8" s="35">
        <f>780-I7</f>
        <v>363</v>
      </c>
      <c r="J8" s="15"/>
      <c r="K8" s="11"/>
      <c r="L8" s="11"/>
      <c r="M8" s="11"/>
      <c r="N8" s="11"/>
      <c r="O8" s="11"/>
      <c r="P8" s="11"/>
      <c r="Q8" s="11"/>
      <c r="R8" s="11"/>
      <c r="S8" s="11"/>
      <c r="T8" s="11"/>
      <c r="U8" s="11"/>
      <c r="V8" s="11"/>
      <c r="W8" s="11"/>
      <c r="X8" s="11"/>
      <c r="Y8" s="11"/>
      <c r="Z8" s="11"/>
    </row>
    <row r="9" ht="14.25" customHeight="1">
      <c r="A9" s="44" t="s">
        <v>36</v>
      </c>
      <c r="B9" s="45">
        <v>39649.785</v>
      </c>
      <c r="C9" s="46"/>
      <c r="D9" s="46"/>
      <c r="E9" s="47">
        <f t="shared" ref="E9:E12" si="1">D9/12*10/12</f>
        <v>0</v>
      </c>
      <c r="F9" s="11"/>
      <c r="G9" s="11"/>
      <c r="H9" s="23" t="s">
        <v>37</v>
      </c>
      <c r="I9" s="35">
        <f>I8-3</f>
        <v>360</v>
      </c>
      <c r="J9" s="11"/>
      <c r="K9" s="11"/>
      <c r="L9" s="11"/>
      <c r="M9" s="11"/>
      <c r="N9" s="11"/>
      <c r="O9" s="11"/>
      <c r="P9" s="11"/>
      <c r="Q9" s="11"/>
      <c r="R9" s="11"/>
      <c r="S9" s="11"/>
      <c r="T9" s="11"/>
      <c r="U9" s="11"/>
      <c r="V9" s="11"/>
      <c r="W9" s="11"/>
      <c r="X9" s="11"/>
      <c r="Y9" s="11"/>
      <c r="Z9" s="11"/>
    </row>
    <row r="10" ht="14.25" customHeight="1">
      <c r="A10" s="44"/>
      <c r="B10" s="45"/>
      <c r="C10" s="46"/>
      <c r="D10" s="46"/>
      <c r="E10" s="47">
        <f t="shared" si="1"/>
        <v>0</v>
      </c>
      <c r="F10" s="38"/>
      <c r="G10" s="38"/>
      <c r="H10" s="38"/>
      <c r="I10" s="11"/>
      <c r="J10" s="11"/>
      <c r="K10" s="11"/>
      <c r="L10" s="11"/>
      <c r="M10" s="11"/>
      <c r="N10" s="11"/>
      <c r="O10" s="11"/>
      <c r="P10" s="11"/>
      <c r="Q10" s="11"/>
      <c r="R10" s="11"/>
      <c r="S10" s="11"/>
      <c r="T10" s="11"/>
      <c r="U10" s="11"/>
      <c r="V10" s="11"/>
      <c r="W10" s="11"/>
      <c r="X10" s="11"/>
      <c r="Y10" s="11"/>
      <c r="Z10" s="11"/>
    </row>
    <row r="11" ht="14.25" customHeight="1">
      <c r="A11" s="44"/>
      <c r="B11" s="45"/>
      <c r="C11" s="46"/>
      <c r="D11" s="46"/>
      <c r="E11" s="47">
        <f t="shared" si="1"/>
        <v>0</v>
      </c>
      <c r="F11" s="11"/>
      <c r="G11" s="11"/>
      <c r="H11" s="38"/>
      <c r="I11" s="11"/>
      <c r="J11" s="11"/>
      <c r="K11" s="11"/>
      <c r="L11" s="11"/>
      <c r="M11" s="11"/>
      <c r="N11" s="11"/>
      <c r="O11" s="11"/>
      <c r="P11" s="11"/>
      <c r="Q11" s="11"/>
      <c r="R11" s="11"/>
      <c r="S11" s="11"/>
      <c r="T11" s="11"/>
      <c r="U11" s="11"/>
      <c r="V11" s="11"/>
      <c r="W11" s="11"/>
      <c r="X11" s="11"/>
      <c r="Y11" s="11"/>
      <c r="Z11" s="11"/>
    </row>
    <row r="12" ht="14.25" customHeight="1">
      <c r="A12" s="44"/>
      <c r="B12" s="45"/>
      <c r="C12" s="46"/>
      <c r="D12" s="46"/>
      <c r="E12" s="47">
        <f t="shared" si="1"/>
        <v>0</v>
      </c>
      <c r="F12" s="11"/>
      <c r="G12" s="11"/>
      <c r="H12" s="38"/>
      <c r="I12" s="11"/>
      <c r="J12" s="11"/>
      <c r="K12" s="11"/>
      <c r="L12" s="11"/>
      <c r="M12" s="11"/>
      <c r="N12" s="11"/>
      <c r="O12" s="11"/>
      <c r="P12" s="11"/>
      <c r="Q12" s="11"/>
      <c r="R12" s="11"/>
      <c r="S12" s="11"/>
      <c r="T12" s="11"/>
      <c r="U12" s="11"/>
      <c r="V12" s="11"/>
      <c r="W12" s="11"/>
      <c r="X12" s="11"/>
      <c r="Y12" s="11"/>
      <c r="Z12" s="11"/>
    </row>
    <row r="13" ht="14.25" customHeight="1">
      <c r="A13" s="44"/>
      <c r="B13" s="45"/>
      <c r="C13" s="46"/>
      <c r="D13" s="46"/>
      <c r="E13" s="47"/>
      <c r="F13" s="11"/>
      <c r="G13" s="48"/>
      <c r="H13" s="38"/>
      <c r="I13" s="11"/>
      <c r="J13" s="11"/>
      <c r="K13" s="11"/>
      <c r="L13" s="11"/>
      <c r="M13" s="11"/>
      <c r="N13" s="11"/>
      <c r="O13" s="11"/>
      <c r="P13" s="11"/>
      <c r="Q13" s="11"/>
      <c r="R13" s="11"/>
      <c r="S13" s="11"/>
      <c r="T13" s="11"/>
      <c r="U13" s="11"/>
      <c r="V13" s="11"/>
      <c r="W13" s="11"/>
      <c r="X13" s="11"/>
      <c r="Y13" s="11"/>
      <c r="Z13" s="11"/>
    </row>
    <row r="14" ht="14.25" customHeight="1">
      <c r="A14" s="44"/>
      <c r="B14" s="45"/>
      <c r="C14" s="46"/>
      <c r="D14" s="46"/>
      <c r="E14" s="47">
        <f t="shared" ref="E14:E15" si="2">D14/12*10/12</f>
        <v>0</v>
      </c>
      <c r="F14" s="11"/>
      <c r="G14" s="48"/>
      <c r="H14" s="38"/>
      <c r="I14" s="11"/>
      <c r="J14" s="11"/>
      <c r="K14" s="11"/>
      <c r="L14" s="11"/>
      <c r="M14" s="11"/>
      <c r="N14" s="11"/>
      <c r="O14" s="11"/>
      <c r="P14" s="11"/>
      <c r="Q14" s="11"/>
      <c r="R14" s="11"/>
      <c r="S14" s="11"/>
      <c r="T14" s="11"/>
      <c r="U14" s="11"/>
      <c r="V14" s="11"/>
      <c r="W14" s="11"/>
      <c r="X14" s="11"/>
      <c r="Y14" s="11"/>
      <c r="Z14" s="11"/>
    </row>
    <row r="15" ht="14.25" customHeight="1">
      <c r="A15" s="44"/>
      <c r="B15" s="45"/>
      <c r="C15" s="46"/>
      <c r="D15" s="46"/>
      <c r="E15" s="47">
        <f t="shared" si="2"/>
        <v>0</v>
      </c>
      <c r="F15" s="11"/>
      <c r="G15" s="48"/>
      <c r="H15" s="38"/>
      <c r="I15" s="11"/>
      <c r="J15" s="11"/>
      <c r="K15" s="11"/>
      <c r="L15" s="11"/>
      <c r="M15" s="11"/>
      <c r="N15" s="11"/>
      <c r="O15" s="11"/>
      <c r="P15" s="11"/>
      <c r="Q15" s="11"/>
      <c r="R15" s="11"/>
      <c r="S15" s="11"/>
      <c r="T15" s="11"/>
      <c r="U15" s="11"/>
      <c r="V15" s="11"/>
      <c r="W15" s="11"/>
      <c r="X15" s="11"/>
      <c r="Y15" s="11"/>
      <c r="Z15" s="11"/>
    </row>
    <row r="16" ht="14.25" customHeight="1">
      <c r="A16" s="49" t="s">
        <v>38</v>
      </c>
      <c r="B16" s="50">
        <f>SUM(B9:B15)</f>
        <v>39649.785</v>
      </c>
      <c r="C16" s="46"/>
      <c r="D16" s="51" t="s">
        <v>38</v>
      </c>
      <c r="E16" s="52">
        <f>SUM(E9:E15)</f>
        <v>0</v>
      </c>
      <c r="F16" s="11"/>
      <c r="G16" s="11"/>
      <c r="H16" s="38"/>
      <c r="I16" s="11"/>
      <c r="J16" s="11"/>
      <c r="K16" s="11"/>
      <c r="L16" s="11"/>
      <c r="M16" s="11"/>
      <c r="N16" s="11"/>
      <c r="O16" s="11"/>
      <c r="P16" s="11"/>
      <c r="Q16" s="11"/>
      <c r="R16" s="11"/>
      <c r="S16" s="11"/>
      <c r="T16" s="11"/>
      <c r="U16" s="11"/>
      <c r="V16" s="11"/>
      <c r="W16" s="11"/>
      <c r="X16" s="11"/>
      <c r="Y16" s="11"/>
      <c r="Z16" s="11"/>
    </row>
    <row r="17" ht="14.25" customHeight="1">
      <c r="A17" s="53" t="s">
        <v>39</v>
      </c>
      <c r="B17" s="37"/>
      <c r="C17" s="37"/>
      <c r="D17" s="37"/>
      <c r="E17" s="21"/>
      <c r="F17" s="11"/>
      <c r="G17" s="11"/>
      <c r="H17" s="38"/>
      <c r="I17" s="11"/>
      <c r="J17" s="48"/>
      <c r="K17" s="11"/>
      <c r="L17" s="11"/>
      <c r="M17" s="11"/>
      <c r="N17" s="11"/>
      <c r="O17" s="11"/>
      <c r="P17" s="11"/>
      <c r="Q17" s="11"/>
      <c r="R17" s="11"/>
      <c r="S17" s="11"/>
      <c r="T17" s="11"/>
      <c r="U17" s="11"/>
      <c r="V17" s="11"/>
      <c r="W17" s="11"/>
      <c r="X17" s="11"/>
      <c r="Y17" s="11"/>
      <c r="Z17" s="11"/>
    </row>
    <row r="18" ht="14.25" customHeight="1">
      <c r="A18" s="39" t="s">
        <v>40</v>
      </c>
      <c r="B18" s="41" t="s">
        <v>1</v>
      </c>
      <c r="C18" s="41" t="s">
        <v>41</v>
      </c>
      <c r="D18" s="41" t="s">
        <v>42</v>
      </c>
      <c r="E18" s="42" t="s">
        <v>34</v>
      </c>
      <c r="F18" s="54"/>
      <c r="G18" s="11"/>
      <c r="H18" s="38"/>
      <c r="I18" s="11"/>
      <c r="J18" s="11"/>
      <c r="K18" s="11"/>
      <c r="L18" s="11"/>
      <c r="M18" s="11"/>
      <c r="N18" s="11"/>
      <c r="O18" s="11"/>
      <c r="P18" s="11"/>
      <c r="Q18" s="11"/>
      <c r="R18" s="11"/>
      <c r="S18" s="11"/>
      <c r="T18" s="11"/>
      <c r="U18" s="11"/>
      <c r="V18" s="11"/>
      <c r="W18" s="11"/>
      <c r="X18" s="11"/>
      <c r="Y18" s="11"/>
      <c r="Z18" s="11"/>
    </row>
    <row r="19" ht="14.25" customHeight="1">
      <c r="A19" s="44" t="s">
        <v>43</v>
      </c>
      <c r="B19" s="55"/>
      <c r="C19" s="45">
        <v>25000.0</v>
      </c>
      <c r="D19" s="56">
        <v>18000.0</v>
      </c>
      <c r="E19" s="47">
        <f t="shared" ref="E19:E20" si="3">D19*5%</f>
        <v>900</v>
      </c>
      <c r="F19" s="54"/>
      <c r="G19" s="57"/>
      <c r="H19" s="38"/>
      <c r="I19" s="11"/>
      <c r="J19" s="11"/>
      <c r="K19" s="11"/>
      <c r="L19" s="11"/>
      <c r="M19" s="11"/>
      <c r="N19" s="11"/>
      <c r="O19" s="11"/>
      <c r="P19" s="11"/>
      <c r="Q19" s="11"/>
      <c r="R19" s="11"/>
      <c r="S19" s="11"/>
      <c r="T19" s="11"/>
      <c r="U19" s="11"/>
      <c r="V19" s="11"/>
      <c r="W19" s="11"/>
      <c r="X19" s="11"/>
      <c r="Y19" s="11"/>
      <c r="Z19" s="11"/>
    </row>
    <row r="20" ht="14.25" customHeight="1">
      <c r="A20" s="44" t="s">
        <v>44</v>
      </c>
      <c r="B20" s="55"/>
      <c r="C20" s="46"/>
      <c r="D20" s="56">
        <v>20000.0</v>
      </c>
      <c r="E20" s="47">
        <f t="shared" si="3"/>
        <v>1000</v>
      </c>
      <c r="F20" s="54"/>
      <c r="G20" s="57"/>
      <c r="H20" s="58"/>
      <c r="I20" s="59"/>
      <c r="J20" s="11"/>
      <c r="K20" s="11"/>
      <c r="L20" s="11"/>
      <c r="M20" s="11"/>
      <c r="N20" s="11"/>
      <c r="O20" s="11"/>
      <c r="P20" s="11"/>
      <c r="Q20" s="11"/>
      <c r="R20" s="11"/>
      <c r="S20" s="11"/>
      <c r="T20" s="11"/>
      <c r="U20" s="11"/>
      <c r="V20" s="11"/>
      <c r="W20" s="11"/>
      <c r="X20" s="11"/>
      <c r="Y20" s="11"/>
      <c r="Z20" s="11"/>
    </row>
    <row r="21" ht="14.25" customHeight="1">
      <c r="A21" s="44" t="s">
        <v>45</v>
      </c>
      <c r="B21" s="46"/>
      <c r="C21" s="46"/>
      <c r="D21" s="56"/>
      <c r="E21" s="47">
        <f>D21*4%</f>
        <v>0</v>
      </c>
      <c r="F21" s="54"/>
      <c r="G21" s="60"/>
      <c r="H21" s="61"/>
      <c r="I21" s="11"/>
      <c r="J21" s="11"/>
      <c r="K21" s="11"/>
      <c r="L21" s="11"/>
      <c r="M21" s="11"/>
      <c r="N21" s="11"/>
      <c r="O21" s="11"/>
      <c r="P21" s="11"/>
      <c r="Q21" s="11"/>
      <c r="R21" s="11"/>
      <c r="S21" s="11"/>
      <c r="T21" s="11"/>
      <c r="U21" s="11"/>
      <c r="V21" s="11"/>
      <c r="W21" s="11"/>
      <c r="X21" s="11"/>
      <c r="Y21" s="11"/>
      <c r="Z21" s="11"/>
    </row>
    <row r="22" ht="14.25" customHeight="1">
      <c r="A22" s="44" t="s">
        <v>46</v>
      </c>
      <c r="B22" s="62"/>
      <c r="C22" s="46"/>
      <c r="D22" s="62"/>
      <c r="E22" s="47">
        <v>0.0</v>
      </c>
      <c r="F22" s="54"/>
      <c r="G22" s="63"/>
      <c r="H22" s="61"/>
      <c r="I22" s="11"/>
      <c r="J22" s="11"/>
      <c r="K22" s="11"/>
      <c r="L22" s="11"/>
      <c r="M22" s="11"/>
      <c r="N22" s="11"/>
      <c r="O22" s="11"/>
      <c r="P22" s="11"/>
      <c r="Q22" s="11"/>
      <c r="R22" s="11"/>
      <c r="S22" s="11"/>
      <c r="T22" s="11"/>
      <c r="U22" s="11"/>
      <c r="V22" s="11"/>
      <c r="W22" s="11"/>
      <c r="X22" s="11"/>
      <c r="Y22" s="11"/>
      <c r="Z22" s="11"/>
    </row>
    <row r="23" ht="14.25" customHeight="1">
      <c r="A23" s="44" t="s">
        <v>47</v>
      </c>
      <c r="B23" s="64"/>
      <c r="C23" s="51"/>
      <c r="D23" s="64"/>
      <c r="E23" s="52"/>
      <c r="F23" s="65"/>
      <c r="G23" s="57"/>
      <c r="H23" s="61"/>
      <c r="I23" s="11"/>
      <c r="J23" s="11"/>
      <c r="K23" s="11"/>
      <c r="L23" s="11"/>
      <c r="M23" s="11"/>
      <c r="N23" s="11"/>
      <c r="O23" s="11"/>
      <c r="P23" s="11"/>
      <c r="Q23" s="11"/>
      <c r="R23" s="11"/>
      <c r="S23" s="11"/>
      <c r="T23" s="11"/>
      <c r="U23" s="11"/>
      <c r="V23" s="11"/>
      <c r="W23" s="11"/>
      <c r="X23" s="11"/>
      <c r="Y23" s="11"/>
      <c r="Z23" s="11"/>
    </row>
    <row r="24" ht="14.25" customHeight="1">
      <c r="A24" s="66"/>
      <c r="B24" s="64"/>
      <c r="C24" s="46"/>
      <c r="D24" s="64"/>
      <c r="E24" s="52"/>
      <c r="F24" s="54"/>
      <c r="G24" s="60"/>
      <c r="H24" s="48"/>
      <c r="I24" s="11"/>
      <c r="J24" s="11"/>
      <c r="K24" s="11"/>
      <c r="L24" s="11"/>
      <c r="M24" s="11"/>
      <c r="N24" s="11"/>
      <c r="O24" s="11"/>
      <c r="P24" s="11"/>
      <c r="Q24" s="11"/>
      <c r="R24" s="11"/>
      <c r="S24" s="11"/>
      <c r="T24" s="11"/>
      <c r="U24" s="11"/>
      <c r="V24" s="11"/>
      <c r="W24" s="11"/>
      <c r="X24" s="11"/>
      <c r="Y24" s="11"/>
      <c r="Z24" s="11"/>
    </row>
    <row r="25" ht="14.25" customHeight="1">
      <c r="A25" s="66"/>
      <c r="B25" s="62"/>
      <c r="C25" s="46"/>
      <c r="D25" s="62"/>
      <c r="E25" s="67"/>
      <c r="F25" s="38"/>
      <c r="G25" s="11"/>
      <c r="H25" s="11"/>
      <c r="I25" s="11"/>
      <c r="J25" s="11"/>
      <c r="K25" s="11"/>
      <c r="L25" s="11"/>
      <c r="M25" s="11"/>
      <c r="N25" s="11"/>
      <c r="O25" s="11"/>
      <c r="P25" s="11"/>
      <c r="Q25" s="11"/>
      <c r="R25" s="11"/>
      <c r="S25" s="11"/>
      <c r="T25" s="11"/>
      <c r="U25" s="11"/>
      <c r="V25" s="11"/>
      <c r="W25" s="11"/>
      <c r="X25" s="11"/>
      <c r="Y25" s="11"/>
      <c r="Z25" s="11"/>
    </row>
    <row r="26" ht="14.25" customHeight="1">
      <c r="A26" s="44"/>
      <c r="B26" s="62"/>
      <c r="C26" s="46"/>
      <c r="D26" s="64" t="s">
        <v>38</v>
      </c>
      <c r="E26" s="68">
        <f>SUM(E19:E25)</f>
        <v>1900</v>
      </c>
      <c r="F26" s="11"/>
      <c r="G26" s="11"/>
      <c r="H26" s="11"/>
      <c r="I26" s="11"/>
      <c r="J26" s="11"/>
      <c r="K26" s="11"/>
      <c r="L26" s="11"/>
      <c r="M26" s="11"/>
      <c r="N26" s="11"/>
      <c r="O26" s="11"/>
      <c r="P26" s="11"/>
      <c r="Q26" s="11"/>
      <c r="R26" s="11"/>
      <c r="S26" s="11"/>
      <c r="T26" s="11"/>
      <c r="U26" s="11"/>
      <c r="V26" s="11"/>
      <c r="W26" s="11"/>
      <c r="X26" s="11"/>
      <c r="Y26" s="11"/>
      <c r="Z26" s="11"/>
    </row>
    <row r="27" ht="14.25" customHeight="1">
      <c r="A27" s="44"/>
      <c r="B27" s="62"/>
      <c r="C27" s="69" t="s">
        <v>48</v>
      </c>
      <c r="D27" s="69"/>
      <c r="E27" s="70">
        <f>B16+E16</f>
        <v>39649.785</v>
      </c>
      <c r="F27" s="11"/>
      <c r="G27" s="11"/>
      <c r="H27" s="11"/>
      <c r="I27" s="11"/>
      <c r="J27" s="11"/>
      <c r="K27" s="11"/>
      <c r="L27" s="11"/>
      <c r="M27" s="11"/>
      <c r="N27" s="11"/>
      <c r="O27" s="11"/>
      <c r="P27" s="11"/>
      <c r="Q27" s="11"/>
      <c r="R27" s="11"/>
      <c r="S27" s="11"/>
      <c r="T27" s="11"/>
      <c r="U27" s="11"/>
      <c r="V27" s="11"/>
      <c r="W27" s="11"/>
      <c r="X27" s="11"/>
      <c r="Y27" s="11"/>
      <c r="Z27" s="11"/>
    </row>
    <row r="28" ht="14.25" customHeight="1">
      <c r="A28" s="44"/>
      <c r="B28" s="62"/>
      <c r="C28" s="71" t="s">
        <v>49</v>
      </c>
      <c r="D28" s="71"/>
      <c r="E28" s="72">
        <f>D6+E26</f>
        <v>19807.86478</v>
      </c>
      <c r="F28" s="73"/>
      <c r="G28" s="11"/>
      <c r="H28" s="11"/>
      <c r="I28" s="11"/>
      <c r="J28" s="11"/>
      <c r="K28" s="11"/>
      <c r="L28" s="11"/>
      <c r="M28" s="11"/>
      <c r="N28" s="11"/>
      <c r="O28" s="11"/>
      <c r="P28" s="11"/>
      <c r="Q28" s="11"/>
      <c r="R28" s="11"/>
      <c r="S28" s="11"/>
      <c r="T28" s="11"/>
      <c r="U28" s="11"/>
      <c r="V28" s="11"/>
      <c r="W28" s="11"/>
      <c r="X28" s="11"/>
      <c r="Y28" s="11"/>
      <c r="Z28" s="11"/>
    </row>
    <row r="29" ht="14.25" customHeight="1">
      <c r="A29" s="36"/>
      <c r="B29" s="37"/>
      <c r="C29" s="37"/>
      <c r="D29" s="37"/>
      <c r="E29" s="21"/>
      <c r="F29" s="11"/>
      <c r="G29" s="74"/>
      <c r="I29" s="11"/>
      <c r="J29" s="11"/>
      <c r="K29" s="11"/>
      <c r="L29" s="11"/>
      <c r="M29" s="11"/>
      <c r="N29" s="11"/>
      <c r="O29" s="11"/>
      <c r="P29" s="11"/>
      <c r="Q29" s="11"/>
      <c r="R29" s="11"/>
      <c r="S29" s="11"/>
      <c r="T29" s="11"/>
      <c r="U29" s="11"/>
      <c r="V29" s="11"/>
      <c r="W29" s="11"/>
      <c r="X29" s="11"/>
      <c r="Y29" s="11"/>
      <c r="Z29" s="11"/>
    </row>
    <row r="30" ht="14.25" customHeight="1">
      <c r="A30" s="75" t="s">
        <v>50</v>
      </c>
      <c r="B30" s="76">
        <f>E28/E27</f>
        <v>0.499570547</v>
      </c>
      <c r="C30" s="77"/>
      <c r="D30" s="37"/>
      <c r="E30" s="21"/>
      <c r="F30" s="11"/>
      <c r="G30" s="78"/>
      <c r="H30" s="78"/>
      <c r="I30" s="11"/>
      <c r="J30" s="11"/>
      <c r="K30" s="11"/>
      <c r="L30" s="11"/>
      <c r="M30" s="11"/>
      <c r="N30" s="11"/>
      <c r="O30" s="11"/>
      <c r="P30" s="11"/>
      <c r="Q30" s="11"/>
      <c r="R30" s="11"/>
      <c r="S30" s="11"/>
      <c r="T30" s="11"/>
      <c r="U30" s="11"/>
      <c r="V30" s="11"/>
      <c r="W30" s="11"/>
      <c r="X30" s="11"/>
      <c r="Y30" s="11"/>
      <c r="Z30" s="11"/>
    </row>
    <row r="31" ht="14.25" customHeight="1">
      <c r="A31" s="36"/>
      <c r="B31" s="37"/>
      <c r="C31" s="37"/>
      <c r="D31" s="37"/>
      <c r="E31" s="79"/>
      <c r="F31" s="11"/>
      <c r="G31" s="80"/>
      <c r="H31" s="61"/>
      <c r="I31" s="11"/>
      <c r="J31" s="11"/>
      <c r="K31" s="11"/>
      <c r="L31" s="11"/>
      <c r="M31" s="11"/>
      <c r="N31" s="11"/>
      <c r="O31" s="11"/>
      <c r="P31" s="11"/>
      <c r="Q31" s="11"/>
      <c r="R31" s="11"/>
      <c r="S31" s="11"/>
      <c r="T31" s="11"/>
      <c r="U31" s="11"/>
      <c r="V31" s="11"/>
      <c r="W31" s="11"/>
      <c r="X31" s="11"/>
      <c r="Y31" s="11"/>
      <c r="Z31" s="11"/>
    </row>
    <row r="32" ht="14.25" customHeight="1">
      <c r="A32" s="81" t="s">
        <v>51</v>
      </c>
      <c r="B32" s="82">
        <f>B16*12*7</f>
        <v>3330581.94</v>
      </c>
      <c r="C32" s="37"/>
      <c r="D32" s="37"/>
      <c r="E32" s="21"/>
      <c r="F32" s="11"/>
      <c r="G32" s="80"/>
      <c r="H32" s="61"/>
      <c r="I32" s="11"/>
      <c r="J32" s="11"/>
      <c r="K32" s="11"/>
      <c r="L32" s="11"/>
      <c r="M32" s="11"/>
      <c r="N32" s="11"/>
      <c r="O32" s="11"/>
      <c r="P32" s="11"/>
      <c r="Q32" s="11"/>
      <c r="R32" s="11"/>
      <c r="S32" s="11"/>
      <c r="T32" s="11"/>
      <c r="U32" s="11"/>
      <c r="V32" s="11"/>
      <c r="W32" s="11"/>
      <c r="X32" s="11"/>
      <c r="Y32" s="11"/>
      <c r="Z32" s="11"/>
    </row>
    <row r="33" ht="14.25" customHeight="1">
      <c r="A33" s="83" t="s">
        <v>52</v>
      </c>
      <c r="B33" s="84">
        <f>B16*12*8</f>
        <v>3806379.36</v>
      </c>
      <c r="C33" s="85"/>
      <c r="D33" s="85"/>
      <c r="E33" s="86"/>
      <c r="F33" s="11"/>
      <c r="G33" s="80"/>
      <c r="H33" s="61"/>
      <c r="I33" s="11"/>
      <c r="J33" s="11"/>
      <c r="K33" s="11"/>
      <c r="L33" s="11"/>
      <c r="M33" s="11"/>
      <c r="N33" s="11"/>
      <c r="O33" s="11"/>
      <c r="P33" s="11"/>
      <c r="Q33" s="11"/>
      <c r="R33" s="11"/>
      <c r="S33" s="11"/>
      <c r="T33" s="11"/>
      <c r="U33" s="11"/>
      <c r="V33" s="11"/>
      <c r="W33" s="11"/>
      <c r="X33" s="11"/>
      <c r="Y33" s="11"/>
      <c r="Z33" s="11"/>
    </row>
    <row r="34" ht="14.2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4.2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4.2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4.2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4.2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4.2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4.2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4.2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4.2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4.2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4.2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4.2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4.2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4.2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4.2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4.25" customHeight="1">
      <c r="A49" s="11"/>
      <c r="B49" s="11"/>
      <c r="C49" s="11"/>
      <c r="D49" s="11"/>
      <c r="E49" s="11"/>
      <c r="F49" s="11"/>
      <c r="G49" s="87"/>
      <c r="H49" s="88"/>
      <c r="I49" s="11"/>
      <c r="J49" s="11"/>
      <c r="K49" s="11"/>
      <c r="L49" s="11"/>
      <c r="M49" s="11"/>
      <c r="N49" s="11"/>
      <c r="O49" s="11"/>
      <c r="P49" s="11"/>
      <c r="Q49" s="11"/>
      <c r="R49" s="11"/>
      <c r="S49" s="11"/>
      <c r="T49" s="11"/>
      <c r="U49" s="11"/>
      <c r="V49" s="11"/>
      <c r="W49" s="11"/>
      <c r="X49" s="11"/>
      <c r="Y49" s="11"/>
      <c r="Z49" s="11"/>
    </row>
    <row r="50" ht="14.25" customHeight="1">
      <c r="A50" s="11"/>
      <c r="B50" s="11"/>
      <c r="C50" s="11"/>
      <c r="D50" s="11"/>
      <c r="E50" s="11"/>
      <c r="F50" s="11"/>
      <c r="G50" s="87"/>
      <c r="H50" s="88"/>
      <c r="I50" s="11"/>
      <c r="J50" s="11"/>
      <c r="K50" s="11"/>
      <c r="L50" s="11"/>
      <c r="M50" s="11"/>
      <c r="N50" s="11"/>
      <c r="O50" s="11"/>
      <c r="P50" s="11"/>
      <c r="Q50" s="11"/>
      <c r="R50" s="11"/>
      <c r="S50" s="11"/>
      <c r="T50" s="11"/>
      <c r="U50" s="11"/>
      <c r="V50" s="11"/>
      <c r="W50" s="11"/>
      <c r="X50" s="11"/>
      <c r="Y50" s="11"/>
      <c r="Z50" s="11"/>
    </row>
    <row r="51" ht="14.25" customHeight="1">
      <c r="A51" s="11"/>
      <c r="B51" s="11"/>
      <c r="C51" s="11"/>
      <c r="D51" s="11"/>
      <c r="E51" s="11"/>
      <c r="F51" s="11"/>
      <c r="G51" s="87"/>
      <c r="H51" s="88"/>
      <c r="I51" s="11"/>
      <c r="J51" s="11"/>
      <c r="K51" s="11"/>
      <c r="L51" s="11"/>
      <c r="M51" s="11"/>
      <c r="N51" s="11"/>
      <c r="O51" s="11"/>
      <c r="P51" s="11"/>
      <c r="Q51" s="11"/>
      <c r="R51" s="11"/>
      <c r="S51" s="11"/>
      <c r="T51" s="11"/>
      <c r="U51" s="11"/>
      <c r="V51" s="11"/>
      <c r="W51" s="11"/>
      <c r="X51" s="11"/>
      <c r="Y51" s="11"/>
      <c r="Z51" s="11"/>
    </row>
    <row r="52" ht="14.25" customHeight="1">
      <c r="A52" s="11"/>
      <c r="B52" s="11"/>
      <c r="C52" s="11"/>
      <c r="D52" s="11"/>
      <c r="E52" s="11"/>
      <c r="F52" s="11"/>
      <c r="G52" s="87"/>
      <c r="H52" s="88"/>
      <c r="I52" s="11"/>
      <c r="J52" s="11"/>
      <c r="K52" s="11"/>
      <c r="L52" s="11"/>
      <c r="M52" s="11"/>
      <c r="N52" s="11"/>
      <c r="O52" s="11"/>
      <c r="P52" s="11"/>
      <c r="Q52" s="11"/>
      <c r="R52" s="11"/>
      <c r="S52" s="11"/>
      <c r="T52" s="11"/>
      <c r="U52" s="11"/>
      <c r="V52" s="11"/>
      <c r="W52" s="11"/>
      <c r="X52" s="11"/>
      <c r="Y52" s="11"/>
      <c r="Z52" s="11"/>
    </row>
    <row r="53" ht="14.25" customHeight="1">
      <c r="A53" s="11"/>
      <c r="B53" s="11"/>
      <c r="C53" s="11"/>
      <c r="D53" s="11"/>
      <c r="E53" s="11"/>
      <c r="F53" s="11"/>
      <c r="G53" s="89"/>
      <c r="H53" s="90"/>
      <c r="I53" s="11"/>
      <c r="J53" s="11"/>
      <c r="K53" s="11"/>
      <c r="L53" s="11"/>
      <c r="M53" s="11"/>
      <c r="N53" s="11"/>
      <c r="O53" s="11"/>
      <c r="P53" s="11"/>
      <c r="Q53" s="11"/>
      <c r="R53" s="11"/>
      <c r="S53" s="11"/>
      <c r="T53" s="11"/>
      <c r="U53" s="11"/>
      <c r="V53" s="11"/>
      <c r="W53" s="11"/>
      <c r="X53" s="11"/>
      <c r="Y53" s="11"/>
      <c r="Z53" s="11"/>
    </row>
    <row r="54" ht="14.25" customHeight="1">
      <c r="A54" s="11"/>
      <c r="B54" s="11"/>
      <c r="C54" s="11"/>
      <c r="D54" s="11"/>
      <c r="E54" s="11"/>
      <c r="F54" s="11"/>
      <c r="G54" s="91"/>
      <c r="H54" s="88"/>
      <c r="I54" s="11"/>
      <c r="J54" s="11"/>
      <c r="K54" s="11"/>
      <c r="L54" s="11"/>
      <c r="M54" s="11"/>
      <c r="N54" s="11"/>
      <c r="O54" s="11"/>
      <c r="P54" s="11"/>
      <c r="Q54" s="11"/>
      <c r="R54" s="11"/>
      <c r="S54" s="11"/>
      <c r="T54" s="11"/>
      <c r="U54" s="11"/>
      <c r="V54" s="11"/>
      <c r="W54" s="11"/>
      <c r="X54" s="11"/>
      <c r="Y54" s="11"/>
      <c r="Z54" s="11"/>
    </row>
    <row r="55" ht="14.25" customHeight="1">
      <c r="A55" s="11"/>
      <c r="B55" s="11"/>
      <c r="C55" s="11"/>
      <c r="D55" s="11"/>
      <c r="E55" s="11"/>
      <c r="F55" s="11"/>
      <c r="G55" s="91"/>
      <c r="H55" s="88"/>
      <c r="I55" s="11"/>
      <c r="J55" s="11"/>
      <c r="K55" s="11"/>
      <c r="L55" s="11"/>
      <c r="M55" s="11"/>
      <c r="N55" s="11"/>
      <c r="O55" s="11"/>
      <c r="P55" s="11"/>
      <c r="Q55" s="11"/>
      <c r="R55" s="11"/>
      <c r="S55" s="11"/>
      <c r="T55" s="11"/>
      <c r="U55" s="11"/>
      <c r="V55" s="11"/>
      <c r="W55" s="11"/>
      <c r="X55" s="11"/>
      <c r="Y55" s="11"/>
      <c r="Z55" s="11"/>
    </row>
    <row r="56" ht="14.2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4.2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4.2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4.2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4.2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4.2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4.2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4.2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4.2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4.2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4.2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4.2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4.2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4.2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4.2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4.2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4.2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4.2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4.2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4.2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4.2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4.2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4.2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4.2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4.2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4.2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4.2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4.2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4.2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4.2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4.2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4.2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4.2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4.2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4.2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4.2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4.2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4.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4.2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4.2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4.2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4.2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4.2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4.2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4.2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4.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4.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4.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4.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4.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4.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4.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4.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4.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4.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4.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4.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4.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4.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4.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4.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4.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4.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4.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4.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4.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4.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4.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4.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4.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4.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4.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4.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4.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4.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4.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4.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4.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4.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4.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4.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4.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4.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4.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4.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4.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4.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4.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4.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4.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4.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4.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4.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4.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4.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4.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4.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4.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4.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4.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4.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4.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4.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4.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4.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4.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4.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4.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4.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4.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4.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4.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4.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4.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4.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4.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4.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4.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4.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4.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4.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4.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4.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4.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4.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4.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4.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4.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4.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4.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4.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4.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4.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4.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4.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4.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4.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4.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4.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4.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4.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4.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4.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4.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4.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4.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4.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4.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4.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4.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4.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4.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4.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4.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4.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4.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4.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4.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4.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4.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4.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4.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4.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4.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4.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4.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4.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4.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4.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4.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4.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4.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4.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4.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4.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4.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4.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4.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4.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4.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4.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4.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4.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4.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4.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4.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4.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4.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4.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4.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4.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4.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4.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4.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4.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4.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4.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4.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4.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4.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4.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4.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4.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4.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4.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4.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4.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4.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4.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4.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4.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4.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4.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4.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4.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4.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4.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4.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4.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4.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4.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4.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4.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4.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4.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4.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4.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4.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4.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4.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4.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4.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4.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4.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4.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4.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4.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4.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4.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4.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4.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5">
    <mergeCell ref="A1:E1"/>
    <mergeCell ref="B3:C3"/>
    <mergeCell ref="H3:I3"/>
    <mergeCell ref="A4:D4"/>
    <mergeCell ref="G29:H29"/>
  </mergeCells>
  <conditionalFormatting sqref="D6">
    <cfRule type="colorScale" priority="1">
      <colorScale>
        <cfvo type="min"/>
        <cfvo type="max"/>
        <color rgb="FF57BB8A"/>
        <color rgb="FFFFFFFF"/>
      </colorScale>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88"/>
    <col customWidth="1" min="2" max="2" width="14.13"/>
    <col customWidth="1" min="3" max="3" width="10.13"/>
    <col customWidth="1" min="4" max="4" width="11.13"/>
    <col customWidth="1" min="5" max="5" width="14.13"/>
    <col customWidth="1" min="6" max="6" width="12.13"/>
    <col customWidth="1" min="7" max="7" width="16.0"/>
    <col customWidth="1" min="8" max="8" width="15.5"/>
    <col customWidth="1" min="9" max="9" width="12.75"/>
    <col customWidth="1" min="10" max="10" width="10.88"/>
    <col customWidth="1" min="11" max="11" width="13.25"/>
    <col customWidth="1" min="12" max="12" width="28.88"/>
    <col customWidth="1" min="13" max="26" width="10.88"/>
  </cols>
  <sheetData>
    <row r="1" ht="14.25" customHeight="1"/>
    <row r="2" ht="14.25" customHeight="1">
      <c r="B2" s="92" t="s">
        <v>53</v>
      </c>
      <c r="C2" s="93" t="s">
        <v>54</v>
      </c>
      <c r="D2" s="2"/>
      <c r="E2" s="2"/>
      <c r="F2" s="3"/>
      <c r="G2" s="94"/>
      <c r="H2" s="95"/>
      <c r="I2" s="94"/>
    </row>
    <row r="3" ht="14.25" customHeight="1">
      <c r="B3" s="92" t="s">
        <v>1</v>
      </c>
      <c r="C3" s="93" t="s">
        <v>55</v>
      </c>
      <c r="D3" s="2"/>
      <c r="E3" s="2"/>
      <c r="F3" s="3"/>
      <c r="G3" s="94"/>
      <c r="H3" s="95"/>
      <c r="I3" s="94"/>
    </row>
    <row r="4" ht="14.25" customHeight="1">
      <c r="B4" s="96">
        <f t="shared" ref="B4:G4" si="1">SUM(B7:B25)</f>
        <v>100354.56</v>
      </c>
      <c r="C4" s="96">
        <f t="shared" si="1"/>
        <v>54650</v>
      </c>
      <c r="D4" s="96">
        <f t="shared" si="1"/>
        <v>127386</v>
      </c>
      <c r="E4" s="96">
        <f t="shared" si="1"/>
        <v>112452.5</v>
      </c>
      <c r="F4" s="96">
        <f t="shared" si="1"/>
        <v>296844.99</v>
      </c>
      <c r="G4" s="96">
        <f t="shared" si="1"/>
        <v>101307.65</v>
      </c>
      <c r="H4" s="97" t="s">
        <v>56</v>
      </c>
      <c r="I4" s="98">
        <f>I6*2</f>
        <v>1585991.4</v>
      </c>
      <c r="K4" s="99" t="s">
        <v>57</v>
      </c>
      <c r="L4" s="100" t="s">
        <v>58</v>
      </c>
    </row>
    <row r="5" ht="14.25" customHeight="1">
      <c r="B5" s="101"/>
      <c r="C5" s="101"/>
      <c r="D5" s="101"/>
      <c r="E5" s="102"/>
      <c r="F5" s="101"/>
      <c r="G5" s="103"/>
      <c r="H5" s="104"/>
      <c r="I5" s="105"/>
      <c r="K5" s="99" t="s">
        <v>59</v>
      </c>
      <c r="L5" s="100" t="s">
        <v>60</v>
      </c>
    </row>
    <row r="6" ht="14.25" customHeight="1">
      <c r="B6" s="106" t="s">
        <v>61</v>
      </c>
      <c r="C6" s="106" t="s">
        <v>62</v>
      </c>
      <c r="D6" s="106" t="s">
        <v>63</v>
      </c>
      <c r="E6" s="106" t="s">
        <v>64</v>
      </c>
      <c r="F6" s="106" t="s">
        <v>65</v>
      </c>
      <c r="G6" s="107" t="s">
        <v>66</v>
      </c>
      <c r="H6" s="104" t="s">
        <v>67</v>
      </c>
      <c r="I6" s="108">
        <f>B4+C4+D4+E4+F4+G4</f>
        <v>792995.7</v>
      </c>
    </row>
    <row r="7" ht="14.25" customHeight="1">
      <c r="B7" s="109">
        <v>3529.56</v>
      </c>
      <c r="C7" s="110">
        <v>45200.0</v>
      </c>
      <c r="D7" s="110">
        <v>3675.0</v>
      </c>
      <c r="E7" s="110">
        <v>2887.5</v>
      </c>
      <c r="F7" s="110">
        <v>13700.0</v>
      </c>
      <c r="G7" s="111">
        <v>32720.0</v>
      </c>
      <c r="H7" s="112">
        <v>0.6</v>
      </c>
      <c r="I7" s="113">
        <f>I4*0.6</f>
        <v>951594.84</v>
      </c>
    </row>
    <row r="8" ht="14.25" customHeight="1">
      <c r="B8" s="114">
        <v>90000.0</v>
      </c>
      <c r="C8" s="115">
        <v>8400.0</v>
      </c>
      <c r="D8" s="115">
        <v>22100.0</v>
      </c>
      <c r="E8" s="115">
        <v>3700.0</v>
      </c>
      <c r="F8" s="115">
        <v>2835.0</v>
      </c>
      <c r="G8" s="116">
        <v>6250.0</v>
      </c>
      <c r="H8" s="117" t="s">
        <v>68</v>
      </c>
      <c r="I8" s="113">
        <f>I7*1</f>
        <v>951594.84</v>
      </c>
    </row>
    <row r="9" ht="14.25" customHeight="1">
      <c r="B9" s="114">
        <v>6825.0</v>
      </c>
      <c r="C9" s="115">
        <v>1050.0</v>
      </c>
      <c r="D9" s="115">
        <v>24500.0</v>
      </c>
      <c r="E9" s="115">
        <v>10000.0</v>
      </c>
      <c r="F9" s="118">
        <v>1050.0</v>
      </c>
      <c r="G9" s="116">
        <v>11800.0</v>
      </c>
      <c r="H9" s="119" t="s">
        <v>69</v>
      </c>
      <c r="I9" s="120">
        <f>I8/12</f>
        <v>79299.57</v>
      </c>
    </row>
    <row r="10" ht="14.25" customHeight="1">
      <c r="B10" s="114"/>
      <c r="C10" s="115"/>
      <c r="D10" s="115">
        <v>24500.0</v>
      </c>
      <c r="E10" s="115">
        <v>16400.0</v>
      </c>
      <c r="F10" s="115">
        <v>962.85</v>
      </c>
      <c r="G10" s="116">
        <v>5496.0</v>
      </c>
      <c r="H10" s="121"/>
      <c r="I10" s="122"/>
    </row>
    <row r="11" ht="14.25" customHeight="1">
      <c r="B11" s="114"/>
      <c r="C11" s="115"/>
      <c r="D11" s="115">
        <v>3853.0</v>
      </c>
      <c r="E11" s="115">
        <v>40000.0</v>
      </c>
      <c r="F11" s="115">
        <v>37569.0</v>
      </c>
      <c r="G11" s="116">
        <v>4045.65</v>
      </c>
      <c r="H11" s="95"/>
      <c r="I11" s="94"/>
    </row>
    <row r="12" ht="14.25" customHeight="1">
      <c r="B12" s="114"/>
      <c r="C12" s="115"/>
      <c r="D12" s="115">
        <v>16520.0</v>
      </c>
      <c r="E12" s="115">
        <v>14550.0</v>
      </c>
      <c r="F12" s="115">
        <v>5298.3</v>
      </c>
      <c r="G12" s="116">
        <v>6825.0</v>
      </c>
      <c r="H12" s="95"/>
      <c r="I12" s="94"/>
    </row>
    <row r="13" ht="14.25" customHeight="1">
      <c r="B13" s="114"/>
      <c r="C13" s="115"/>
      <c r="D13" s="115">
        <v>5670.0</v>
      </c>
      <c r="E13" s="115">
        <v>1575.0</v>
      </c>
      <c r="F13" s="115">
        <v>23160.0</v>
      </c>
      <c r="G13" s="116">
        <v>28921.0</v>
      </c>
      <c r="H13" s="95"/>
      <c r="I13" s="94"/>
    </row>
    <row r="14" ht="14.25" customHeight="1">
      <c r="B14" s="114"/>
      <c r="C14" s="115"/>
      <c r="D14" s="115">
        <v>9345.0</v>
      </c>
      <c r="E14" s="115">
        <v>7340.0</v>
      </c>
      <c r="F14" s="115">
        <v>9633.75</v>
      </c>
      <c r="G14" s="116">
        <v>5250.0</v>
      </c>
      <c r="H14" s="95"/>
      <c r="I14" s="94"/>
    </row>
    <row r="15" ht="14.25" customHeight="1">
      <c r="B15" s="114"/>
      <c r="C15" s="123"/>
      <c r="D15" s="115">
        <v>17223.0</v>
      </c>
      <c r="E15" s="115">
        <v>16000.0</v>
      </c>
      <c r="F15" s="115">
        <v>22800.0</v>
      </c>
      <c r="G15" s="116"/>
      <c r="H15" s="95"/>
      <c r="I15" s="94"/>
    </row>
    <row r="16" ht="14.25" customHeight="1">
      <c r="B16" s="114"/>
      <c r="C16" s="123"/>
      <c r="D16" s="124"/>
      <c r="E16" s="115"/>
      <c r="F16" s="115">
        <v>14550.0</v>
      </c>
      <c r="G16" s="116"/>
      <c r="H16" s="95"/>
      <c r="I16" s="94"/>
    </row>
    <row r="17" ht="14.25" customHeight="1">
      <c r="B17" s="114"/>
      <c r="C17" s="123"/>
      <c r="D17" s="124"/>
      <c r="E17" s="115"/>
      <c r="F17" s="115">
        <v>7350.0</v>
      </c>
      <c r="G17" s="116"/>
      <c r="H17" s="95"/>
      <c r="I17" s="94"/>
    </row>
    <row r="18" ht="14.25" customHeight="1">
      <c r="B18" s="125"/>
      <c r="C18" s="123"/>
      <c r="D18" s="124"/>
      <c r="E18" s="115"/>
      <c r="F18" s="115">
        <v>58000.0</v>
      </c>
      <c r="G18" s="116"/>
    </row>
    <row r="19" ht="14.25" customHeight="1">
      <c r="B19" s="125"/>
      <c r="C19" s="126"/>
      <c r="D19" s="124"/>
      <c r="E19" s="115"/>
      <c r="F19" s="115">
        <v>32610.15</v>
      </c>
      <c r="G19" s="116"/>
    </row>
    <row r="20" ht="14.25" customHeight="1">
      <c r="B20" s="125"/>
      <c r="C20" s="126"/>
      <c r="D20" s="124"/>
      <c r="E20" s="115"/>
      <c r="F20" s="115">
        <v>4335.45</v>
      </c>
      <c r="G20" s="116"/>
    </row>
    <row r="21" ht="14.25" customHeight="1">
      <c r="B21" s="125"/>
      <c r="C21" s="126"/>
      <c r="D21" s="124"/>
      <c r="E21" s="115"/>
      <c r="F21" s="123">
        <v>1575.0</v>
      </c>
      <c r="G21" s="127"/>
    </row>
    <row r="22" ht="14.25" customHeight="1">
      <c r="B22" s="128"/>
      <c r="C22" s="126"/>
      <c r="D22" s="124"/>
      <c r="E22" s="115"/>
      <c r="F22" s="123">
        <v>36815.49</v>
      </c>
      <c r="G22" s="127"/>
    </row>
    <row r="23" ht="14.25" customHeight="1">
      <c r="B23" s="128"/>
      <c r="C23" s="126"/>
      <c r="D23" s="124"/>
      <c r="E23" s="115"/>
      <c r="F23" s="123">
        <v>24600.0</v>
      </c>
      <c r="G23" s="127"/>
    </row>
    <row r="24" ht="14.25" customHeight="1">
      <c r="B24" s="128"/>
      <c r="C24" s="123"/>
      <c r="D24" s="124"/>
      <c r="E24" s="115"/>
      <c r="F24" s="123"/>
      <c r="G24" s="127"/>
    </row>
    <row r="25" ht="14.25" customHeight="1">
      <c r="B25" s="129"/>
      <c r="C25" s="130"/>
      <c r="D25" s="131"/>
      <c r="E25" s="132"/>
      <c r="F25" s="130"/>
      <c r="G25" s="133"/>
    </row>
    <row r="26" ht="14.25" customHeight="1">
      <c r="B26" s="134"/>
      <c r="C26" s="134"/>
      <c r="D26" s="134"/>
      <c r="E26" s="134"/>
      <c r="F26" s="134"/>
      <c r="G26" s="134"/>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C2:F2"/>
    <mergeCell ref="C3:F3"/>
  </mergeCells>
  <conditionalFormatting sqref="B22:C22">
    <cfRule type="cellIs" dxfId="0" priority="1" operator="greaterThan">
      <formula>30000</formula>
    </cfRule>
  </conditionalFormatting>
  <conditionalFormatting sqref="B15 C8">
    <cfRule type="cellIs" dxfId="0" priority="2" operator="greaterThan">
      <formula>30000</formula>
    </cfRule>
  </conditionalFormatting>
  <conditionalFormatting sqref="C22:C25">
    <cfRule type="cellIs" dxfId="0" priority="3" operator="greaterThan">
      <formula>20000</formula>
    </cfRule>
  </conditionalFormatting>
  <conditionalFormatting sqref="E15">
    <cfRule type="cellIs" dxfId="0" priority="4" operator="greaterThan">
      <formula>30000</formula>
    </cfRule>
  </conditionalFormatting>
  <conditionalFormatting sqref="E15:E18">
    <cfRule type="cellIs" dxfId="0" priority="5" operator="greaterThan">
      <formula>20000</formula>
    </cfRule>
  </conditionalFormatting>
  <conditionalFormatting sqref="E22 G22">
    <cfRule type="cellIs" dxfId="0" priority="6" operator="greaterThan">
      <formula>30000</formula>
    </cfRule>
  </conditionalFormatting>
  <conditionalFormatting sqref="E22:E23 E24:G25 G22:G23">
    <cfRule type="cellIs" dxfId="0" priority="7" operator="greaterThan">
      <formula>20000</formula>
    </cfRule>
  </conditionalFormatting>
  <conditionalFormatting sqref="B15 B22:B23 C8:C9 F7:F10">
    <cfRule type="cellIs" dxfId="0" priority="8" operator="greaterThan">
      <formula>20000</formula>
    </cfRule>
  </conditionalFormatting>
  <conditionalFormatting sqref="F7:F10">
    <cfRule type="cellIs" dxfId="0" priority="9" operator="greaterThan">
      <formula>30000</formula>
    </cfRule>
  </conditionalFormatting>
  <printOptions/>
  <pageMargins bottom="0.75" footer="0.0" header="0.0" left="0.7" right="0.7" top="0.75"/>
  <pageSetup paperSize="9" orientation="portrait"/>
  <headerFooter>
    <oddFooter>&amp;R#0000FFClassified as: NBF Internal Use</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2024-07-29T11:10:56Z</dcterms:created>
  <dc:creator>Roy Pereira</dc:creator>
</cp:coreProperties>
</file>