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in/Dropbox/Adam Sonority Master Folder/DATA FIGURES and STATS/"/>
    </mc:Choice>
  </mc:AlternateContent>
  <bookViews>
    <workbookView xWindow="100" yWindow="460" windowWidth="28680" windowHeight="17460" tabRatio="500" activeTab="2"/>
  </bookViews>
  <sheets>
    <sheet name="NEW STATS" sheetId="8" r:id="rId1"/>
    <sheet name="FOR STATS OLD" sheetId="6" r:id="rId2"/>
    <sheet name="total fixation sum with FILTER" sheetId="7" r:id="rId3"/>
    <sheet name="total fixation sum FILTER" sheetId="4" r:id="rId4"/>
    <sheet name="total fixation sum no filter" sheetId="1" r:id="rId5"/>
    <sheet name="Total Fixation Duration ORIGINA" sheetId="2" r:id="rId6"/>
    <sheet name="new data to add in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" i="4" l="1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8" i="4"/>
  <c r="AG2" i="4"/>
  <c r="AG3" i="4"/>
  <c r="AG4" i="4"/>
  <c r="AG5" i="4"/>
  <c r="AG6" i="4"/>
  <c r="AG7" i="4"/>
  <c r="AG8" i="4"/>
  <c r="AG9" i="4"/>
  <c r="AG10" i="4"/>
  <c r="AG11" i="4"/>
  <c r="AG12" i="4"/>
  <c r="AG13" i="4"/>
  <c r="AG39" i="4"/>
  <c r="AE31" i="4"/>
  <c r="AE32" i="4"/>
  <c r="AE33" i="4"/>
  <c r="AG40" i="4"/>
  <c r="AF26" i="1"/>
  <c r="AF27" i="1"/>
  <c r="AF28" i="1"/>
  <c r="AF35" i="1"/>
  <c r="AF2" i="1"/>
  <c r="AF3" i="1"/>
  <c r="AF4" i="1"/>
  <c r="AF5" i="1"/>
  <c r="AF6" i="1"/>
  <c r="AF7" i="1"/>
  <c r="AF8" i="1"/>
  <c r="AF9" i="1"/>
  <c r="AF10" i="1"/>
  <c r="AF11" i="1"/>
  <c r="AF12" i="1"/>
  <c r="AF34" i="1"/>
  <c r="AF14" i="1"/>
  <c r="AF15" i="1"/>
  <c r="AF16" i="1"/>
  <c r="AF17" i="1"/>
  <c r="AF18" i="1"/>
  <c r="AF19" i="1"/>
  <c r="AF20" i="1"/>
  <c r="AF21" i="1"/>
  <c r="AF22" i="1"/>
  <c r="AF23" i="1"/>
  <c r="AF24" i="1"/>
  <c r="AF33" i="1"/>
  <c r="AG26" i="1"/>
  <c r="AG27" i="1"/>
  <c r="AG28" i="1"/>
  <c r="AG35" i="1"/>
  <c r="AG2" i="1"/>
  <c r="AG3" i="1"/>
  <c r="AG4" i="1"/>
  <c r="AG5" i="1"/>
  <c r="AG6" i="1"/>
  <c r="AG7" i="1"/>
  <c r="AG8" i="1"/>
  <c r="AG9" i="1"/>
  <c r="AG10" i="1"/>
  <c r="AG11" i="1"/>
  <c r="AG12" i="1"/>
  <c r="AG34" i="1"/>
  <c r="AG14" i="1"/>
  <c r="AG15" i="1"/>
  <c r="AG16" i="1"/>
  <c r="AG17" i="1"/>
  <c r="AG18" i="1"/>
  <c r="AG19" i="1"/>
  <c r="AG20" i="1"/>
  <c r="AG21" i="1"/>
  <c r="AG22" i="1"/>
  <c r="AG23" i="1"/>
  <c r="AG24" i="1"/>
  <c r="AG33" i="1"/>
  <c r="AG33" i="7"/>
  <c r="AG34" i="7"/>
  <c r="AG35" i="7"/>
  <c r="AG42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41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40" i="7"/>
  <c r="AH33" i="7"/>
  <c r="AH34" i="7"/>
  <c r="AH35" i="7"/>
  <c r="AH42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41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40" i="7"/>
  <c r="AD40" i="7"/>
  <c r="AD41" i="7"/>
  <c r="D43" i="7"/>
  <c r="D44" i="7"/>
  <c r="E38" i="7"/>
  <c r="D38" i="7"/>
  <c r="AI2" i="7"/>
  <c r="AI3" i="7"/>
  <c r="AI4" i="7"/>
  <c r="AI5" i="7"/>
  <c r="AI6" i="7"/>
  <c r="AI7" i="7"/>
  <c r="AI8" i="7"/>
  <c r="AI9" i="7"/>
  <c r="AI10" i="7"/>
  <c r="AI11" i="7"/>
  <c r="AI12" i="7"/>
  <c r="AI13" i="7"/>
  <c r="AI14" i="7"/>
  <c r="AI41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40" i="7"/>
  <c r="AM2" i="7"/>
  <c r="AM3" i="7"/>
  <c r="AM4" i="7"/>
  <c r="AM5" i="7"/>
  <c r="AM6" i="7"/>
  <c r="AM7" i="7"/>
  <c r="AM8" i="7"/>
  <c r="AM9" i="7"/>
  <c r="AM10" i="7"/>
  <c r="AM11" i="7"/>
  <c r="AM12" i="7"/>
  <c r="AM13" i="7"/>
  <c r="AM14" i="7"/>
  <c r="AM43" i="7"/>
  <c r="AJ2" i="7"/>
  <c r="AO2" i="7"/>
  <c r="AJ3" i="7"/>
  <c r="AO3" i="7"/>
  <c r="AJ4" i="7"/>
  <c r="AO4" i="7"/>
  <c r="AJ5" i="7"/>
  <c r="AO5" i="7"/>
  <c r="AJ6" i="7"/>
  <c r="AO6" i="7"/>
  <c r="AJ7" i="7"/>
  <c r="AO7" i="7"/>
  <c r="AJ8" i="7"/>
  <c r="AO8" i="7"/>
  <c r="AJ9" i="7"/>
  <c r="AO9" i="7"/>
  <c r="AJ10" i="7"/>
  <c r="AO10" i="7"/>
  <c r="AJ11" i="7"/>
  <c r="AO11" i="7"/>
  <c r="AJ12" i="7"/>
  <c r="AO12" i="7"/>
  <c r="AJ13" i="7"/>
  <c r="AO13" i="7"/>
  <c r="AJ14" i="7"/>
  <c r="AO14" i="7"/>
  <c r="AO43" i="7"/>
  <c r="AL2" i="7"/>
  <c r="AK2" i="7"/>
  <c r="AN2" i="7"/>
  <c r="AL3" i="7"/>
  <c r="AK3" i="7"/>
  <c r="AN3" i="7"/>
  <c r="AL4" i="7"/>
  <c r="AK4" i="7"/>
  <c r="AN4" i="7"/>
  <c r="AL5" i="7"/>
  <c r="AK5" i="7"/>
  <c r="AN5" i="7"/>
  <c r="AL6" i="7"/>
  <c r="AK6" i="7"/>
  <c r="AN6" i="7"/>
  <c r="AL7" i="7"/>
  <c r="AK7" i="7"/>
  <c r="AN7" i="7"/>
  <c r="AL8" i="7"/>
  <c r="AK8" i="7"/>
  <c r="AN8" i="7"/>
  <c r="AL9" i="7"/>
  <c r="AK9" i="7"/>
  <c r="AN9" i="7"/>
  <c r="AL10" i="7"/>
  <c r="AK10" i="7"/>
  <c r="AN10" i="7"/>
  <c r="AL11" i="7"/>
  <c r="AK11" i="7"/>
  <c r="AN11" i="7"/>
  <c r="AL12" i="7"/>
  <c r="AK12" i="7"/>
  <c r="AN12" i="7"/>
  <c r="AL13" i="7"/>
  <c r="AK13" i="7"/>
  <c r="AN13" i="7"/>
  <c r="AL14" i="7"/>
  <c r="AK14" i="7"/>
  <c r="AN14" i="7"/>
  <c r="AN43" i="7"/>
  <c r="AN41" i="7"/>
  <c r="AL16" i="7"/>
  <c r="AK16" i="7"/>
  <c r="AN16" i="7"/>
  <c r="AL17" i="7"/>
  <c r="AK17" i="7"/>
  <c r="AN17" i="7"/>
  <c r="AL18" i="7"/>
  <c r="AK18" i="7"/>
  <c r="AN18" i="7"/>
  <c r="AL19" i="7"/>
  <c r="AK19" i="7"/>
  <c r="AN19" i="7"/>
  <c r="AL20" i="7"/>
  <c r="AK20" i="7"/>
  <c r="AN20" i="7"/>
  <c r="AL21" i="7"/>
  <c r="AK21" i="7"/>
  <c r="AN21" i="7"/>
  <c r="AL22" i="7"/>
  <c r="AK22" i="7"/>
  <c r="AN22" i="7"/>
  <c r="AL23" i="7"/>
  <c r="AK23" i="7"/>
  <c r="AN23" i="7"/>
  <c r="AL24" i="7"/>
  <c r="AK24" i="7"/>
  <c r="AN24" i="7"/>
  <c r="AL25" i="7"/>
  <c r="AK25" i="7"/>
  <c r="AN25" i="7"/>
  <c r="AL26" i="7"/>
  <c r="AK26" i="7"/>
  <c r="AN26" i="7"/>
  <c r="AL27" i="7"/>
  <c r="AK27" i="7"/>
  <c r="AN27" i="7"/>
  <c r="AL28" i="7"/>
  <c r="AK28" i="7"/>
  <c r="AN28" i="7"/>
  <c r="AL29" i="7"/>
  <c r="AK29" i="7"/>
  <c r="AN29" i="7"/>
  <c r="AL30" i="7"/>
  <c r="AK30" i="7"/>
  <c r="AN30" i="7"/>
  <c r="AL31" i="7"/>
  <c r="AK31" i="7"/>
  <c r="AN31" i="7"/>
  <c r="AN40" i="7"/>
  <c r="AF8" i="7"/>
  <c r="AE8" i="7"/>
  <c r="AE7" i="7"/>
  <c r="AN47" i="7"/>
  <c r="AN49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44" i="7"/>
  <c r="AN44" i="7"/>
  <c r="AJ16" i="7"/>
  <c r="AO16" i="7"/>
  <c r="AJ17" i="7"/>
  <c r="AO17" i="7"/>
  <c r="AJ18" i="7"/>
  <c r="AO18" i="7"/>
  <c r="AJ19" i="7"/>
  <c r="AO19" i="7"/>
  <c r="AJ20" i="7"/>
  <c r="AO20" i="7"/>
  <c r="AJ21" i="7"/>
  <c r="AO21" i="7"/>
  <c r="AJ22" i="7"/>
  <c r="AO22" i="7"/>
  <c r="AJ23" i="7"/>
  <c r="AO23" i="7"/>
  <c r="AJ24" i="7"/>
  <c r="AO24" i="7"/>
  <c r="AJ25" i="7"/>
  <c r="AO25" i="7"/>
  <c r="AJ26" i="7"/>
  <c r="AO26" i="7"/>
  <c r="AJ27" i="7"/>
  <c r="AO27" i="7"/>
  <c r="AJ28" i="7"/>
  <c r="AO28" i="7"/>
  <c r="AJ29" i="7"/>
  <c r="AO29" i="7"/>
  <c r="AJ30" i="7"/>
  <c r="AO30" i="7"/>
  <c r="AJ31" i="7"/>
  <c r="AO31" i="7"/>
  <c r="AO44" i="7"/>
  <c r="AE17" i="7"/>
  <c r="AF17" i="7"/>
  <c r="AJ64" i="7"/>
  <c r="AI64" i="7"/>
  <c r="AO64" i="7"/>
  <c r="AL64" i="7"/>
  <c r="AK64" i="7"/>
  <c r="AN64" i="7"/>
  <c r="AH64" i="7"/>
  <c r="AG64" i="7"/>
  <c r="AM64" i="7"/>
  <c r="AF64" i="7"/>
  <c r="AE64" i="7"/>
  <c r="AJ62" i="7"/>
  <c r="AI62" i="7"/>
  <c r="AO62" i="7"/>
  <c r="AL62" i="7"/>
  <c r="AK62" i="7"/>
  <c r="AN62" i="7"/>
  <c r="AH62" i="7"/>
  <c r="AG62" i="7"/>
  <c r="AM62" i="7"/>
  <c r="AF62" i="7"/>
  <c r="AE62" i="7"/>
  <c r="AL61" i="7"/>
  <c r="AK61" i="7"/>
  <c r="AJ61" i="7"/>
  <c r="AI61" i="7"/>
  <c r="AH61" i="7"/>
  <c r="AG61" i="7"/>
  <c r="AF61" i="7"/>
  <c r="AE61" i="7"/>
  <c r="AJ59" i="7"/>
  <c r="AI59" i="7"/>
  <c r="AO59" i="7"/>
  <c r="AL59" i="7"/>
  <c r="AK59" i="7"/>
  <c r="AN59" i="7"/>
  <c r="AH59" i="7"/>
  <c r="AG59" i="7"/>
  <c r="AM59" i="7"/>
  <c r="AF59" i="7"/>
  <c r="AE59" i="7"/>
  <c r="AJ57" i="7"/>
  <c r="AI57" i="7"/>
  <c r="AO57" i="7"/>
  <c r="AL57" i="7"/>
  <c r="AK57" i="7"/>
  <c r="AN57" i="7"/>
  <c r="AH57" i="7"/>
  <c r="AG57" i="7"/>
  <c r="AM57" i="7"/>
  <c r="AF57" i="7"/>
  <c r="AE57" i="7"/>
  <c r="AJ55" i="7"/>
  <c r="AI55" i="7"/>
  <c r="AO55" i="7"/>
  <c r="AL55" i="7"/>
  <c r="AK55" i="7"/>
  <c r="AN55" i="7"/>
  <c r="AH55" i="7"/>
  <c r="AG55" i="7"/>
  <c r="AM55" i="7"/>
  <c r="AF55" i="7"/>
  <c r="AE55" i="7"/>
  <c r="AJ54" i="7"/>
  <c r="AI54" i="7"/>
  <c r="AO54" i="7"/>
  <c r="AL54" i="7"/>
  <c r="AK54" i="7"/>
  <c r="AN54" i="7"/>
  <c r="AH54" i="7"/>
  <c r="AG54" i="7"/>
  <c r="AM54" i="7"/>
  <c r="AF54" i="7"/>
  <c r="AE54" i="7"/>
  <c r="AJ53" i="7"/>
  <c r="AI53" i="7"/>
  <c r="AO53" i="7"/>
  <c r="AL53" i="7"/>
  <c r="AK53" i="7"/>
  <c r="AN53" i="7"/>
  <c r="AH53" i="7"/>
  <c r="AG53" i="7"/>
  <c r="AM53" i="7"/>
  <c r="AF53" i="7"/>
  <c r="AE53" i="7"/>
  <c r="AJ33" i="7"/>
  <c r="AI33" i="7"/>
  <c r="AO33" i="7"/>
  <c r="AJ34" i="7"/>
  <c r="AI34" i="7"/>
  <c r="AO34" i="7"/>
  <c r="AJ35" i="7"/>
  <c r="AI35" i="7"/>
  <c r="AO35" i="7"/>
  <c r="AO45" i="7"/>
  <c r="AL33" i="7"/>
  <c r="AK33" i="7"/>
  <c r="AN33" i="7"/>
  <c r="AL34" i="7"/>
  <c r="AK34" i="7"/>
  <c r="AN34" i="7"/>
  <c r="AL35" i="7"/>
  <c r="AK35" i="7"/>
  <c r="AN35" i="7"/>
  <c r="AN45" i="7"/>
  <c r="AM33" i="7"/>
  <c r="AM34" i="7"/>
  <c r="AM35" i="7"/>
  <c r="AM45" i="7"/>
  <c r="AO42" i="7"/>
  <c r="AN42" i="7"/>
  <c r="AM42" i="7"/>
  <c r="AL42" i="7"/>
  <c r="AK42" i="7"/>
  <c r="AJ42" i="7"/>
  <c r="AI42" i="7"/>
  <c r="AE33" i="7"/>
  <c r="AE34" i="7"/>
  <c r="AE35" i="7"/>
  <c r="AD42" i="7"/>
  <c r="D42" i="7"/>
  <c r="AO41" i="7"/>
  <c r="AM41" i="7"/>
  <c r="AL41" i="7"/>
  <c r="AK41" i="7"/>
  <c r="AJ41" i="7"/>
  <c r="D41" i="7"/>
  <c r="AO40" i="7"/>
  <c r="AM40" i="7"/>
  <c r="AL40" i="7"/>
  <c r="AK40" i="7"/>
  <c r="AJ40" i="7"/>
  <c r="D40" i="7"/>
  <c r="D39" i="7"/>
  <c r="AK38" i="7"/>
  <c r="AJ38" i="7"/>
  <c r="AI38" i="7"/>
  <c r="AN37" i="7"/>
  <c r="AK37" i="7"/>
  <c r="AI37" i="7"/>
  <c r="AC37" i="7"/>
  <c r="E37" i="7"/>
  <c r="D37" i="7"/>
  <c r="AN36" i="7"/>
  <c r="AK36" i="7"/>
  <c r="AI36" i="7"/>
  <c r="AC36" i="7"/>
  <c r="AF35" i="7"/>
  <c r="AF34" i="7"/>
  <c r="AF33" i="7"/>
  <c r="AF31" i="7"/>
  <c r="AE31" i="7"/>
  <c r="AF30" i="7"/>
  <c r="AE30" i="7"/>
  <c r="AF29" i="7"/>
  <c r="AE29" i="7"/>
  <c r="AF28" i="7"/>
  <c r="AE28" i="7"/>
  <c r="AF27" i="7"/>
  <c r="AE27" i="7"/>
  <c r="AF26" i="7"/>
  <c r="AE26" i="7"/>
  <c r="AF25" i="7"/>
  <c r="AE25" i="7"/>
  <c r="AF24" i="7"/>
  <c r="AE24" i="7"/>
  <c r="AF23" i="7"/>
  <c r="AE23" i="7"/>
  <c r="AF22" i="7"/>
  <c r="AE22" i="7"/>
  <c r="AF21" i="7"/>
  <c r="AE21" i="7"/>
  <c r="AF20" i="7"/>
  <c r="AE20" i="7"/>
  <c r="AF19" i="7"/>
  <c r="AE19" i="7"/>
  <c r="AF18" i="7"/>
  <c r="AE18" i="7"/>
  <c r="AF16" i="7"/>
  <c r="AE16" i="7"/>
  <c r="AF14" i="7"/>
  <c r="AE14" i="7"/>
  <c r="AF13" i="7"/>
  <c r="AE13" i="7"/>
  <c r="AF12" i="7"/>
  <c r="AE12" i="7"/>
  <c r="AF11" i="7"/>
  <c r="AE11" i="7"/>
  <c r="AF10" i="7"/>
  <c r="AE10" i="7"/>
  <c r="AF9" i="7"/>
  <c r="AE9" i="7"/>
  <c r="AF7" i="7"/>
  <c r="AF6" i="7"/>
  <c r="AE6" i="7"/>
  <c r="AF5" i="7"/>
  <c r="AE5" i="7"/>
  <c r="AF4" i="7"/>
  <c r="AE4" i="7"/>
  <c r="AF3" i="7"/>
  <c r="AE3" i="7"/>
  <c r="AF2" i="7"/>
  <c r="AE2" i="7"/>
  <c r="E36" i="4"/>
  <c r="D40" i="4"/>
  <c r="D36" i="4"/>
  <c r="D35" i="4"/>
  <c r="D39" i="4"/>
  <c r="D38" i="4"/>
  <c r="D37" i="4"/>
  <c r="AE2" i="6"/>
  <c r="AF2" i="6"/>
  <c r="AG2" i="6"/>
  <c r="AD2" i="6"/>
  <c r="AH2" i="6"/>
  <c r="AI29" i="6"/>
  <c r="AH29" i="6"/>
  <c r="AN29" i="6"/>
  <c r="AI30" i="6"/>
  <c r="AH30" i="6"/>
  <c r="AN30" i="6"/>
  <c r="AI31" i="6"/>
  <c r="AH31" i="6"/>
  <c r="AN31" i="6"/>
  <c r="AK29" i="6"/>
  <c r="AJ29" i="6"/>
  <c r="AM29" i="6"/>
  <c r="AK30" i="6"/>
  <c r="AJ30" i="6"/>
  <c r="AM30" i="6"/>
  <c r="AK31" i="6"/>
  <c r="AJ31" i="6"/>
  <c r="AM31" i="6"/>
  <c r="AG29" i="6"/>
  <c r="AF29" i="6"/>
  <c r="AL29" i="6"/>
  <c r="AG30" i="6"/>
  <c r="AF30" i="6"/>
  <c r="AL30" i="6"/>
  <c r="AG31" i="6"/>
  <c r="AF31" i="6"/>
  <c r="AL31" i="6"/>
  <c r="AI14" i="6"/>
  <c r="AH14" i="6"/>
  <c r="AN14" i="6"/>
  <c r="AI15" i="6"/>
  <c r="AH15" i="6"/>
  <c r="AN15" i="6"/>
  <c r="AI16" i="6"/>
  <c r="AH16" i="6"/>
  <c r="AN16" i="6"/>
  <c r="AI17" i="6"/>
  <c r="AH17" i="6"/>
  <c r="AN17" i="6"/>
  <c r="AI18" i="6"/>
  <c r="AH18" i="6"/>
  <c r="AN18" i="6"/>
  <c r="AI19" i="6"/>
  <c r="AH19" i="6"/>
  <c r="AN19" i="6"/>
  <c r="AI20" i="6"/>
  <c r="AH20" i="6"/>
  <c r="AN20" i="6"/>
  <c r="AI21" i="6"/>
  <c r="AH21" i="6"/>
  <c r="AN21" i="6"/>
  <c r="AI22" i="6"/>
  <c r="AH22" i="6"/>
  <c r="AN22" i="6"/>
  <c r="AI23" i="6"/>
  <c r="AH23" i="6"/>
  <c r="AN23" i="6"/>
  <c r="AI24" i="6"/>
  <c r="AH24" i="6"/>
  <c r="AN24" i="6"/>
  <c r="AI25" i="6"/>
  <c r="AH25" i="6"/>
  <c r="AN25" i="6"/>
  <c r="AI26" i="6"/>
  <c r="AH26" i="6"/>
  <c r="AN26" i="6"/>
  <c r="AI27" i="6"/>
  <c r="AH27" i="6"/>
  <c r="AN27" i="6"/>
  <c r="AI28" i="6"/>
  <c r="AH28" i="6"/>
  <c r="AN28" i="6"/>
  <c r="AK14" i="6"/>
  <c r="AJ14" i="6"/>
  <c r="AM14" i="6"/>
  <c r="AK15" i="6"/>
  <c r="AJ15" i="6"/>
  <c r="AM15" i="6"/>
  <c r="AK16" i="6"/>
  <c r="AJ16" i="6"/>
  <c r="AM16" i="6"/>
  <c r="AK17" i="6"/>
  <c r="AJ17" i="6"/>
  <c r="AM17" i="6"/>
  <c r="AK18" i="6"/>
  <c r="AJ18" i="6"/>
  <c r="AM18" i="6"/>
  <c r="AK19" i="6"/>
  <c r="AJ19" i="6"/>
  <c r="AM19" i="6"/>
  <c r="AK20" i="6"/>
  <c r="AJ20" i="6"/>
  <c r="AM20" i="6"/>
  <c r="AK21" i="6"/>
  <c r="AJ21" i="6"/>
  <c r="AM21" i="6"/>
  <c r="AK22" i="6"/>
  <c r="AJ22" i="6"/>
  <c r="AM22" i="6"/>
  <c r="AK23" i="6"/>
  <c r="AJ23" i="6"/>
  <c r="AM23" i="6"/>
  <c r="AK24" i="6"/>
  <c r="AJ24" i="6"/>
  <c r="AM24" i="6"/>
  <c r="AK25" i="6"/>
  <c r="AJ25" i="6"/>
  <c r="AM25" i="6"/>
  <c r="AK26" i="6"/>
  <c r="AJ26" i="6"/>
  <c r="AM26" i="6"/>
  <c r="AK27" i="6"/>
  <c r="AJ27" i="6"/>
  <c r="AM27" i="6"/>
  <c r="AK28" i="6"/>
  <c r="AJ28" i="6"/>
  <c r="AM28" i="6"/>
  <c r="AG14" i="6"/>
  <c r="AF14" i="6"/>
  <c r="AL14" i="6"/>
  <c r="AG15" i="6"/>
  <c r="AF15" i="6"/>
  <c r="AL15" i="6"/>
  <c r="AG16" i="6"/>
  <c r="AF16" i="6"/>
  <c r="AL16" i="6"/>
  <c r="AG17" i="6"/>
  <c r="AF17" i="6"/>
  <c r="AL17" i="6"/>
  <c r="AG18" i="6"/>
  <c r="AF18" i="6"/>
  <c r="AL18" i="6"/>
  <c r="AG19" i="6"/>
  <c r="AF19" i="6"/>
  <c r="AL19" i="6"/>
  <c r="AG20" i="6"/>
  <c r="AF20" i="6"/>
  <c r="AL20" i="6"/>
  <c r="AG21" i="6"/>
  <c r="AF21" i="6"/>
  <c r="AL21" i="6"/>
  <c r="AG22" i="6"/>
  <c r="AF22" i="6"/>
  <c r="AL22" i="6"/>
  <c r="AG23" i="6"/>
  <c r="AF23" i="6"/>
  <c r="AL23" i="6"/>
  <c r="AG24" i="6"/>
  <c r="AF24" i="6"/>
  <c r="AL24" i="6"/>
  <c r="AG25" i="6"/>
  <c r="AF25" i="6"/>
  <c r="AL25" i="6"/>
  <c r="AG26" i="6"/>
  <c r="AF26" i="6"/>
  <c r="AL26" i="6"/>
  <c r="AG27" i="6"/>
  <c r="AF27" i="6"/>
  <c r="AL27" i="6"/>
  <c r="AG28" i="6"/>
  <c r="AF28" i="6"/>
  <c r="AL28" i="6"/>
  <c r="AI2" i="6"/>
  <c r="AN2" i="6"/>
  <c r="AI3" i="6"/>
  <c r="AH3" i="6"/>
  <c r="AN3" i="6"/>
  <c r="AI4" i="6"/>
  <c r="AH4" i="6"/>
  <c r="AN4" i="6"/>
  <c r="AI5" i="6"/>
  <c r="AH5" i="6"/>
  <c r="AN5" i="6"/>
  <c r="AI6" i="6"/>
  <c r="AH6" i="6"/>
  <c r="AN6" i="6"/>
  <c r="AI7" i="6"/>
  <c r="AH7" i="6"/>
  <c r="AN7" i="6"/>
  <c r="AI8" i="6"/>
  <c r="AH8" i="6"/>
  <c r="AN8" i="6"/>
  <c r="AI9" i="6"/>
  <c r="AH9" i="6"/>
  <c r="AN9" i="6"/>
  <c r="AI10" i="6"/>
  <c r="AH10" i="6"/>
  <c r="AN10" i="6"/>
  <c r="AI11" i="6"/>
  <c r="AH11" i="6"/>
  <c r="AN11" i="6"/>
  <c r="AI12" i="6"/>
  <c r="AH12" i="6"/>
  <c r="AN12" i="6"/>
  <c r="AI13" i="6"/>
  <c r="AH13" i="6"/>
  <c r="AN13" i="6"/>
  <c r="AK2" i="6"/>
  <c r="AJ2" i="6"/>
  <c r="AM2" i="6"/>
  <c r="AK3" i="6"/>
  <c r="AJ3" i="6"/>
  <c r="AM3" i="6"/>
  <c r="AK4" i="6"/>
  <c r="AJ4" i="6"/>
  <c r="AM4" i="6"/>
  <c r="AK5" i="6"/>
  <c r="AJ5" i="6"/>
  <c r="AM5" i="6"/>
  <c r="AK6" i="6"/>
  <c r="AJ6" i="6"/>
  <c r="AM6" i="6"/>
  <c r="AK7" i="6"/>
  <c r="AJ7" i="6"/>
  <c r="AM7" i="6"/>
  <c r="AK8" i="6"/>
  <c r="AJ8" i="6"/>
  <c r="AM8" i="6"/>
  <c r="AK9" i="6"/>
  <c r="AJ9" i="6"/>
  <c r="AM9" i="6"/>
  <c r="AK10" i="6"/>
  <c r="AJ10" i="6"/>
  <c r="AM10" i="6"/>
  <c r="AK11" i="6"/>
  <c r="AJ11" i="6"/>
  <c r="AM11" i="6"/>
  <c r="AK12" i="6"/>
  <c r="AJ12" i="6"/>
  <c r="AM12" i="6"/>
  <c r="AK13" i="6"/>
  <c r="AJ13" i="6"/>
  <c r="AM13" i="6"/>
  <c r="AL2" i="6"/>
  <c r="AG3" i="6"/>
  <c r="AF3" i="6"/>
  <c r="AL3" i="6"/>
  <c r="AG4" i="6"/>
  <c r="AF4" i="6"/>
  <c r="AL4" i="6"/>
  <c r="AG5" i="6"/>
  <c r="AF5" i="6"/>
  <c r="AL5" i="6"/>
  <c r="AG6" i="6"/>
  <c r="AF6" i="6"/>
  <c r="AL6" i="6"/>
  <c r="AG7" i="6"/>
  <c r="AF7" i="6"/>
  <c r="AL7" i="6"/>
  <c r="AG8" i="6"/>
  <c r="AF8" i="6"/>
  <c r="AL8" i="6"/>
  <c r="AG9" i="6"/>
  <c r="AF9" i="6"/>
  <c r="AL9" i="6"/>
  <c r="AG10" i="6"/>
  <c r="AF10" i="6"/>
  <c r="AL10" i="6"/>
  <c r="AG11" i="6"/>
  <c r="AF11" i="6"/>
  <c r="AL11" i="6"/>
  <c r="AG12" i="6"/>
  <c r="AF12" i="6"/>
  <c r="AL12" i="6"/>
  <c r="AG13" i="6"/>
  <c r="AF13" i="6"/>
  <c r="AL13" i="6"/>
  <c r="AD29" i="6"/>
  <c r="AD30" i="6"/>
  <c r="AD31" i="6"/>
  <c r="AE31" i="6"/>
  <c r="AE30" i="6"/>
  <c r="AE29" i="6"/>
  <c r="AE28" i="6"/>
  <c r="AD28" i="6"/>
  <c r="AE27" i="6"/>
  <c r="AD27" i="6"/>
  <c r="AE26" i="6"/>
  <c r="AD26" i="6"/>
  <c r="AE25" i="6"/>
  <c r="AD25" i="6"/>
  <c r="AE24" i="6"/>
  <c r="AD24" i="6"/>
  <c r="AE23" i="6"/>
  <c r="AD23" i="6"/>
  <c r="AE22" i="6"/>
  <c r="AD22" i="6"/>
  <c r="AE21" i="6"/>
  <c r="AD21" i="6"/>
  <c r="AE20" i="6"/>
  <c r="AD20" i="6"/>
  <c r="AE19" i="6"/>
  <c r="AD19" i="6"/>
  <c r="AE18" i="6"/>
  <c r="AD18" i="6"/>
  <c r="AE17" i="6"/>
  <c r="AD17" i="6"/>
  <c r="AE16" i="6"/>
  <c r="AD16" i="6"/>
  <c r="AE15" i="6"/>
  <c r="AD15" i="6"/>
  <c r="AE14" i="6"/>
  <c r="AD14" i="6"/>
  <c r="AE13" i="6"/>
  <c r="AD13" i="6"/>
  <c r="AE12" i="6"/>
  <c r="AD12" i="6"/>
  <c r="AE11" i="6"/>
  <c r="AD11" i="6"/>
  <c r="AE10" i="6"/>
  <c r="AD10" i="6"/>
  <c r="AE9" i="6"/>
  <c r="AD9" i="6"/>
  <c r="AE8" i="6"/>
  <c r="AD8" i="6"/>
  <c r="AE7" i="6"/>
  <c r="AD7" i="6"/>
  <c r="AE6" i="6"/>
  <c r="AD6" i="6"/>
  <c r="AE5" i="6"/>
  <c r="AD5" i="6"/>
  <c r="AE4" i="6"/>
  <c r="AD4" i="6"/>
  <c r="AE3" i="6"/>
  <c r="AD3" i="6"/>
  <c r="AH16" i="4"/>
  <c r="AM16" i="4"/>
  <c r="AH17" i="4"/>
  <c r="AM17" i="4"/>
  <c r="AH19" i="4"/>
  <c r="AM19" i="4"/>
  <c r="AH28" i="4"/>
  <c r="AM28" i="4"/>
  <c r="AH18" i="4"/>
  <c r="AM18" i="4"/>
  <c r="AH20" i="4"/>
  <c r="AM20" i="4"/>
  <c r="AH27" i="4"/>
  <c r="AM27" i="4"/>
  <c r="AH24" i="4"/>
  <c r="AM24" i="4"/>
  <c r="AH25" i="4"/>
  <c r="AM25" i="4"/>
  <c r="AH15" i="4"/>
  <c r="AM15" i="4"/>
  <c r="AH26" i="4"/>
  <c r="AM26" i="4"/>
  <c r="AH29" i="4"/>
  <c r="AM29" i="4"/>
  <c r="AH22" i="4"/>
  <c r="AM22" i="4"/>
  <c r="AH21" i="4"/>
  <c r="AM21" i="4"/>
  <c r="AH23" i="4"/>
  <c r="AM23" i="4"/>
  <c r="AM42" i="4"/>
  <c r="AL16" i="4"/>
  <c r="AK16" i="4"/>
  <c r="AN16" i="4"/>
  <c r="AL17" i="4"/>
  <c r="AK17" i="4"/>
  <c r="AN17" i="4"/>
  <c r="AL19" i="4"/>
  <c r="AK19" i="4"/>
  <c r="AN19" i="4"/>
  <c r="AL28" i="4"/>
  <c r="AK28" i="4"/>
  <c r="AN28" i="4"/>
  <c r="AL18" i="4"/>
  <c r="AK18" i="4"/>
  <c r="AN18" i="4"/>
  <c r="AL20" i="4"/>
  <c r="AK20" i="4"/>
  <c r="AN20" i="4"/>
  <c r="AL27" i="4"/>
  <c r="AK27" i="4"/>
  <c r="AN27" i="4"/>
  <c r="AL24" i="4"/>
  <c r="AK24" i="4"/>
  <c r="AN24" i="4"/>
  <c r="AL25" i="4"/>
  <c r="AK25" i="4"/>
  <c r="AN25" i="4"/>
  <c r="AL15" i="4"/>
  <c r="AK15" i="4"/>
  <c r="AN15" i="4"/>
  <c r="AL26" i="4"/>
  <c r="AK26" i="4"/>
  <c r="AN26" i="4"/>
  <c r="AL29" i="4"/>
  <c r="AK29" i="4"/>
  <c r="AN29" i="4"/>
  <c r="AL22" i="4"/>
  <c r="AK22" i="4"/>
  <c r="AN22" i="4"/>
  <c r="AL21" i="4"/>
  <c r="AK21" i="4"/>
  <c r="AN21" i="4"/>
  <c r="AL23" i="4"/>
  <c r="AK23" i="4"/>
  <c r="AN23" i="4"/>
  <c r="AN42" i="4"/>
  <c r="AJ16" i="4"/>
  <c r="AI16" i="4"/>
  <c r="AO16" i="4"/>
  <c r="AJ17" i="4"/>
  <c r="AI17" i="4"/>
  <c r="AO17" i="4"/>
  <c r="AJ19" i="4"/>
  <c r="AI19" i="4"/>
  <c r="AO19" i="4"/>
  <c r="AJ28" i="4"/>
  <c r="AI28" i="4"/>
  <c r="AO28" i="4"/>
  <c r="AJ18" i="4"/>
  <c r="AI18" i="4"/>
  <c r="AO18" i="4"/>
  <c r="AJ20" i="4"/>
  <c r="AI20" i="4"/>
  <c r="AO20" i="4"/>
  <c r="AJ27" i="4"/>
  <c r="AI27" i="4"/>
  <c r="AO27" i="4"/>
  <c r="AJ24" i="4"/>
  <c r="AI24" i="4"/>
  <c r="AO24" i="4"/>
  <c r="AJ25" i="4"/>
  <c r="AI25" i="4"/>
  <c r="AO25" i="4"/>
  <c r="AJ15" i="4"/>
  <c r="AI15" i="4"/>
  <c r="AO15" i="4"/>
  <c r="AJ26" i="4"/>
  <c r="AI26" i="4"/>
  <c r="AO26" i="4"/>
  <c r="AJ29" i="4"/>
  <c r="AI29" i="4"/>
  <c r="AO29" i="4"/>
  <c r="AJ22" i="4"/>
  <c r="AI22" i="4"/>
  <c r="AO22" i="4"/>
  <c r="AJ21" i="4"/>
  <c r="AI21" i="4"/>
  <c r="AO21" i="4"/>
  <c r="AJ23" i="4"/>
  <c r="AI23" i="4"/>
  <c r="AO23" i="4"/>
  <c r="AO42" i="4"/>
  <c r="AJ9" i="4"/>
  <c r="AI9" i="4"/>
  <c r="AO9" i="4"/>
  <c r="AJ3" i="4"/>
  <c r="AI3" i="4"/>
  <c r="AO3" i="4"/>
  <c r="AJ10" i="4"/>
  <c r="AI10" i="4"/>
  <c r="AO10" i="4"/>
  <c r="AJ12" i="4"/>
  <c r="AI12" i="4"/>
  <c r="AO12" i="4"/>
  <c r="AJ2" i="4"/>
  <c r="AI2" i="4"/>
  <c r="AO2" i="4"/>
  <c r="AJ4" i="4"/>
  <c r="AI4" i="4"/>
  <c r="AO4" i="4"/>
  <c r="AJ5" i="4"/>
  <c r="AI5" i="4"/>
  <c r="AO5" i="4"/>
  <c r="AJ7" i="4"/>
  <c r="AI7" i="4"/>
  <c r="AO7" i="4"/>
  <c r="AJ11" i="4"/>
  <c r="AI11" i="4"/>
  <c r="AO11" i="4"/>
  <c r="AJ8" i="4"/>
  <c r="AI8" i="4"/>
  <c r="AO8" i="4"/>
  <c r="AJ6" i="4"/>
  <c r="AI6" i="4"/>
  <c r="AO6" i="4"/>
  <c r="AJ13" i="4"/>
  <c r="AI13" i="4"/>
  <c r="AO13" i="4"/>
  <c r="AO41" i="4"/>
  <c r="AJ62" i="4"/>
  <c r="AI62" i="4"/>
  <c r="AO62" i="4"/>
  <c r="AL62" i="4"/>
  <c r="AK62" i="4"/>
  <c r="AN62" i="4"/>
  <c r="AH62" i="4"/>
  <c r="AG62" i="4"/>
  <c r="AM62" i="4"/>
  <c r="AF62" i="4"/>
  <c r="AE62" i="4"/>
  <c r="AH6" i="4"/>
  <c r="AM6" i="4"/>
  <c r="AH9" i="4"/>
  <c r="AM9" i="4"/>
  <c r="AH3" i="4"/>
  <c r="AM3" i="4"/>
  <c r="AH10" i="4"/>
  <c r="AM10" i="4"/>
  <c r="AH12" i="4"/>
  <c r="AM12" i="4"/>
  <c r="AH2" i="4"/>
  <c r="AM2" i="4"/>
  <c r="AH4" i="4"/>
  <c r="AM4" i="4"/>
  <c r="AH5" i="4"/>
  <c r="AM5" i="4"/>
  <c r="AH7" i="4"/>
  <c r="AM7" i="4"/>
  <c r="AH11" i="4"/>
  <c r="AM11" i="4"/>
  <c r="AH8" i="4"/>
  <c r="AM8" i="4"/>
  <c r="AH13" i="4"/>
  <c r="AM13" i="4"/>
  <c r="AM39" i="4"/>
  <c r="AN38" i="4"/>
  <c r="AL6" i="4"/>
  <c r="AK6" i="4"/>
  <c r="AN6" i="4"/>
  <c r="AL9" i="4"/>
  <c r="AK9" i="4"/>
  <c r="AN9" i="4"/>
  <c r="AL3" i="4"/>
  <c r="AK3" i="4"/>
  <c r="AN3" i="4"/>
  <c r="AL10" i="4"/>
  <c r="AK10" i="4"/>
  <c r="AN10" i="4"/>
  <c r="AL12" i="4"/>
  <c r="AK12" i="4"/>
  <c r="AN12" i="4"/>
  <c r="AL2" i="4"/>
  <c r="AK2" i="4"/>
  <c r="AN2" i="4"/>
  <c r="AL4" i="4"/>
  <c r="AK4" i="4"/>
  <c r="AN4" i="4"/>
  <c r="AL5" i="4"/>
  <c r="AK5" i="4"/>
  <c r="AN5" i="4"/>
  <c r="AL7" i="4"/>
  <c r="AK7" i="4"/>
  <c r="AN7" i="4"/>
  <c r="AL11" i="4"/>
  <c r="AK11" i="4"/>
  <c r="AN11" i="4"/>
  <c r="AL8" i="4"/>
  <c r="AK8" i="4"/>
  <c r="AN8" i="4"/>
  <c r="AL13" i="4"/>
  <c r="AK13" i="4"/>
  <c r="AN13" i="4"/>
  <c r="AN39" i="4"/>
  <c r="AJ60" i="4"/>
  <c r="AI60" i="4"/>
  <c r="AO60" i="4"/>
  <c r="AL60" i="4"/>
  <c r="AK60" i="4"/>
  <c r="AN60" i="4"/>
  <c r="AH60" i="4"/>
  <c r="AG60" i="4"/>
  <c r="AM60" i="4"/>
  <c r="AF60" i="4"/>
  <c r="AE60" i="4"/>
  <c r="AL59" i="4"/>
  <c r="AK59" i="4"/>
  <c r="AJ59" i="4"/>
  <c r="AI59" i="4"/>
  <c r="AH59" i="4"/>
  <c r="AG59" i="4"/>
  <c r="AF59" i="4"/>
  <c r="AE59" i="4"/>
  <c r="AM38" i="4"/>
  <c r="AE25" i="4"/>
  <c r="AF25" i="4"/>
  <c r="AE55" i="4"/>
  <c r="AF55" i="4"/>
  <c r="AG55" i="4"/>
  <c r="AH55" i="4"/>
  <c r="AI55" i="4"/>
  <c r="AJ55" i="4"/>
  <c r="AK55" i="4"/>
  <c r="AL55" i="4"/>
  <c r="AM55" i="4"/>
  <c r="AN55" i="4"/>
  <c r="AO55" i="4"/>
  <c r="AH57" i="4"/>
  <c r="AG57" i="4"/>
  <c r="AM57" i="4"/>
  <c r="AF8" i="4"/>
  <c r="AE8" i="4"/>
  <c r="AJ57" i="4"/>
  <c r="AI57" i="4"/>
  <c r="AO57" i="4"/>
  <c r="AL57" i="4"/>
  <c r="AK57" i="4"/>
  <c r="AN57" i="4"/>
  <c r="AM41" i="4"/>
  <c r="AF57" i="4"/>
  <c r="AF29" i="4"/>
  <c r="AF26" i="4"/>
  <c r="AF15" i="4"/>
  <c r="AE57" i="4"/>
  <c r="AE29" i="4"/>
  <c r="AE26" i="4"/>
  <c r="AE15" i="4"/>
  <c r="AF13" i="4"/>
  <c r="AE13" i="4"/>
  <c r="E35" i="4"/>
  <c r="AJ31" i="4"/>
  <c r="AI31" i="4"/>
  <c r="AO31" i="4"/>
  <c r="AJ32" i="4"/>
  <c r="AI32" i="4"/>
  <c r="AO32" i="4"/>
  <c r="AJ33" i="4"/>
  <c r="AI33" i="4"/>
  <c r="AO33" i="4"/>
  <c r="AO43" i="4"/>
  <c r="AL31" i="4"/>
  <c r="AK31" i="4"/>
  <c r="AN31" i="4"/>
  <c r="AL32" i="4"/>
  <c r="AK32" i="4"/>
  <c r="AN32" i="4"/>
  <c r="AL33" i="4"/>
  <c r="AK33" i="4"/>
  <c r="AN33" i="4"/>
  <c r="AN43" i="4"/>
  <c r="AH31" i="4"/>
  <c r="AG31" i="4"/>
  <c r="AM31" i="4"/>
  <c r="AH32" i="4"/>
  <c r="AG32" i="4"/>
  <c r="AM32" i="4"/>
  <c r="AH33" i="4"/>
  <c r="AG33" i="4"/>
  <c r="AM33" i="4"/>
  <c r="AM43" i="4"/>
  <c r="AN41" i="4"/>
  <c r="AI38" i="4"/>
  <c r="AF27" i="4"/>
  <c r="AE27" i="4"/>
  <c r="AE22" i="4"/>
  <c r="AF22" i="4"/>
  <c r="AG35" i="4"/>
  <c r="AN35" i="4"/>
  <c r="AN34" i="4"/>
  <c r="AH2" i="1"/>
  <c r="AJ53" i="4"/>
  <c r="AI53" i="4"/>
  <c r="AO53" i="4"/>
  <c r="AL53" i="4"/>
  <c r="AK53" i="4"/>
  <c r="AN53" i="4"/>
  <c r="AH53" i="4"/>
  <c r="AG53" i="4"/>
  <c r="AM53" i="4"/>
  <c r="AF53" i="4"/>
  <c r="AE53" i="4"/>
  <c r="AJ52" i="4"/>
  <c r="AI52" i="4"/>
  <c r="AO52" i="4"/>
  <c r="AL52" i="4"/>
  <c r="AK52" i="4"/>
  <c r="AN52" i="4"/>
  <c r="AH52" i="4"/>
  <c r="AG52" i="4"/>
  <c r="AM52" i="4"/>
  <c r="AF52" i="4"/>
  <c r="AE52" i="4"/>
  <c r="AJ51" i="4"/>
  <c r="AI51" i="4"/>
  <c r="AO51" i="4"/>
  <c r="AL51" i="4"/>
  <c r="AK51" i="4"/>
  <c r="AN51" i="4"/>
  <c r="AH51" i="4"/>
  <c r="AG51" i="4"/>
  <c r="AM51" i="4"/>
  <c r="AF51" i="4"/>
  <c r="AE51" i="4"/>
  <c r="AM36" i="4"/>
  <c r="AI40" i="4"/>
  <c r="AO40" i="4"/>
  <c r="AN40" i="4"/>
  <c r="AM40" i="4"/>
  <c r="AL40" i="4"/>
  <c r="AK40" i="4"/>
  <c r="AJ40" i="4"/>
  <c r="AO39" i="4"/>
  <c r="AL39" i="4"/>
  <c r="AK39" i="4"/>
  <c r="AJ39" i="4"/>
  <c r="AI39" i="4"/>
  <c r="AO38" i="4"/>
  <c r="AL38" i="4"/>
  <c r="AK38" i="4"/>
  <c r="AJ38" i="4"/>
  <c r="AL36" i="4"/>
  <c r="AK36" i="4"/>
  <c r="AJ36" i="4"/>
  <c r="AI36" i="4"/>
  <c r="AH36" i="4"/>
  <c r="AG36" i="4"/>
  <c r="AK35" i="4"/>
  <c r="AI35" i="4"/>
  <c r="AK34" i="4"/>
  <c r="AI34" i="4"/>
  <c r="AG34" i="4"/>
  <c r="AF33" i="4"/>
  <c r="AF32" i="4"/>
  <c r="AF31" i="4"/>
  <c r="AF23" i="4"/>
  <c r="AE23" i="4"/>
  <c r="AF21" i="4"/>
  <c r="AE21" i="4"/>
  <c r="AF24" i="4"/>
  <c r="AE24" i="4"/>
  <c r="AF20" i="4"/>
  <c r="AE20" i="4"/>
  <c r="AF18" i="4"/>
  <c r="AE18" i="4"/>
  <c r="AF28" i="4"/>
  <c r="AE28" i="4"/>
  <c r="AF19" i="4"/>
  <c r="AE19" i="4"/>
  <c r="AF17" i="4"/>
  <c r="AE17" i="4"/>
  <c r="AF16" i="4"/>
  <c r="AE16" i="4"/>
  <c r="AF11" i="4"/>
  <c r="AE11" i="4"/>
  <c r="AF7" i="4"/>
  <c r="AE7" i="4"/>
  <c r="AF5" i="4"/>
  <c r="AE5" i="4"/>
  <c r="AF4" i="4"/>
  <c r="AE4" i="4"/>
  <c r="AF2" i="4"/>
  <c r="AE2" i="4"/>
  <c r="AF12" i="4"/>
  <c r="AE12" i="4"/>
  <c r="AF10" i="4"/>
  <c r="AE10" i="4"/>
  <c r="AF3" i="4"/>
  <c r="AE3" i="4"/>
  <c r="AF9" i="4"/>
  <c r="AE9" i="4"/>
  <c r="AF6" i="4"/>
  <c r="AE6" i="4"/>
  <c r="AI27" i="1"/>
  <c r="AH27" i="1"/>
  <c r="AN27" i="1"/>
  <c r="AK27" i="1"/>
  <c r="AJ27" i="1"/>
  <c r="AM27" i="1"/>
  <c r="AL27" i="1"/>
  <c r="AE27" i="1"/>
  <c r="AD27" i="1"/>
  <c r="AI28" i="1"/>
  <c r="AH28" i="1"/>
  <c r="AN28" i="1"/>
  <c r="AK28" i="1"/>
  <c r="AJ28" i="1"/>
  <c r="AM28" i="1"/>
  <c r="AL28" i="1"/>
  <c r="AE28" i="1"/>
  <c r="AD28" i="1"/>
  <c r="AL26" i="1"/>
  <c r="AK26" i="1"/>
  <c r="AJ26" i="1"/>
  <c r="AM26" i="1"/>
  <c r="AI26" i="1"/>
  <c r="AH26" i="1"/>
  <c r="AN26" i="1"/>
  <c r="AN35" i="1"/>
  <c r="AI14" i="1"/>
  <c r="AH14" i="1"/>
  <c r="AN14" i="1"/>
  <c r="AI15" i="1"/>
  <c r="AH15" i="1"/>
  <c r="AN15" i="1"/>
  <c r="AI16" i="1"/>
  <c r="AH16" i="1"/>
  <c r="AN16" i="1"/>
  <c r="AI17" i="1"/>
  <c r="AH17" i="1"/>
  <c r="AN17" i="1"/>
  <c r="AI18" i="1"/>
  <c r="AH18" i="1"/>
  <c r="AN18" i="1"/>
  <c r="AI19" i="1"/>
  <c r="AH19" i="1"/>
  <c r="AN19" i="1"/>
  <c r="AI20" i="1"/>
  <c r="AH20" i="1"/>
  <c r="AN20" i="1"/>
  <c r="AI21" i="1"/>
  <c r="AH21" i="1"/>
  <c r="AN21" i="1"/>
  <c r="AI22" i="1"/>
  <c r="AH22" i="1"/>
  <c r="AN22" i="1"/>
  <c r="AI23" i="1"/>
  <c r="AH23" i="1"/>
  <c r="AN23" i="1"/>
  <c r="AI24" i="1"/>
  <c r="AH24" i="1"/>
  <c r="AN24" i="1"/>
  <c r="AN33" i="1"/>
  <c r="AI2" i="1"/>
  <c r="AN2" i="1"/>
  <c r="AI3" i="1"/>
  <c r="AH3" i="1"/>
  <c r="AN3" i="1"/>
  <c r="AI4" i="1"/>
  <c r="AH4" i="1"/>
  <c r="AN4" i="1"/>
  <c r="AI5" i="1"/>
  <c r="AH5" i="1"/>
  <c r="AN5" i="1"/>
  <c r="AI6" i="1"/>
  <c r="AH6" i="1"/>
  <c r="AN6" i="1"/>
  <c r="AI7" i="1"/>
  <c r="AH7" i="1"/>
  <c r="AN7" i="1"/>
  <c r="AI8" i="1"/>
  <c r="AH8" i="1"/>
  <c r="AN8" i="1"/>
  <c r="AI9" i="1"/>
  <c r="AH9" i="1"/>
  <c r="AN9" i="1"/>
  <c r="AI10" i="1"/>
  <c r="AH10" i="1"/>
  <c r="AN10" i="1"/>
  <c r="AI11" i="1"/>
  <c r="AH11" i="1"/>
  <c r="AN11" i="1"/>
  <c r="AI12" i="1"/>
  <c r="AH12" i="1"/>
  <c r="AN12" i="1"/>
  <c r="AN34" i="1"/>
  <c r="AM35" i="1"/>
  <c r="AK14" i="1"/>
  <c r="AJ14" i="1"/>
  <c r="AM14" i="1"/>
  <c r="AK15" i="1"/>
  <c r="AJ15" i="1"/>
  <c r="AM15" i="1"/>
  <c r="AK16" i="1"/>
  <c r="AJ16" i="1"/>
  <c r="AM16" i="1"/>
  <c r="AK17" i="1"/>
  <c r="AJ17" i="1"/>
  <c r="AM17" i="1"/>
  <c r="AK18" i="1"/>
  <c r="AJ18" i="1"/>
  <c r="AM18" i="1"/>
  <c r="AK19" i="1"/>
  <c r="AJ19" i="1"/>
  <c r="AM19" i="1"/>
  <c r="AK20" i="1"/>
  <c r="AJ20" i="1"/>
  <c r="AM20" i="1"/>
  <c r="AK21" i="1"/>
  <c r="AJ21" i="1"/>
  <c r="AM21" i="1"/>
  <c r="AK22" i="1"/>
  <c r="AJ22" i="1"/>
  <c r="AM22" i="1"/>
  <c r="AK23" i="1"/>
  <c r="AJ23" i="1"/>
  <c r="AM23" i="1"/>
  <c r="AK24" i="1"/>
  <c r="AJ24" i="1"/>
  <c r="AM24" i="1"/>
  <c r="AM33" i="1"/>
  <c r="AK2" i="1"/>
  <c r="AJ2" i="1"/>
  <c r="AM2" i="1"/>
  <c r="AK3" i="1"/>
  <c r="AJ3" i="1"/>
  <c r="AM3" i="1"/>
  <c r="AK4" i="1"/>
  <c r="AJ4" i="1"/>
  <c r="AM4" i="1"/>
  <c r="AK5" i="1"/>
  <c r="AJ5" i="1"/>
  <c r="AM5" i="1"/>
  <c r="AK6" i="1"/>
  <c r="AJ6" i="1"/>
  <c r="AM6" i="1"/>
  <c r="AK7" i="1"/>
  <c r="AJ7" i="1"/>
  <c r="AM7" i="1"/>
  <c r="AK8" i="1"/>
  <c r="AJ8" i="1"/>
  <c r="AM8" i="1"/>
  <c r="AK9" i="1"/>
  <c r="AJ9" i="1"/>
  <c r="AM9" i="1"/>
  <c r="AK10" i="1"/>
  <c r="AJ10" i="1"/>
  <c r="AM10" i="1"/>
  <c r="AK11" i="1"/>
  <c r="AJ11" i="1"/>
  <c r="AM11" i="1"/>
  <c r="AK12" i="1"/>
  <c r="AJ12" i="1"/>
  <c r="AM12" i="1"/>
  <c r="AM34" i="1"/>
  <c r="AL35" i="1"/>
  <c r="AL14" i="1"/>
  <c r="AL15" i="1"/>
  <c r="AL16" i="1"/>
  <c r="AL17" i="1"/>
  <c r="AL18" i="1"/>
  <c r="AL19" i="1"/>
  <c r="AL20" i="1"/>
  <c r="AL21" i="1"/>
  <c r="AL22" i="1"/>
  <c r="AL23" i="1"/>
  <c r="AL24" i="1"/>
  <c r="AL33" i="1"/>
  <c r="AL2" i="1"/>
  <c r="AL3" i="1"/>
  <c r="AL4" i="1"/>
  <c r="AL5" i="1"/>
  <c r="AL6" i="1"/>
  <c r="AL7" i="1"/>
  <c r="AL8" i="1"/>
  <c r="AL9" i="1"/>
  <c r="AL10" i="1"/>
  <c r="AL11" i="1"/>
  <c r="AL12" i="1"/>
  <c r="AL34" i="1"/>
  <c r="AH35" i="1"/>
  <c r="AH33" i="1"/>
  <c r="AH34" i="1"/>
  <c r="AD26" i="1"/>
  <c r="AC35" i="1"/>
  <c r="AC34" i="1"/>
  <c r="AC33" i="1"/>
  <c r="AC35" i="4"/>
  <c r="AC34" i="4"/>
  <c r="AD41" i="1"/>
  <c r="AE41" i="1"/>
  <c r="AK35" i="1"/>
  <c r="AJ35" i="1"/>
  <c r="AI35" i="1"/>
  <c r="AK33" i="1"/>
  <c r="AJ33" i="1"/>
  <c r="AI33" i="1"/>
  <c r="AK34" i="1"/>
  <c r="AJ34" i="1"/>
  <c r="AI34" i="1"/>
  <c r="AD21" i="1"/>
  <c r="AE26" i="1"/>
  <c r="AE24" i="1"/>
  <c r="AD24" i="1"/>
  <c r="AE23" i="1"/>
  <c r="AD23" i="1"/>
  <c r="AE22" i="1"/>
  <c r="AD22" i="1"/>
  <c r="AE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I39" i="1"/>
  <c r="AH39" i="1"/>
  <c r="AN39" i="1"/>
  <c r="AK39" i="1"/>
  <c r="AJ39" i="1"/>
  <c r="AM39" i="1"/>
  <c r="AG39" i="1"/>
  <c r="AF39" i="1"/>
  <c r="AL39" i="1"/>
  <c r="AE2" i="1"/>
  <c r="AD2" i="1"/>
  <c r="AK31" i="1"/>
  <c r="AI40" i="1"/>
  <c r="AH40" i="1"/>
  <c r="AN40" i="1"/>
  <c r="AK40" i="1"/>
  <c r="AJ40" i="1"/>
  <c r="AM40" i="1"/>
  <c r="AG40" i="1"/>
  <c r="AF40" i="1"/>
  <c r="AL40" i="1"/>
  <c r="AI43" i="1"/>
  <c r="AH43" i="1"/>
  <c r="AN43" i="1"/>
  <c r="AK43" i="1"/>
  <c r="AJ43" i="1"/>
  <c r="AM43" i="1"/>
  <c r="AG43" i="1"/>
  <c r="AF43" i="1"/>
  <c r="AL43" i="1"/>
  <c r="AI41" i="1"/>
  <c r="AH41" i="1"/>
  <c r="AN41" i="1"/>
  <c r="AK41" i="1"/>
  <c r="AJ41" i="1"/>
  <c r="AM41" i="1"/>
  <c r="AG41" i="1"/>
  <c r="AF41" i="1"/>
  <c r="AL41" i="1"/>
  <c r="M14" i="2"/>
  <c r="I14" i="2"/>
  <c r="O14" i="2"/>
  <c r="M15" i="2"/>
  <c r="I15" i="2"/>
  <c r="O15" i="2"/>
  <c r="M16" i="2"/>
  <c r="I16" i="2"/>
  <c r="O16" i="2"/>
  <c r="O17" i="2"/>
  <c r="I31" i="2"/>
  <c r="I12" i="2"/>
  <c r="I13" i="2"/>
  <c r="I17" i="2"/>
  <c r="H31" i="2"/>
  <c r="M12" i="2"/>
  <c r="M13" i="2"/>
  <c r="M17" i="2"/>
  <c r="G31" i="2"/>
  <c r="F12" i="2"/>
  <c r="F13" i="2"/>
  <c r="F14" i="2"/>
  <c r="F15" i="2"/>
  <c r="F16" i="2"/>
  <c r="F17" i="2"/>
  <c r="F31" i="2"/>
  <c r="M3" i="2"/>
  <c r="I3" i="2"/>
  <c r="O3" i="2"/>
  <c r="M4" i="2"/>
  <c r="I4" i="2"/>
  <c r="O4" i="2"/>
  <c r="M5" i="2"/>
  <c r="I5" i="2"/>
  <c r="O5" i="2"/>
  <c r="O6" i="2"/>
  <c r="I30" i="2"/>
  <c r="I6" i="2"/>
  <c r="H30" i="2"/>
  <c r="M6" i="2"/>
  <c r="G30" i="2"/>
  <c r="F3" i="2"/>
  <c r="F4" i="2"/>
  <c r="F5" i="2"/>
  <c r="F6" i="2"/>
  <c r="F30" i="2"/>
  <c r="D25" i="2"/>
  <c r="S21" i="2"/>
  <c r="R21" i="2"/>
  <c r="O12" i="2"/>
  <c r="O13" i="2"/>
  <c r="O21" i="2"/>
  <c r="M21" i="2"/>
  <c r="L21" i="2"/>
  <c r="K21" i="2"/>
  <c r="I21" i="2"/>
  <c r="H21" i="2"/>
  <c r="G21" i="2"/>
  <c r="F21" i="2"/>
  <c r="E21" i="2"/>
  <c r="D21" i="2"/>
  <c r="T19" i="2"/>
  <c r="S19" i="2"/>
  <c r="L19" i="2"/>
  <c r="H19" i="2"/>
  <c r="E19" i="2"/>
  <c r="T12" i="2"/>
  <c r="T13" i="2"/>
  <c r="T14" i="2"/>
  <c r="T15" i="2"/>
  <c r="T16" i="2"/>
  <c r="T18" i="2"/>
  <c r="S18" i="2"/>
  <c r="R18" i="2"/>
  <c r="P14" i="2"/>
  <c r="P15" i="2"/>
  <c r="P16" i="2"/>
  <c r="P18" i="2"/>
  <c r="O18" i="2"/>
  <c r="M18" i="2"/>
  <c r="L18" i="2"/>
  <c r="K18" i="2"/>
  <c r="I18" i="2"/>
  <c r="H18" i="2"/>
  <c r="G18" i="2"/>
  <c r="F18" i="2"/>
  <c r="E18" i="2"/>
  <c r="D18" i="2"/>
  <c r="T17" i="2"/>
  <c r="S17" i="2"/>
  <c r="R17" i="2"/>
  <c r="P17" i="2"/>
  <c r="L17" i="2"/>
  <c r="K17" i="2"/>
  <c r="H17" i="2"/>
  <c r="G17" i="2"/>
  <c r="E17" i="2"/>
  <c r="D17" i="2"/>
  <c r="P13" i="2"/>
  <c r="P12" i="2"/>
  <c r="T10" i="2"/>
  <c r="S10" i="2"/>
  <c r="L10" i="2"/>
  <c r="H10" i="2"/>
  <c r="E10" i="2"/>
  <c r="T3" i="2"/>
  <c r="T4" i="2"/>
  <c r="T5" i="2"/>
  <c r="T6" i="2"/>
  <c r="T7" i="2"/>
  <c r="T8" i="2"/>
  <c r="T9" i="2"/>
  <c r="P3" i="2"/>
  <c r="P4" i="2"/>
  <c r="P5" i="2"/>
  <c r="P6" i="2"/>
  <c r="P7" i="2"/>
  <c r="P8" i="2"/>
  <c r="P9" i="2"/>
  <c r="O7" i="2"/>
  <c r="O8" i="2"/>
  <c r="O9" i="2"/>
  <c r="M7" i="2"/>
  <c r="M8" i="2"/>
  <c r="M9" i="2"/>
  <c r="I7" i="2"/>
  <c r="I8" i="2"/>
  <c r="I9" i="2"/>
  <c r="F7" i="2"/>
  <c r="F8" i="2"/>
  <c r="F9" i="2"/>
  <c r="S7" i="2"/>
  <c r="R7" i="2"/>
  <c r="L7" i="2"/>
  <c r="K7" i="2"/>
  <c r="H7" i="2"/>
  <c r="G7" i="2"/>
  <c r="E7" i="2"/>
  <c r="D7" i="2"/>
  <c r="S6" i="2"/>
  <c r="R6" i="2"/>
  <c r="L6" i="2"/>
  <c r="K6" i="2"/>
  <c r="H6" i="2"/>
  <c r="G6" i="2"/>
  <c r="E6" i="2"/>
  <c r="P21" i="2"/>
  <c r="T21" i="2"/>
  <c r="AH30" i="1"/>
  <c r="AJ30" i="1"/>
  <c r="AM30" i="1"/>
  <c r="AF31" i="1"/>
  <c r="AJ29" i="1"/>
  <c r="AJ31" i="1"/>
  <c r="AI31" i="1"/>
  <c r="AH29" i="1"/>
  <c r="AH31" i="1"/>
  <c r="AF29" i="1"/>
  <c r="AG31" i="1"/>
  <c r="AM29" i="1"/>
  <c r="AN31" i="1"/>
  <c r="AF30" i="1"/>
  <c r="AL31" i="1"/>
  <c r="AM31" i="1"/>
  <c r="AN36" i="4"/>
  <c r="AO36" i="4"/>
  <c r="AM45" i="4"/>
  <c r="AN46" i="4"/>
  <c r="AO46" i="4"/>
  <c r="AN45" i="4"/>
  <c r="AN47" i="4"/>
  <c r="AO45" i="4"/>
  <c r="AO47" i="4"/>
  <c r="AM47" i="7"/>
  <c r="AN48" i="7"/>
  <c r="AO48" i="7"/>
  <c r="AO47" i="7"/>
  <c r="AO49" i="7"/>
  <c r="AM38" i="7"/>
  <c r="AL38" i="7"/>
  <c r="AG37" i="7"/>
  <c r="AG38" i="7"/>
  <c r="AH38" i="7"/>
  <c r="AG36" i="7"/>
  <c r="AN38" i="7"/>
  <c r="AO38" i="7"/>
</calcChain>
</file>

<file path=xl/comments1.xml><?xml version="1.0" encoding="utf-8"?>
<comments xmlns="http://schemas.openxmlformats.org/spreadsheetml/2006/main">
  <authors>
    <author>Rain Bosworth</author>
  </authors>
  <commentList>
    <comment ref="R26" authorId="0">
      <text>
        <r>
          <rPr>
            <b/>
            <sz val="9"/>
            <color indexed="81"/>
            <rFont val="Calibri"/>
            <family val="2"/>
          </rPr>
          <t>Rain Bosworth:</t>
        </r>
        <r>
          <rPr>
            <sz val="9"/>
            <color indexed="81"/>
            <rFont val="Calibri"/>
            <family val="2"/>
          </rPr>
          <t xml:space="preserve">
did not complete</t>
        </r>
      </text>
    </comment>
  </commentList>
</comments>
</file>

<file path=xl/sharedStrings.xml><?xml version="1.0" encoding="utf-8"?>
<sst xmlns="http://schemas.openxmlformats.org/spreadsheetml/2006/main" count="2560" uniqueCount="196">
  <si>
    <t>Age</t>
  </si>
  <si>
    <t>Gender</t>
  </si>
  <si>
    <t>Sign</t>
  </si>
  <si>
    <t>REC 01Perfect</t>
  </si>
  <si>
    <t>4m</t>
  </si>
  <si>
    <t>Female</t>
  </si>
  <si>
    <t>Non-Sign Exposed</t>
  </si>
  <si>
    <t>-</t>
  </si>
  <si>
    <t>Rec 01Perfect</t>
  </si>
  <si>
    <t>Rec 18SlightShift</t>
  </si>
  <si>
    <t>12m</t>
  </si>
  <si>
    <t>Male</t>
  </si>
  <si>
    <t>Rec 07Perfect</t>
  </si>
  <si>
    <t>11m</t>
  </si>
  <si>
    <t>Rec 12NoCalibDataButSeemsGood</t>
  </si>
  <si>
    <t>Rec 05Perfect</t>
  </si>
  <si>
    <t>Rec 02Perfect</t>
  </si>
  <si>
    <t>10m</t>
  </si>
  <si>
    <t>Rec 17ShiftedToRight</t>
  </si>
  <si>
    <t>5m</t>
  </si>
  <si>
    <t>Rec 04BadShift</t>
  </si>
  <si>
    <t>Rec 16Perfect</t>
  </si>
  <si>
    <t>Rec 11SmallShift</t>
  </si>
  <si>
    <t>Rec 20Perfect</t>
  </si>
  <si>
    <t>6m</t>
  </si>
  <si>
    <t>Rec 19GreatBabyBADCalib</t>
  </si>
  <si>
    <t>Rec 10SmallShift</t>
  </si>
  <si>
    <t>UncertainCorrection</t>
  </si>
  <si>
    <t>Rec 14 BadShiftUpward COULD correct</t>
  </si>
  <si>
    <t>Rec 08HorribleCalibUp</t>
  </si>
  <si>
    <t>Rec 06Perfect</t>
  </si>
  <si>
    <t>Rec 15 Deaf Sign Exposed</t>
  </si>
  <si>
    <t>Sign-Exposed</t>
  </si>
  <si>
    <t>Rec 09SmallShift</t>
  </si>
  <si>
    <t>Rec 15Perfect</t>
  </si>
  <si>
    <t>Rec 14NoCalibDataShiftedUp</t>
  </si>
  <si>
    <t>an02co08_4m_29d</t>
  </si>
  <si>
    <t>av02pi08_4m_25d</t>
  </si>
  <si>
    <t>Cy09lo08_12m_5d</t>
  </si>
  <si>
    <t>Do09we17_11m_4d</t>
  </si>
  <si>
    <t>el03st03_11m_20d</t>
  </si>
  <si>
    <t>el06ho18_12m_25d</t>
  </si>
  <si>
    <t>ev08ba12_10m_18d</t>
  </si>
  <si>
    <t>ez03xx5_4m23d</t>
  </si>
  <si>
    <t>ga02fa13_4m_27d</t>
  </si>
  <si>
    <t>Gr02xx27_5m</t>
  </si>
  <si>
    <t>grace10 19_12m9d</t>
  </si>
  <si>
    <t>ki08ja10_10m_21d</t>
  </si>
  <si>
    <t>la05ga27_5m21d</t>
  </si>
  <si>
    <t>la11ba11</t>
  </si>
  <si>
    <t>ma02ro06_5m_3d</t>
  </si>
  <si>
    <t>ry02le05_4m_28d</t>
  </si>
  <si>
    <t>Ry04al07_4m_13d</t>
  </si>
  <si>
    <t>se09mc18_11m_20d</t>
  </si>
  <si>
    <t>sp07an21_11m_22d</t>
  </si>
  <si>
    <t>wa06r017_12m_26d</t>
  </si>
  <si>
    <t>NS Summy</t>
  </si>
  <si>
    <t>S Summy</t>
  </si>
  <si>
    <t>NS Inv</t>
  </si>
  <si>
    <t>NS Upright</t>
  </si>
  <si>
    <t>S Upright</t>
  </si>
  <si>
    <t>S Invert</t>
  </si>
  <si>
    <t>Log NS Up/Inv</t>
  </si>
  <si>
    <t>Overall</t>
  </si>
  <si>
    <t>collapsed</t>
  </si>
  <si>
    <t>All S</t>
  </si>
  <si>
    <t>All NS</t>
  </si>
  <si>
    <t>Sonority Preference</t>
  </si>
  <si>
    <t>All NS Upright</t>
  </si>
  <si>
    <t>All NS Inverted</t>
  </si>
  <si>
    <t>Upright Preference</t>
  </si>
  <si>
    <t>All S Upright</t>
  </si>
  <si>
    <t>All S Inverted</t>
  </si>
  <si>
    <t>Son/NotSon Upright Pref</t>
  </si>
  <si>
    <t>All Upright</t>
  </si>
  <si>
    <t>All Inverted</t>
  </si>
  <si>
    <t>Diff</t>
  </si>
  <si>
    <t>MEAN</t>
  </si>
  <si>
    <t>SD</t>
  </si>
  <si>
    <t>SEM</t>
  </si>
  <si>
    <t>Mu Test</t>
  </si>
  <si>
    <t>t-test</t>
  </si>
  <si>
    <t>Rain is not sure if this is correct way of doing collapsing</t>
  </si>
  <si>
    <t>t-test of</t>
  </si>
  <si>
    <t>older v</t>
  </si>
  <si>
    <t>younger</t>
  </si>
  <si>
    <t>Upright</t>
  </si>
  <si>
    <t>Up/Invert</t>
  </si>
  <si>
    <t>Sonorous</t>
  </si>
  <si>
    <t>Not Sonorous</t>
  </si>
  <si>
    <t>Average</t>
  </si>
  <si>
    <t>Younger</t>
  </si>
  <si>
    <t>Older</t>
  </si>
  <si>
    <t>to obtain at least a power of 0.80</t>
  </si>
  <si>
    <t>with this effect size, we need 33 subjects per group</t>
  </si>
  <si>
    <t>Log S Preference</t>
  </si>
  <si>
    <t>Nonsonorous</t>
  </si>
  <si>
    <t xml:space="preserve"> </t>
  </si>
  <si>
    <t>Age Group T Tests:</t>
  </si>
  <si>
    <t>Within Group T Tests:</t>
  </si>
  <si>
    <t>S NS trials</t>
  </si>
  <si>
    <t>Total Fixation Duration Sum No Filter</t>
  </si>
  <si>
    <t>Total TIME for upright trials</t>
  </si>
  <si>
    <t>NS NSinv_NS Inverted</t>
  </si>
  <si>
    <t>NS NSinv_NS Upright</t>
  </si>
  <si>
    <t>NSinv NS_NS Inverted</t>
  </si>
  <si>
    <t>NSinv NS_NS Upright</t>
  </si>
  <si>
    <t>S Sinv_S Inverted</t>
  </si>
  <si>
    <t>S Sinv_S Upright</t>
  </si>
  <si>
    <t>Sinv S_S Inverted</t>
  </si>
  <si>
    <t>Sinv S_S Upright</t>
  </si>
  <si>
    <t>jo05ca26_6m</t>
  </si>
  <si>
    <t>no05xx21_6m</t>
  </si>
  <si>
    <t>Qu03ro06_5m_29d</t>
  </si>
  <si>
    <t>Sara_6m</t>
  </si>
  <si>
    <t>gemma_CODA_11/4/13</t>
  </si>
  <si>
    <t>13m</t>
  </si>
  <si>
    <t>Sara8months DeafCODA</t>
  </si>
  <si>
    <t>8m</t>
  </si>
  <si>
    <t>ja07n019_6m</t>
  </si>
  <si>
    <t>wi07mc26_6m</t>
  </si>
  <si>
    <t>NS S_NS</t>
  </si>
  <si>
    <t>NS S_S</t>
  </si>
  <si>
    <t>S NS_NS</t>
  </si>
  <si>
    <t>S NS_S</t>
  </si>
  <si>
    <t>no filter</t>
  </si>
  <si>
    <t>filter</t>
  </si>
  <si>
    <t>sum of total fixation duration</t>
  </si>
  <si>
    <t>EXCLUDE</t>
  </si>
  <si>
    <t>NEW no filter</t>
  </si>
  <si>
    <t>CODA</t>
  </si>
  <si>
    <t>la11ba11_11m_3d</t>
  </si>
  <si>
    <t>Exact Age</t>
  </si>
  <si>
    <t>Average Age</t>
  </si>
  <si>
    <t>NEW no filter (group 2)</t>
  </si>
  <si>
    <t>Rec 16Perfect 7 28 14</t>
  </si>
  <si>
    <t>NEW no filter 2 3 2015</t>
  </si>
  <si>
    <t>NEW no filter 12 2</t>
  </si>
  <si>
    <t>NEW no filter 2 3 2014</t>
  </si>
  <si>
    <t>Log Son Up/Inv</t>
  </si>
  <si>
    <t>Gemma 15m</t>
  </si>
  <si>
    <t>Sara 6m</t>
  </si>
  <si>
    <t>Sara 8m</t>
  </si>
  <si>
    <t>Sara 6 m</t>
  </si>
  <si>
    <t>As predicted, younger babies prefer sonorous over not sonorous</t>
  </si>
  <si>
    <t>CODA (N=2)</t>
  </si>
  <si>
    <t>Recording Name</t>
  </si>
  <si>
    <t>ki02ro06_12m_17d</t>
  </si>
  <si>
    <t>zo12os11_12.5m</t>
  </si>
  <si>
    <t>ma09fa04_5m_20d</t>
  </si>
  <si>
    <t>aa08xx14_6m</t>
  </si>
  <si>
    <t>Rec 11perfect</t>
  </si>
  <si>
    <t>ma08jo27_6m_4d</t>
  </si>
  <si>
    <t>Ma11wi06_6m</t>
  </si>
  <si>
    <t>Rec 01PerfectCalib</t>
  </si>
  <si>
    <t>vin11hi20_6m</t>
  </si>
  <si>
    <t>Rec 02PerfectCalib</t>
  </si>
  <si>
    <t>em07la14_7m</t>
  </si>
  <si>
    <t>need to get</t>
  </si>
  <si>
    <t>bad calibration</t>
  </si>
  <si>
    <t>Older (N=12)</t>
  </si>
  <si>
    <t>p values for t tests:</t>
  </si>
  <si>
    <t>Rec 02 Shrunk</t>
  </si>
  <si>
    <t>Rec 01 Shrunk</t>
  </si>
  <si>
    <t>We thought that sonorous might be more natural in its upright form, and that younger babies would have a greater upright preference for sonorous than NS, but we did not find that</t>
  </si>
  <si>
    <t xml:space="preserve">We found overall younger infants prefer UPRIGHT for both S and NS. </t>
  </si>
  <si>
    <t>Older infants prefer inverted for both S and NS</t>
  </si>
  <si>
    <t>Younger (N=15)</t>
  </si>
  <si>
    <t>THSI IS MASTER FINAL DATA Total Fixation Duration Sum No Filter</t>
  </si>
  <si>
    <t>Total TIME for all trials</t>
  </si>
  <si>
    <t>Total Time for S NS trials</t>
  </si>
  <si>
    <t>Total Number of Trials</t>
  </si>
  <si>
    <t>Rec 12Perfect but Crying</t>
  </si>
  <si>
    <t>NS S_Look at NS</t>
  </si>
  <si>
    <t>NS S_Look at S</t>
  </si>
  <si>
    <t>S NS_Look at NS</t>
  </si>
  <si>
    <t>should be 1-2</t>
  </si>
  <si>
    <t>should be 2-1</t>
  </si>
  <si>
    <t>shoul dbe 1-2</t>
  </si>
  <si>
    <t>Rec 14 NoCalibDataShiftedUp</t>
  </si>
  <si>
    <t>Rec13 perfect</t>
  </si>
  <si>
    <t>For TEST 2, when you get photo, see that trtanipia is actually reversed (mislabeled, named wrong):</t>
  </si>
  <si>
    <t>Now in test 1, same error, BUT this is all corrected in the scene selection</t>
  </si>
  <si>
    <t>High Sonority</t>
  </si>
  <si>
    <t>Low Sonority</t>
  </si>
  <si>
    <t>Isaac</t>
  </si>
  <si>
    <t>6 months</t>
  </si>
  <si>
    <t>12-month-olds</t>
  </si>
  <si>
    <t>6-month-olds</t>
  </si>
  <si>
    <t>High Sonority (HS)</t>
  </si>
  <si>
    <t>Low Sonority (LS)</t>
  </si>
  <si>
    <t>domin_04_30_10m_3w</t>
  </si>
  <si>
    <t>Rec 01</t>
  </si>
  <si>
    <t>Younger (N=16)</t>
  </si>
  <si>
    <t>Older (N=13)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</si>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</sst>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0.00000"/>
    <numFmt numFmtId="166" formatCode="0.000"/>
    <numFmt numFmtId="167" formatCode="0.0"/>
    <numFmt numFmtId="168" formatCode="0.0000"/>
  </numFmts>
  <fonts count="2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i/>
      <sz val="12"/>
      <color theme="1"/>
      <name val="Calibri"/>
      <scheme val="minor"/>
    </font>
    <font>
      <i/>
      <sz val="12"/>
      <color rgb="FFFF0000"/>
      <name val="Calibri"/>
      <scheme val="minor"/>
    </font>
    <font>
      <i/>
      <sz val="12"/>
      <color rgb="FF0000FF"/>
      <name val="Calibri"/>
      <scheme val="minor"/>
    </font>
    <font>
      <b/>
      <i/>
      <sz val="12"/>
      <color rgb="FFFF0000"/>
      <name val="Calibri"/>
      <scheme val="minor"/>
    </font>
    <font>
      <b/>
      <i/>
      <sz val="12"/>
      <color rgb="FF0000FF"/>
      <name val="Calibri"/>
      <scheme val="minor"/>
    </font>
    <font>
      <b/>
      <sz val="12"/>
      <color theme="5"/>
      <name val="Calibri"/>
      <scheme val="minor"/>
    </font>
    <font>
      <b/>
      <sz val="12"/>
      <color theme="4"/>
      <name val="Calibri"/>
      <scheme val="minor"/>
    </font>
    <font>
      <sz val="12"/>
      <color theme="5"/>
      <name val="Calibri"/>
      <scheme val="minor"/>
    </font>
    <font>
      <i/>
      <sz val="12"/>
      <name val="Calibri"/>
      <family val="2"/>
      <scheme val="minor"/>
    </font>
    <font>
      <sz val="12"/>
      <name val="Calibri"/>
      <scheme val="minor"/>
    </font>
    <font>
      <b/>
      <i/>
      <sz val="12"/>
      <name val="Calibri"/>
      <scheme val="minor"/>
    </font>
    <font>
      <b/>
      <sz val="12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12"/>
      <color theme="0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rgb="FF0000FF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4" borderId="0" xfId="0" applyFill="1"/>
    <xf numFmtId="2" fontId="5" fillId="0" borderId="0" xfId="0" applyNumberFormat="1" applyFont="1" applyAlignment="1">
      <alignment horizontal="center"/>
    </xf>
    <xf numFmtId="165" fontId="0" fillId="4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9" fillId="3" borderId="0" xfId="0" applyNumberFormat="1" applyFont="1" applyFill="1" applyAlignment="1">
      <alignment horizontal="center"/>
    </xf>
    <xf numFmtId="2" fontId="9" fillId="3" borderId="0" xfId="0" applyNumberFormat="1" applyFont="1" applyFill="1"/>
    <xf numFmtId="2" fontId="10" fillId="3" borderId="0" xfId="0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0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/>
    <xf numFmtId="2" fontId="10" fillId="0" borderId="0" xfId="0" applyNumberFormat="1" applyFont="1"/>
    <xf numFmtId="164" fontId="0" fillId="0" borderId="0" xfId="0" applyNumberFormat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0" fontId="6" fillId="0" borderId="0" xfId="0" applyFont="1" applyAlignment="1">
      <alignment horizontal="center" wrapText="1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5" fillId="0" borderId="0" xfId="0" applyFont="1" applyFill="1"/>
    <xf numFmtId="2" fontId="15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right"/>
    </xf>
    <xf numFmtId="2" fontId="14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6" fontId="15" fillId="0" borderId="0" xfId="0" applyNumberFormat="1" applyFont="1" applyFill="1" applyAlignment="1">
      <alignment horizontal="center"/>
    </xf>
    <xf numFmtId="0" fontId="0" fillId="0" borderId="0" xfId="0" applyAlignment="1">
      <alignment vertical="top"/>
    </xf>
    <xf numFmtId="0" fontId="0" fillId="5" borderId="0" xfId="0" applyFill="1"/>
    <xf numFmtId="2" fontId="0" fillId="6" borderId="0" xfId="0" applyNumberFormat="1" applyFill="1" applyAlignment="1">
      <alignment horizontal="center" wrapText="1"/>
    </xf>
    <xf numFmtId="2" fontId="5" fillId="6" borderId="0" xfId="0" applyNumberFormat="1" applyFont="1" applyFill="1" applyAlignment="1">
      <alignment horizontal="center"/>
    </xf>
    <xf numFmtId="166" fontId="15" fillId="6" borderId="0" xfId="0" applyNumberFormat="1" applyFont="1" applyFill="1" applyAlignment="1">
      <alignment horizontal="center"/>
    </xf>
    <xf numFmtId="2" fontId="15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/>
    <xf numFmtId="2" fontId="16" fillId="6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7" fillId="0" borderId="0" xfId="0" applyFont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2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2" fontId="15" fillId="7" borderId="1" xfId="0" applyNumberFormat="1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/>
    </xf>
    <xf numFmtId="16" fontId="15" fillId="0" borderId="0" xfId="0" applyNumberFormat="1" applyFont="1" applyFill="1"/>
    <xf numFmtId="16" fontId="14" fillId="0" borderId="0" xfId="0" applyNumberFormat="1" applyFont="1" applyFill="1"/>
    <xf numFmtId="167" fontId="15" fillId="0" borderId="0" xfId="0" applyNumberFormat="1" applyFont="1" applyFill="1"/>
    <xf numFmtId="2" fontId="15" fillId="0" borderId="0" xfId="0" applyNumberFormat="1" applyFont="1" applyFill="1"/>
    <xf numFmtId="14" fontId="15" fillId="0" borderId="0" xfId="0" applyNumberFormat="1" applyFont="1" applyFill="1"/>
    <xf numFmtId="14" fontId="14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2" fontId="17" fillId="0" borderId="0" xfId="0" applyNumberFormat="1" applyFont="1" applyFill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/>
    <xf numFmtId="0" fontId="15" fillId="8" borderId="0" xfId="0" applyFont="1" applyFill="1"/>
    <xf numFmtId="0" fontId="14" fillId="8" borderId="0" xfId="0" applyFont="1" applyFill="1" applyAlignment="1">
      <alignment horizontal="right"/>
    </xf>
    <xf numFmtId="2" fontId="15" fillId="8" borderId="0" xfId="0" applyNumberFormat="1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166" fontId="15" fillId="8" borderId="0" xfId="0" applyNumberFormat="1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14" fillId="8" borderId="0" xfId="0" applyFont="1" applyFill="1"/>
    <xf numFmtId="2" fontId="14" fillId="8" borderId="0" xfId="0" applyNumberFormat="1" applyFont="1" applyFill="1" applyAlignment="1">
      <alignment horizontal="center"/>
    </xf>
    <xf numFmtId="2" fontId="16" fillId="8" borderId="0" xfId="0" applyNumberFormat="1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/>
    <xf numFmtId="1" fontId="0" fillId="2" borderId="0" xfId="0" applyNumberFormat="1" applyFill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2" fillId="0" borderId="0" xfId="0" applyFont="1" applyFill="1"/>
    <xf numFmtId="0" fontId="2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67" fontId="15" fillId="0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 wrapText="1"/>
    </xf>
    <xf numFmtId="20" fontId="0" fillId="0" borderId="0" xfId="0" applyNumberFormat="1"/>
    <xf numFmtId="20" fontId="14" fillId="0" borderId="0" xfId="0" applyNumberFormat="1" applyFont="1" applyFill="1"/>
    <xf numFmtId="20" fontId="15" fillId="0" borderId="0" xfId="0" applyNumberFormat="1" applyFont="1" applyFill="1"/>
    <xf numFmtId="167" fontId="17" fillId="0" borderId="0" xfId="0" applyNumberFormat="1" applyFont="1" applyAlignment="1">
      <alignment horizontal="center"/>
    </xf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0" xfId="0" applyFont="1" applyFill="1"/>
    <xf numFmtId="2" fontId="23" fillId="2" borderId="0" xfId="0" applyNumberFormat="1" applyFont="1" applyFill="1" applyAlignment="1">
      <alignment horizontal="center"/>
    </xf>
    <xf numFmtId="0" fontId="24" fillId="0" borderId="0" xfId="0" applyFont="1"/>
    <xf numFmtId="166" fontId="9" fillId="8" borderId="0" xfId="0" applyNumberFormat="1" applyFont="1" applyFill="1" applyAlignment="1">
      <alignment horizontal="center"/>
    </xf>
    <xf numFmtId="168" fontId="16" fillId="8" borderId="0" xfId="0" applyNumberFormat="1" applyFont="1" applyFill="1" applyAlignment="1">
      <alignment horizontal="center"/>
    </xf>
    <xf numFmtId="168" fontId="17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right" wrapText="1"/>
    </xf>
    <xf numFmtId="0" fontId="15" fillId="9" borderId="1" xfId="0" applyFont="1" applyFill="1" applyBorder="1" applyAlignment="1">
      <alignment horizontal="right" wrapText="1"/>
    </xf>
    <xf numFmtId="0" fontId="0" fillId="9" borderId="0" xfId="0" applyFill="1" applyAlignment="1">
      <alignment horizontal="right"/>
    </xf>
    <xf numFmtId="0" fontId="15" fillId="9" borderId="1" xfId="0" applyFont="1" applyFill="1" applyBorder="1" applyAlignment="1">
      <alignment horizontal="right"/>
    </xf>
    <xf numFmtId="167" fontId="15" fillId="7" borderId="1" xfId="0" applyNumberFormat="1" applyFont="1" applyFill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center" wrapText="1"/>
    </xf>
    <xf numFmtId="2" fontId="17" fillId="0" borderId="0" xfId="0" applyNumberFormat="1" applyFont="1" applyAlignment="1">
      <alignment horizontal="center" wrapText="1"/>
    </xf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auto="1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auto="1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u val="none"/>
        <color auto="1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Sonority Condition: Looking Preferences</a:t>
            </a:r>
          </a:p>
        </c:rich>
      </c:tx>
      <c:layout>
        <c:manualLayout>
          <c:xMode val="edge"/>
          <c:yMode val="edge"/>
          <c:x val="0.216561234500528"/>
          <c:y val="0.01640455746455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426417579111"/>
          <c:y val="0.118119363128084"/>
          <c:w val="0.749753558161453"/>
          <c:h val="0.78123947696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with FILTER'!$AM$39</c:f>
              <c:strCache>
                <c:ptCount val="1"/>
                <c:pt idx="0">
                  <c:v>Sonority Preference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'total fixation sum with FILTER'!$AM$43:$AM$44</c:f>
                <c:numCache>
                  <c:formatCode>General</c:formatCode>
                  <c:ptCount val="2"/>
                  <c:pt idx="0">
                    <c:v>0.0431788752787669</c:v>
                  </c:pt>
                  <c:pt idx="1">
                    <c:v>0.0332635617196058</c:v>
                  </c:pt>
                </c:numCache>
              </c:numRef>
            </c:plus>
            <c:minus>
              <c:numRef>
                <c:f>'total fixation sum with FILTER'!$AM$43:$AM$44</c:f>
                <c:numCache>
                  <c:formatCode>General</c:formatCode>
                  <c:ptCount val="2"/>
                  <c:pt idx="0">
                    <c:v>0.0431788752787669</c:v>
                  </c:pt>
                  <c:pt idx="1">
                    <c:v>0.0332635617196058</c:v>
                  </c:pt>
                </c:numCache>
              </c:numRef>
            </c:minus>
          </c:errBars>
          <c:cat>
            <c:strRef>
              <c:f>'total fixation sum with FILTER'!$AF$40:$AF$41</c:f>
              <c:strCache>
                <c:ptCount val="2"/>
                <c:pt idx="0">
                  <c:v>6-month-olds</c:v>
                </c:pt>
                <c:pt idx="1">
                  <c:v>12-month-olds</c:v>
                </c:pt>
              </c:strCache>
            </c:strRef>
          </c:cat>
          <c:val>
            <c:numRef>
              <c:f>'total fixation sum with FILTER'!$AM$40:$AM$41</c:f>
              <c:numCache>
                <c:formatCode>0.00</c:formatCode>
                <c:ptCount val="2"/>
                <c:pt idx="0">
                  <c:v>0.15173408793701</c:v>
                </c:pt>
                <c:pt idx="1">
                  <c:v>-0.0279482590936985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725168"/>
        <c:axId val="454727488"/>
      </c:barChart>
      <c:catAx>
        <c:axId val="454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454727488"/>
        <c:crosses val="autoZero"/>
        <c:auto val="1"/>
        <c:lblAlgn val="ctr"/>
        <c:lblOffset val="100"/>
        <c:noMultiLvlLbl val="0"/>
      </c:catAx>
      <c:valAx>
        <c:axId val="454727488"/>
        <c:scaling>
          <c:orientation val="minMax"/>
          <c:max val="0.25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Sonority Preference Index</a:t>
                </a:r>
              </a:p>
            </c:rich>
          </c:tx>
          <c:layout>
            <c:manualLayout>
              <c:xMode val="edge"/>
              <c:yMode val="edge"/>
              <c:x val="0.008088693769303"/>
              <c:y val="0.2426571218673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54725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Upright Preference</a:t>
            </a:r>
          </a:p>
        </c:rich>
      </c:tx>
      <c:layout>
        <c:manualLayout>
          <c:xMode val="edge"/>
          <c:yMode val="edge"/>
          <c:x val="0.272169549503033"/>
          <c:y val="0.01405726556907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737442302471"/>
          <c:y val="0.156837606837607"/>
          <c:w val="0.628716105941303"/>
          <c:h val="0.700313886900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Duration ORIGINA'!$G$29</c:f>
              <c:strCache>
                <c:ptCount val="1"/>
                <c:pt idx="0">
                  <c:v>Sonorous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'Total Fixation Duration ORIGINA'!$F$32:$F$33</c:f>
                <c:numCache>
                  <c:formatCode>General</c:formatCode>
                  <c:ptCount val="2"/>
                </c:numCache>
              </c:numRef>
            </c:plus>
            <c:minus>
              <c:numRef>
                <c:f>'Total Fixation Duration ORIGINA'!$F$32:$F$33</c:f>
                <c:numCache>
                  <c:formatCode>General</c:formatCode>
                  <c:ptCount val="2"/>
                </c:numCache>
              </c:numRef>
            </c:minus>
          </c:errBars>
          <c:cat>
            <c:strRef>
              <c:f>'Total Fixation Duration ORIGINA'!$E$30:$E$31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Duration ORIGINA'!$G$30:$G$31</c:f>
              <c:numCache>
                <c:formatCode>0.00</c:formatCode>
                <c:ptCount val="2"/>
                <c:pt idx="0">
                  <c:v>11.1577</c:v>
                </c:pt>
                <c:pt idx="1">
                  <c:v>0.628620000000001</c:v>
                </c:pt>
              </c:numCache>
            </c:numRef>
          </c:val>
        </c:ser>
        <c:ser>
          <c:idx val="1"/>
          <c:order val="1"/>
          <c:tx>
            <c:strRef>
              <c:f>'Total Fixation Duration ORIGINA'!$H$29</c:f>
              <c:strCache>
                <c:ptCount val="1"/>
                <c:pt idx="0">
                  <c:v>Not Sonorous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Duration ORIGINA'!$E$30:$E$31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Duration ORIGINA'!$H$30:$H$31</c:f>
              <c:numCache>
                <c:formatCode>0.00</c:formatCode>
                <c:ptCount val="2"/>
                <c:pt idx="0">
                  <c:v>-2.2326</c:v>
                </c:pt>
                <c:pt idx="1">
                  <c:v>-3.41862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548720"/>
        <c:axId val="454551040"/>
      </c:barChart>
      <c:catAx>
        <c:axId val="45454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454551040"/>
        <c:crosses val="autoZero"/>
        <c:auto val="1"/>
        <c:lblAlgn val="ctr"/>
        <c:lblOffset val="100"/>
        <c:noMultiLvlLbl val="0"/>
      </c:catAx>
      <c:valAx>
        <c:axId val="454551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Preference for Upright - Inverted (Seconds)</a:t>
                </a:r>
                <a:endParaRPr lang="en-US" sz="140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54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98353614889"/>
          <c:y val="0.150986757337151"/>
          <c:w val="0.322438654259127"/>
          <c:h val="0.131790980672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Orientation Condition: Looking Preference</a:t>
            </a:r>
          </a:p>
        </c:rich>
      </c:tx>
      <c:layout>
        <c:manualLayout>
          <c:xMode val="edge"/>
          <c:yMode val="edge"/>
          <c:x val="0.294533722422077"/>
          <c:y val="0.002033258276108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704155203491"/>
          <c:y val="0.151345826235094"/>
          <c:w val="0.753703870600512"/>
          <c:h val="0.68355470898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with FILTER'!$AF$40</c:f>
              <c:strCache>
                <c:ptCount val="1"/>
                <c:pt idx="0">
                  <c:v>6-month-olds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with FILTER'!$AN$43:$AN$44</c:f>
                <c:numCache>
                  <c:formatCode>General</c:formatCode>
                  <c:ptCount val="2"/>
                  <c:pt idx="0">
                    <c:v>0.0464266291562513</c:v>
                  </c:pt>
                  <c:pt idx="1">
                    <c:v>0.0711643981886728</c:v>
                  </c:pt>
                </c:numCache>
              </c:numRef>
            </c:plus>
            <c:minus>
              <c:numRef>
                <c:f>'total fixation sum with FILTER'!$AN$43:$AN$44</c:f>
                <c:numCache>
                  <c:formatCode>General</c:formatCode>
                  <c:ptCount val="2"/>
                  <c:pt idx="0">
                    <c:v>0.0464266291562513</c:v>
                  </c:pt>
                  <c:pt idx="1">
                    <c:v>0.0711643981886728</c:v>
                  </c:pt>
                </c:numCache>
              </c:numRef>
            </c:minus>
          </c:errBars>
          <c:cat>
            <c:strRef>
              <c:f>'total fixation sum with FILTER'!$AN$39:$AO$39</c:f>
              <c:strCache>
                <c:ptCount val="2"/>
                <c:pt idx="0">
                  <c:v>High Sonority (HS)</c:v>
                </c:pt>
                <c:pt idx="1">
                  <c:v>Low Sonority (LS)</c:v>
                </c:pt>
              </c:strCache>
            </c:strRef>
          </c:cat>
          <c:val>
            <c:numRef>
              <c:f>'total fixation sum with FILTER'!$AN$40:$AO$40</c:f>
              <c:numCache>
                <c:formatCode>0.00</c:formatCode>
                <c:ptCount val="2"/>
                <c:pt idx="0">
                  <c:v>0.0706402446350913</c:v>
                </c:pt>
                <c:pt idx="1">
                  <c:v>0.153617739047147</c:v>
                </c:pt>
              </c:numCache>
            </c:numRef>
          </c:val>
        </c:ser>
        <c:ser>
          <c:idx val="1"/>
          <c:order val="1"/>
          <c:tx>
            <c:strRef>
              <c:f>'total fixation sum with FILTER'!$AF$41</c:f>
              <c:strCache>
                <c:ptCount val="1"/>
                <c:pt idx="0">
                  <c:v>12-month-olds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with FILTER'!$AO$43:$AO$44</c:f>
                <c:numCache>
                  <c:formatCode>General</c:formatCode>
                  <c:ptCount val="2"/>
                  <c:pt idx="0">
                    <c:v>0.0853906224765683</c:v>
                  </c:pt>
                  <c:pt idx="1">
                    <c:v>0.106547604009592</c:v>
                  </c:pt>
                </c:numCache>
              </c:numRef>
            </c:plus>
            <c:minus>
              <c:numRef>
                <c:f>'total fixation sum with FILTER'!$AO$43:$AO$44</c:f>
                <c:numCache>
                  <c:formatCode>General</c:formatCode>
                  <c:ptCount val="2"/>
                  <c:pt idx="0">
                    <c:v>0.0853906224765683</c:v>
                  </c:pt>
                  <c:pt idx="1">
                    <c:v>0.106547604009592</c:v>
                  </c:pt>
                </c:numCache>
              </c:numRef>
            </c:minus>
          </c:errBars>
          <c:cat>
            <c:strRef>
              <c:f>'total fixation sum with FILTER'!$AN$39:$AO$39</c:f>
              <c:strCache>
                <c:ptCount val="2"/>
                <c:pt idx="0">
                  <c:v>High Sonority (HS)</c:v>
                </c:pt>
                <c:pt idx="1">
                  <c:v>Low Sonority (LS)</c:v>
                </c:pt>
              </c:strCache>
            </c:strRef>
          </c:cat>
          <c:val>
            <c:numRef>
              <c:f>'total fixation sum with FILTER'!$AN$41:$AO$41</c:f>
              <c:numCache>
                <c:formatCode>0.00</c:formatCode>
                <c:ptCount val="2"/>
                <c:pt idx="0">
                  <c:v>-0.190511651997522</c:v>
                </c:pt>
                <c:pt idx="1">
                  <c:v>-0.0539523802657982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076896"/>
        <c:axId val="454079216"/>
      </c:barChart>
      <c:catAx>
        <c:axId val="4540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54079216"/>
        <c:crosses val="autoZero"/>
        <c:auto val="1"/>
        <c:lblAlgn val="ctr"/>
        <c:lblOffset val="100"/>
        <c:noMultiLvlLbl val="0"/>
      </c:catAx>
      <c:valAx>
        <c:axId val="454079216"/>
        <c:scaling>
          <c:orientation val="minMax"/>
          <c:max val="0.3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0"/>
                  <a:t> Upright Preference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07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856939569301"/>
          <c:y val="0.0866039785912621"/>
          <c:w val="0.281528829057658"/>
          <c:h val="0.0948672046544803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Orientation Condition: Looking Preferences</a:t>
            </a:r>
          </a:p>
        </c:rich>
      </c:tx>
      <c:layout>
        <c:manualLayout>
          <c:xMode val="edge"/>
          <c:yMode val="edge"/>
          <c:x val="0.253436712463132"/>
          <c:y val="0.00982937078276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52273373654"/>
          <c:y val="0.110709485894258"/>
          <c:w val="0.750691822407741"/>
          <c:h val="0.778041238463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with FILTER'!$AN$39</c:f>
              <c:strCache>
                <c:ptCount val="1"/>
                <c:pt idx="0">
                  <c:v>High Sonority (HS)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with FILTER'!$AN$43:$AN$44</c:f>
                <c:numCache>
                  <c:formatCode>General</c:formatCode>
                  <c:ptCount val="2"/>
                  <c:pt idx="0">
                    <c:v>0.0464266291562513</c:v>
                  </c:pt>
                  <c:pt idx="1">
                    <c:v>0.0711643981886728</c:v>
                  </c:pt>
                </c:numCache>
              </c:numRef>
            </c:plus>
            <c:minus>
              <c:numRef>
                <c:f>'total fixation sum with FILTER'!$AN$43:$AN$44</c:f>
                <c:numCache>
                  <c:formatCode>General</c:formatCode>
                  <c:ptCount val="2"/>
                  <c:pt idx="0">
                    <c:v>0.0464266291562513</c:v>
                  </c:pt>
                  <c:pt idx="1">
                    <c:v>0.0711643981886728</c:v>
                  </c:pt>
                </c:numCache>
              </c:numRef>
            </c:minus>
          </c:errBars>
          <c:cat>
            <c:strRef>
              <c:f>'total fixation sum with FILTER'!$AF$40:$AF$41</c:f>
              <c:strCache>
                <c:ptCount val="2"/>
                <c:pt idx="0">
                  <c:v>6-month-olds</c:v>
                </c:pt>
                <c:pt idx="1">
                  <c:v>12-month-olds</c:v>
                </c:pt>
              </c:strCache>
            </c:strRef>
          </c:cat>
          <c:val>
            <c:numRef>
              <c:f>'total fixation sum with FILTER'!$AN$40:$AN$41</c:f>
              <c:numCache>
                <c:formatCode>0.00</c:formatCode>
                <c:ptCount val="2"/>
                <c:pt idx="0">
                  <c:v>0.0706402446350913</c:v>
                </c:pt>
                <c:pt idx="1">
                  <c:v>-0.190511651997522</c:v>
                </c:pt>
              </c:numCache>
            </c:numRef>
          </c:val>
        </c:ser>
        <c:ser>
          <c:idx val="1"/>
          <c:order val="1"/>
          <c:tx>
            <c:strRef>
              <c:f>'total fixation sum with FILTER'!$AO$39</c:f>
              <c:strCache>
                <c:ptCount val="1"/>
                <c:pt idx="0">
                  <c:v>Low Sonority (LS)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with FILTER'!$AO$43:$AO$44</c:f>
                <c:numCache>
                  <c:formatCode>General</c:formatCode>
                  <c:ptCount val="2"/>
                  <c:pt idx="0">
                    <c:v>0.0853906224765683</c:v>
                  </c:pt>
                  <c:pt idx="1">
                    <c:v>0.106547604009592</c:v>
                  </c:pt>
                </c:numCache>
              </c:numRef>
            </c:plus>
            <c:minus>
              <c:numRef>
                <c:f>'total fixation sum with FILTER'!$AO$43:$AO$44</c:f>
                <c:numCache>
                  <c:formatCode>General</c:formatCode>
                  <c:ptCount val="2"/>
                  <c:pt idx="0">
                    <c:v>0.0853906224765683</c:v>
                  </c:pt>
                  <c:pt idx="1">
                    <c:v>0.106547604009592</c:v>
                  </c:pt>
                </c:numCache>
              </c:numRef>
            </c:minus>
          </c:errBars>
          <c:cat>
            <c:strRef>
              <c:f>'total fixation sum with FILTER'!$AF$40:$AF$41</c:f>
              <c:strCache>
                <c:ptCount val="2"/>
                <c:pt idx="0">
                  <c:v>6-month-olds</c:v>
                </c:pt>
                <c:pt idx="1">
                  <c:v>12-month-olds</c:v>
                </c:pt>
              </c:strCache>
            </c:strRef>
          </c:cat>
          <c:val>
            <c:numRef>
              <c:f>'total fixation sum with FILTER'!$AO$40:$AO$41</c:f>
              <c:numCache>
                <c:formatCode>0.00</c:formatCode>
                <c:ptCount val="2"/>
                <c:pt idx="0">
                  <c:v>0.153617739047147</c:v>
                </c:pt>
                <c:pt idx="1">
                  <c:v>-0.0539523802657982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9"/>
        <c:axId val="454612784"/>
        <c:axId val="454615104"/>
      </c:barChart>
      <c:catAx>
        <c:axId val="454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454615104"/>
        <c:crosses val="autoZero"/>
        <c:auto val="1"/>
        <c:lblAlgn val="ctr"/>
        <c:lblOffset val="100"/>
        <c:noMultiLvlLbl val="0"/>
      </c:catAx>
      <c:valAx>
        <c:axId val="454615104"/>
        <c:scaling>
          <c:orientation val="minMax"/>
          <c:max val="0.3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Upright Preference Index</a:t>
                </a:r>
              </a:p>
            </c:rich>
          </c:tx>
          <c:layout>
            <c:manualLayout>
              <c:xMode val="edge"/>
              <c:yMode val="edge"/>
              <c:x val="0.0141876712884776"/>
              <c:y val="0.234760454487417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5461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81887230637"/>
          <c:y val="0.14077196891073"/>
          <c:w val="0.317673370647946"/>
          <c:h val="0.1119030436357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Upright Preference</a:t>
            </a:r>
          </a:p>
        </c:rich>
      </c:tx>
      <c:layout>
        <c:manualLayout>
          <c:xMode val="edge"/>
          <c:yMode val="edge"/>
          <c:x val="0.272169427097475"/>
          <c:y val="0.002033358054692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737442302471"/>
          <c:y val="0.188901582692945"/>
          <c:w val="0.739827133677256"/>
          <c:h val="0.668249885597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FILTER'!$AH$38</c:f>
              <c:strCache>
                <c:ptCount val="1"/>
                <c:pt idx="0">
                  <c:v>Younger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FILTER'!$AN$41:$AN$42</c:f>
                <c:numCache>
                  <c:formatCode>General</c:formatCode>
                  <c:ptCount val="2"/>
                  <c:pt idx="0">
                    <c:v>0.0417481911613543</c:v>
                  </c:pt>
                  <c:pt idx="1">
                    <c:v>0.0760263090865299</c:v>
                  </c:pt>
                </c:numCache>
              </c:numRef>
            </c:plus>
            <c:minus>
              <c:numRef>
                <c:f>'total fixation sum FILTER'!$AN$41:$AN$42</c:f>
                <c:numCache>
                  <c:formatCode>General</c:formatCode>
                  <c:ptCount val="2"/>
                  <c:pt idx="0">
                    <c:v>0.0417481911613543</c:v>
                  </c:pt>
                  <c:pt idx="1">
                    <c:v>0.0760263090865299</c:v>
                  </c:pt>
                </c:numCache>
              </c:numRef>
            </c:minus>
          </c:errBars>
          <c:cat>
            <c:strRef>
              <c:f>'total fixation sum FILTER'!$AN$37:$AO$37</c:f>
              <c:strCache>
                <c:ptCount val="2"/>
                <c:pt idx="0">
                  <c:v>High Sonority</c:v>
                </c:pt>
                <c:pt idx="1">
                  <c:v>Low Sonority</c:v>
                </c:pt>
              </c:strCache>
            </c:strRef>
          </c:cat>
          <c:val>
            <c:numRef>
              <c:f>'total fixation sum FILTER'!$AN$38:$AO$38</c:f>
              <c:numCache>
                <c:formatCode>0.00</c:formatCode>
                <c:ptCount val="2"/>
                <c:pt idx="0">
                  <c:v>0.0680188222348542</c:v>
                </c:pt>
                <c:pt idx="1">
                  <c:v>0.139649703303886</c:v>
                </c:pt>
              </c:numCache>
            </c:numRef>
          </c:val>
        </c:ser>
        <c:ser>
          <c:idx val="1"/>
          <c:order val="1"/>
          <c:tx>
            <c:strRef>
              <c:f>'total fixation sum FILTER'!$AH$39</c:f>
              <c:strCache>
                <c:ptCount val="1"/>
                <c:pt idx="0">
                  <c:v>Older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FILTER'!$AO$41:$AO$42</c:f>
                <c:numCache>
                  <c:formatCode>General</c:formatCode>
                  <c:ptCount val="2"/>
                  <c:pt idx="0">
                    <c:v>0.0901116545737514</c:v>
                  </c:pt>
                  <c:pt idx="1">
                    <c:v>0.112921140106889</c:v>
                  </c:pt>
                </c:numCache>
              </c:numRef>
            </c:plus>
            <c:minus>
              <c:numRef>
                <c:f>'total fixation sum FILTER'!$AO$41:$AO$42</c:f>
                <c:numCache>
                  <c:formatCode>General</c:formatCode>
                  <c:ptCount val="2"/>
                  <c:pt idx="0">
                    <c:v>0.0901116545737514</c:v>
                  </c:pt>
                  <c:pt idx="1">
                    <c:v>0.112921140106889</c:v>
                  </c:pt>
                </c:numCache>
              </c:numRef>
            </c:minus>
          </c:errBars>
          <c:cat>
            <c:strRef>
              <c:f>'total fixation sum FILTER'!$AN$37:$AO$37</c:f>
              <c:strCache>
                <c:ptCount val="2"/>
                <c:pt idx="0">
                  <c:v>High Sonority</c:v>
                </c:pt>
                <c:pt idx="1">
                  <c:v>Low Sonority</c:v>
                </c:pt>
              </c:strCache>
            </c:strRef>
          </c:cat>
          <c:val>
            <c:numRef>
              <c:f>'total fixation sum FILTER'!$AN$39:$AO$39</c:f>
              <c:numCache>
                <c:formatCode>0.00</c:formatCode>
                <c:ptCount val="2"/>
                <c:pt idx="0">
                  <c:v>-0.16442217797083</c:v>
                </c:pt>
                <c:pt idx="1">
                  <c:v>-0.0744632518670428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796704"/>
        <c:axId val="454799024"/>
      </c:barChart>
      <c:catAx>
        <c:axId val="4547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454799024"/>
        <c:crosses val="autoZero"/>
        <c:auto val="1"/>
        <c:lblAlgn val="ctr"/>
        <c:lblOffset val="100"/>
        <c:noMultiLvlLbl val="0"/>
      </c:catAx>
      <c:valAx>
        <c:axId val="454799024"/>
        <c:scaling>
          <c:orientation val="minMax"/>
          <c:max val="0.3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Log Upright Preference</a:t>
                </a:r>
                <a:endParaRPr lang="en-US" sz="14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79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2860892388451"/>
          <c:y val="0.112525068981762"/>
          <c:w val="0.410561136754457"/>
          <c:h val="0.13179098067287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Sonority Preference</a:t>
            </a:r>
          </a:p>
        </c:rich>
      </c:tx>
      <c:layout>
        <c:manualLayout>
          <c:xMode val="edge"/>
          <c:yMode val="edge"/>
          <c:x val="0.301721283001389"/>
          <c:y val="0.004484304932735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924838940587"/>
          <c:y val="0.155555555555556"/>
          <c:w val="0.704570943337965"/>
          <c:h val="0.612885680956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FILTER'!$AM$37</c:f>
              <c:strCache>
                <c:ptCount val="1"/>
                <c:pt idx="0">
                  <c:v>Sonority Preference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'total fixation sum FILTER'!$AM$41:$AM$42</c:f>
                <c:numCache>
                  <c:formatCode>General</c:formatCode>
                  <c:ptCount val="2"/>
                  <c:pt idx="0">
                    <c:v>0.040976297806522</c:v>
                  </c:pt>
                  <c:pt idx="1">
                    <c:v>0.034722530869806</c:v>
                  </c:pt>
                </c:numCache>
              </c:numRef>
            </c:plus>
            <c:minus>
              <c:numRef>
                <c:f>'total fixation sum FILTER'!$AM$41:$AM$42</c:f>
                <c:numCache>
                  <c:formatCode>General</c:formatCode>
                  <c:ptCount val="2"/>
                  <c:pt idx="0">
                    <c:v>0.040976297806522</c:v>
                  </c:pt>
                  <c:pt idx="1">
                    <c:v>0.034722530869806</c:v>
                  </c:pt>
                </c:numCache>
              </c:numRef>
            </c:minus>
          </c:errBars>
          <c:cat>
            <c:strRef>
              <c:f>'total fixation sum FILTER'!$AH$38:$AH$39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sum FILTER'!$AM$38:$AM$39</c:f>
              <c:numCache>
                <c:formatCode>0.00</c:formatCode>
                <c:ptCount val="2"/>
                <c:pt idx="0">
                  <c:v>0.158911633270895</c:v>
                </c:pt>
                <c:pt idx="1">
                  <c:v>-0.00688467091008654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822400"/>
        <c:axId val="454824720"/>
      </c:barChart>
      <c:catAx>
        <c:axId val="4548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454824720"/>
        <c:crosses val="autoZero"/>
        <c:auto val="1"/>
        <c:lblAlgn val="ctr"/>
        <c:lblOffset val="100"/>
        <c:noMultiLvlLbl val="0"/>
      </c:catAx>
      <c:valAx>
        <c:axId val="454824720"/>
        <c:scaling>
          <c:orientation val="minMax"/>
          <c:max val="0.25"/>
          <c:min val="-0.0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 Sonority Preference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822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Upright Preference</a:t>
            </a:r>
          </a:p>
        </c:rich>
      </c:tx>
      <c:layout>
        <c:manualLayout>
          <c:xMode val="edge"/>
          <c:yMode val="edge"/>
          <c:x val="0.272169549503033"/>
          <c:y val="0.01405726556907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737442302471"/>
          <c:y val="0.156837606837607"/>
          <c:w val="0.755883664830913"/>
          <c:h val="0.700313886900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no filter'!$AM$32</c:f>
              <c:strCache>
                <c:ptCount val="1"/>
                <c:pt idx="0">
                  <c:v>Sonorous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sum no filter'!$AD$33:$AD$34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sum no filter'!$AM$33:$AM$34</c:f>
              <c:numCache>
                <c:formatCode>0.00</c:formatCode>
                <c:ptCount val="2"/>
                <c:pt idx="0">
                  <c:v>0.0602636008597288</c:v>
                </c:pt>
                <c:pt idx="1">
                  <c:v>-0.102989621297169</c:v>
                </c:pt>
              </c:numCache>
            </c:numRef>
          </c:val>
        </c:ser>
        <c:ser>
          <c:idx val="1"/>
          <c:order val="1"/>
          <c:tx>
            <c:strRef>
              <c:f>'total fixation sum no filter'!$AN$32</c:f>
              <c:strCache>
                <c:ptCount val="1"/>
                <c:pt idx="0">
                  <c:v>Nonsonorous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sum no filter'!$AD$33:$AD$34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sum no filter'!$AN$33:$AN$34</c:f>
              <c:numCache>
                <c:formatCode>0.00</c:formatCode>
                <c:ptCount val="2"/>
                <c:pt idx="0">
                  <c:v>0.19382635905959</c:v>
                </c:pt>
                <c:pt idx="1">
                  <c:v>-0.0779810512491065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4000640"/>
        <c:axId val="373911072"/>
      </c:barChart>
      <c:catAx>
        <c:axId val="3740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373911072"/>
        <c:crosses val="autoZero"/>
        <c:auto val="1"/>
        <c:lblAlgn val="ctr"/>
        <c:lblOffset val="100"/>
        <c:noMultiLvlLbl val="0"/>
      </c:catAx>
      <c:valAx>
        <c:axId val="373911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Log Upright Preference</a:t>
                </a:r>
                <a:endParaRPr lang="en-US" sz="14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7400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8371489690956"/>
          <c:y val="0.125345581802275"/>
          <c:w val="0.322438654259127"/>
          <c:h val="0.131790980672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67503280839895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8947944007"/>
          <c:y val="0.150925925925926"/>
          <c:w val="0.758063210848644"/>
          <c:h val="0.612885680956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no filter'!$AL$32</c:f>
              <c:strCache>
                <c:ptCount val="1"/>
                <c:pt idx="0">
                  <c:v>Sonority Preference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sum no filter'!$AD$33:$AD$34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sum no filter'!$AL$33:$AL$34</c:f>
              <c:numCache>
                <c:formatCode>0.00</c:formatCode>
                <c:ptCount val="2"/>
                <c:pt idx="0">
                  <c:v>0.105033532880419</c:v>
                </c:pt>
                <c:pt idx="1">
                  <c:v>0.0213455881057733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3936928"/>
        <c:axId val="374127504"/>
      </c:barChart>
      <c:catAx>
        <c:axId val="3739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374127504"/>
        <c:crosses val="autoZero"/>
        <c:auto val="1"/>
        <c:lblAlgn val="ctr"/>
        <c:lblOffset val="100"/>
        <c:noMultiLvlLbl val="0"/>
      </c:catAx>
      <c:valAx>
        <c:axId val="37412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 Sonority Preference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73936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Upright Preference</a:t>
            </a:r>
          </a:p>
        </c:rich>
      </c:tx>
      <c:layout>
        <c:manualLayout>
          <c:xMode val="edge"/>
          <c:yMode val="edge"/>
          <c:x val="0.272169549503033"/>
          <c:y val="0.01405726556907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8737442302471"/>
          <c:y val="0.156837606837607"/>
          <c:w val="0.755883664830913"/>
          <c:h val="0.700313886900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sum no filter'!$AM$32</c:f>
              <c:strCache>
                <c:ptCount val="1"/>
                <c:pt idx="0">
                  <c:v>Sonorous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sum no filter'!$AE$33:$AE$35</c:f>
              <c:strCache>
                <c:ptCount val="3"/>
                <c:pt idx="0">
                  <c:v>Sara 6m</c:v>
                </c:pt>
                <c:pt idx="1">
                  <c:v>Sara 8m</c:v>
                </c:pt>
                <c:pt idx="2">
                  <c:v>Gemma 15m</c:v>
                </c:pt>
              </c:strCache>
            </c:strRef>
          </c:cat>
          <c:val>
            <c:numRef>
              <c:f>'total fixation sum no filter'!$AM$26:$AM$28</c:f>
              <c:numCache>
                <c:formatCode>0.00</c:formatCode>
                <c:ptCount val="3"/>
                <c:pt idx="0">
                  <c:v>-0.0659002222246695</c:v>
                </c:pt>
                <c:pt idx="1">
                  <c:v>-0.0892653860080554</c:v>
                </c:pt>
                <c:pt idx="2">
                  <c:v>0.0974872848380357</c:v>
                </c:pt>
              </c:numCache>
            </c:numRef>
          </c:val>
        </c:ser>
        <c:ser>
          <c:idx val="1"/>
          <c:order val="1"/>
          <c:tx>
            <c:strRef>
              <c:f>'total fixation sum no filter'!$AN$32</c:f>
              <c:strCache>
                <c:ptCount val="1"/>
                <c:pt idx="0">
                  <c:v>Nonsonorous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'total fixation sum no filter'!$AE$33:$AE$35</c:f>
              <c:strCache>
                <c:ptCount val="3"/>
                <c:pt idx="0">
                  <c:v>Sara 6m</c:v>
                </c:pt>
                <c:pt idx="1">
                  <c:v>Sara 8m</c:v>
                </c:pt>
                <c:pt idx="2">
                  <c:v>Gemma 15m</c:v>
                </c:pt>
              </c:strCache>
            </c:strRef>
          </c:cat>
          <c:val>
            <c:numRef>
              <c:f>'total fixation sum no filter'!$AN$26:$AN$28</c:f>
              <c:numCache>
                <c:formatCode>0.00</c:formatCode>
                <c:ptCount val="3"/>
                <c:pt idx="0">
                  <c:v>-0.416170290418228</c:v>
                </c:pt>
                <c:pt idx="1">
                  <c:v>-0.0692902063851519</c:v>
                </c:pt>
                <c:pt idx="2">
                  <c:v>-0.657547398420605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442832"/>
        <c:axId val="454445152"/>
      </c:barChart>
      <c:catAx>
        <c:axId val="4544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454445152"/>
        <c:crosses val="autoZero"/>
        <c:auto val="1"/>
        <c:lblAlgn val="ctr"/>
        <c:lblOffset val="100"/>
        <c:noMultiLvlLbl val="0"/>
      </c:catAx>
      <c:valAx>
        <c:axId val="454445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Log Upright Preference</a:t>
                </a:r>
                <a:endParaRPr lang="en-US" sz="14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44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383050384598"/>
          <c:y val="0.0270549835116764"/>
          <c:w val="0.322438654259127"/>
          <c:h val="0.131790980672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70281159976954"/>
          <c:y val="0.0231481481481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9902823122719"/>
          <c:y val="0.211111111111111"/>
          <c:w val="0.578727098137123"/>
          <c:h val="0.58047827354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Fixation Duration ORIGINA'!$F$29</c:f>
              <c:strCache>
                <c:ptCount val="1"/>
                <c:pt idx="0">
                  <c:v>Sonority Preference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'Total Fixation Duration ORIGINA'!$F$32:$F$33</c:f>
                <c:numCache>
                  <c:formatCode>General</c:formatCode>
                  <c:ptCount val="2"/>
                </c:numCache>
              </c:numRef>
            </c:plus>
            <c:minus>
              <c:numRef>
                <c:f>'Total Fixation Duration ORIGINA'!$F$32:$F$33</c:f>
                <c:numCache>
                  <c:formatCode>General</c:formatCode>
                  <c:ptCount val="2"/>
                </c:numCache>
              </c:numRef>
            </c:minus>
          </c:errBars>
          <c:cat>
            <c:strRef>
              <c:f>'Total Fixation Duration ORIGINA'!$E$30:$E$31</c:f>
              <c:strCache>
                <c:ptCount val="2"/>
                <c:pt idx="0">
                  <c:v>Younger</c:v>
                </c:pt>
                <c:pt idx="1">
                  <c:v>Older</c:v>
                </c:pt>
              </c:strCache>
            </c:strRef>
          </c:cat>
          <c:val>
            <c:numRef>
              <c:f>'Total Fixation Duration ORIGINA'!$F$30:$F$31</c:f>
              <c:numCache>
                <c:formatCode>0.00</c:formatCode>
                <c:ptCount val="2"/>
                <c:pt idx="0">
                  <c:v>10.7948</c:v>
                </c:pt>
                <c:pt idx="1">
                  <c:v>4.6836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474512"/>
        <c:axId val="454476832"/>
      </c:barChart>
      <c:catAx>
        <c:axId val="45447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="1" i="0"/>
            </a:pPr>
            <a:endParaRPr lang="en-US"/>
          </a:p>
        </c:txPr>
        <c:crossAx val="454476832"/>
        <c:crosses val="autoZero"/>
        <c:auto val="1"/>
        <c:lblAlgn val="ctr"/>
        <c:lblOffset val="100"/>
        <c:noMultiLvlLbl val="0"/>
      </c:catAx>
      <c:valAx>
        <c:axId val="454476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Preference for Sonorous - Not Sonorous (Seconds)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4474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92699" y="546099"/>
    <xdr:ext cx="4665401" cy="485541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44</xdr:col>
      <xdr:colOff>342900</xdr:colOff>
      <xdr:row>19</xdr:row>
      <xdr:rowOff>88900</xdr:rowOff>
    </xdr:from>
    <xdr:ext cx="642918" cy="266700"/>
    <xdr:sp macro="" textlink="">
      <xdr:nvSpPr>
        <xdr:cNvPr id="4" name="TextBox 3"/>
        <xdr:cNvSpPr txBox="1"/>
      </xdr:nvSpPr>
      <xdr:spPr>
        <a:xfrm>
          <a:off x="27724100" y="4572000"/>
          <a:ext cx="642918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p = 0.01</a:t>
          </a:r>
        </a:p>
      </xdr:txBody>
    </xdr:sp>
    <xdr:clientData/>
  </xdr:oneCellAnchor>
  <xdr:oneCellAnchor>
    <xdr:from>
      <xdr:col>47</xdr:col>
      <xdr:colOff>266700</xdr:colOff>
      <xdr:row>18</xdr:row>
      <xdr:rowOff>127000</xdr:rowOff>
    </xdr:from>
    <xdr:ext cx="442139" cy="264560"/>
    <xdr:sp macro="" textlink="">
      <xdr:nvSpPr>
        <xdr:cNvPr id="5" name="TextBox 4"/>
        <xdr:cNvSpPr txBox="1"/>
      </xdr:nvSpPr>
      <xdr:spPr>
        <a:xfrm>
          <a:off x="29171900" y="4406900"/>
          <a:ext cx="442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NS</a:t>
          </a:r>
        </a:p>
      </xdr:txBody>
    </xdr:sp>
    <xdr:clientData/>
  </xdr:oneCellAnchor>
  <xdr:absoluteAnchor>
    <xdr:pos x="26149300" y="457200"/>
    <xdr:ext cx="4216400" cy="372745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5125790" y="541089"/>
    <xdr:ext cx="5666610" cy="4887088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0.29433</cdr:x>
      <cdr:y>0.22793</cdr:y>
    </cdr:from>
    <cdr:to>
      <cdr:x>0.52437</cdr:x>
      <cdr:y>0.4837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1032" y="849598"/>
          <a:ext cx="969941" cy="95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 = 0.005</a:t>
          </a:r>
        </a:p>
      </cdr:txBody>
    </cdr:sp>
  </cdr:relSizeAnchor>
  <cdr:relSizeAnchor xmlns:cdr="http://schemas.openxmlformats.org/drawingml/2006/chartDrawing">
    <cdr:from>
      <cdr:x>0.68645</cdr:x>
      <cdr:y>0.24011</cdr:y>
    </cdr:from>
    <cdr:to>
      <cdr:x>0.79891</cdr:x>
      <cdr:y>0.26</cdr:y>
    </cdr:to>
    <cdr:sp macro="" textlink="">
      <cdr:nvSpPr>
        <cdr:cNvPr id="5" name="Left Bracket 4"/>
        <cdr:cNvSpPr/>
      </cdr:nvSpPr>
      <cdr:spPr>
        <a:xfrm xmlns:a="http://schemas.openxmlformats.org/drawingml/2006/main" rot="5400000">
          <a:off x="3094374" y="694979"/>
          <a:ext cx="74139" cy="474177"/>
        </a:xfrm>
        <a:prstGeom xmlns:a="http://schemas.openxmlformats.org/drawingml/2006/main" prst="leftBracket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6644600" y="3581400"/>
    <xdr:ext cx="3314700" cy="31686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5933400" y="457200"/>
    <xdr:ext cx="3454400" cy="28321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44</xdr:col>
      <xdr:colOff>254000</xdr:colOff>
      <xdr:row>18</xdr:row>
      <xdr:rowOff>114300</xdr:rowOff>
    </xdr:from>
    <xdr:ext cx="642918" cy="266700"/>
    <xdr:sp macro="" textlink="">
      <xdr:nvSpPr>
        <xdr:cNvPr id="7" name="TextBox 6"/>
        <xdr:cNvSpPr txBox="1"/>
      </xdr:nvSpPr>
      <xdr:spPr>
        <a:xfrm>
          <a:off x="27635200" y="4597400"/>
          <a:ext cx="642918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p = 0.01</a:t>
          </a:r>
        </a:p>
      </xdr:txBody>
    </xdr:sp>
    <xdr:clientData/>
  </xdr:oneCellAnchor>
  <xdr:oneCellAnchor>
    <xdr:from>
      <xdr:col>47</xdr:col>
      <xdr:colOff>368300</xdr:colOff>
      <xdr:row>19</xdr:row>
      <xdr:rowOff>63500</xdr:rowOff>
    </xdr:from>
    <xdr:ext cx="340539" cy="261610"/>
    <xdr:sp macro="" textlink="">
      <xdr:nvSpPr>
        <xdr:cNvPr id="8" name="TextBox 7"/>
        <xdr:cNvSpPr txBox="1"/>
      </xdr:nvSpPr>
      <xdr:spPr>
        <a:xfrm>
          <a:off x="29273500" y="4457700"/>
          <a:ext cx="3405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3114000" y="2927350"/>
    <xdr:ext cx="4394200" cy="29718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3050500" y="101600"/>
    <xdr:ext cx="4572000" cy="27432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3253700" y="5969000"/>
    <xdr:ext cx="4394200" cy="2971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8051800" y="4489450"/>
    <xdr:ext cx="2603500" cy="2743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125200" y="4495800"/>
    <xdr:ext cx="3314700" cy="29718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baseColWidth="10" defaultRowHeight="16" x14ac:dyDescent="0.2"/>
  <cols>
    <col min="1" max="1" width="30.6640625" customWidth="1"/>
    <col min="3" max="3" width="10.83203125" style="113"/>
  </cols>
  <sheetData>
    <row r="1" spans="1:16" s="64" customFormat="1" ht="48" x14ac:dyDescent="0.2">
      <c r="A1" s="64" t="s">
        <v>168</v>
      </c>
      <c r="B1" s="64" t="s">
        <v>146</v>
      </c>
      <c r="C1" s="112" t="s">
        <v>132</v>
      </c>
      <c r="D1" s="64" t="s">
        <v>1</v>
      </c>
      <c r="E1" s="64" t="s">
        <v>195</v>
      </c>
      <c r="F1" s="135" t="s">
        <v>100</v>
      </c>
      <c r="G1" s="135" t="s">
        <v>102</v>
      </c>
      <c r="H1" s="135" t="s">
        <v>56</v>
      </c>
      <c r="I1" s="135" t="s">
        <v>57</v>
      </c>
      <c r="J1" s="135" t="s">
        <v>58</v>
      </c>
      <c r="K1" s="135" t="s">
        <v>59</v>
      </c>
      <c r="L1" s="135" t="s">
        <v>61</v>
      </c>
      <c r="M1" s="135" t="s">
        <v>60</v>
      </c>
      <c r="N1" s="136" t="s">
        <v>95</v>
      </c>
      <c r="O1" s="136" t="s">
        <v>139</v>
      </c>
      <c r="P1" s="136" t="s">
        <v>62</v>
      </c>
    </row>
    <row r="2" spans="1:16" x14ac:dyDescent="0.2">
      <c r="A2" t="s">
        <v>12</v>
      </c>
      <c r="B2" t="s">
        <v>38</v>
      </c>
      <c r="C2" s="113">
        <v>12.166666666666666</v>
      </c>
      <c r="D2" t="s">
        <v>11</v>
      </c>
      <c r="E2" t="s">
        <v>92</v>
      </c>
      <c r="F2" s="40">
        <v>26.953599999999998</v>
      </c>
      <c r="G2" s="40">
        <v>44.196000000000005</v>
      </c>
      <c r="H2" s="40">
        <v>14.607800000000001</v>
      </c>
      <c r="I2" s="40">
        <v>12.345800000000001</v>
      </c>
      <c r="J2" s="40">
        <v>2.1566999999999998</v>
      </c>
      <c r="K2" s="40">
        <v>2.4483000000000001</v>
      </c>
      <c r="L2" s="40">
        <v>8.9850999999999992</v>
      </c>
      <c r="M2" s="40">
        <v>3.6522999999999999</v>
      </c>
      <c r="N2" s="43">
        <v>-7.3065576981695413E-2</v>
      </c>
      <c r="O2" s="43">
        <v>-0.39095647168280639</v>
      </c>
      <c r="P2" s="43">
        <v>5.5074894244396738E-2</v>
      </c>
    </row>
    <row r="3" spans="1:16" x14ac:dyDescent="0.2">
      <c r="A3" t="s">
        <v>34</v>
      </c>
      <c r="B3" t="s">
        <v>39</v>
      </c>
      <c r="C3" s="113">
        <v>11.133333333333333</v>
      </c>
      <c r="D3" t="s">
        <v>5</v>
      </c>
      <c r="E3" t="s">
        <v>92</v>
      </c>
      <c r="F3" s="40">
        <v>44.7254</v>
      </c>
      <c r="G3" s="40">
        <v>98.118499999999983</v>
      </c>
      <c r="H3" s="40">
        <v>24.6753</v>
      </c>
      <c r="I3" s="40">
        <v>20.0501</v>
      </c>
      <c r="J3" s="40">
        <v>11.339500000000001</v>
      </c>
      <c r="K3" s="40">
        <v>11.5246</v>
      </c>
      <c r="L3" s="40">
        <v>17.407400000000003</v>
      </c>
      <c r="M3" s="40">
        <v>13.121600000000001</v>
      </c>
      <c r="N3" s="43">
        <v>-9.014589847758217E-2</v>
      </c>
      <c r="O3" s="43">
        <v>-0.12274711441836429</v>
      </c>
      <c r="P3" s="43">
        <v>7.0319553247083846E-3</v>
      </c>
    </row>
    <row r="4" spans="1:16" x14ac:dyDescent="0.2">
      <c r="A4" t="s">
        <v>26</v>
      </c>
      <c r="B4" t="s">
        <v>40</v>
      </c>
      <c r="C4" s="113">
        <v>12.666666666666666</v>
      </c>
      <c r="D4" t="s">
        <v>5</v>
      </c>
      <c r="E4" t="s">
        <v>92</v>
      </c>
      <c r="F4" s="40">
        <v>11.908899999999999</v>
      </c>
      <c r="G4" s="40">
        <v>46.997199999999992</v>
      </c>
      <c r="H4" s="40">
        <v>5.9869000000000003</v>
      </c>
      <c r="I4" s="40">
        <v>5.9219999999999997</v>
      </c>
      <c r="J4" s="40">
        <v>9.025599999999999</v>
      </c>
      <c r="K4" s="40">
        <v>9.0343</v>
      </c>
      <c r="L4" s="40">
        <v>9.0731000000000002</v>
      </c>
      <c r="M4" s="40">
        <v>7.9553000000000003</v>
      </c>
      <c r="N4" s="43">
        <v>-4.7336010735483094E-3</v>
      </c>
      <c r="O4" s="43">
        <v>-5.7099135675880236E-2</v>
      </c>
      <c r="P4" s="43">
        <v>4.1842560422067701E-4</v>
      </c>
    </row>
    <row r="5" spans="1:16" x14ac:dyDescent="0.2">
      <c r="A5" t="s">
        <v>9</v>
      </c>
      <c r="B5" t="s">
        <v>41</v>
      </c>
      <c r="C5" s="113">
        <v>12.833333333333334</v>
      </c>
      <c r="D5" t="s">
        <v>5</v>
      </c>
      <c r="E5" t="s">
        <v>92</v>
      </c>
      <c r="F5" s="40">
        <v>40.65</v>
      </c>
      <c r="G5" s="40">
        <v>94.3202</v>
      </c>
      <c r="H5" s="40">
        <v>18.286799999999999</v>
      </c>
      <c r="I5" s="40">
        <v>22.363199999999999</v>
      </c>
      <c r="J5" s="40">
        <v>15.497</v>
      </c>
      <c r="K5" s="40">
        <v>16.1126</v>
      </c>
      <c r="L5" s="40">
        <v>13.962999999999999</v>
      </c>
      <c r="M5" s="40">
        <v>8.0975999999999999</v>
      </c>
      <c r="N5" s="43">
        <v>8.7396232720832148E-2</v>
      </c>
      <c r="O5" s="43">
        <v>-0.23662241805531836</v>
      </c>
      <c r="P5" s="43">
        <v>1.6917992703460071E-2</v>
      </c>
    </row>
    <row r="6" spans="1:16" x14ac:dyDescent="0.2">
      <c r="A6" t="s">
        <v>16</v>
      </c>
      <c r="B6" t="s">
        <v>42</v>
      </c>
      <c r="C6" s="113">
        <v>10.6</v>
      </c>
      <c r="D6" t="s">
        <v>11</v>
      </c>
      <c r="E6" t="s">
        <v>92</v>
      </c>
      <c r="F6" s="40">
        <v>34.129899999999999</v>
      </c>
      <c r="G6" s="40">
        <v>93.273899999999998</v>
      </c>
      <c r="H6" s="40">
        <v>23.434699999999999</v>
      </c>
      <c r="I6" s="40">
        <v>10.6952</v>
      </c>
      <c r="J6" s="40">
        <v>15.2544</v>
      </c>
      <c r="K6" s="40">
        <v>11.8637</v>
      </c>
      <c r="L6" s="40">
        <v>20.2485</v>
      </c>
      <c r="M6" s="40">
        <v>11.7774</v>
      </c>
      <c r="N6" s="43">
        <v>-0.34067048797770749</v>
      </c>
      <c r="O6" s="43">
        <v>-0.23534343099585717</v>
      </c>
      <c r="P6" s="43">
        <v>-0.10917497418817601</v>
      </c>
    </row>
    <row r="7" spans="1:16" x14ac:dyDescent="0.2">
      <c r="A7" t="s">
        <v>14</v>
      </c>
      <c r="B7" t="s">
        <v>46</v>
      </c>
      <c r="C7" s="113">
        <v>12.3</v>
      </c>
      <c r="D7" t="s">
        <v>5</v>
      </c>
      <c r="E7" t="s">
        <v>92</v>
      </c>
      <c r="F7" s="40">
        <v>10.7951</v>
      </c>
      <c r="G7" s="40">
        <v>34.941400000000002</v>
      </c>
      <c r="H7" s="40">
        <v>4.5251999999999999</v>
      </c>
      <c r="I7" s="40">
        <v>6.2698999999999998</v>
      </c>
      <c r="J7" s="40">
        <v>6.5869999999999997</v>
      </c>
      <c r="K7" s="40">
        <v>8.1225000000000005</v>
      </c>
      <c r="L7" s="40">
        <v>5.5042999999999997</v>
      </c>
      <c r="M7" s="40">
        <v>3.9325000000000001</v>
      </c>
      <c r="N7" s="43">
        <v>0.14162283577547438</v>
      </c>
      <c r="O7" s="43">
        <v>-0.14603336486126628</v>
      </c>
      <c r="P7" s="43">
        <v>9.100205657550671E-2</v>
      </c>
    </row>
    <row r="8" spans="1:16" x14ac:dyDescent="0.2">
      <c r="A8" t="s">
        <v>192</v>
      </c>
      <c r="B8" t="s">
        <v>191</v>
      </c>
      <c r="C8" s="113">
        <v>10.7</v>
      </c>
      <c r="D8" t="s">
        <v>11</v>
      </c>
      <c r="E8" t="s">
        <v>92</v>
      </c>
      <c r="F8" s="40">
        <v>26.090000000000003</v>
      </c>
      <c r="G8" s="40">
        <v>60.750000000000007</v>
      </c>
      <c r="H8" s="40">
        <v>17.119999999999997</v>
      </c>
      <c r="I8" s="40">
        <v>8.9700000000000006</v>
      </c>
      <c r="J8" s="40">
        <v>5.3</v>
      </c>
      <c r="K8" s="40">
        <v>8.25</v>
      </c>
      <c r="L8" s="40">
        <v>16.07</v>
      </c>
      <c r="M8" s="40">
        <v>5.04</v>
      </c>
      <c r="N8" s="43">
        <v>-0.28071131729704224</v>
      </c>
      <c r="O8" s="43">
        <v>-0.50358534031781921</v>
      </c>
      <c r="P8" s="43">
        <v>0.19217807894913605</v>
      </c>
    </row>
    <row r="9" spans="1:16" x14ac:dyDescent="0.2">
      <c r="A9" t="s">
        <v>18</v>
      </c>
      <c r="B9" t="s">
        <v>147</v>
      </c>
      <c r="C9" s="113">
        <v>12.54</v>
      </c>
      <c r="D9" t="s">
        <v>11</v>
      </c>
      <c r="E9" t="s">
        <v>92</v>
      </c>
      <c r="F9" s="40">
        <v>46.800199999999997</v>
      </c>
      <c r="G9" s="40">
        <v>90.358000000000004</v>
      </c>
      <c r="H9" s="40">
        <v>21.9466</v>
      </c>
      <c r="I9" s="40">
        <v>24.8536</v>
      </c>
      <c r="J9" s="40">
        <v>2.6236999999999999</v>
      </c>
      <c r="K9" s="40">
        <v>13.2072</v>
      </c>
      <c r="L9" s="40">
        <v>15.071000000000002</v>
      </c>
      <c r="M9" s="40">
        <v>12.655899999999999</v>
      </c>
      <c r="N9" s="43">
        <v>5.4022056172801147E-2</v>
      </c>
      <c r="O9" s="43">
        <v>-7.5849035228056153E-2</v>
      </c>
      <c r="P9" s="43">
        <v>0.70189657922806681</v>
      </c>
    </row>
    <row r="10" spans="1:16" x14ac:dyDescent="0.2">
      <c r="A10" t="s">
        <v>12</v>
      </c>
      <c r="B10" t="s">
        <v>47</v>
      </c>
      <c r="C10" s="113">
        <v>10.7</v>
      </c>
      <c r="D10" t="s">
        <v>5</v>
      </c>
      <c r="E10" t="s">
        <v>92</v>
      </c>
      <c r="F10" s="40">
        <v>27.483599999999999</v>
      </c>
      <c r="G10" s="40">
        <v>54.428899999999999</v>
      </c>
      <c r="H10" s="40">
        <v>11.8925</v>
      </c>
      <c r="I10" s="40">
        <v>15.591099999999999</v>
      </c>
      <c r="J10" s="40">
        <v>7.4935</v>
      </c>
      <c r="K10" s="40">
        <v>3.2464</v>
      </c>
      <c r="L10" s="40">
        <v>10.0289</v>
      </c>
      <c r="M10" s="40">
        <v>6.1764999999999999</v>
      </c>
      <c r="N10" s="43">
        <v>0.11760359698768176</v>
      </c>
      <c r="O10" s="43">
        <v>-0.2105108551482423</v>
      </c>
      <c r="P10" s="43">
        <v>-0.36328268195544317</v>
      </c>
    </row>
    <row r="11" spans="1:16" x14ac:dyDescent="0.2">
      <c r="A11" t="s">
        <v>35</v>
      </c>
      <c r="B11" t="s">
        <v>131</v>
      </c>
      <c r="C11" s="113">
        <v>11.1</v>
      </c>
      <c r="D11" t="s">
        <v>5</v>
      </c>
      <c r="E11" t="s">
        <v>92</v>
      </c>
      <c r="F11" s="40">
        <v>19.761499999999998</v>
      </c>
      <c r="G11" s="40">
        <v>49.902500000000003</v>
      </c>
      <c r="H11" s="40">
        <v>11.8208</v>
      </c>
      <c r="I11" s="40">
        <v>7.9406999999999996</v>
      </c>
      <c r="J11" s="40">
        <v>10.7713</v>
      </c>
      <c r="K11" s="40">
        <v>6.3871000000000002</v>
      </c>
      <c r="L11" s="40">
        <v>6.3569999999999993</v>
      </c>
      <c r="M11" s="40">
        <v>6.6256000000000004</v>
      </c>
      <c r="N11" s="43">
        <v>-0.17278808075807192</v>
      </c>
      <c r="O11" s="43">
        <v>1.7973001727845866E-2</v>
      </c>
      <c r="P11" s="43">
        <v>-0.22696440617033944</v>
      </c>
    </row>
    <row r="12" spans="1:16" x14ac:dyDescent="0.2">
      <c r="A12" t="s">
        <v>22</v>
      </c>
      <c r="B12" t="s">
        <v>53</v>
      </c>
      <c r="C12" s="113">
        <v>12.666666666666666</v>
      </c>
      <c r="D12" t="s">
        <v>11</v>
      </c>
      <c r="E12" t="s">
        <v>92</v>
      </c>
      <c r="F12" s="40">
        <v>63.203899999999997</v>
      </c>
      <c r="G12" s="40">
        <v>124.54100000000001</v>
      </c>
      <c r="H12" s="40">
        <v>30.2072</v>
      </c>
      <c r="I12" s="40">
        <v>32.996699999999997</v>
      </c>
      <c r="J12" s="40">
        <v>22.380800000000001</v>
      </c>
      <c r="K12" s="40">
        <v>11.614599999999999</v>
      </c>
      <c r="L12" s="40">
        <v>17.116199999999999</v>
      </c>
      <c r="M12" s="40">
        <v>10.2255</v>
      </c>
      <c r="N12" s="43">
        <v>3.8360037235251346E-2</v>
      </c>
      <c r="O12" s="43">
        <v>-0.22372279944745813</v>
      </c>
      <c r="P12" s="43">
        <v>-0.28487134874612402</v>
      </c>
    </row>
    <row r="13" spans="1:16" x14ac:dyDescent="0.2">
      <c r="A13" t="s">
        <v>15</v>
      </c>
      <c r="B13" t="s">
        <v>54</v>
      </c>
      <c r="C13" s="113">
        <v>11.733333333333333</v>
      </c>
      <c r="D13" t="s">
        <v>11</v>
      </c>
      <c r="E13" t="s">
        <v>92</v>
      </c>
      <c r="F13" s="40">
        <v>69.37360000000001</v>
      </c>
      <c r="G13" s="40">
        <v>127.0192</v>
      </c>
      <c r="H13" s="40">
        <v>33.310499999999998</v>
      </c>
      <c r="I13" s="40">
        <v>36.063100000000006</v>
      </c>
      <c r="J13" s="40">
        <v>22.603900000000003</v>
      </c>
      <c r="K13" s="40">
        <v>13.327</v>
      </c>
      <c r="L13" s="40">
        <v>9.7889999999999997</v>
      </c>
      <c r="M13" s="40">
        <v>11.925700000000001</v>
      </c>
      <c r="N13" s="43">
        <v>3.4481904513684644E-2</v>
      </c>
      <c r="O13" s="43">
        <v>8.5745551633550826E-2</v>
      </c>
      <c r="P13" s="43">
        <v>-0.22945097958463784</v>
      </c>
    </row>
    <row r="14" spans="1:16" x14ac:dyDescent="0.2">
      <c r="A14" t="s">
        <v>21</v>
      </c>
      <c r="B14" t="s">
        <v>148</v>
      </c>
      <c r="C14" s="113">
        <v>12.5</v>
      </c>
      <c r="D14" t="s">
        <v>5</v>
      </c>
      <c r="E14" t="s">
        <v>92</v>
      </c>
      <c r="F14" s="40">
        <v>54.980400000000003</v>
      </c>
      <c r="G14" s="40">
        <v>103.5615</v>
      </c>
      <c r="H14" s="40">
        <v>23.5518</v>
      </c>
      <c r="I14" s="40">
        <v>31.428599999999999</v>
      </c>
      <c r="J14" s="40">
        <v>16.388400000000001</v>
      </c>
      <c r="K14" s="40">
        <v>4.5960000000000001</v>
      </c>
      <c r="L14" s="40">
        <v>19.4495</v>
      </c>
      <c r="M14" s="40">
        <v>8.1471999999999998</v>
      </c>
      <c r="N14" s="43">
        <v>0.12530093094184142</v>
      </c>
      <c r="O14" s="43">
        <v>-0.37790006349811228</v>
      </c>
      <c r="P14" s="43">
        <v>-0.5521565354401522</v>
      </c>
    </row>
    <row r="15" spans="1:16" x14ac:dyDescent="0.2">
      <c r="A15" t="s">
        <v>151</v>
      </c>
      <c r="B15" t="s">
        <v>150</v>
      </c>
      <c r="C15" s="113">
        <v>6</v>
      </c>
      <c r="D15" t="s">
        <v>5</v>
      </c>
      <c r="E15" t="s">
        <v>91</v>
      </c>
      <c r="F15" s="40">
        <v>75.961399999999998</v>
      </c>
      <c r="G15" s="40">
        <v>135.40649999999999</v>
      </c>
      <c r="H15" s="40">
        <v>28.480900000000002</v>
      </c>
      <c r="I15" s="40">
        <v>47.480499999999999</v>
      </c>
      <c r="J15" s="40">
        <v>12.5435</v>
      </c>
      <c r="K15" s="40">
        <v>9.8845999999999989</v>
      </c>
      <c r="L15" s="40">
        <v>18.9192</v>
      </c>
      <c r="M15" s="40">
        <v>18.097799999999999</v>
      </c>
      <c r="N15" s="43">
        <v>0.22196157476342382</v>
      </c>
      <c r="O15" s="43">
        <v>-1.9276983788221871E-2</v>
      </c>
      <c r="P15" s="43">
        <v>-0.1034596347350186</v>
      </c>
    </row>
    <row r="16" spans="1:16" x14ac:dyDescent="0.2">
      <c r="A16" t="s">
        <v>185</v>
      </c>
      <c r="B16" t="s">
        <v>186</v>
      </c>
      <c r="C16" s="113">
        <v>6</v>
      </c>
      <c r="D16" t="s">
        <v>11</v>
      </c>
      <c r="E16" t="s">
        <v>91</v>
      </c>
      <c r="F16" s="40">
        <v>48.919999999999995</v>
      </c>
      <c r="G16" s="40">
        <v>110.82000000000002</v>
      </c>
      <c r="H16" s="40">
        <v>23.22</v>
      </c>
      <c r="I16" s="40">
        <v>25.7</v>
      </c>
      <c r="J16" s="40">
        <v>10.96</v>
      </c>
      <c r="K16" s="40">
        <v>25.29</v>
      </c>
      <c r="L16" s="40">
        <v>11.21</v>
      </c>
      <c r="M16" s="40">
        <v>14.440000000000001</v>
      </c>
      <c r="N16" s="43">
        <v>4.4070907928739529E-2</v>
      </c>
      <c r="O16" s="43">
        <v>0.10996158063864721</v>
      </c>
      <c r="P16" s="43">
        <v>0.36313827519605435</v>
      </c>
    </row>
    <row r="17" spans="1:16" x14ac:dyDescent="0.2">
      <c r="A17" t="s">
        <v>3</v>
      </c>
      <c r="B17" t="s">
        <v>36</v>
      </c>
      <c r="C17" s="113">
        <v>4.9666666666666668</v>
      </c>
      <c r="D17" t="s">
        <v>5</v>
      </c>
      <c r="E17" t="s">
        <v>91</v>
      </c>
      <c r="F17" s="40">
        <v>22.360399999999998</v>
      </c>
      <c r="G17" s="40">
        <v>71.612499999999983</v>
      </c>
      <c r="H17" s="40">
        <v>8.2988999999999997</v>
      </c>
      <c r="I17" s="40">
        <v>14.061499999999999</v>
      </c>
      <c r="J17" s="40">
        <v>17.770400000000002</v>
      </c>
      <c r="K17" s="40">
        <v>11.9087</v>
      </c>
      <c r="L17" s="40">
        <v>12.053799999999999</v>
      </c>
      <c r="M17" s="40">
        <v>7.5191999999999997</v>
      </c>
      <c r="N17" s="43">
        <v>0.22901111973245911</v>
      </c>
      <c r="O17" s="43">
        <v>-0.20495234466360482</v>
      </c>
      <c r="P17" s="43">
        <v>-0.17383284880223276</v>
      </c>
    </row>
    <row r="18" spans="1:16" x14ac:dyDescent="0.2">
      <c r="A18" t="s">
        <v>8</v>
      </c>
      <c r="B18" t="s">
        <v>37</v>
      </c>
      <c r="C18" s="113">
        <v>4.833333333333333</v>
      </c>
      <c r="D18" t="s">
        <v>5</v>
      </c>
      <c r="E18" t="s">
        <v>91</v>
      </c>
      <c r="F18" s="40">
        <v>50.307200000000009</v>
      </c>
      <c r="G18" s="40">
        <v>148.49990000000003</v>
      </c>
      <c r="H18" s="40">
        <v>25.425800000000002</v>
      </c>
      <c r="I18" s="40">
        <v>24.881399999999999</v>
      </c>
      <c r="J18" s="40">
        <v>30.126800000000003</v>
      </c>
      <c r="K18" s="40">
        <v>17.665800000000001</v>
      </c>
      <c r="L18" s="40">
        <v>9.2881999999999998</v>
      </c>
      <c r="M18" s="40">
        <v>41.111899999999999</v>
      </c>
      <c r="N18" s="43">
        <v>-9.3998133726025997E-3</v>
      </c>
      <c r="O18" s="43">
        <v>0.64603598994382672</v>
      </c>
      <c r="P18" s="43">
        <v>-0.23181969500729227</v>
      </c>
    </row>
    <row r="19" spans="1:16" x14ac:dyDescent="0.2">
      <c r="A19" t="s">
        <v>18</v>
      </c>
      <c r="B19" t="s">
        <v>43</v>
      </c>
      <c r="C19" s="113">
        <v>5.7666666666666666</v>
      </c>
      <c r="D19" t="s">
        <v>5</v>
      </c>
      <c r="E19" t="s">
        <v>91</v>
      </c>
      <c r="F19" s="40">
        <v>75.425000000000011</v>
      </c>
      <c r="G19" s="40">
        <v>129.29590000000002</v>
      </c>
      <c r="H19" s="40">
        <v>34.090299999999999</v>
      </c>
      <c r="I19" s="40">
        <v>41.334699999999998</v>
      </c>
      <c r="J19" s="40">
        <v>3.1551999999999998</v>
      </c>
      <c r="K19" s="40">
        <v>9.2344000000000008</v>
      </c>
      <c r="L19" s="40">
        <v>20.895699999999998</v>
      </c>
      <c r="M19" s="40">
        <v>20.585599999999999</v>
      </c>
      <c r="N19" s="43">
        <v>8.3683966836648263E-2</v>
      </c>
      <c r="O19" s="43">
        <v>-6.4933947445448602E-3</v>
      </c>
      <c r="P19" s="43">
        <v>0.46638178938960212</v>
      </c>
    </row>
    <row r="20" spans="1:16" x14ac:dyDescent="0.2">
      <c r="A20" t="s">
        <v>27</v>
      </c>
      <c r="B20" t="s">
        <v>44</v>
      </c>
      <c r="C20" s="113">
        <v>4.9000000000000004</v>
      </c>
      <c r="D20" t="s">
        <v>11</v>
      </c>
      <c r="E20" t="s">
        <v>91</v>
      </c>
      <c r="F20" s="40">
        <v>40.465299999999999</v>
      </c>
      <c r="G20" s="40">
        <v>94.3613</v>
      </c>
      <c r="H20" s="40">
        <v>17.504799999999999</v>
      </c>
      <c r="I20" s="40">
        <v>22.9605</v>
      </c>
      <c r="J20" s="40">
        <v>15.464200000000002</v>
      </c>
      <c r="K20" s="40">
        <v>16.421099999999999</v>
      </c>
      <c r="L20" s="40">
        <v>9.1090999999999998</v>
      </c>
      <c r="M20" s="40">
        <v>12.9016</v>
      </c>
      <c r="N20" s="43">
        <v>0.11782418813050637</v>
      </c>
      <c r="O20" s="43">
        <v>0.15116810314083848</v>
      </c>
      <c r="P20" s="43">
        <v>2.6074788006833178E-2</v>
      </c>
    </row>
    <row r="21" spans="1:16" x14ac:dyDescent="0.2">
      <c r="A21" t="s">
        <v>21</v>
      </c>
      <c r="B21" t="s">
        <v>45</v>
      </c>
      <c r="C21" s="113">
        <v>5</v>
      </c>
      <c r="D21" t="s">
        <v>5</v>
      </c>
      <c r="E21" t="s">
        <v>91</v>
      </c>
      <c r="F21" s="40">
        <v>30.610099999999999</v>
      </c>
      <c r="G21" s="40">
        <v>62.113099999999996</v>
      </c>
      <c r="H21" s="40">
        <v>15.527699999999999</v>
      </c>
      <c r="I21" s="40">
        <v>15.0824</v>
      </c>
      <c r="J21" s="40">
        <v>5.2290999999999999</v>
      </c>
      <c r="K21" s="40">
        <v>4.1460999999999997</v>
      </c>
      <c r="L21" s="40">
        <v>12.5769</v>
      </c>
      <c r="M21" s="40">
        <v>9.5508999999999986</v>
      </c>
      <c r="N21" s="43">
        <v>-1.2636677237334739E-2</v>
      </c>
      <c r="O21" s="43">
        <v>-0.11952930988703667</v>
      </c>
      <c r="P21" s="43">
        <v>-0.10078717459287577</v>
      </c>
    </row>
    <row r="22" spans="1:16" x14ac:dyDescent="0.2">
      <c r="A22" t="s">
        <v>158</v>
      </c>
      <c r="B22" t="s">
        <v>119</v>
      </c>
      <c r="C22" s="113">
        <v>6.2171052631578947</v>
      </c>
      <c r="D22" t="s">
        <v>11</v>
      </c>
      <c r="E22" t="s">
        <v>91</v>
      </c>
      <c r="F22" s="40">
        <v>40.418900000000001</v>
      </c>
      <c r="G22" s="40">
        <v>85.553499999999985</v>
      </c>
      <c r="H22" s="40">
        <v>16.072000000000003</v>
      </c>
      <c r="I22" s="40">
        <v>24.346899999999998</v>
      </c>
      <c r="J22" s="40">
        <v>10.619399999999999</v>
      </c>
      <c r="K22" s="40">
        <v>14.3827</v>
      </c>
      <c r="L22" s="40">
        <v>12.0969</v>
      </c>
      <c r="M22" s="40">
        <v>8.0356000000000005</v>
      </c>
      <c r="N22" s="43">
        <v>0.18037374823342686</v>
      </c>
      <c r="O22" s="43">
        <v>-0.17765578043998287</v>
      </c>
      <c r="P22" s="43">
        <v>0.13174044222176756</v>
      </c>
    </row>
    <row r="23" spans="1:16" x14ac:dyDescent="0.2">
      <c r="A23" t="s">
        <v>158</v>
      </c>
      <c r="B23" t="s">
        <v>111</v>
      </c>
      <c r="C23" s="113">
        <v>6</v>
      </c>
      <c r="D23" t="s">
        <v>5</v>
      </c>
      <c r="E23" t="s">
        <v>91</v>
      </c>
      <c r="F23" s="40">
        <v>33.8626</v>
      </c>
      <c r="G23" s="40">
        <v>57.522399999999998</v>
      </c>
      <c r="H23" s="40">
        <v>13.449100000000001</v>
      </c>
      <c r="I23" s="40">
        <v>20.413499999999999</v>
      </c>
      <c r="J23" s="40">
        <v>2.5261</v>
      </c>
      <c r="K23" s="40">
        <v>7.1081000000000003</v>
      </c>
      <c r="L23" s="40">
        <v>5.4228000000000005</v>
      </c>
      <c r="M23" s="40">
        <v>8.6028000000000002</v>
      </c>
      <c r="N23" s="43">
        <v>0.18122425036328155</v>
      </c>
      <c r="O23" s="43">
        <v>0.20041623905483427</v>
      </c>
      <c r="P23" s="43">
        <v>0.44930299017817088</v>
      </c>
    </row>
    <row r="24" spans="1:16" x14ac:dyDescent="0.2">
      <c r="A24" t="s">
        <v>25</v>
      </c>
      <c r="B24" t="s">
        <v>48</v>
      </c>
      <c r="C24" s="113">
        <v>6.7</v>
      </c>
      <c r="D24" t="s">
        <v>5</v>
      </c>
      <c r="E24" t="s">
        <v>91</v>
      </c>
      <c r="F24" s="40">
        <v>63.822099999999999</v>
      </c>
      <c r="G24" s="40">
        <v>122.42020000000001</v>
      </c>
      <c r="H24" s="40">
        <v>32.737000000000002</v>
      </c>
      <c r="I24" s="40">
        <v>31.085100000000001</v>
      </c>
      <c r="J24" s="40">
        <v>4.2190000000000003</v>
      </c>
      <c r="K24" s="40">
        <v>20.627800000000001</v>
      </c>
      <c r="L24" s="40">
        <v>9.1375000000000011</v>
      </c>
      <c r="M24" s="40">
        <v>24.613799999999998</v>
      </c>
      <c r="N24" s="43">
        <v>-2.2486609579798984E-2</v>
      </c>
      <c r="O24" s="43">
        <v>0.43035127743995238</v>
      </c>
      <c r="P24" s="43">
        <v>0.6892433866044223</v>
      </c>
    </row>
    <row r="25" spans="1:16" x14ac:dyDescent="0.2">
      <c r="A25" t="s">
        <v>20</v>
      </c>
      <c r="B25" t="s">
        <v>50</v>
      </c>
      <c r="C25" s="113">
        <v>5.0999999999999996</v>
      </c>
      <c r="D25" t="s">
        <v>11</v>
      </c>
      <c r="E25" t="s">
        <v>91</v>
      </c>
      <c r="F25" s="40">
        <v>62.897399999999998</v>
      </c>
      <c r="G25" s="40">
        <v>108.27419999999999</v>
      </c>
      <c r="H25" s="40">
        <v>25.268799999999999</v>
      </c>
      <c r="I25" s="40">
        <v>37.628599999999999</v>
      </c>
      <c r="J25" s="40">
        <v>0.57399999999999995</v>
      </c>
      <c r="K25" s="40">
        <v>12.229900000000001</v>
      </c>
      <c r="L25" s="40">
        <v>14.7821</v>
      </c>
      <c r="M25" s="40">
        <v>17.790800000000001</v>
      </c>
      <c r="N25" s="43">
        <v>0.17293344234396918</v>
      </c>
      <c r="O25" s="43">
        <v>8.0459341541757212E-2</v>
      </c>
      <c r="P25" s="43">
        <v>1.3285110135650704</v>
      </c>
    </row>
    <row r="26" spans="1:16" x14ac:dyDescent="0.2">
      <c r="A26" t="s">
        <v>162</v>
      </c>
      <c r="B26" t="s">
        <v>152</v>
      </c>
      <c r="C26" s="113">
        <v>6.133</v>
      </c>
      <c r="D26" t="s">
        <v>11</v>
      </c>
      <c r="E26" t="s">
        <v>91</v>
      </c>
      <c r="F26" s="40">
        <v>62.432599999999994</v>
      </c>
      <c r="G26" s="40">
        <v>139.01990000000001</v>
      </c>
      <c r="H26" s="40">
        <v>19.6416</v>
      </c>
      <c r="I26" s="40">
        <v>42.790999999999997</v>
      </c>
      <c r="J26" s="40">
        <v>20.053100000000001</v>
      </c>
      <c r="K26" s="40">
        <v>21.216999999999999</v>
      </c>
      <c r="L26" s="40">
        <v>24.523199999999999</v>
      </c>
      <c r="M26" s="40">
        <v>10.794</v>
      </c>
      <c r="N26" s="43">
        <v>0.33817557338832732</v>
      </c>
      <c r="O26" s="43">
        <v>-0.35639472632865565</v>
      </c>
      <c r="P26" s="43">
        <v>2.4502456840861209E-2</v>
      </c>
    </row>
    <row r="27" spans="1:16" x14ac:dyDescent="0.2">
      <c r="A27" t="s">
        <v>154</v>
      </c>
      <c r="B27" t="s">
        <v>153</v>
      </c>
      <c r="C27" s="113">
        <v>6</v>
      </c>
      <c r="D27" t="s">
        <v>5</v>
      </c>
      <c r="E27" t="s">
        <v>91</v>
      </c>
      <c r="F27" s="40">
        <v>76.621000000000009</v>
      </c>
      <c r="G27" s="40">
        <v>156.5746</v>
      </c>
      <c r="H27" s="40">
        <v>31.136900000000001</v>
      </c>
      <c r="I27" s="40">
        <v>45.484099999999998</v>
      </c>
      <c r="J27" s="40">
        <v>21.917200000000001</v>
      </c>
      <c r="K27" s="40">
        <v>17.037300000000002</v>
      </c>
      <c r="L27" s="40">
        <v>23.898600000000002</v>
      </c>
      <c r="M27" s="40">
        <v>17.1005</v>
      </c>
      <c r="N27" s="43">
        <v>0.16458423380553497</v>
      </c>
      <c r="O27" s="43">
        <v>-0.14536365148331445</v>
      </c>
      <c r="P27" s="43">
        <v>-0.10938429998460393</v>
      </c>
    </row>
    <row r="28" spans="1:16" x14ac:dyDescent="0.2">
      <c r="A28" t="s">
        <v>159</v>
      </c>
      <c r="B28" t="s">
        <v>113</v>
      </c>
      <c r="C28" s="113">
        <v>6</v>
      </c>
      <c r="D28" t="s">
        <v>11</v>
      </c>
      <c r="E28" t="s">
        <v>91</v>
      </c>
      <c r="F28" s="40">
        <v>17.397600000000001</v>
      </c>
      <c r="G28" s="40">
        <v>27.499099999999995</v>
      </c>
      <c r="H28" s="40">
        <v>6.2868000000000004</v>
      </c>
      <c r="I28" s="40">
        <v>11.110799999999999</v>
      </c>
      <c r="J28" s="40">
        <v>2.0194999999999999</v>
      </c>
      <c r="K28" s="40">
        <v>3.2061000000000002</v>
      </c>
      <c r="L28" s="40">
        <v>0.96230000000000004</v>
      </c>
      <c r="M28" s="40">
        <v>3.9136000000000002</v>
      </c>
      <c r="N28" s="43">
        <v>0.2473156856493641</v>
      </c>
      <c r="O28" s="43">
        <v>0.60926594956207591</v>
      </c>
      <c r="P28" s="43">
        <v>0.20073320660409941</v>
      </c>
    </row>
    <row r="29" spans="1:16" x14ac:dyDescent="0.2">
      <c r="A29" t="s">
        <v>30</v>
      </c>
      <c r="B29" t="s">
        <v>52</v>
      </c>
      <c r="C29" s="113">
        <v>4.4333333333333336</v>
      </c>
      <c r="D29" t="s">
        <v>11</v>
      </c>
      <c r="E29" t="s">
        <v>91</v>
      </c>
      <c r="F29" s="40">
        <v>50.755099999999999</v>
      </c>
      <c r="G29" s="40">
        <v>111.5044</v>
      </c>
      <c r="H29" s="40">
        <v>13.1158</v>
      </c>
      <c r="I29" s="40">
        <v>37.639299999999999</v>
      </c>
      <c r="J29" s="40">
        <v>15.05</v>
      </c>
      <c r="K29" s="40">
        <v>9.8445</v>
      </c>
      <c r="L29" s="40">
        <v>18.115600000000001</v>
      </c>
      <c r="M29" s="40">
        <v>17.7392</v>
      </c>
      <c r="N29" s="43">
        <v>0.45784675241760481</v>
      </c>
      <c r="O29" s="43">
        <v>-9.118692529015782E-3</v>
      </c>
      <c r="P29" s="43">
        <v>-0.18434283661725775</v>
      </c>
    </row>
    <row r="30" spans="1:16" x14ac:dyDescent="0.2">
      <c r="A30" t="s">
        <v>156</v>
      </c>
      <c r="B30" t="s">
        <v>155</v>
      </c>
      <c r="C30" s="113">
        <v>6</v>
      </c>
      <c r="D30" t="s">
        <v>11</v>
      </c>
      <c r="E30" t="s">
        <v>91</v>
      </c>
      <c r="F30" s="40">
        <v>28.523800000000001</v>
      </c>
      <c r="G30" s="40">
        <v>63.570999999999998</v>
      </c>
      <c r="H30" s="40">
        <v>13.716000000000001</v>
      </c>
      <c r="I30" s="40">
        <v>14.8078</v>
      </c>
      <c r="J30" s="40">
        <v>11.497400000000001</v>
      </c>
      <c r="K30" s="40">
        <v>5.5268999999999995</v>
      </c>
      <c r="L30" s="40">
        <v>9.6188000000000002</v>
      </c>
      <c r="M30" s="40">
        <v>8.4040999999999997</v>
      </c>
      <c r="N30" s="43">
        <v>3.3263063588613619E-2</v>
      </c>
      <c r="O30" s="43">
        <v>-5.8629683296094692E-2</v>
      </c>
      <c r="P30" s="43">
        <v>-0.3181180341132489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opLeftCell="Y1" workbookViewId="0">
      <selection activeCell="B33" sqref="B33"/>
    </sheetView>
  </sheetViews>
  <sheetFormatPr baseColWidth="10" defaultColWidth="6.6640625" defaultRowHeight="16" x14ac:dyDescent="0.2"/>
  <cols>
    <col min="1" max="1" width="19.1640625" customWidth="1"/>
    <col min="2" max="2" width="19" customWidth="1"/>
    <col min="4" max="4" width="7.33203125" customWidth="1"/>
    <col min="5" max="5" width="8.33203125" customWidth="1"/>
    <col min="6" max="29" width="3.83203125" style="99" customWidth="1"/>
    <col min="30" max="31" width="6.83203125" bestFit="1" customWidth="1"/>
    <col min="32" max="32" width="9" style="5" customWidth="1"/>
    <col min="33" max="33" width="16" style="5" customWidth="1"/>
    <col min="34" max="34" width="6.6640625" style="3"/>
    <col min="35" max="35" width="7.1640625" style="3" customWidth="1"/>
    <col min="36" max="37" width="6.6640625" style="3"/>
    <col min="38" max="38" width="8.33203125" style="43" bestFit="1" customWidth="1"/>
    <col min="39" max="40" width="6.6640625" style="58"/>
  </cols>
  <sheetData>
    <row r="1" spans="1:52" s="64" customFormat="1" ht="76" customHeight="1" x14ac:dyDescent="0.2">
      <c r="A1" s="64" t="s">
        <v>101</v>
      </c>
      <c r="B1" s="64" t="s">
        <v>146</v>
      </c>
      <c r="C1" s="64" t="s">
        <v>132</v>
      </c>
      <c r="D1" s="64" t="s">
        <v>1</v>
      </c>
      <c r="E1" s="64" t="s">
        <v>2</v>
      </c>
      <c r="F1" s="2" t="s">
        <v>121</v>
      </c>
      <c r="G1" s="2" t="s">
        <v>122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123</v>
      </c>
      <c r="M1" s="2" t="s">
        <v>124</v>
      </c>
      <c r="N1" s="109" t="s">
        <v>103</v>
      </c>
      <c r="O1" s="109" t="s">
        <v>104</v>
      </c>
      <c r="P1" s="109" t="s">
        <v>103</v>
      </c>
      <c r="Q1" s="109" t="s">
        <v>104</v>
      </c>
      <c r="R1" s="109" t="s">
        <v>105</v>
      </c>
      <c r="S1" s="109" t="s">
        <v>106</v>
      </c>
      <c r="T1" s="109" t="s">
        <v>105</v>
      </c>
      <c r="U1" s="109" t="s">
        <v>106</v>
      </c>
      <c r="V1" s="109" t="s">
        <v>107</v>
      </c>
      <c r="W1" s="109" t="s">
        <v>108</v>
      </c>
      <c r="X1" s="109" t="s">
        <v>107</v>
      </c>
      <c r="Y1" s="109" t="s">
        <v>108</v>
      </c>
      <c r="Z1" s="109" t="s">
        <v>109</v>
      </c>
      <c r="AA1" s="109" t="s">
        <v>110</v>
      </c>
      <c r="AB1" s="109" t="s">
        <v>109</v>
      </c>
      <c r="AC1" s="109" t="s">
        <v>110</v>
      </c>
      <c r="AD1" s="1" t="s">
        <v>170</v>
      </c>
      <c r="AE1" s="1" t="s">
        <v>169</v>
      </c>
      <c r="AF1" s="4" t="s">
        <v>56</v>
      </c>
      <c r="AG1" s="4" t="s">
        <v>57</v>
      </c>
      <c r="AH1" s="2" t="s">
        <v>58</v>
      </c>
      <c r="AI1" s="2" t="s">
        <v>59</v>
      </c>
      <c r="AJ1" s="2" t="s">
        <v>61</v>
      </c>
      <c r="AK1" s="2" t="s">
        <v>60</v>
      </c>
      <c r="AL1" s="42" t="s">
        <v>95</v>
      </c>
      <c r="AM1" s="53" t="s">
        <v>139</v>
      </c>
      <c r="AN1" s="53" t="s">
        <v>62</v>
      </c>
    </row>
    <row r="2" spans="1:52" s="6" customFormat="1" x14ac:dyDescent="0.2">
      <c r="A2" s="6" t="s">
        <v>16</v>
      </c>
      <c r="B2" t="s">
        <v>42</v>
      </c>
      <c r="C2">
        <v>10.6</v>
      </c>
      <c r="D2" t="s">
        <v>11</v>
      </c>
      <c r="E2" t="s">
        <v>6</v>
      </c>
      <c r="F2" s="99" t="s">
        <v>7</v>
      </c>
      <c r="G2" s="99" t="s">
        <v>7</v>
      </c>
      <c r="H2" s="99">
        <v>8.8768999999999991</v>
      </c>
      <c r="I2" s="99">
        <v>5.2622</v>
      </c>
      <c r="J2" s="99" t="s">
        <v>7</v>
      </c>
      <c r="K2" s="99" t="s">
        <v>7</v>
      </c>
      <c r="L2" s="99">
        <v>14.5578</v>
      </c>
      <c r="M2" s="99">
        <v>5.4329999999999998</v>
      </c>
      <c r="N2" s="99" t="s">
        <v>7</v>
      </c>
      <c r="O2" s="99" t="s">
        <v>7</v>
      </c>
      <c r="P2" s="99">
        <v>5.5528000000000004</v>
      </c>
      <c r="Q2" s="99">
        <v>3.2242000000000002</v>
      </c>
      <c r="R2" s="99" t="s">
        <v>7</v>
      </c>
      <c r="S2" s="99" t="s">
        <v>7</v>
      </c>
      <c r="T2" s="99">
        <v>9.7015999999999991</v>
      </c>
      <c r="U2" s="99">
        <v>8.6395</v>
      </c>
      <c r="V2" s="99" t="s">
        <v>7</v>
      </c>
      <c r="W2" s="99" t="s">
        <v>7</v>
      </c>
      <c r="X2" s="99">
        <v>9.7269000000000005</v>
      </c>
      <c r="Y2" s="99">
        <v>5.6585999999999999</v>
      </c>
      <c r="Z2" s="99" t="s">
        <v>7</v>
      </c>
      <c r="AA2" s="99" t="s">
        <v>7</v>
      </c>
      <c r="AB2" s="99">
        <v>10.521599999999999</v>
      </c>
      <c r="AC2" s="99">
        <v>6.1188000000000002</v>
      </c>
      <c r="AD2" s="60">
        <f>SUM(F2:M2)</f>
        <v>34.129899999999999</v>
      </c>
      <c r="AE2" s="59">
        <f>SUM(F2:AC2)</f>
        <v>93.273899999999998</v>
      </c>
      <c r="AF2" s="7">
        <f>SUM(F2,H2,J2,L2)</f>
        <v>23.434699999999999</v>
      </c>
      <c r="AG2" s="7">
        <f>SUM(G2,I2,K2,M2)</f>
        <v>10.6952</v>
      </c>
      <c r="AH2" s="6">
        <f t="shared" ref="AH2:AH28" si="0">SUM(N2,P2,R2,T2)</f>
        <v>15.2544</v>
      </c>
      <c r="AI2" s="6">
        <f t="shared" ref="AI2:AI28" si="1">SUM(O2,Q2,S2,U2)</f>
        <v>11.8637</v>
      </c>
      <c r="AJ2" s="6">
        <f t="shared" ref="AJ2:AJ28" si="2">SUM(V2,X2,Z2,AB2)</f>
        <v>20.2485</v>
      </c>
      <c r="AK2" s="6">
        <f t="shared" ref="AK2:AK28" si="3">SUM(W2,Y2,AA2,AC2)</f>
        <v>11.7774</v>
      </c>
      <c r="AL2" s="17">
        <f t="shared" ref="AL2:AL31" si="4">LOG(AG2/AF2)</f>
        <v>-0.34067048797770749</v>
      </c>
      <c r="AM2" s="54">
        <f>LOG(AK2/AJ2)</f>
        <v>-0.23534343099585717</v>
      </c>
      <c r="AN2" s="54">
        <f>LOG(AI2/AH2)</f>
        <v>-0.10917497418817601</v>
      </c>
    </row>
    <row r="3" spans="1:52" s="6" customFormat="1" x14ac:dyDescent="0.2">
      <c r="A3" s="6" t="s">
        <v>12</v>
      </c>
      <c r="B3" t="s">
        <v>47</v>
      </c>
      <c r="C3">
        <v>10.7</v>
      </c>
      <c r="D3" t="s">
        <v>5</v>
      </c>
      <c r="E3" t="s">
        <v>6</v>
      </c>
      <c r="F3" s="99">
        <v>5.4397000000000002</v>
      </c>
      <c r="G3" s="99">
        <v>11.7608</v>
      </c>
      <c r="H3" s="99" t="s">
        <v>7</v>
      </c>
      <c r="I3" s="99" t="s">
        <v>7</v>
      </c>
      <c r="J3" s="99">
        <v>6.4527999999999999</v>
      </c>
      <c r="K3" s="99">
        <v>3.8302999999999998</v>
      </c>
      <c r="L3" s="99" t="s">
        <v>7</v>
      </c>
      <c r="M3" s="99" t="s">
        <v>7</v>
      </c>
      <c r="N3" s="99">
        <v>7.4935</v>
      </c>
      <c r="O3" s="99">
        <v>3.2464</v>
      </c>
      <c r="P3" s="99" t="s">
        <v>7</v>
      </c>
      <c r="Q3" s="99" t="s">
        <v>7</v>
      </c>
      <c r="R3" s="99" t="s">
        <v>7</v>
      </c>
      <c r="S3" s="99" t="s">
        <v>7</v>
      </c>
      <c r="T3" s="99" t="s">
        <v>7</v>
      </c>
      <c r="U3" s="99" t="s">
        <v>7</v>
      </c>
      <c r="V3" s="99">
        <v>6.7983000000000002</v>
      </c>
      <c r="W3" s="99">
        <v>2.5644</v>
      </c>
      <c r="X3" s="99" t="s">
        <v>7</v>
      </c>
      <c r="Y3" s="99" t="s">
        <v>7</v>
      </c>
      <c r="Z3" s="99">
        <v>3.2305999999999999</v>
      </c>
      <c r="AA3" s="99">
        <v>3.6120999999999999</v>
      </c>
      <c r="AB3" s="99" t="s">
        <v>7</v>
      </c>
      <c r="AC3" s="99" t="s">
        <v>7</v>
      </c>
      <c r="AD3" s="60">
        <f t="shared" ref="AD3:AD13" si="5">SUM(F3:M3)</f>
        <v>27.483599999999999</v>
      </c>
      <c r="AE3" s="59">
        <f t="shared" ref="AE3:AE13" si="6">SUM(F3:AC3)</f>
        <v>54.428899999999999</v>
      </c>
      <c r="AF3" s="7">
        <f t="shared" ref="AF3:AG13" si="7">SUM(F3,H3,J3,L3)</f>
        <v>11.8925</v>
      </c>
      <c r="AG3" s="7">
        <f t="shared" si="7"/>
        <v>15.591099999999999</v>
      </c>
      <c r="AH3" s="6">
        <f t="shared" si="0"/>
        <v>7.4935</v>
      </c>
      <c r="AI3" s="6">
        <f t="shared" si="1"/>
        <v>3.2464</v>
      </c>
      <c r="AJ3" s="6">
        <f t="shared" si="2"/>
        <v>10.0289</v>
      </c>
      <c r="AK3" s="6">
        <f t="shared" si="3"/>
        <v>6.1764999999999999</v>
      </c>
      <c r="AL3" s="17">
        <f t="shared" si="4"/>
        <v>0.11760359698768176</v>
      </c>
      <c r="AM3" s="54">
        <f t="shared" ref="AM3:AM13" si="8">LOG(AK3/AJ3)</f>
        <v>-0.2105108551482423</v>
      </c>
      <c r="AN3" s="54">
        <f t="shared" ref="AN3:AN13" si="9">LOG(AI3/AH3)</f>
        <v>-0.36328268195544317</v>
      </c>
    </row>
    <row r="4" spans="1:52" s="6" customFormat="1" x14ac:dyDescent="0.2">
      <c r="A4" s="6" t="s">
        <v>34</v>
      </c>
      <c r="B4" t="s">
        <v>39</v>
      </c>
      <c r="C4">
        <v>11.133333333333333</v>
      </c>
      <c r="D4" t="s">
        <v>5</v>
      </c>
      <c r="E4" t="s">
        <v>6</v>
      </c>
      <c r="F4" s="99" t="s">
        <v>7</v>
      </c>
      <c r="G4" s="99" t="s">
        <v>7</v>
      </c>
      <c r="H4" s="99">
        <v>8.9652999999999992</v>
      </c>
      <c r="I4" s="99">
        <v>13.8788</v>
      </c>
      <c r="J4" s="99" t="s">
        <v>7</v>
      </c>
      <c r="K4" s="99" t="s">
        <v>7</v>
      </c>
      <c r="L4" s="99">
        <v>15.71</v>
      </c>
      <c r="M4" s="99">
        <v>6.1712999999999996</v>
      </c>
      <c r="N4" s="99" t="s">
        <v>7</v>
      </c>
      <c r="O4" s="99" t="s">
        <v>7</v>
      </c>
      <c r="P4" s="99">
        <v>6.1204000000000001</v>
      </c>
      <c r="Q4" s="99">
        <v>0.53269999999999995</v>
      </c>
      <c r="R4" s="99" t="s">
        <v>7</v>
      </c>
      <c r="S4" s="99" t="s">
        <v>7</v>
      </c>
      <c r="T4" s="99">
        <v>5.2191000000000001</v>
      </c>
      <c r="U4" s="99">
        <v>10.991899999999999</v>
      </c>
      <c r="V4" s="99" t="s">
        <v>7</v>
      </c>
      <c r="W4" s="99" t="s">
        <v>7</v>
      </c>
      <c r="X4" s="99">
        <v>12.303100000000001</v>
      </c>
      <c r="Y4" s="99">
        <v>1.1156999999999999</v>
      </c>
      <c r="Z4" s="99" t="s">
        <v>7</v>
      </c>
      <c r="AA4" s="99" t="s">
        <v>7</v>
      </c>
      <c r="AB4" s="99">
        <v>5.1043000000000003</v>
      </c>
      <c r="AC4" s="99">
        <v>12.0059</v>
      </c>
      <c r="AD4" s="60">
        <f t="shared" si="5"/>
        <v>44.7254</v>
      </c>
      <c r="AE4" s="59">
        <f t="shared" si="6"/>
        <v>98.118499999999983</v>
      </c>
      <c r="AF4" s="7">
        <f t="shared" si="7"/>
        <v>24.6753</v>
      </c>
      <c r="AG4" s="7">
        <f t="shared" si="7"/>
        <v>20.0501</v>
      </c>
      <c r="AH4" s="6">
        <f t="shared" si="0"/>
        <v>11.339500000000001</v>
      </c>
      <c r="AI4" s="6">
        <f t="shared" si="1"/>
        <v>11.5246</v>
      </c>
      <c r="AJ4" s="6">
        <f t="shared" si="2"/>
        <v>17.407400000000003</v>
      </c>
      <c r="AK4" s="6">
        <f t="shared" si="3"/>
        <v>13.121600000000001</v>
      </c>
      <c r="AL4" s="17">
        <f t="shared" si="4"/>
        <v>-9.014589847758217E-2</v>
      </c>
      <c r="AM4" s="54">
        <f t="shared" si="8"/>
        <v>-0.12274711441836429</v>
      </c>
      <c r="AN4" s="54">
        <f t="shared" si="9"/>
        <v>7.0319553247083846E-3</v>
      </c>
    </row>
    <row r="5" spans="1:52" s="6" customFormat="1" x14ac:dyDescent="0.2">
      <c r="A5" s="6" t="s">
        <v>35</v>
      </c>
      <c r="B5" t="s">
        <v>131</v>
      </c>
      <c r="C5">
        <v>11.1</v>
      </c>
      <c r="D5" t="s">
        <v>5</v>
      </c>
      <c r="E5" t="s">
        <v>6</v>
      </c>
      <c r="F5" s="99" t="s">
        <v>7</v>
      </c>
      <c r="G5" s="99" t="s">
        <v>7</v>
      </c>
      <c r="H5" s="99">
        <v>2.4397000000000002</v>
      </c>
      <c r="I5" s="99">
        <v>2.2273999999999998</v>
      </c>
      <c r="J5" s="99" t="s">
        <v>7</v>
      </c>
      <c r="K5" s="99" t="s">
        <v>7</v>
      </c>
      <c r="L5" s="99">
        <v>9.3811</v>
      </c>
      <c r="M5" s="99">
        <v>5.7133000000000003</v>
      </c>
      <c r="N5" s="99" t="s">
        <v>7</v>
      </c>
      <c r="O5" s="99" t="s">
        <v>7</v>
      </c>
      <c r="P5" s="99">
        <v>6.1052999999999997</v>
      </c>
      <c r="Q5" s="99">
        <v>2.6227</v>
      </c>
      <c r="R5" s="99" t="s">
        <v>7</v>
      </c>
      <c r="S5" s="99" t="s">
        <v>7</v>
      </c>
      <c r="T5" s="99">
        <v>4.6660000000000004</v>
      </c>
      <c r="U5" s="99">
        <v>3.7644000000000002</v>
      </c>
      <c r="V5" s="99" t="s">
        <v>7</v>
      </c>
      <c r="W5" s="99" t="s">
        <v>7</v>
      </c>
      <c r="X5" s="99">
        <v>4.6887999999999996</v>
      </c>
      <c r="Y5" s="99">
        <v>3.4647000000000001</v>
      </c>
      <c r="Z5" s="99" t="s">
        <v>7</v>
      </c>
      <c r="AA5" s="99" t="s">
        <v>7</v>
      </c>
      <c r="AB5" s="99">
        <v>1.6681999999999999</v>
      </c>
      <c r="AC5" s="99">
        <v>3.1608999999999998</v>
      </c>
      <c r="AD5" s="60">
        <f t="shared" si="5"/>
        <v>19.761499999999998</v>
      </c>
      <c r="AE5" s="59">
        <f t="shared" si="6"/>
        <v>49.902500000000003</v>
      </c>
      <c r="AF5" s="7">
        <f t="shared" si="7"/>
        <v>11.8208</v>
      </c>
      <c r="AG5" s="7">
        <f t="shared" si="7"/>
        <v>7.9406999999999996</v>
      </c>
      <c r="AH5" s="6">
        <f t="shared" si="0"/>
        <v>10.7713</v>
      </c>
      <c r="AI5" s="6">
        <f t="shared" si="1"/>
        <v>6.3871000000000002</v>
      </c>
      <c r="AJ5" s="6">
        <f t="shared" si="2"/>
        <v>6.3569999999999993</v>
      </c>
      <c r="AK5" s="6">
        <f t="shared" si="3"/>
        <v>6.6256000000000004</v>
      </c>
      <c r="AL5" s="17">
        <f t="shared" si="4"/>
        <v>-0.17278808075807192</v>
      </c>
      <c r="AM5" s="54">
        <f t="shared" si="8"/>
        <v>1.7973001727845866E-2</v>
      </c>
      <c r="AN5" s="54">
        <f t="shared" si="9"/>
        <v>-0.22696440617033944</v>
      </c>
    </row>
    <row r="6" spans="1:52" s="6" customFormat="1" x14ac:dyDescent="0.2">
      <c r="A6" s="6" t="s">
        <v>15</v>
      </c>
      <c r="B6" t="s">
        <v>54</v>
      </c>
      <c r="C6">
        <v>11.733333333333333</v>
      </c>
      <c r="D6" t="s">
        <v>11</v>
      </c>
      <c r="E6" t="s">
        <v>6</v>
      </c>
      <c r="F6" s="99">
        <v>13.4979</v>
      </c>
      <c r="G6" s="99">
        <v>33.102400000000003</v>
      </c>
      <c r="H6" s="99" t="s">
        <v>7</v>
      </c>
      <c r="I6" s="99" t="s">
        <v>7</v>
      </c>
      <c r="J6" s="99">
        <v>19.8126</v>
      </c>
      <c r="K6" s="99">
        <v>2.9607000000000001</v>
      </c>
      <c r="L6" s="99" t="s">
        <v>7</v>
      </c>
      <c r="M6" s="99" t="s">
        <v>7</v>
      </c>
      <c r="N6" s="99">
        <v>16.941400000000002</v>
      </c>
      <c r="O6" s="99">
        <v>3.9552999999999998</v>
      </c>
      <c r="P6" s="99" t="s">
        <v>7</v>
      </c>
      <c r="Q6" s="99" t="s">
        <v>7</v>
      </c>
      <c r="R6" s="99">
        <v>5.6624999999999996</v>
      </c>
      <c r="S6" s="99">
        <v>9.3717000000000006</v>
      </c>
      <c r="T6" s="99" t="s">
        <v>7</v>
      </c>
      <c r="U6" s="99" t="s">
        <v>7</v>
      </c>
      <c r="V6" s="99">
        <v>7.2073</v>
      </c>
      <c r="W6" s="99">
        <v>4.1031000000000004</v>
      </c>
      <c r="X6" s="99" t="s">
        <v>7</v>
      </c>
      <c r="Y6" s="99" t="s">
        <v>7</v>
      </c>
      <c r="Z6" s="99">
        <v>2.5817000000000001</v>
      </c>
      <c r="AA6" s="99">
        <v>7.8226000000000004</v>
      </c>
      <c r="AB6" s="99" t="s">
        <v>7</v>
      </c>
      <c r="AC6" s="99" t="s">
        <v>7</v>
      </c>
      <c r="AD6" s="60">
        <f t="shared" si="5"/>
        <v>69.37360000000001</v>
      </c>
      <c r="AE6" s="59">
        <f t="shared" si="6"/>
        <v>127.0192</v>
      </c>
      <c r="AF6" s="7">
        <f t="shared" si="7"/>
        <v>33.310499999999998</v>
      </c>
      <c r="AG6" s="7">
        <f t="shared" si="7"/>
        <v>36.063100000000006</v>
      </c>
      <c r="AH6" s="6">
        <f t="shared" si="0"/>
        <v>22.603900000000003</v>
      </c>
      <c r="AI6" s="6">
        <f t="shared" si="1"/>
        <v>13.327</v>
      </c>
      <c r="AJ6" s="6">
        <f t="shared" si="2"/>
        <v>9.7889999999999997</v>
      </c>
      <c r="AK6" s="6">
        <f t="shared" si="3"/>
        <v>11.925700000000001</v>
      </c>
      <c r="AL6" s="17">
        <f t="shared" si="4"/>
        <v>3.4481904513684644E-2</v>
      </c>
      <c r="AM6" s="54">
        <f t="shared" si="8"/>
        <v>8.5745551633550826E-2</v>
      </c>
      <c r="AN6" s="54">
        <f t="shared" si="9"/>
        <v>-0.22945097958463784</v>
      </c>
    </row>
    <row r="7" spans="1:52" s="6" customFormat="1" x14ac:dyDescent="0.2">
      <c r="A7" s="6" t="s">
        <v>12</v>
      </c>
      <c r="B7" t="s">
        <v>38</v>
      </c>
      <c r="C7">
        <v>12.166666666666666</v>
      </c>
      <c r="D7" t="s">
        <v>11</v>
      </c>
      <c r="E7" t="s">
        <v>6</v>
      </c>
      <c r="F7" s="99">
        <v>9.5099</v>
      </c>
      <c r="G7" s="99">
        <v>6.0437000000000003</v>
      </c>
      <c r="H7" s="99" t="s">
        <v>7</v>
      </c>
      <c r="I7" s="99" t="s">
        <v>7</v>
      </c>
      <c r="J7" s="99">
        <v>5.0979000000000001</v>
      </c>
      <c r="K7" s="99">
        <v>6.3021000000000003</v>
      </c>
      <c r="L7" s="99" t="s">
        <v>7</v>
      </c>
      <c r="M7" s="99" t="s">
        <v>7</v>
      </c>
      <c r="N7" s="99">
        <v>2.1566999999999998</v>
      </c>
      <c r="O7" s="99">
        <v>2.4483000000000001</v>
      </c>
      <c r="P7" s="99" t="s">
        <v>7</v>
      </c>
      <c r="Q7" s="99" t="s">
        <v>7</v>
      </c>
      <c r="R7" s="99" t="s">
        <v>7</v>
      </c>
      <c r="S7" s="99" t="s">
        <v>7</v>
      </c>
      <c r="T7" s="99" t="s">
        <v>7</v>
      </c>
      <c r="U7" s="99" t="s">
        <v>7</v>
      </c>
      <c r="V7" s="99">
        <v>5.2962999999999996</v>
      </c>
      <c r="W7" s="99">
        <v>0.70750000000000002</v>
      </c>
      <c r="X7" s="99" t="s">
        <v>7</v>
      </c>
      <c r="Y7" s="99" t="s">
        <v>7</v>
      </c>
      <c r="Z7" s="99">
        <v>3.6888000000000001</v>
      </c>
      <c r="AA7" s="99">
        <v>2.9447999999999999</v>
      </c>
      <c r="AB7" s="99" t="s">
        <v>7</v>
      </c>
      <c r="AC7" s="99" t="s">
        <v>7</v>
      </c>
      <c r="AD7" s="60">
        <f t="shared" si="5"/>
        <v>26.953599999999998</v>
      </c>
      <c r="AE7" s="59">
        <f t="shared" si="6"/>
        <v>44.196000000000005</v>
      </c>
      <c r="AF7" s="7">
        <f t="shared" si="7"/>
        <v>14.607800000000001</v>
      </c>
      <c r="AG7" s="7">
        <f t="shared" si="7"/>
        <v>12.345800000000001</v>
      </c>
      <c r="AH7" s="6">
        <f t="shared" si="0"/>
        <v>2.1566999999999998</v>
      </c>
      <c r="AI7" s="6">
        <f t="shared" si="1"/>
        <v>2.4483000000000001</v>
      </c>
      <c r="AJ7" s="6">
        <f t="shared" si="2"/>
        <v>8.9850999999999992</v>
      </c>
      <c r="AK7" s="6">
        <f t="shared" si="3"/>
        <v>3.6522999999999999</v>
      </c>
      <c r="AL7" s="17">
        <f t="shared" si="4"/>
        <v>-7.3065576981695413E-2</v>
      </c>
      <c r="AM7" s="54">
        <f t="shared" si="8"/>
        <v>-0.39095647168280639</v>
      </c>
      <c r="AN7" s="54">
        <f t="shared" si="9"/>
        <v>5.5074894244396738E-2</v>
      </c>
    </row>
    <row r="8" spans="1:52" s="6" customFormat="1" x14ac:dyDescent="0.2">
      <c r="A8" s="6" t="s">
        <v>26</v>
      </c>
      <c r="B8" t="s">
        <v>40</v>
      </c>
      <c r="C8">
        <v>12.666666666666666</v>
      </c>
      <c r="D8" t="s">
        <v>5</v>
      </c>
      <c r="E8" t="s">
        <v>6</v>
      </c>
      <c r="F8" s="99" t="s">
        <v>7</v>
      </c>
      <c r="G8" s="99" t="s">
        <v>7</v>
      </c>
      <c r="H8" s="99">
        <v>2.6394000000000002</v>
      </c>
      <c r="I8" s="99">
        <v>0.43140000000000001</v>
      </c>
      <c r="J8" s="99" t="s">
        <v>7</v>
      </c>
      <c r="K8" s="99" t="s">
        <v>7</v>
      </c>
      <c r="L8" s="99">
        <v>3.3475000000000001</v>
      </c>
      <c r="M8" s="99">
        <v>5.4905999999999997</v>
      </c>
      <c r="N8" s="99" t="s">
        <v>7</v>
      </c>
      <c r="O8" s="99" t="s">
        <v>7</v>
      </c>
      <c r="P8" s="99">
        <v>2.4731999999999998</v>
      </c>
      <c r="Q8" s="99">
        <v>1.5305</v>
      </c>
      <c r="R8" s="99" t="s">
        <v>7</v>
      </c>
      <c r="S8" s="99" t="s">
        <v>7</v>
      </c>
      <c r="T8" s="99">
        <v>6.5523999999999996</v>
      </c>
      <c r="U8" s="99">
        <v>7.5038</v>
      </c>
      <c r="V8" s="99" t="s">
        <v>7</v>
      </c>
      <c r="W8" s="99" t="s">
        <v>7</v>
      </c>
      <c r="X8" s="99">
        <v>2.5731000000000002</v>
      </c>
      <c r="Y8" s="99">
        <v>3.5392999999999999</v>
      </c>
      <c r="Z8" s="99" t="s">
        <v>7</v>
      </c>
      <c r="AA8" s="99" t="s">
        <v>7</v>
      </c>
      <c r="AB8" s="99">
        <v>6.5</v>
      </c>
      <c r="AC8" s="99">
        <v>4.4160000000000004</v>
      </c>
      <c r="AD8" s="60">
        <f t="shared" si="5"/>
        <v>11.908899999999999</v>
      </c>
      <c r="AE8" s="59">
        <f t="shared" si="6"/>
        <v>46.997199999999992</v>
      </c>
      <c r="AF8" s="7">
        <f t="shared" si="7"/>
        <v>5.9869000000000003</v>
      </c>
      <c r="AG8" s="7">
        <f t="shared" si="7"/>
        <v>5.9219999999999997</v>
      </c>
      <c r="AH8" s="6">
        <f t="shared" si="0"/>
        <v>9.025599999999999</v>
      </c>
      <c r="AI8" s="6">
        <f t="shared" si="1"/>
        <v>9.0343</v>
      </c>
      <c r="AJ8" s="6">
        <f t="shared" si="2"/>
        <v>9.0731000000000002</v>
      </c>
      <c r="AK8" s="6">
        <f t="shared" si="3"/>
        <v>7.9553000000000003</v>
      </c>
      <c r="AL8" s="17">
        <f t="shared" si="4"/>
        <v>-4.7336010735483094E-3</v>
      </c>
      <c r="AM8" s="54">
        <f t="shared" si="8"/>
        <v>-5.7099135675880236E-2</v>
      </c>
      <c r="AN8" s="54">
        <f t="shared" si="9"/>
        <v>4.1842560422067701E-4</v>
      </c>
    </row>
    <row r="9" spans="1:52" s="6" customFormat="1" x14ac:dyDescent="0.2">
      <c r="A9" s="6" t="s">
        <v>9</v>
      </c>
      <c r="B9" t="s">
        <v>41</v>
      </c>
      <c r="C9">
        <v>12.833333333333334</v>
      </c>
      <c r="D9" t="s">
        <v>5</v>
      </c>
      <c r="E9" t="s">
        <v>6</v>
      </c>
      <c r="F9" s="99" t="s">
        <v>7</v>
      </c>
      <c r="G9" s="99" t="s">
        <v>7</v>
      </c>
      <c r="H9" s="99">
        <v>10.1479</v>
      </c>
      <c r="I9" s="99">
        <v>9.2441999999999993</v>
      </c>
      <c r="J9" s="99" t="s">
        <v>7</v>
      </c>
      <c r="K9" s="99" t="s">
        <v>7</v>
      </c>
      <c r="L9" s="99">
        <v>8.1388999999999996</v>
      </c>
      <c r="M9" s="99">
        <v>13.119</v>
      </c>
      <c r="N9" s="99" t="s">
        <v>7</v>
      </c>
      <c r="O9" s="99" t="s">
        <v>7</v>
      </c>
      <c r="P9" s="99">
        <v>4.7214999999999998</v>
      </c>
      <c r="Q9" s="99">
        <v>7.6218000000000004</v>
      </c>
      <c r="R9" s="99" t="s">
        <v>7</v>
      </c>
      <c r="S9" s="99" t="s">
        <v>7</v>
      </c>
      <c r="T9" s="99">
        <v>10.775499999999999</v>
      </c>
      <c r="U9" s="99">
        <v>8.4908000000000001</v>
      </c>
      <c r="V9" s="99" t="s">
        <v>7</v>
      </c>
      <c r="W9" s="99" t="s">
        <v>7</v>
      </c>
      <c r="X9" s="99">
        <v>2.6364999999999998</v>
      </c>
      <c r="Y9" s="99">
        <v>3.4699</v>
      </c>
      <c r="Z9" s="99" t="s">
        <v>7</v>
      </c>
      <c r="AA9" s="99" t="s">
        <v>7</v>
      </c>
      <c r="AB9" s="99">
        <v>11.326499999999999</v>
      </c>
      <c r="AC9" s="99">
        <v>4.6276999999999999</v>
      </c>
      <c r="AD9" s="60">
        <f t="shared" si="5"/>
        <v>40.65</v>
      </c>
      <c r="AE9" s="59">
        <f t="shared" si="6"/>
        <v>94.3202</v>
      </c>
      <c r="AF9" s="7">
        <f t="shared" si="7"/>
        <v>18.286799999999999</v>
      </c>
      <c r="AG9" s="7">
        <f t="shared" si="7"/>
        <v>22.363199999999999</v>
      </c>
      <c r="AH9" s="6">
        <f t="shared" si="0"/>
        <v>15.497</v>
      </c>
      <c r="AI9" s="6">
        <f t="shared" si="1"/>
        <v>16.1126</v>
      </c>
      <c r="AJ9" s="6">
        <f t="shared" si="2"/>
        <v>13.962999999999999</v>
      </c>
      <c r="AK9" s="6">
        <f t="shared" si="3"/>
        <v>8.0975999999999999</v>
      </c>
      <c r="AL9" s="17">
        <f t="shared" si="4"/>
        <v>8.7396232720832148E-2</v>
      </c>
      <c r="AM9" s="54">
        <f t="shared" si="8"/>
        <v>-0.23662241805531836</v>
      </c>
      <c r="AN9" s="54">
        <f t="shared" si="9"/>
        <v>1.6917992703460071E-2</v>
      </c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s="6" customFormat="1" x14ac:dyDescent="0.2">
      <c r="A10" s="6" t="s">
        <v>14</v>
      </c>
      <c r="B10" t="s">
        <v>46</v>
      </c>
      <c r="C10">
        <v>12.3</v>
      </c>
      <c r="D10" t="s">
        <v>5</v>
      </c>
      <c r="E10" t="s">
        <v>6</v>
      </c>
      <c r="F10" s="99" t="s">
        <v>7</v>
      </c>
      <c r="G10" s="99" t="s">
        <v>7</v>
      </c>
      <c r="H10" s="99">
        <v>1.4358</v>
      </c>
      <c r="I10" s="99">
        <v>1.4153</v>
      </c>
      <c r="J10" s="99" t="s">
        <v>7</v>
      </c>
      <c r="K10" s="99" t="s">
        <v>7</v>
      </c>
      <c r="L10" s="99">
        <v>3.0893999999999999</v>
      </c>
      <c r="M10" s="99">
        <v>4.8545999999999996</v>
      </c>
      <c r="N10" s="99" t="s">
        <v>7</v>
      </c>
      <c r="O10" s="99" t="s">
        <v>7</v>
      </c>
      <c r="P10" s="99" t="s">
        <v>7</v>
      </c>
      <c r="Q10" s="99" t="s">
        <v>7</v>
      </c>
      <c r="R10" s="99" t="s">
        <v>7</v>
      </c>
      <c r="S10" s="99" t="s">
        <v>7</v>
      </c>
      <c r="T10" s="99">
        <v>6.5869999999999997</v>
      </c>
      <c r="U10" s="99">
        <v>8.1225000000000005</v>
      </c>
      <c r="V10" s="99" t="s">
        <v>7</v>
      </c>
      <c r="W10" s="99" t="s">
        <v>7</v>
      </c>
      <c r="X10" s="99">
        <v>0.67420000000000002</v>
      </c>
      <c r="Y10" s="99">
        <v>0.70779999999999998</v>
      </c>
      <c r="Z10" s="99" t="s">
        <v>7</v>
      </c>
      <c r="AA10" s="99" t="s">
        <v>7</v>
      </c>
      <c r="AB10" s="99">
        <v>4.8300999999999998</v>
      </c>
      <c r="AC10" s="99">
        <v>3.2246999999999999</v>
      </c>
      <c r="AD10" s="60">
        <f t="shared" si="5"/>
        <v>10.7951</v>
      </c>
      <c r="AE10" s="59">
        <f t="shared" si="6"/>
        <v>34.941400000000002</v>
      </c>
      <c r="AF10" s="7">
        <f t="shared" si="7"/>
        <v>4.5251999999999999</v>
      </c>
      <c r="AG10" s="7">
        <f t="shared" si="7"/>
        <v>6.2698999999999998</v>
      </c>
      <c r="AH10" s="6">
        <f t="shared" si="0"/>
        <v>6.5869999999999997</v>
      </c>
      <c r="AI10" s="6">
        <f t="shared" si="1"/>
        <v>8.1225000000000005</v>
      </c>
      <c r="AJ10" s="6">
        <f t="shared" si="2"/>
        <v>5.5042999999999997</v>
      </c>
      <c r="AK10" s="6">
        <f t="shared" si="3"/>
        <v>3.9325000000000001</v>
      </c>
      <c r="AL10" s="17">
        <f t="shared" si="4"/>
        <v>0.14162283577547438</v>
      </c>
      <c r="AM10" s="54">
        <f t="shared" si="8"/>
        <v>-0.14603336486126628</v>
      </c>
      <c r="AN10" s="54">
        <f t="shared" si="9"/>
        <v>9.100205657550671E-2</v>
      </c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s="6" customFormat="1" x14ac:dyDescent="0.2">
      <c r="A11" s="6" t="s">
        <v>22</v>
      </c>
      <c r="B11" t="s">
        <v>53</v>
      </c>
      <c r="C11">
        <v>12.666666666666666</v>
      </c>
      <c r="D11" t="s">
        <v>11</v>
      </c>
      <c r="E11" t="s">
        <v>6</v>
      </c>
      <c r="F11" s="99" t="s">
        <v>7</v>
      </c>
      <c r="G11" s="99" t="s">
        <v>7</v>
      </c>
      <c r="H11" s="99">
        <v>16.902799999999999</v>
      </c>
      <c r="I11" s="99">
        <v>14.4246</v>
      </c>
      <c r="J11" s="99" t="s">
        <v>7</v>
      </c>
      <c r="K11" s="99" t="s">
        <v>7</v>
      </c>
      <c r="L11" s="99">
        <v>13.304399999999999</v>
      </c>
      <c r="M11" s="99">
        <v>18.572099999999999</v>
      </c>
      <c r="N11" s="99" t="s">
        <v>7</v>
      </c>
      <c r="O11" s="99" t="s">
        <v>7</v>
      </c>
      <c r="P11" s="99">
        <v>6.0724</v>
      </c>
      <c r="Q11" s="99">
        <v>4.4965999999999999</v>
      </c>
      <c r="R11" s="99" t="s">
        <v>7</v>
      </c>
      <c r="S11" s="99" t="s">
        <v>7</v>
      </c>
      <c r="T11" s="99">
        <v>16.308399999999999</v>
      </c>
      <c r="U11" s="99">
        <v>7.1180000000000003</v>
      </c>
      <c r="V11" s="99" t="s">
        <v>7</v>
      </c>
      <c r="W11" s="99" t="s">
        <v>7</v>
      </c>
      <c r="X11" s="99">
        <v>9.0319000000000003</v>
      </c>
      <c r="Y11" s="99">
        <v>6.9264999999999999</v>
      </c>
      <c r="Z11" s="99" t="s">
        <v>7</v>
      </c>
      <c r="AA11" s="99" t="s">
        <v>7</v>
      </c>
      <c r="AB11" s="99">
        <v>8.0843000000000007</v>
      </c>
      <c r="AC11" s="99">
        <v>3.2989999999999999</v>
      </c>
      <c r="AD11" s="60">
        <f t="shared" si="5"/>
        <v>63.203899999999997</v>
      </c>
      <c r="AE11" s="59">
        <f t="shared" si="6"/>
        <v>124.54100000000001</v>
      </c>
      <c r="AF11" s="7">
        <f t="shared" si="7"/>
        <v>30.2072</v>
      </c>
      <c r="AG11" s="7">
        <f t="shared" si="7"/>
        <v>32.996699999999997</v>
      </c>
      <c r="AH11" s="6">
        <f t="shared" si="0"/>
        <v>22.380800000000001</v>
      </c>
      <c r="AI11" s="6">
        <f t="shared" si="1"/>
        <v>11.614599999999999</v>
      </c>
      <c r="AJ11" s="6">
        <f t="shared" si="2"/>
        <v>17.116199999999999</v>
      </c>
      <c r="AK11" s="6">
        <f t="shared" si="3"/>
        <v>10.2255</v>
      </c>
      <c r="AL11" s="17">
        <f t="shared" si="4"/>
        <v>3.8360037235251346E-2</v>
      </c>
      <c r="AM11" s="54">
        <f t="shared" si="8"/>
        <v>-0.22372279944745813</v>
      </c>
      <c r="AN11" s="54">
        <f t="shared" si="9"/>
        <v>-0.28487134874612402</v>
      </c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s="76" customFormat="1" x14ac:dyDescent="0.2">
      <c r="A12" s="100" t="s">
        <v>18</v>
      </c>
      <c r="B12" s="100" t="s">
        <v>147</v>
      </c>
      <c r="C12" s="76">
        <v>12.54</v>
      </c>
      <c r="D12" s="76" t="s">
        <v>11</v>
      </c>
      <c r="E12" s="76" t="s">
        <v>6</v>
      </c>
      <c r="F12" s="100" t="s">
        <v>7</v>
      </c>
      <c r="G12" s="100" t="s">
        <v>7</v>
      </c>
      <c r="H12" s="100">
        <v>9.0002999999999993</v>
      </c>
      <c r="I12" s="100">
        <v>21.172799999999999</v>
      </c>
      <c r="J12" s="100" t="s">
        <v>7</v>
      </c>
      <c r="K12" s="100" t="s">
        <v>7</v>
      </c>
      <c r="L12" s="100">
        <v>12.946300000000001</v>
      </c>
      <c r="M12" s="100">
        <v>3.6808000000000001</v>
      </c>
      <c r="N12" s="100">
        <v>2.6236999999999999</v>
      </c>
      <c r="O12" s="100">
        <v>3.5219999999999998</v>
      </c>
      <c r="P12" s="100" t="s">
        <v>7</v>
      </c>
      <c r="Q12" s="100" t="s">
        <v>7</v>
      </c>
      <c r="R12" s="100" t="s">
        <v>7</v>
      </c>
      <c r="S12" s="100">
        <v>9.6852</v>
      </c>
      <c r="T12" s="100" t="s">
        <v>7</v>
      </c>
      <c r="U12" s="100" t="s">
        <v>7</v>
      </c>
      <c r="V12" s="100">
        <v>4.7130000000000001</v>
      </c>
      <c r="W12" s="100">
        <v>2.8325999999999998</v>
      </c>
      <c r="X12" s="100" t="s">
        <v>7</v>
      </c>
      <c r="Y12" s="100" t="s">
        <v>7</v>
      </c>
      <c r="Z12" s="100">
        <v>10.358000000000001</v>
      </c>
      <c r="AA12" s="100">
        <v>9.8232999999999997</v>
      </c>
      <c r="AB12" s="100" t="s">
        <v>7</v>
      </c>
      <c r="AC12" s="100" t="s">
        <v>7</v>
      </c>
      <c r="AD12" s="60">
        <f t="shared" si="5"/>
        <v>46.800199999999997</v>
      </c>
      <c r="AE12" s="59">
        <f t="shared" si="6"/>
        <v>90.358000000000004</v>
      </c>
      <c r="AF12" s="7">
        <f t="shared" si="7"/>
        <v>21.9466</v>
      </c>
      <c r="AG12" s="7">
        <f t="shared" si="7"/>
        <v>24.8536</v>
      </c>
      <c r="AH12" s="6">
        <f t="shared" si="0"/>
        <v>2.6236999999999999</v>
      </c>
      <c r="AI12" s="6">
        <f t="shared" si="1"/>
        <v>13.2072</v>
      </c>
      <c r="AJ12" s="6">
        <f t="shared" si="2"/>
        <v>15.071000000000002</v>
      </c>
      <c r="AK12" s="6">
        <f t="shared" si="3"/>
        <v>12.655899999999999</v>
      </c>
      <c r="AL12" s="17">
        <f t="shared" si="4"/>
        <v>5.4022056172801147E-2</v>
      </c>
      <c r="AM12" s="54">
        <f t="shared" si="8"/>
        <v>-7.5849035228056153E-2</v>
      </c>
      <c r="AN12" s="54">
        <f t="shared" si="9"/>
        <v>0.70189657922806681</v>
      </c>
    </row>
    <row r="13" spans="1:52" s="76" customFormat="1" x14ac:dyDescent="0.2">
      <c r="A13" s="100" t="s">
        <v>21</v>
      </c>
      <c r="B13" s="76" t="s">
        <v>148</v>
      </c>
      <c r="C13" s="76">
        <v>12.5</v>
      </c>
      <c r="D13" s="76" t="s">
        <v>5</v>
      </c>
      <c r="E13" s="76" t="s">
        <v>6</v>
      </c>
      <c r="F13" s="100" t="s">
        <v>7</v>
      </c>
      <c r="G13" s="100" t="s">
        <v>7</v>
      </c>
      <c r="H13" s="100">
        <v>4.2603</v>
      </c>
      <c r="I13" s="100">
        <v>22.0946</v>
      </c>
      <c r="J13" s="100" t="s">
        <v>7</v>
      </c>
      <c r="K13" s="100" t="s">
        <v>7</v>
      </c>
      <c r="L13" s="100">
        <v>19.291499999999999</v>
      </c>
      <c r="M13" s="100">
        <v>9.3339999999999996</v>
      </c>
      <c r="N13" s="100">
        <v>13.090999999999999</v>
      </c>
      <c r="O13" s="100">
        <v>1.1652</v>
      </c>
      <c r="P13" s="100" t="s">
        <v>7</v>
      </c>
      <c r="Q13" s="100" t="s">
        <v>7</v>
      </c>
      <c r="R13" s="100">
        <v>3.2974000000000001</v>
      </c>
      <c r="S13" s="100">
        <v>3.4308000000000001</v>
      </c>
      <c r="T13" s="100" t="s">
        <v>7</v>
      </c>
      <c r="U13" s="100" t="s">
        <v>7</v>
      </c>
      <c r="V13" s="100">
        <v>13.6393</v>
      </c>
      <c r="W13" s="100">
        <v>3.8226</v>
      </c>
      <c r="X13" s="100" t="s">
        <v>7</v>
      </c>
      <c r="Y13" s="100" t="s">
        <v>7</v>
      </c>
      <c r="Z13" s="100">
        <v>5.8102</v>
      </c>
      <c r="AA13" s="100">
        <v>4.3246000000000002</v>
      </c>
      <c r="AB13" s="100" t="s">
        <v>7</v>
      </c>
      <c r="AC13" s="100" t="s">
        <v>7</v>
      </c>
      <c r="AD13" s="60">
        <f t="shared" si="5"/>
        <v>54.980400000000003</v>
      </c>
      <c r="AE13" s="59">
        <f t="shared" si="6"/>
        <v>103.5615</v>
      </c>
      <c r="AF13" s="7">
        <f t="shared" si="7"/>
        <v>23.5518</v>
      </c>
      <c r="AG13" s="7">
        <f t="shared" si="7"/>
        <v>31.428599999999999</v>
      </c>
      <c r="AH13" s="6">
        <f t="shared" si="0"/>
        <v>16.388400000000001</v>
      </c>
      <c r="AI13" s="6">
        <f t="shared" si="1"/>
        <v>4.5960000000000001</v>
      </c>
      <c r="AJ13" s="6">
        <f t="shared" si="2"/>
        <v>19.4495</v>
      </c>
      <c r="AK13" s="6">
        <f t="shared" si="3"/>
        <v>8.1471999999999998</v>
      </c>
      <c r="AL13" s="17">
        <f t="shared" si="4"/>
        <v>0.12530093094184142</v>
      </c>
      <c r="AM13" s="54">
        <f t="shared" si="8"/>
        <v>-0.37790006349811228</v>
      </c>
      <c r="AN13" s="54">
        <f t="shared" si="9"/>
        <v>-0.5521565354401522</v>
      </c>
    </row>
    <row r="14" spans="1:52" x14ac:dyDescent="0.2">
      <c r="A14" s="99" t="s">
        <v>3</v>
      </c>
      <c r="B14" t="s">
        <v>36</v>
      </c>
      <c r="C14">
        <v>4.9666666666666668</v>
      </c>
      <c r="D14" t="s">
        <v>5</v>
      </c>
      <c r="E14" t="s">
        <v>6</v>
      </c>
      <c r="F14" s="99" t="s">
        <v>7</v>
      </c>
      <c r="G14" s="99" t="s">
        <v>7</v>
      </c>
      <c r="H14" s="99">
        <v>4.4890999999999996</v>
      </c>
      <c r="I14" s="99">
        <v>4.7671000000000001</v>
      </c>
      <c r="J14" s="99" t="s">
        <v>7</v>
      </c>
      <c r="K14" s="99" t="s">
        <v>7</v>
      </c>
      <c r="L14" s="99">
        <v>3.8098000000000001</v>
      </c>
      <c r="M14" s="99">
        <v>9.2943999999999996</v>
      </c>
      <c r="N14" s="99" t="s">
        <v>7</v>
      </c>
      <c r="O14" s="99" t="s">
        <v>7</v>
      </c>
      <c r="P14" s="99">
        <v>8.5607000000000006</v>
      </c>
      <c r="Q14" s="99">
        <v>5.5553999999999997</v>
      </c>
      <c r="R14" s="99" t="s">
        <v>7</v>
      </c>
      <c r="S14" s="99" t="s">
        <v>7</v>
      </c>
      <c r="T14" s="99">
        <v>9.2096999999999998</v>
      </c>
      <c r="U14" s="99">
        <v>6.3532999999999999</v>
      </c>
      <c r="V14" s="99" t="s">
        <v>7</v>
      </c>
      <c r="W14" s="99" t="s">
        <v>7</v>
      </c>
      <c r="X14" s="99">
        <v>3.4018999999999999</v>
      </c>
      <c r="Y14" s="99">
        <v>4.0805999999999996</v>
      </c>
      <c r="Z14" s="99" t="s">
        <v>7</v>
      </c>
      <c r="AA14" s="99" t="s">
        <v>7</v>
      </c>
      <c r="AB14" s="99">
        <v>8.6518999999999995</v>
      </c>
      <c r="AC14" s="99">
        <v>3.4386000000000001</v>
      </c>
      <c r="AD14" s="60">
        <f t="shared" ref="AD14:AD28" si="10">SUM(F14:M14)</f>
        <v>22.360399999999998</v>
      </c>
      <c r="AE14" s="59">
        <f t="shared" ref="AE14:AE28" si="11">SUM(F14:AC14)</f>
        <v>71.612499999999983</v>
      </c>
      <c r="AF14" s="7">
        <f t="shared" ref="AF14:AG28" si="12">SUM(F14,H14,J14,L14)</f>
        <v>8.2988999999999997</v>
      </c>
      <c r="AG14" s="7">
        <f t="shared" si="12"/>
        <v>14.061499999999999</v>
      </c>
      <c r="AH14" s="6">
        <f t="shared" si="0"/>
        <v>17.770400000000002</v>
      </c>
      <c r="AI14" s="6">
        <f t="shared" si="1"/>
        <v>11.9087</v>
      </c>
      <c r="AJ14" s="6">
        <f t="shared" si="2"/>
        <v>12.053799999999999</v>
      </c>
      <c r="AK14" s="6">
        <f t="shared" si="3"/>
        <v>7.5191999999999997</v>
      </c>
      <c r="AL14" s="17">
        <f t="shared" si="4"/>
        <v>0.22901111973245911</v>
      </c>
      <c r="AM14" s="54">
        <f t="shared" ref="AM14:AM28" si="13">LOG(AK14/AJ14)</f>
        <v>-0.20495234466360482</v>
      </c>
      <c r="AN14" s="54">
        <f t="shared" ref="AN14:AN28" si="14">LOG(AI14/AH14)</f>
        <v>-0.17383284880223276</v>
      </c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x14ac:dyDescent="0.2">
      <c r="A15" s="99" t="s">
        <v>8</v>
      </c>
      <c r="B15" t="s">
        <v>37</v>
      </c>
      <c r="C15">
        <v>4.833333333333333</v>
      </c>
      <c r="D15" t="s">
        <v>5</v>
      </c>
      <c r="E15" t="s">
        <v>6</v>
      </c>
      <c r="F15" s="99" t="s">
        <v>7</v>
      </c>
      <c r="G15" s="99" t="s">
        <v>7</v>
      </c>
      <c r="H15" s="99">
        <v>9.5980000000000008</v>
      </c>
      <c r="I15" s="99">
        <v>10.733599999999999</v>
      </c>
      <c r="J15" s="99" t="s">
        <v>7</v>
      </c>
      <c r="K15" s="99" t="s">
        <v>7</v>
      </c>
      <c r="L15" s="99">
        <v>15.8278</v>
      </c>
      <c r="M15" s="99">
        <v>14.1478</v>
      </c>
      <c r="N15" s="99" t="s">
        <v>7</v>
      </c>
      <c r="O15" s="99" t="s">
        <v>7</v>
      </c>
      <c r="P15" s="99">
        <v>12.5983</v>
      </c>
      <c r="Q15" s="99">
        <v>8.1933000000000007</v>
      </c>
      <c r="R15" s="99" t="s">
        <v>7</v>
      </c>
      <c r="S15" s="99" t="s">
        <v>7</v>
      </c>
      <c r="T15" s="99">
        <v>17.528500000000001</v>
      </c>
      <c r="U15" s="99">
        <v>9.4725000000000001</v>
      </c>
      <c r="V15" s="99" t="s">
        <v>7</v>
      </c>
      <c r="W15" s="99" t="s">
        <v>7</v>
      </c>
      <c r="X15" s="99">
        <v>6.6985999999999999</v>
      </c>
      <c r="Y15" s="99">
        <v>16.896999999999998</v>
      </c>
      <c r="Z15" s="99" t="s">
        <v>7</v>
      </c>
      <c r="AA15" s="99" t="s">
        <v>7</v>
      </c>
      <c r="AB15" s="99">
        <v>2.5895999999999999</v>
      </c>
      <c r="AC15" s="99">
        <v>24.2149</v>
      </c>
      <c r="AD15" s="60">
        <f t="shared" si="10"/>
        <v>50.307200000000009</v>
      </c>
      <c r="AE15" s="59">
        <f t="shared" si="11"/>
        <v>148.49990000000003</v>
      </c>
      <c r="AF15" s="7">
        <f t="shared" si="12"/>
        <v>25.425800000000002</v>
      </c>
      <c r="AG15" s="7">
        <f t="shared" si="12"/>
        <v>24.881399999999999</v>
      </c>
      <c r="AH15" s="6">
        <f t="shared" si="0"/>
        <v>30.126800000000003</v>
      </c>
      <c r="AI15" s="6">
        <f t="shared" si="1"/>
        <v>17.665800000000001</v>
      </c>
      <c r="AJ15" s="6">
        <f t="shared" si="2"/>
        <v>9.2881999999999998</v>
      </c>
      <c r="AK15" s="6">
        <f t="shared" si="3"/>
        <v>41.111899999999999</v>
      </c>
      <c r="AL15" s="17">
        <f t="shared" si="4"/>
        <v>-9.3998133726025997E-3</v>
      </c>
      <c r="AM15" s="54">
        <f t="shared" si="13"/>
        <v>0.64603598994382672</v>
      </c>
      <c r="AN15" s="54">
        <f t="shared" si="14"/>
        <v>-0.23181969500729227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x14ac:dyDescent="0.2">
      <c r="A16" s="99" t="s">
        <v>27</v>
      </c>
      <c r="B16" t="s">
        <v>44</v>
      </c>
      <c r="C16">
        <v>4.9000000000000004</v>
      </c>
      <c r="D16" t="s">
        <v>11</v>
      </c>
      <c r="E16" t="s">
        <v>6</v>
      </c>
      <c r="F16" s="99" t="s">
        <v>7</v>
      </c>
      <c r="G16" s="99" t="s">
        <v>7</v>
      </c>
      <c r="H16" s="99">
        <v>2.4413999999999998</v>
      </c>
      <c r="I16" s="99">
        <v>19.196899999999999</v>
      </c>
      <c r="J16" s="99" t="s">
        <v>7</v>
      </c>
      <c r="K16" s="99" t="s">
        <v>7</v>
      </c>
      <c r="L16" s="99">
        <v>15.0634</v>
      </c>
      <c r="M16" s="99">
        <v>3.7635999999999998</v>
      </c>
      <c r="N16" s="99" t="s">
        <v>7</v>
      </c>
      <c r="O16" s="99" t="s">
        <v>7</v>
      </c>
      <c r="P16" s="99">
        <v>10.686500000000001</v>
      </c>
      <c r="Q16" s="99">
        <v>2.4188000000000001</v>
      </c>
      <c r="R16" s="99" t="s">
        <v>7</v>
      </c>
      <c r="S16" s="99" t="s">
        <v>7</v>
      </c>
      <c r="T16" s="99">
        <v>4.7777000000000003</v>
      </c>
      <c r="U16" s="99">
        <v>14.0023</v>
      </c>
      <c r="V16" s="99" t="s">
        <v>7</v>
      </c>
      <c r="W16" s="99" t="s">
        <v>7</v>
      </c>
      <c r="X16" s="99">
        <v>6.4657</v>
      </c>
      <c r="Y16" s="99">
        <v>1.9681</v>
      </c>
      <c r="Z16" s="99" t="s">
        <v>7</v>
      </c>
      <c r="AA16" s="99" t="s">
        <v>7</v>
      </c>
      <c r="AB16" s="99">
        <v>2.6434000000000002</v>
      </c>
      <c r="AC16" s="99">
        <v>10.9335</v>
      </c>
      <c r="AD16" s="60">
        <f t="shared" si="10"/>
        <v>40.465299999999999</v>
      </c>
      <c r="AE16" s="59">
        <f t="shared" si="11"/>
        <v>94.3613</v>
      </c>
      <c r="AF16" s="7">
        <f t="shared" si="12"/>
        <v>17.504799999999999</v>
      </c>
      <c r="AG16" s="7">
        <f t="shared" si="12"/>
        <v>22.9605</v>
      </c>
      <c r="AH16" s="6">
        <f t="shared" si="0"/>
        <v>15.464200000000002</v>
      </c>
      <c r="AI16" s="6">
        <f t="shared" si="1"/>
        <v>16.421099999999999</v>
      </c>
      <c r="AJ16" s="6">
        <f t="shared" si="2"/>
        <v>9.1090999999999998</v>
      </c>
      <c r="AK16" s="6">
        <f t="shared" si="3"/>
        <v>12.9016</v>
      </c>
      <c r="AL16" s="17">
        <f t="shared" si="4"/>
        <v>0.11782418813050637</v>
      </c>
      <c r="AM16" s="54">
        <f t="shared" si="13"/>
        <v>0.15116810314083848</v>
      </c>
      <c r="AN16" s="54">
        <f t="shared" si="14"/>
        <v>2.6074788006833178E-2</v>
      </c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x14ac:dyDescent="0.2">
      <c r="A17" s="99" t="s">
        <v>30</v>
      </c>
      <c r="B17" t="s">
        <v>52</v>
      </c>
      <c r="C17">
        <v>4.4333333333333336</v>
      </c>
      <c r="D17" t="s">
        <v>11</v>
      </c>
      <c r="E17" t="s">
        <v>6</v>
      </c>
      <c r="F17" s="99" t="s">
        <v>7</v>
      </c>
      <c r="G17" s="99" t="s">
        <v>7</v>
      </c>
      <c r="H17" s="99">
        <v>5.9877000000000002</v>
      </c>
      <c r="I17" s="99">
        <v>13.6839</v>
      </c>
      <c r="J17" s="99" t="s">
        <v>7</v>
      </c>
      <c r="K17" s="99" t="s">
        <v>7</v>
      </c>
      <c r="L17" s="99">
        <v>7.1280999999999999</v>
      </c>
      <c r="M17" s="99">
        <v>23.955400000000001</v>
      </c>
      <c r="N17" s="99" t="s">
        <v>7</v>
      </c>
      <c r="O17" s="99" t="s">
        <v>7</v>
      </c>
      <c r="P17" s="99">
        <v>6.1218000000000004</v>
      </c>
      <c r="Q17" s="99">
        <v>6.2214999999999998</v>
      </c>
      <c r="R17" s="99" t="s">
        <v>7</v>
      </c>
      <c r="S17" s="99" t="s">
        <v>7</v>
      </c>
      <c r="T17" s="99">
        <v>8.9282000000000004</v>
      </c>
      <c r="U17" s="99">
        <v>3.6230000000000002</v>
      </c>
      <c r="V17" s="99" t="s">
        <v>7</v>
      </c>
      <c r="W17" s="99" t="s">
        <v>7</v>
      </c>
      <c r="X17" s="99">
        <v>8.7639999999999993</v>
      </c>
      <c r="Y17" s="99">
        <v>12.746499999999999</v>
      </c>
      <c r="Z17" s="99" t="s">
        <v>7</v>
      </c>
      <c r="AA17" s="99" t="s">
        <v>7</v>
      </c>
      <c r="AB17" s="99">
        <v>9.3515999999999995</v>
      </c>
      <c r="AC17" s="99">
        <v>4.9927000000000001</v>
      </c>
      <c r="AD17" s="60">
        <f t="shared" si="10"/>
        <v>50.755099999999999</v>
      </c>
      <c r="AE17" s="59">
        <f t="shared" si="11"/>
        <v>111.5044</v>
      </c>
      <c r="AF17" s="7">
        <f t="shared" si="12"/>
        <v>13.1158</v>
      </c>
      <c r="AG17" s="7">
        <f t="shared" si="12"/>
        <v>37.639299999999999</v>
      </c>
      <c r="AH17" s="6">
        <f t="shared" si="0"/>
        <v>15.05</v>
      </c>
      <c r="AI17" s="6">
        <f t="shared" si="1"/>
        <v>9.8445</v>
      </c>
      <c r="AJ17" s="6">
        <f t="shared" si="2"/>
        <v>18.115600000000001</v>
      </c>
      <c r="AK17" s="6">
        <f t="shared" si="3"/>
        <v>17.7392</v>
      </c>
      <c r="AL17" s="17">
        <f t="shared" si="4"/>
        <v>0.45784675241760481</v>
      </c>
      <c r="AM17" s="54">
        <f t="shared" si="13"/>
        <v>-9.118692529015782E-3</v>
      </c>
      <c r="AN17" s="54">
        <f t="shared" si="14"/>
        <v>-0.18434283661725775</v>
      </c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x14ac:dyDescent="0.2">
      <c r="A18" s="99" t="s">
        <v>18</v>
      </c>
      <c r="B18" t="s">
        <v>43</v>
      </c>
      <c r="C18">
        <v>5.7666666666666666</v>
      </c>
      <c r="D18" t="s">
        <v>5</v>
      </c>
      <c r="E18" t="s">
        <v>6</v>
      </c>
      <c r="F18" s="99">
        <v>22.580200000000001</v>
      </c>
      <c r="G18" s="99">
        <v>20.158100000000001</v>
      </c>
      <c r="H18" s="99" t="s">
        <v>7</v>
      </c>
      <c r="I18" s="99" t="s">
        <v>7</v>
      </c>
      <c r="J18" s="99">
        <v>11.5101</v>
      </c>
      <c r="K18" s="100">
        <v>21.176600000000001</v>
      </c>
      <c r="L18" s="99" t="s">
        <v>7</v>
      </c>
      <c r="M18" s="99" t="s">
        <v>7</v>
      </c>
      <c r="N18" s="99">
        <v>0.433</v>
      </c>
      <c r="O18" s="99">
        <v>6.9950000000000001</v>
      </c>
      <c r="P18" s="99" t="s">
        <v>7</v>
      </c>
      <c r="Q18" s="99" t="s">
        <v>7</v>
      </c>
      <c r="R18" s="99">
        <v>2.7222</v>
      </c>
      <c r="S18" s="99">
        <v>2.2393999999999998</v>
      </c>
      <c r="T18" s="99" t="s">
        <v>7</v>
      </c>
      <c r="U18" s="99" t="s">
        <v>7</v>
      </c>
      <c r="V18" s="99">
        <v>9.2051999999999996</v>
      </c>
      <c r="W18" s="99">
        <v>13.199299999999999</v>
      </c>
      <c r="X18" s="99" t="s">
        <v>7</v>
      </c>
      <c r="Y18" s="99" t="s">
        <v>7</v>
      </c>
      <c r="Z18" s="99">
        <v>11.6905</v>
      </c>
      <c r="AA18" s="99">
        <v>7.3863000000000003</v>
      </c>
      <c r="AB18" s="99" t="s">
        <v>7</v>
      </c>
      <c r="AC18" s="99" t="s">
        <v>7</v>
      </c>
      <c r="AD18" s="60">
        <f t="shared" si="10"/>
        <v>75.425000000000011</v>
      </c>
      <c r="AE18" s="59">
        <f t="shared" si="11"/>
        <v>129.29590000000002</v>
      </c>
      <c r="AF18" s="7">
        <f t="shared" si="12"/>
        <v>34.090299999999999</v>
      </c>
      <c r="AG18" s="7">
        <f t="shared" si="12"/>
        <v>41.334699999999998</v>
      </c>
      <c r="AH18" s="6">
        <f t="shared" si="0"/>
        <v>3.1551999999999998</v>
      </c>
      <c r="AI18" s="6">
        <f t="shared" si="1"/>
        <v>9.2344000000000008</v>
      </c>
      <c r="AJ18" s="6">
        <f t="shared" si="2"/>
        <v>20.895699999999998</v>
      </c>
      <c r="AK18" s="6">
        <f t="shared" si="3"/>
        <v>20.585599999999999</v>
      </c>
      <c r="AL18" s="17">
        <f t="shared" si="4"/>
        <v>8.3683966836648263E-2</v>
      </c>
      <c r="AM18" s="54">
        <f t="shared" si="13"/>
        <v>-6.4933947445448602E-3</v>
      </c>
      <c r="AN18" s="54">
        <f t="shared" si="14"/>
        <v>0.46638178938960212</v>
      </c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x14ac:dyDescent="0.2">
      <c r="A19" s="99" t="s">
        <v>21</v>
      </c>
      <c r="B19" t="s">
        <v>45</v>
      </c>
      <c r="C19">
        <v>5</v>
      </c>
      <c r="D19" t="s">
        <v>5</v>
      </c>
      <c r="E19" t="s">
        <v>6</v>
      </c>
      <c r="F19" s="99">
        <v>8.3856000000000002</v>
      </c>
      <c r="G19" s="99">
        <v>7.8373999999999997</v>
      </c>
      <c r="H19" s="99" t="s">
        <v>7</v>
      </c>
      <c r="I19" s="99" t="s">
        <v>7</v>
      </c>
      <c r="J19" s="100">
        <v>7.1421000000000001</v>
      </c>
      <c r="K19" s="100">
        <v>7.2450000000000001</v>
      </c>
      <c r="L19" s="99" t="s">
        <v>7</v>
      </c>
      <c r="M19" s="99" t="s">
        <v>7</v>
      </c>
      <c r="N19" s="99">
        <v>5.2290999999999999</v>
      </c>
      <c r="O19" s="99">
        <v>0.40820000000000001</v>
      </c>
      <c r="P19" s="99" t="s">
        <v>7</v>
      </c>
      <c r="Q19" s="99" t="s">
        <v>7</v>
      </c>
      <c r="R19" s="99" t="s">
        <v>7</v>
      </c>
      <c r="S19" s="99">
        <v>3.7378999999999998</v>
      </c>
      <c r="T19" s="99" t="s">
        <v>7</v>
      </c>
      <c r="U19" s="99" t="s">
        <v>7</v>
      </c>
      <c r="V19" s="99">
        <v>8.5045000000000002</v>
      </c>
      <c r="W19" s="99">
        <v>0.63290000000000002</v>
      </c>
      <c r="X19" s="99" t="s">
        <v>7</v>
      </c>
      <c r="Y19" s="99" t="s">
        <v>7</v>
      </c>
      <c r="Z19" s="99">
        <v>4.0724</v>
      </c>
      <c r="AA19" s="99">
        <v>8.9179999999999993</v>
      </c>
      <c r="AB19" s="99" t="s">
        <v>7</v>
      </c>
      <c r="AC19" s="99" t="s">
        <v>7</v>
      </c>
      <c r="AD19" s="60">
        <f t="shared" si="10"/>
        <v>30.610099999999999</v>
      </c>
      <c r="AE19" s="59">
        <f t="shared" si="11"/>
        <v>62.113099999999996</v>
      </c>
      <c r="AF19" s="7">
        <f t="shared" si="12"/>
        <v>15.527699999999999</v>
      </c>
      <c r="AG19" s="7">
        <f t="shared" si="12"/>
        <v>15.0824</v>
      </c>
      <c r="AH19" s="6">
        <f t="shared" si="0"/>
        <v>5.2290999999999999</v>
      </c>
      <c r="AI19" s="6">
        <f t="shared" si="1"/>
        <v>4.1460999999999997</v>
      </c>
      <c r="AJ19" s="6">
        <f t="shared" si="2"/>
        <v>12.5769</v>
      </c>
      <c r="AK19" s="6">
        <f t="shared" si="3"/>
        <v>9.5508999999999986</v>
      </c>
      <c r="AL19" s="17">
        <f t="shared" si="4"/>
        <v>-1.2636677237334739E-2</v>
      </c>
      <c r="AM19" s="54">
        <f t="shared" si="13"/>
        <v>-0.11952930988703667</v>
      </c>
      <c r="AN19" s="54">
        <f t="shared" si="14"/>
        <v>-0.10078717459287577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s="76" customFormat="1" x14ac:dyDescent="0.2">
      <c r="A20" s="100" t="s">
        <v>159</v>
      </c>
      <c r="B20" s="76" t="s">
        <v>113</v>
      </c>
      <c r="C20" s="76">
        <v>6</v>
      </c>
      <c r="D20" s="76" t="s">
        <v>11</v>
      </c>
      <c r="E20" s="76" t="s">
        <v>6</v>
      </c>
      <c r="F20" s="100" t="s">
        <v>7</v>
      </c>
      <c r="G20" s="100" t="s">
        <v>7</v>
      </c>
      <c r="H20" s="100">
        <v>5.9953000000000003</v>
      </c>
      <c r="I20" s="100">
        <v>7.2470999999999997</v>
      </c>
      <c r="J20" s="100" t="s">
        <v>7</v>
      </c>
      <c r="K20" s="100" t="s">
        <v>7</v>
      </c>
      <c r="L20" s="100">
        <v>0.29149999999999998</v>
      </c>
      <c r="M20" s="100">
        <v>3.8637000000000001</v>
      </c>
      <c r="N20" s="100" t="s">
        <v>7</v>
      </c>
      <c r="O20" s="100" t="s">
        <v>7</v>
      </c>
      <c r="P20" s="100">
        <v>0.4748</v>
      </c>
      <c r="Q20" s="100">
        <v>1.0575000000000001</v>
      </c>
      <c r="R20" s="100" t="s">
        <v>7</v>
      </c>
      <c r="S20" s="100" t="s">
        <v>7</v>
      </c>
      <c r="T20" s="100">
        <v>1.5447</v>
      </c>
      <c r="U20" s="100">
        <v>2.1486000000000001</v>
      </c>
      <c r="V20" s="100" t="s">
        <v>7</v>
      </c>
      <c r="W20" s="100" t="s">
        <v>7</v>
      </c>
      <c r="X20" s="100" t="s">
        <v>7</v>
      </c>
      <c r="Y20" s="100">
        <v>3.9136000000000002</v>
      </c>
      <c r="Z20" s="100" t="s">
        <v>7</v>
      </c>
      <c r="AA20" s="100" t="s">
        <v>7</v>
      </c>
      <c r="AB20" s="100">
        <v>0.96230000000000004</v>
      </c>
      <c r="AC20" s="100" t="s">
        <v>7</v>
      </c>
      <c r="AD20" s="101">
        <f t="shared" si="10"/>
        <v>17.397600000000001</v>
      </c>
      <c r="AE20" s="102">
        <f t="shared" si="11"/>
        <v>27.499099999999995</v>
      </c>
      <c r="AF20" s="7">
        <f t="shared" si="12"/>
        <v>6.2868000000000004</v>
      </c>
      <c r="AG20" s="7">
        <f t="shared" si="12"/>
        <v>11.110799999999999</v>
      </c>
      <c r="AH20" s="6">
        <f t="shared" si="0"/>
        <v>2.0194999999999999</v>
      </c>
      <c r="AI20" s="6">
        <f t="shared" si="1"/>
        <v>3.2061000000000002</v>
      </c>
      <c r="AJ20" s="6">
        <f t="shared" si="2"/>
        <v>0.96230000000000004</v>
      </c>
      <c r="AK20" s="6">
        <f t="shared" si="3"/>
        <v>3.9136000000000002</v>
      </c>
      <c r="AL20" s="17">
        <f t="shared" si="4"/>
        <v>0.2473156856493641</v>
      </c>
      <c r="AM20" s="54">
        <f t="shared" si="13"/>
        <v>0.60926594956207591</v>
      </c>
      <c r="AN20" s="54">
        <f t="shared" si="14"/>
        <v>0.20073320660409941</v>
      </c>
    </row>
    <row r="21" spans="1:52" s="76" customFormat="1" x14ac:dyDescent="0.2">
      <c r="A21" s="100" t="s">
        <v>20</v>
      </c>
      <c r="B21" s="76" t="s">
        <v>50</v>
      </c>
      <c r="C21" s="76">
        <v>5.0999999999999996</v>
      </c>
      <c r="D21" s="76" t="s">
        <v>11</v>
      </c>
      <c r="E21" s="76" t="s">
        <v>6</v>
      </c>
      <c r="F21" s="100" t="s">
        <v>7</v>
      </c>
      <c r="G21" s="100">
        <v>32.243499999999997</v>
      </c>
      <c r="H21" s="100" t="s">
        <v>7</v>
      </c>
      <c r="I21" s="100" t="s">
        <v>7</v>
      </c>
      <c r="J21" s="100">
        <v>25.268799999999999</v>
      </c>
      <c r="K21" s="100">
        <v>5.3851000000000004</v>
      </c>
      <c r="L21" s="100" t="s">
        <v>7</v>
      </c>
      <c r="M21" s="100" t="s">
        <v>7</v>
      </c>
      <c r="N21" s="100">
        <v>0.50749999999999995</v>
      </c>
      <c r="O21" s="100">
        <v>11.897</v>
      </c>
      <c r="P21" s="100" t="s">
        <v>7</v>
      </c>
      <c r="Q21" s="100" t="s">
        <v>7</v>
      </c>
      <c r="R21" s="100">
        <v>6.6500000000000004E-2</v>
      </c>
      <c r="S21" s="100">
        <v>0.33289999999999997</v>
      </c>
      <c r="T21" s="100" t="s">
        <v>7</v>
      </c>
      <c r="U21" s="100" t="s">
        <v>7</v>
      </c>
      <c r="V21" s="100">
        <v>11.218500000000001</v>
      </c>
      <c r="W21" s="100">
        <v>7.7293000000000003</v>
      </c>
      <c r="X21" s="100" t="s">
        <v>7</v>
      </c>
      <c r="Y21" s="100" t="s">
        <v>7</v>
      </c>
      <c r="Z21" s="100">
        <v>3.5636000000000001</v>
      </c>
      <c r="AA21" s="100">
        <v>10.061500000000001</v>
      </c>
      <c r="AB21" s="100" t="s">
        <v>7</v>
      </c>
      <c r="AC21" s="100" t="s">
        <v>7</v>
      </c>
      <c r="AD21" s="101">
        <f t="shared" si="10"/>
        <v>62.897399999999998</v>
      </c>
      <c r="AE21" s="102">
        <f t="shared" si="11"/>
        <v>108.27419999999999</v>
      </c>
      <c r="AF21" s="7">
        <f t="shared" si="12"/>
        <v>25.268799999999999</v>
      </c>
      <c r="AG21" s="7">
        <f t="shared" si="12"/>
        <v>37.628599999999999</v>
      </c>
      <c r="AH21" s="6">
        <f t="shared" si="0"/>
        <v>0.57399999999999995</v>
      </c>
      <c r="AI21" s="6">
        <f t="shared" si="1"/>
        <v>12.229900000000001</v>
      </c>
      <c r="AJ21" s="6">
        <f t="shared" si="2"/>
        <v>14.7821</v>
      </c>
      <c r="AK21" s="6">
        <f t="shared" si="3"/>
        <v>17.790800000000001</v>
      </c>
      <c r="AL21" s="17">
        <f t="shared" si="4"/>
        <v>0.17293344234396918</v>
      </c>
      <c r="AM21" s="54">
        <f t="shared" si="13"/>
        <v>8.0459341541757212E-2</v>
      </c>
      <c r="AN21" s="54">
        <f t="shared" si="14"/>
        <v>1.3285110135650704</v>
      </c>
    </row>
    <row r="22" spans="1:52" s="76" customFormat="1" x14ac:dyDescent="0.2">
      <c r="A22" s="100" t="s">
        <v>162</v>
      </c>
      <c r="B22" s="100" t="s">
        <v>152</v>
      </c>
      <c r="C22" s="76">
        <v>6.133</v>
      </c>
      <c r="D22" s="76" t="s">
        <v>11</v>
      </c>
      <c r="E22" s="76" t="s">
        <v>6</v>
      </c>
      <c r="F22" s="100">
        <v>9.0515000000000008</v>
      </c>
      <c r="G22" s="100">
        <v>13.732900000000001</v>
      </c>
      <c r="H22" s="100" t="s">
        <v>7</v>
      </c>
      <c r="I22" s="100" t="s">
        <v>7</v>
      </c>
      <c r="J22" s="100">
        <v>10.5901</v>
      </c>
      <c r="K22" s="100">
        <v>29.0581</v>
      </c>
      <c r="L22" s="100" t="s">
        <v>7</v>
      </c>
      <c r="M22" s="100" t="s">
        <v>7</v>
      </c>
      <c r="N22" s="100" t="s">
        <v>7</v>
      </c>
      <c r="O22" s="100" t="s">
        <v>7</v>
      </c>
      <c r="P22" s="100">
        <v>7.8906000000000001</v>
      </c>
      <c r="Q22" s="100">
        <v>7.6599000000000004</v>
      </c>
      <c r="R22" s="100" t="s">
        <v>7</v>
      </c>
      <c r="S22" s="100" t="s">
        <v>7</v>
      </c>
      <c r="T22" s="100">
        <v>12.1625</v>
      </c>
      <c r="U22" s="100">
        <v>13.5571</v>
      </c>
      <c r="V22" s="100" t="s">
        <v>7</v>
      </c>
      <c r="W22" s="100" t="s">
        <v>7</v>
      </c>
      <c r="X22" s="100">
        <v>11.9232</v>
      </c>
      <c r="Y22" s="100">
        <v>6.7988999999999997</v>
      </c>
      <c r="Z22" s="100" t="s">
        <v>7</v>
      </c>
      <c r="AA22" s="100" t="s">
        <v>7</v>
      </c>
      <c r="AB22" s="100">
        <v>12.6</v>
      </c>
      <c r="AC22" s="100">
        <v>3.9950999999999999</v>
      </c>
      <c r="AD22" s="101">
        <f t="shared" si="10"/>
        <v>62.432599999999994</v>
      </c>
      <c r="AE22" s="102">
        <f t="shared" si="11"/>
        <v>139.01990000000001</v>
      </c>
      <c r="AF22" s="7">
        <f t="shared" si="12"/>
        <v>19.6416</v>
      </c>
      <c r="AG22" s="7">
        <f t="shared" si="12"/>
        <v>42.790999999999997</v>
      </c>
      <c r="AH22" s="6">
        <f t="shared" si="0"/>
        <v>20.053100000000001</v>
      </c>
      <c r="AI22" s="6">
        <f t="shared" si="1"/>
        <v>21.216999999999999</v>
      </c>
      <c r="AJ22" s="6">
        <f t="shared" si="2"/>
        <v>24.523199999999999</v>
      </c>
      <c r="AK22" s="6">
        <f t="shared" si="3"/>
        <v>10.794</v>
      </c>
      <c r="AL22" s="17">
        <f t="shared" si="4"/>
        <v>0.33817557338832732</v>
      </c>
      <c r="AM22" s="54">
        <f t="shared" si="13"/>
        <v>-0.35639472632865565</v>
      </c>
      <c r="AN22" s="54">
        <f t="shared" si="14"/>
        <v>2.4502456840861209E-2</v>
      </c>
    </row>
    <row r="23" spans="1:52" x14ac:dyDescent="0.2">
      <c r="A23" s="99" t="s">
        <v>151</v>
      </c>
      <c r="B23" s="99" t="s">
        <v>150</v>
      </c>
      <c r="C23">
        <v>6</v>
      </c>
      <c r="D23" t="s">
        <v>5</v>
      </c>
      <c r="E23" t="s">
        <v>6</v>
      </c>
      <c r="F23" s="99" t="s">
        <v>7</v>
      </c>
      <c r="G23" s="99" t="s">
        <v>7</v>
      </c>
      <c r="H23" s="99">
        <v>12.2103</v>
      </c>
      <c r="I23" s="99">
        <v>31.507999999999999</v>
      </c>
      <c r="J23" s="99" t="s">
        <v>7</v>
      </c>
      <c r="K23" s="99" t="s">
        <v>7</v>
      </c>
      <c r="L23" s="99">
        <v>16.270600000000002</v>
      </c>
      <c r="M23" s="99">
        <v>15.9725</v>
      </c>
      <c r="N23" s="99">
        <v>9.7536000000000005</v>
      </c>
      <c r="O23" s="99">
        <v>7.2196999999999996</v>
      </c>
      <c r="P23" s="99" t="s">
        <v>7</v>
      </c>
      <c r="Q23" s="99" t="s">
        <v>7</v>
      </c>
      <c r="R23" s="99">
        <v>2.7898999999999998</v>
      </c>
      <c r="S23" s="99">
        <v>2.6648999999999998</v>
      </c>
      <c r="T23" s="99" t="s">
        <v>7</v>
      </c>
      <c r="U23" s="99" t="s">
        <v>7</v>
      </c>
      <c r="V23" s="99">
        <v>8.7835999999999999</v>
      </c>
      <c r="W23" s="99">
        <v>10.394299999999999</v>
      </c>
      <c r="X23" s="99" t="s">
        <v>7</v>
      </c>
      <c r="Y23" s="99" t="s">
        <v>7</v>
      </c>
      <c r="Z23" s="99">
        <v>10.1356</v>
      </c>
      <c r="AA23" s="99">
        <v>7.7035</v>
      </c>
      <c r="AB23" s="99" t="s">
        <v>7</v>
      </c>
      <c r="AC23" s="99" t="s">
        <v>7</v>
      </c>
      <c r="AD23" s="60">
        <f t="shared" si="10"/>
        <v>75.961399999999998</v>
      </c>
      <c r="AE23" s="59">
        <f t="shared" si="11"/>
        <v>135.40649999999999</v>
      </c>
      <c r="AF23" s="7">
        <f t="shared" si="12"/>
        <v>28.480900000000002</v>
      </c>
      <c r="AG23" s="7">
        <f t="shared" si="12"/>
        <v>47.480499999999999</v>
      </c>
      <c r="AH23" s="103">
        <f t="shared" si="0"/>
        <v>12.5435</v>
      </c>
      <c r="AI23" s="103">
        <f t="shared" si="1"/>
        <v>9.8845999999999989</v>
      </c>
      <c r="AJ23" s="103">
        <f t="shared" si="2"/>
        <v>18.9192</v>
      </c>
      <c r="AK23" s="103">
        <f t="shared" si="3"/>
        <v>18.097799999999999</v>
      </c>
      <c r="AL23" s="104">
        <f t="shared" si="4"/>
        <v>0.22196157476342382</v>
      </c>
      <c r="AM23" s="104">
        <f t="shared" si="13"/>
        <v>-1.9276983788221871E-2</v>
      </c>
      <c r="AN23" s="104">
        <f t="shared" si="14"/>
        <v>-0.1034596347350186</v>
      </c>
    </row>
    <row r="24" spans="1:52" x14ac:dyDescent="0.2">
      <c r="A24" s="99" t="s">
        <v>154</v>
      </c>
      <c r="B24" s="99" t="s">
        <v>153</v>
      </c>
      <c r="C24">
        <v>6</v>
      </c>
      <c r="D24" t="s">
        <v>5</v>
      </c>
      <c r="E24" t="s">
        <v>6</v>
      </c>
      <c r="F24" s="99">
        <v>18.7042</v>
      </c>
      <c r="G24" s="99">
        <v>17.268599999999999</v>
      </c>
      <c r="H24" s="99" t="s">
        <v>7</v>
      </c>
      <c r="I24" s="99" t="s">
        <v>7</v>
      </c>
      <c r="J24" s="99">
        <v>12.432700000000001</v>
      </c>
      <c r="K24" s="99">
        <v>28.215499999999999</v>
      </c>
      <c r="L24" s="99" t="s">
        <v>7</v>
      </c>
      <c r="M24" s="99" t="s">
        <v>7</v>
      </c>
      <c r="N24" s="99" t="s">
        <v>7</v>
      </c>
      <c r="O24" s="99" t="s">
        <v>7</v>
      </c>
      <c r="P24" s="99">
        <v>8.4171999999999993</v>
      </c>
      <c r="Q24" s="99">
        <v>5.6295000000000002</v>
      </c>
      <c r="R24" s="99" t="s">
        <v>7</v>
      </c>
      <c r="S24" s="99" t="s">
        <v>7</v>
      </c>
      <c r="T24" s="99">
        <v>13.5</v>
      </c>
      <c r="U24" s="99">
        <v>11.4078</v>
      </c>
      <c r="V24" s="99" t="s">
        <v>7</v>
      </c>
      <c r="W24" s="99" t="s">
        <v>7</v>
      </c>
      <c r="X24" s="99">
        <v>10.3781</v>
      </c>
      <c r="Y24" s="99">
        <v>10.273400000000001</v>
      </c>
      <c r="Z24" s="99" t="s">
        <v>7</v>
      </c>
      <c r="AA24" s="99" t="s">
        <v>7</v>
      </c>
      <c r="AB24" s="99">
        <v>13.5205</v>
      </c>
      <c r="AC24" s="99">
        <v>6.8270999999999997</v>
      </c>
      <c r="AD24" s="60">
        <f t="shared" si="10"/>
        <v>76.621000000000009</v>
      </c>
      <c r="AE24" s="59">
        <f t="shared" si="11"/>
        <v>156.5746</v>
      </c>
      <c r="AF24" s="7">
        <f t="shared" si="12"/>
        <v>31.136900000000001</v>
      </c>
      <c r="AG24" s="7">
        <f t="shared" si="12"/>
        <v>45.484099999999998</v>
      </c>
      <c r="AH24" s="103">
        <f t="shared" si="0"/>
        <v>21.917200000000001</v>
      </c>
      <c r="AI24" s="103">
        <f t="shared" si="1"/>
        <v>17.037300000000002</v>
      </c>
      <c r="AJ24" s="103">
        <f t="shared" si="2"/>
        <v>23.898600000000002</v>
      </c>
      <c r="AK24" s="103">
        <f t="shared" si="3"/>
        <v>17.1005</v>
      </c>
      <c r="AL24" s="104">
        <f t="shared" si="4"/>
        <v>0.16458423380553497</v>
      </c>
      <c r="AM24" s="104">
        <f t="shared" si="13"/>
        <v>-0.14536365148331445</v>
      </c>
      <c r="AN24" s="104">
        <f t="shared" si="14"/>
        <v>-0.10938429998460393</v>
      </c>
    </row>
    <row r="25" spans="1:52" x14ac:dyDescent="0.2">
      <c r="A25" s="99" t="s">
        <v>156</v>
      </c>
      <c r="B25" s="99" t="s">
        <v>155</v>
      </c>
      <c r="C25">
        <v>6</v>
      </c>
      <c r="D25" t="s">
        <v>11</v>
      </c>
      <c r="E25" t="s">
        <v>6</v>
      </c>
      <c r="F25" s="99">
        <v>10.843400000000001</v>
      </c>
      <c r="G25" s="99">
        <v>2.2246999999999999</v>
      </c>
      <c r="H25" s="99" t="s">
        <v>7</v>
      </c>
      <c r="I25" s="99" t="s">
        <v>7</v>
      </c>
      <c r="J25" s="99">
        <v>2.8725999999999998</v>
      </c>
      <c r="K25" s="99">
        <v>12.5831</v>
      </c>
      <c r="L25" s="99" t="s">
        <v>7</v>
      </c>
      <c r="M25" s="99" t="s">
        <v>7</v>
      </c>
      <c r="N25" s="99" t="s">
        <v>7</v>
      </c>
      <c r="O25" s="99" t="s">
        <v>7</v>
      </c>
      <c r="P25" s="99" t="s">
        <v>7</v>
      </c>
      <c r="Q25" s="99">
        <v>2.6406000000000001</v>
      </c>
      <c r="R25" s="99" t="s">
        <v>7</v>
      </c>
      <c r="S25" s="99" t="s">
        <v>7</v>
      </c>
      <c r="T25" s="99">
        <v>11.497400000000001</v>
      </c>
      <c r="U25" s="99">
        <v>2.8862999999999999</v>
      </c>
      <c r="V25" s="99" t="s">
        <v>7</v>
      </c>
      <c r="W25" s="99" t="s">
        <v>7</v>
      </c>
      <c r="X25" s="99">
        <v>1.923</v>
      </c>
      <c r="Y25" s="99">
        <v>5.9732000000000003</v>
      </c>
      <c r="Z25" s="99" t="s">
        <v>7</v>
      </c>
      <c r="AA25" s="99" t="s">
        <v>7</v>
      </c>
      <c r="AB25" s="99">
        <v>7.6958000000000002</v>
      </c>
      <c r="AC25" s="99">
        <v>2.4308999999999998</v>
      </c>
      <c r="AD25" s="60">
        <f t="shared" si="10"/>
        <v>28.523800000000001</v>
      </c>
      <c r="AE25" s="59">
        <f t="shared" si="11"/>
        <v>63.570999999999998</v>
      </c>
      <c r="AF25" s="7">
        <f t="shared" si="12"/>
        <v>13.716000000000001</v>
      </c>
      <c r="AG25" s="7">
        <f t="shared" si="12"/>
        <v>14.8078</v>
      </c>
      <c r="AH25" s="103">
        <f t="shared" si="0"/>
        <v>11.497400000000001</v>
      </c>
      <c r="AI25" s="103">
        <f t="shared" si="1"/>
        <v>5.5268999999999995</v>
      </c>
      <c r="AJ25" s="103">
        <f t="shared" si="2"/>
        <v>9.6188000000000002</v>
      </c>
      <c r="AK25" s="103">
        <f t="shared" si="3"/>
        <v>8.4040999999999997</v>
      </c>
      <c r="AL25" s="104">
        <f t="shared" si="4"/>
        <v>3.3263063588613619E-2</v>
      </c>
      <c r="AM25" s="104">
        <f t="shared" si="13"/>
        <v>-5.8629683296094692E-2</v>
      </c>
      <c r="AN25" s="104">
        <f t="shared" si="14"/>
        <v>-0.3181180341132489</v>
      </c>
    </row>
    <row r="26" spans="1:52" x14ac:dyDescent="0.2">
      <c r="A26" s="10" t="s">
        <v>158</v>
      </c>
      <c r="B26" t="s">
        <v>111</v>
      </c>
      <c r="C26">
        <v>6</v>
      </c>
      <c r="D26" t="s">
        <v>5</v>
      </c>
      <c r="E26" t="s">
        <v>6</v>
      </c>
      <c r="F26" s="109">
        <v>10.584300000000001</v>
      </c>
      <c r="G26" s="109">
        <v>6.2468000000000004</v>
      </c>
      <c r="J26" s="110">
        <v>2.8647999999999998</v>
      </c>
      <c r="K26" s="110">
        <v>14.166700000000001</v>
      </c>
      <c r="N26" s="109">
        <v>1.3854</v>
      </c>
      <c r="O26" s="109">
        <v>5.4549000000000003</v>
      </c>
      <c r="R26" s="77">
        <v>1.1407</v>
      </c>
      <c r="S26" s="77">
        <v>1.6532</v>
      </c>
      <c r="V26" s="109">
        <v>3.6427</v>
      </c>
      <c r="W26" s="109">
        <v>5.9131999999999998</v>
      </c>
      <c r="Z26" s="109">
        <v>1.7801</v>
      </c>
      <c r="AA26" s="109">
        <v>2.6896</v>
      </c>
      <c r="AD26" s="60">
        <f>SUM(F26:M26)</f>
        <v>33.8626</v>
      </c>
      <c r="AE26" s="59">
        <f t="shared" si="11"/>
        <v>57.522399999999998</v>
      </c>
      <c r="AF26" s="7">
        <f t="shared" si="12"/>
        <v>13.449100000000001</v>
      </c>
      <c r="AG26" s="7">
        <f t="shared" si="12"/>
        <v>20.413499999999999</v>
      </c>
      <c r="AH26" s="6">
        <f t="shared" si="0"/>
        <v>2.5261</v>
      </c>
      <c r="AI26" s="6">
        <f t="shared" si="1"/>
        <v>7.1081000000000003</v>
      </c>
      <c r="AJ26" s="6">
        <f t="shared" si="2"/>
        <v>5.4228000000000005</v>
      </c>
      <c r="AK26" s="6">
        <f t="shared" si="3"/>
        <v>8.6028000000000002</v>
      </c>
      <c r="AL26" s="17">
        <f t="shared" si="4"/>
        <v>0.18122425036328155</v>
      </c>
      <c r="AM26" s="54">
        <f t="shared" si="13"/>
        <v>0.20041623905483427</v>
      </c>
      <c r="AN26" s="54">
        <f t="shared" si="14"/>
        <v>0.44930299017817088</v>
      </c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x14ac:dyDescent="0.2">
      <c r="A27" s="10" t="s">
        <v>158</v>
      </c>
      <c r="B27" t="s">
        <v>119</v>
      </c>
      <c r="C27">
        <v>6.2171052631578947</v>
      </c>
      <c r="D27" t="s">
        <v>11</v>
      </c>
      <c r="E27" t="s">
        <v>6</v>
      </c>
      <c r="F27" s="109">
        <v>6.5624000000000002</v>
      </c>
      <c r="G27" s="109">
        <v>10.349399999999999</v>
      </c>
      <c r="J27" s="109">
        <v>9.5096000000000007</v>
      </c>
      <c r="K27" s="109">
        <v>13.9975</v>
      </c>
      <c r="N27" s="109">
        <v>5.8315000000000001</v>
      </c>
      <c r="O27" s="109">
        <v>1.5065</v>
      </c>
      <c r="R27" s="109">
        <v>4.7878999999999996</v>
      </c>
      <c r="S27" s="109">
        <v>12.876200000000001</v>
      </c>
      <c r="V27" s="109">
        <v>9.8400999999999996</v>
      </c>
      <c r="W27" s="109">
        <v>0.58289999999999997</v>
      </c>
      <c r="Z27" s="109">
        <v>2.2568000000000001</v>
      </c>
      <c r="AA27" s="109">
        <v>7.4527000000000001</v>
      </c>
      <c r="AD27" s="60">
        <f t="shared" si="10"/>
        <v>40.418900000000001</v>
      </c>
      <c r="AE27" s="59">
        <f t="shared" si="11"/>
        <v>85.553499999999985</v>
      </c>
      <c r="AF27" s="7">
        <f t="shared" si="12"/>
        <v>16.072000000000003</v>
      </c>
      <c r="AG27" s="7">
        <f t="shared" si="12"/>
        <v>24.346899999999998</v>
      </c>
      <c r="AH27" s="6">
        <f t="shared" si="0"/>
        <v>10.619399999999999</v>
      </c>
      <c r="AI27" s="6">
        <f t="shared" si="1"/>
        <v>14.3827</v>
      </c>
      <c r="AJ27" s="6">
        <f t="shared" si="2"/>
        <v>12.0969</v>
      </c>
      <c r="AK27" s="6">
        <f t="shared" si="3"/>
        <v>8.0356000000000005</v>
      </c>
      <c r="AL27" s="17">
        <f t="shared" si="4"/>
        <v>0.18037374823342686</v>
      </c>
      <c r="AM27" s="54">
        <f t="shared" si="13"/>
        <v>-0.17765578043998287</v>
      </c>
      <c r="AN27" s="54">
        <f t="shared" si="14"/>
        <v>0.13174044222176756</v>
      </c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x14ac:dyDescent="0.2">
      <c r="A28" t="s">
        <v>25</v>
      </c>
      <c r="B28" t="s">
        <v>48</v>
      </c>
      <c r="C28">
        <v>6.7</v>
      </c>
      <c r="D28" t="s">
        <v>5</v>
      </c>
      <c r="E28" t="s">
        <v>6</v>
      </c>
      <c r="F28" s="99">
        <v>29.3065</v>
      </c>
      <c r="G28" s="99">
        <v>4.9330999999999996</v>
      </c>
      <c r="H28" s="99" t="s">
        <v>7</v>
      </c>
      <c r="I28" s="99" t="s">
        <v>7</v>
      </c>
      <c r="J28" s="99">
        <v>3.4304999999999999</v>
      </c>
      <c r="K28" s="99">
        <v>26.152000000000001</v>
      </c>
      <c r="L28" s="99" t="s">
        <v>7</v>
      </c>
      <c r="M28" s="99" t="s">
        <v>7</v>
      </c>
      <c r="N28" s="99">
        <v>0.35520000000000002</v>
      </c>
      <c r="O28" s="99">
        <v>17.63</v>
      </c>
      <c r="P28" s="99" t="s">
        <v>7</v>
      </c>
      <c r="Q28" s="99" t="s">
        <v>7</v>
      </c>
      <c r="R28" s="99">
        <v>3.8637999999999999</v>
      </c>
      <c r="S28" s="99">
        <v>2.9977999999999998</v>
      </c>
      <c r="T28" s="99" t="s">
        <v>7</v>
      </c>
      <c r="U28" s="99" t="s">
        <v>7</v>
      </c>
      <c r="V28" s="99">
        <v>0.87929999999999997</v>
      </c>
      <c r="W28" s="99">
        <v>22.979199999999999</v>
      </c>
      <c r="X28" s="99" t="s">
        <v>7</v>
      </c>
      <c r="Y28" s="99" t="s">
        <v>7</v>
      </c>
      <c r="Z28" s="99">
        <v>8.2582000000000004</v>
      </c>
      <c r="AA28" s="99">
        <v>1.6346000000000001</v>
      </c>
      <c r="AB28" s="99" t="s">
        <v>7</v>
      </c>
      <c r="AC28" s="99" t="s">
        <v>7</v>
      </c>
      <c r="AD28" s="60">
        <f t="shared" si="10"/>
        <v>63.822099999999999</v>
      </c>
      <c r="AE28" s="59">
        <f t="shared" si="11"/>
        <v>122.42020000000001</v>
      </c>
      <c r="AF28" s="7">
        <f t="shared" si="12"/>
        <v>32.737000000000002</v>
      </c>
      <c r="AG28" s="7">
        <f t="shared" si="12"/>
        <v>31.085100000000001</v>
      </c>
      <c r="AH28" s="6">
        <f t="shared" si="0"/>
        <v>4.2190000000000003</v>
      </c>
      <c r="AI28" s="6">
        <f t="shared" si="1"/>
        <v>20.627800000000001</v>
      </c>
      <c r="AJ28" s="6">
        <f t="shared" si="2"/>
        <v>9.1375000000000011</v>
      </c>
      <c r="AK28" s="6">
        <f t="shared" si="3"/>
        <v>24.613799999999998</v>
      </c>
      <c r="AL28" s="17">
        <f t="shared" si="4"/>
        <v>-2.2486609579798984E-2</v>
      </c>
      <c r="AM28" s="54">
        <f t="shared" si="13"/>
        <v>0.43035127743995238</v>
      </c>
      <c r="AN28" s="54">
        <f t="shared" si="14"/>
        <v>0.6892433866044223</v>
      </c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x14ac:dyDescent="0.2">
      <c r="A29" s="10" t="s">
        <v>158</v>
      </c>
      <c r="B29" t="s">
        <v>114</v>
      </c>
      <c r="C29" s="76">
        <v>6</v>
      </c>
      <c r="D29" t="s">
        <v>5</v>
      </c>
      <c r="E29" s="63" t="s">
        <v>32</v>
      </c>
      <c r="F29" s="109">
        <v>13.7195</v>
      </c>
      <c r="G29" s="109">
        <v>6.6780999999999997</v>
      </c>
      <c r="J29" s="109">
        <v>10.0091</v>
      </c>
      <c r="K29" s="109">
        <v>3.6471</v>
      </c>
      <c r="N29" s="109">
        <v>10.266299999999999</v>
      </c>
      <c r="O29" s="109">
        <v>3.8136999999999999</v>
      </c>
      <c r="R29" s="3" t="s">
        <v>7</v>
      </c>
      <c r="S29" s="3" t="s">
        <v>7</v>
      </c>
      <c r="V29" s="109">
        <v>8.9099000000000004</v>
      </c>
      <c r="W29" s="109">
        <v>3.3799000000000001</v>
      </c>
      <c r="Z29" s="109">
        <v>4.5242000000000004</v>
      </c>
      <c r="AA29" s="109">
        <v>8.0533999999999999</v>
      </c>
      <c r="AD29" s="60">
        <f>SUM(F29:M29)</f>
        <v>34.053800000000003</v>
      </c>
      <c r="AE29" s="59">
        <f>SUM(F29:AC29)</f>
        <v>73.001199999999997</v>
      </c>
      <c r="AF29" s="7">
        <f t="shared" ref="AF29:AG31" si="15">SUM(F29,H29,J29,L29)</f>
        <v>23.7286</v>
      </c>
      <c r="AG29" s="7">
        <f t="shared" si="15"/>
        <v>10.325199999999999</v>
      </c>
      <c r="AH29" s="6">
        <f t="shared" ref="AH29:AI31" si="16">SUM(N29,P29,R29,T29)</f>
        <v>10.266299999999999</v>
      </c>
      <c r="AI29" s="6">
        <f t="shared" si="16"/>
        <v>3.8136999999999999</v>
      </c>
      <c r="AJ29" s="6">
        <f t="shared" ref="AJ29:AK31" si="17">SUM(V29,X29,Z29,AB29)</f>
        <v>13.434100000000001</v>
      </c>
      <c r="AK29" s="6">
        <f t="shared" si="17"/>
        <v>11.433299999999999</v>
      </c>
      <c r="AL29" s="17">
        <f t="shared" si="4"/>
        <v>-0.36137364263729393</v>
      </c>
      <c r="AM29" s="54">
        <f>LOG(AK29/AJ29)</f>
        <v>-7.0036977595016786E-2</v>
      </c>
      <c r="AN29" s="54">
        <f>LOG(AI29/AH29)</f>
        <v>-0.43006742417196908</v>
      </c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x14ac:dyDescent="0.2">
      <c r="A30" s="10" t="s">
        <v>158</v>
      </c>
      <c r="B30" t="s">
        <v>117</v>
      </c>
      <c r="C30" s="76">
        <v>8</v>
      </c>
      <c r="D30" t="s">
        <v>5</v>
      </c>
      <c r="E30" s="63" t="s">
        <v>32</v>
      </c>
      <c r="F30" s="109">
        <v>7.8110999999999997</v>
      </c>
      <c r="G30" s="109">
        <v>17.8475</v>
      </c>
      <c r="J30" s="109">
        <v>18.2745</v>
      </c>
      <c r="K30" s="109">
        <v>3.4222999999999999</v>
      </c>
      <c r="N30" s="109">
        <v>6.7702999999999998</v>
      </c>
      <c r="O30" s="109">
        <v>5.0960999999999999</v>
      </c>
      <c r="R30" s="3">
        <v>0.75170000000000003</v>
      </c>
      <c r="S30" s="3">
        <v>1.8442000000000001</v>
      </c>
      <c r="V30" s="109">
        <v>4.1025999999999998</v>
      </c>
      <c r="W30" s="109">
        <v>4.3388</v>
      </c>
      <c r="Z30" s="109">
        <v>3.9725999999999999</v>
      </c>
      <c r="AA30" s="109">
        <v>2.1812999999999998</v>
      </c>
      <c r="AD30" s="60">
        <f>SUM(F30:M30)</f>
        <v>47.355399999999996</v>
      </c>
      <c r="AE30" s="59">
        <f>SUM(F30:AC30)</f>
        <v>76.412999999999997</v>
      </c>
      <c r="AF30" s="7">
        <f t="shared" si="15"/>
        <v>26.085599999999999</v>
      </c>
      <c r="AG30" s="7">
        <f t="shared" si="15"/>
        <v>21.2698</v>
      </c>
      <c r="AH30" s="6">
        <f t="shared" si="16"/>
        <v>7.5220000000000002</v>
      </c>
      <c r="AI30" s="6">
        <f t="shared" si="16"/>
        <v>6.9402999999999997</v>
      </c>
      <c r="AJ30" s="6">
        <f t="shared" si="17"/>
        <v>8.0751999999999988</v>
      </c>
      <c r="AK30" s="6">
        <f t="shared" si="17"/>
        <v>6.5200999999999993</v>
      </c>
      <c r="AL30" s="17">
        <f t="shared" si="4"/>
        <v>-8.8637424216331875E-2</v>
      </c>
      <c r="AM30" s="54">
        <f>LOG(AK30/AJ30)</f>
        <v>-9.2899030750459452E-2</v>
      </c>
      <c r="AN30" s="54">
        <f>LOG(AI30/AH30)</f>
        <v>-3.4955085500600142E-2</v>
      </c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x14ac:dyDescent="0.2">
      <c r="A31" s="10" t="s">
        <v>158</v>
      </c>
      <c r="B31" t="s">
        <v>115</v>
      </c>
      <c r="C31">
        <v>14.77</v>
      </c>
      <c r="D31" t="s">
        <v>5</v>
      </c>
      <c r="E31" s="63" t="s">
        <v>32</v>
      </c>
      <c r="F31" s="109">
        <v>3.4337</v>
      </c>
      <c r="G31" s="109">
        <v>8.9483999999999995</v>
      </c>
      <c r="J31" s="109">
        <v>14.408300000000001</v>
      </c>
      <c r="K31" s="109">
        <v>2.8395000000000001</v>
      </c>
      <c r="N31" s="109">
        <v>7.6464999999999996</v>
      </c>
      <c r="O31" s="109">
        <v>0.93269999999999997</v>
      </c>
      <c r="R31" s="3" t="s">
        <v>7</v>
      </c>
      <c r="S31" s="3">
        <v>0.66749999999999998</v>
      </c>
      <c r="V31" s="109">
        <v>4.4047999999999998</v>
      </c>
      <c r="W31" s="109">
        <v>5.7633000000000001</v>
      </c>
      <c r="Z31" s="109">
        <v>1.2481</v>
      </c>
      <c r="AA31" s="109">
        <v>1.6216999999999999</v>
      </c>
      <c r="AD31" s="60">
        <f>SUM(F31:M31)</f>
        <v>29.629899999999999</v>
      </c>
      <c r="AE31" s="59">
        <f>SUM(F31:AC31)</f>
        <v>51.91449999999999</v>
      </c>
      <c r="AF31" s="7">
        <f t="shared" si="15"/>
        <v>17.841999999999999</v>
      </c>
      <c r="AG31" s="7">
        <f t="shared" si="15"/>
        <v>11.7879</v>
      </c>
      <c r="AH31" s="6">
        <f t="shared" si="16"/>
        <v>7.6464999999999996</v>
      </c>
      <c r="AI31" s="6">
        <f t="shared" si="16"/>
        <v>1.6002000000000001</v>
      </c>
      <c r="AJ31" s="6">
        <f t="shared" si="17"/>
        <v>5.6528999999999998</v>
      </c>
      <c r="AK31" s="6">
        <f t="shared" si="17"/>
        <v>7.3849999999999998</v>
      </c>
      <c r="AL31" s="17">
        <f t="shared" si="4"/>
        <v>-0.1800070920794653</v>
      </c>
      <c r="AM31" s="54">
        <f>LOG(AK31/AJ31)</f>
        <v>0.11607919680457032</v>
      </c>
      <c r="AN31" s="54">
        <f>LOG(AI31/AH31)</f>
        <v>-0.67928842679092205</v>
      </c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</sheetData>
  <conditionalFormatting sqref="AL1 AL32:AL1048576">
    <cfRule type="cellIs" dxfId="213" priority="50" operator="greaterThan">
      <formula>0</formula>
    </cfRule>
  </conditionalFormatting>
  <conditionalFormatting sqref="AL13">
    <cfRule type="top10" dxfId="212" priority="47" percent="1" bottom="1" rank="10"/>
    <cfRule type="top10" dxfId="211" priority="48" percent="1" rank="10"/>
  </conditionalFormatting>
  <conditionalFormatting sqref="AM13">
    <cfRule type="top10" dxfId="210" priority="43" percent="1" bottom="1" rank="10"/>
    <cfRule type="top10" dxfId="209" priority="46" percent="1" rank="10"/>
  </conditionalFormatting>
  <conditionalFormatting sqref="AN13">
    <cfRule type="top10" dxfId="208" priority="44" percent="1" bottom="1" rank="10"/>
    <cfRule type="top10" dxfId="207" priority="45" percent="1" rank="10"/>
  </conditionalFormatting>
  <conditionalFormatting sqref="AL23:AL25">
    <cfRule type="top10" dxfId="206" priority="29" percent="1" bottom="1" rank="10"/>
    <cfRule type="top10" dxfId="205" priority="30" percent="1" rank="10"/>
  </conditionalFormatting>
  <conditionalFormatting sqref="AM23:AM25">
    <cfRule type="top10" dxfId="204" priority="25" percent="1" bottom="1" rank="10"/>
    <cfRule type="top10" dxfId="203" priority="28" percent="1" rank="10"/>
  </conditionalFormatting>
  <conditionalFormatting sqref="AN23:AN25">
    <cfRule type="top10" dxfId="202" priority="26" percent="1" bottom="1" rank="10"/>
    <cfRule type="top10" dxfId="201" priority="27" percent="1" rank="10"/>
  </conditionalFormatting>
  <conditionalFormatting sqref="AL12">
    <cfRule type="top10" dxfId="200" priority="23" percent="1" bottom="1" rank="10"/>
    <cfRule type="top10" dxfId="199" priority="24" percent="1" rank="10"/>
  </conditionalFormatting>
  <conditionalFormatting sqref="AM12">
    <cfRule type="top10" dxfId="198" priority="19" percent="1" bottom="1" rank="10"/>
    <cfRule type="top10" dxfId="197" priority="22" percent="1" rank="10"/>
  </conditionalFormatting>
  <conditionalFormatting sqref="AN12">
    <cfRule type="top10" dxfId="196" priority="20" percent="1" bottom="1" rank="10"/>
    <cfRule type="top10" dxfId="195" priority="21" percent="1" rank="10"/>
  </conditionalFormatting>
  <conditionalFormatting sqref="AL20:AL22">
    <cfRule type="top10" dxfId="194" priority="61" percent="1" bottom="1" rank="10"/>
    <cfRule type="top10" dxfId="193" priority="62" percent="1" rank="10"/>
  </conditionalFormatting>
  <conditionalFormatting sqref="AM20:AM22">
    <cfRule type="top10" dxfId="192" priority="63" percent="1" bottom="1" rank="10"/>
    <cfRule type="top10" dxfId="191" priority="64" percent="1" rank="10"/>
  </conditionalFormatting>
  <conditionalFormatting sqref="AN20:AN22">
    <cfRule type="top10" dxfId="190" priority="65" percent="1" bottom="1" rank="10"/>
    <cfRule type="top10" dxfId="189" priority="66" percent="1" rank="10"/>
  </conditionalFormatting>
  <conditionalFormatting sqref="AL26:AL31 AL2:AL11 AL14:AL19">
    <cfRule type="top10" dxfId="188" priority="227" percent="1" bottom="1" rank="10"/>
    <cfRule type="top10" dxfId="187" priority="228" percent="1" rank="10"/>
  </conditionalFormatting>
  <conditionalFormatting sqref="AM26:AM31 AM2:AM11 AM14:AM19">
    <cfRule type="top10" dxfId="186" priority="235" percent="1" bottom="1" rank="10"/>
    <cfRule type="top10" dxfId="185" priority="236" percent="1" rank="10"/>
  </conditionalFormatting>
  <conditionalFormatting sqref="AN26:AN31 AN2:AN11 AN14:AN19">
    <cfRule type="top10" dxfId="184" priority="243" percent="1" bottom="1" rank="10"/>
    <cfRule type="top10" dxfId="183" priority="244" percent="1" rank="10"/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tabSelected="1" topLeftCell="AW1" zoomScale="150" zoomScaleNormal="150" zoomScalePageLayoutView="150" workbookViewId="0">
      <selection activeCell="BB1" sqref="BB1"/>
    </sheetView>
  </sheetViews>
  <sheetFormatPr baseColWidth="10" defaultColWidth="6.6640625" defaultRowHeight="16" x14ac:dyDescent="0.2"/>
  <cols>
    <col min="1" max="1" width="20.33203125" customWidth="1"/>
    <col min="2" max="2" width="9.33203125" customWidth="1"/>
    <col min="3" max="3" width="19" customWidth="1"/>
    <col min="4" max="4" width="11.83203125" style="113" bestFit="1" customWidth="1"/>
    <col min="5" max="5" width="7.33203125" customWidth="1"/>
    <col min="6" max="6" width="8.33203125" customWidth="1"/>
    <col min="7" max="12" width="9.6640625" customWidth="1"/>
    <col min="13" max="13" width="6.6640625" customWidth="1"/>
    <col min="15" max="15" width="6.6640625" customWidth="1"/>
    <col min="31" max="32" width="6.83203125" bestFit="1" customWidth="1"/>
    <col min="33" max="33" width="12.6640625" style="5" bestFit="1" customWidth="1"/>
    <col min="34" max="34" width="16" style="5" customWidth="1"/>
    <col min="35" max="35" width="6.6640625" style="3"/>
    <col min="36" max="36" width="7.1640625" style="3" customWidth="1"/>
    <col min="37" max="38" width="6.6640625" style="3"/>
    <col min="39" max="39" width="8.33203125" style="43" bestFit="1" customWidth="1"/>
    <col min="40" max="41" width="6.6640625" style="58"/>
  </cols>
  <sheetData>
    <row r="1" spans="1:65" s="64" customFormat="1" ht="81" x14ac:dyDescent="0.25">
      <c r="A1" s="108" t="s">
        <v>168</v>
      </c>
      <c r="B1" s="64" t="s">
        <v>171</v>
      </c>
      <c r="C1" s="64" t="s">
        <v>146</v>
      </c>
      <c r="D1" s="112" t="s">
        <v>132</v>
      </c>
      <c r="E1" s="64" t="s">
        <v>1</v>
      </c>
      <c r="F1" s="64" t="s">
        <v>2</v>
      </c>
      <c r="G1" s="98" t="s">
        <v>173</v>
      </c>
      <c r="H1" s="98" t="s">
        <v>174</v>
      </c>
      <c r="I1" s="98" t="s">
        <v>173</v>
      </c>
      <c r="J1" s="98" t="s">
        <v>174</v>
      </c>
      <c r="K1" s="98" t="s">
        <v>175</v>
      </c>
      <c r="L1" s="98" t="s">
        <v>124</v>
      </c>
      <c r="M1" s="98" t="s">
        <v>123</v>
      </c>
      <c r="N1" s="98" t="s">
        <v>124</v>
      </c>
      <c r="O1" s="64" t="s">
        <v>103</v>
      </c>
      <c r="P1" s="64" t="s">
        <v>104</v>
      </c>
      <c r="Q1" s="64" t="s">
        <v>103</v>
      </c>
      <c r="R1" s="64" t="s">
        <v>104</v>
      </c>
      <c r="S1" s="64" t="s">
        <v>105</v>
      </c>
      <c r="T1" s="64" t="s">
        <v>106</v>
      </c>
      <c r="U1" s="64" t="s">
        <v>105</v>
      </c>
      <c r="V1" s="64" t="s">
        <v>106</v>
      </c>
      <c r="W1" s="64" t="s">
        <v>107</v>
      </c>
      <c r="X1" s="64" t="s">
        <v>108</v>
      </c>
      <c r="Y1" s="64" t="s">
        <v>107</v>
      </c>
      <c r="Z1" s="64" t="s">
        <v>108</v>
      </c>
      <c r="AA1" s="64" t="s">
        <v>109</v>
      </c>
      <c r="AB1" s="64" t="s">
        <v>110</v>
      </c>
      <c r="AC1" s="64" t="s">
        <v>109</v>
      </c>
      <c r="AD1" s="64" t="s">
        <v>110</v>
      </c>
      <c r="AE1" s="1" t="s">
        <v>100</v>
      </c>
      <c r="AF1" s="1" t="s">
        <v>102</v>
      </c>
      <c r="AG1" s="4" t="s">
        <v>56</v>
      </c>
      <c r="AH1" s="4" t="s">
        <v>57</v>
      </c>
      <c r="AI1" s="2" t="s">
        <v>58</v>
      </c>
      <c r="AJ1" s="2" t="s">
        <v>59</v>
      </c>
      <c r="AK1" s="2" t="s">
        <v>61</v>
      </c>
      <c r="AL1" s="2" t="s">
        <v>60</v>
      </c>
      <c r="AM1" s="42" t="s">
        <v>95</v>
      </c>
      <c r="AN1" s="53" t="s">
        <v>139</v>
      </c>
      <c r="AO1" s="53" t="s">
        <v>62</v>
      </c>
      <c r="AP1" s="1"/>
    </row>
    <row r="2" spans="1:65" s="6" customFormat="1" x14ac:dyDescent="0.2">
      <c r="A2" s="6" t="s">
        <v>12</v>
      </c>
      <c r="B2" s="6">
        <v>8</v>
      </c>
      <c r="C2" t="s">
        <v>38</v>
      </c>
      <c r="D2" s="113">
        <v>12.166666666666666</v>
      </c>
      <c r="E2" t="s">
        <v>11</v>
      </c>
      <c r="F2" t="s">
        <v>6</v>
      </c>
      <c r="G2">
        <v>9.5099</v>
      </c>
      <c r="H2">
        <v>6.0437000000000003</v>
      </c>
      <c r="I2" t="s">
        <v>7</v>
      </c>
      <c r="J2" t="s">
        <v>7</v>
      </c>
      <c r="K2">
        <v>5.0979000000000001</v>
      </c>
      <c r="L2">
        <v>6.3021000000000003</v>
      </c>
      <c r="M2" t="s">
        <v>7</v>
      </c>
      <c r="N2" t="s">
        <v>7</v>
      </c>
      <c r="O2">
        <v>2.1566999999999998</v>
      </c>
      <c r="P2">
        <v>2.4483000000000001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>
        <v>5.2962999999999996</v>
      </c>
      <c r="X2">
        <v>0.70750000000000002</v>
      </c>
      <c r="Y2" t="s">
        <v>7</v>
      </c>
      <c r="Z2" t="s">
        <v>7</v>
      </c>
      <c r="AA2">
        <v>3.6888000000000001</v>
      </c>
      <c r="AB2">
        <v>2.9447999999999999</v>
      </c>
      <c r="AC2" t="s">
        <v>7</v>
      </c>
      <c r="AD2" t="s">
        <v>7</v>
      </c>
      <c r="AE2" s="60">
        <f t="shared" ref="AE2:AE14" si="0">SUM(G2:N2)</f>
        <v>26.953599999999998</v>
      </c>
      <c r="AF2" s="59">
        <f t="shared" ref="AF2:AF14" si="1">SUM(G2:AD2)</f>
        <v>44.196000000000005</v>
      </c>
      <c r="AG2" s="7">
        <f t="shared" ref="AG2:AH14" si="2">SUM(G2,I2,K2,M2)</f>
        <v>14.607800000000001</v>
      </c>
      <c r="AH2" s="7">
        <f t="shared" si="2"/>
        <v>12.345800000000001</v>
      </c>
      <c r="AI2" s="6">
        <f t="shared" ref="AI2:AJ14" si="3">SUM(O2,Q2,S2,U2)</f>
        <v>2.1566999999999998</v>
      </c>
      <c r="AJ2" s="6">
        <f t="shared" si="3"/>
        <v>2.4483000000000001</v>
      </c>
      <c r="AK2" s="6">
        <f t="shared" ref="AK2:AL14" si="4">SUM(W2,Y2,AA2,AC2)</f>
        <v>8.9850999999999992</v>
      </c>
      <c r="AL2" s="6">
        <f t="shared" si="4"/>
        <v>3.6522999999999999</v>
      </c>
      <c r="AM2" s="17">
        <f t="shared" ref="AM2:AM14" si="5">LOG(AH2/AG2)</f>
        <v>-7.3065576981695413E-2</v>
      </c>
      <c r="AN2" s="54">
        <f t="shared" ref="AN2:AN14" si="6">LOG(AL2/AK2)</f>
        <v>-0.39095647168280639</v>
      </c>
      <c r="AO2" s="54">
        <f t="shared" ref="AO2:AO14" si="7">LOG(AJ2/AI2)</f>
        <v>5.5074894244396738E-2</v>
      </c>
    </row>
    <row r="3" spans="1:65" s="6" customFormat="1" x14ac:dyDescent="0.2">
      <c r="A3" s="6" t="s">
        <v>34</v>
      </c>
      <c r="B3" s="6">
        <v>24</v>
      </c>
      <c r="C3" t="s">
        <v>39</v>
      </c>
      <c r="D3" s="113">
        <v>11.133333333333333</v>
      </c>
      <c r="E3" t="s">
        <v>5</v>
      </c>
      <c r="F3" t="s">
        <v>6</v>
      </c>
      <c r="G3" t="s">
        <v>7</v>
      </c>
      <c r="H3" t="s">
        <v>7</v>
      </c>
      <c r="I3">
        <v>8.9652999999999992</v>
      </c>
      <c r="J3">
        <v>13.8788</v>
      </c>
      <c r="K3" t="s">
        <v>7</v>
      </c>
      <c r="L3" t="s">
        <v>7</v>
      </c>
      <c r="M3">
        <v>15.71</v>
      </c>
      <c r="N3">
        <v>6.1712999999999996</v>
      </c>
      <c r="O3" t="s">
        <v>7</v>
      </c>
      <c r="P3" t="s">
        <v>7</v>
      </c>
      <c r="Q3">
        <v>6.1204000000000001</v>
      </c>
      <c r="R3">
        <v>0.53269999999999995</v>
      </c>
      <c r="S3" t="s">
        <v>7</v>
      </c>
      <c r="T3" t="s">
        <v>7</v>
      </c>
      <c r="U3">
        <v>5.2191000000000001</v>
      </c>
      <c r="V3">
        <v>10.991899999999999</v>
      </c>
      <c r="W3" t="s">
        <v>7</v>
      </c>
      <c r="X3" t="s">
        <v>7</v>
      </c>
      <c r="Y3">
        <v>12.303100000000001</v>
      </c>
      <c r="Z3">
        <v>1.1156999999999999</v>
      </c>
      <c r="AA3" t="s">
        <v>7</v>
      </c>
      <c r="AB3" t="s">
        <v>7</v>
      </c>
      <c r="AC3">
        <v>5.1043000000000003</v>
      </c>
      <c r="AD3">
        <v>12.0059</v>
      </c>
      <c r="AE3" s="60">
        <f t="shared" si="0"/>
        <v>44.7254</v>
      </c>
      <c r="AF3" s="59">
        <f t="shared" si="1"/>
        <v>98.118499999999983</v>
      </c>
      <c r="AG3" s="7">
        <f t="shared" si="2"/>
        <v>24.6753</v>
      </c>
      <c r="AH3" s="7">
        <f t="shared" si="2"/>
        <v>20.0501</v>
      </c>
      <c r="AI3" s="6">
        <f t="shared" si="3"/>
        <v>11.339500000000001</v>
      </c>
      <c r="AJ3" s="6">
        <f t="shared" si="3"/>
        <v>11.5246</v>
      </c>
      <c r="AK3" s="6">
        <f t="shared" si="4"/>
        <v>17.407400000000003</v>
      </c>
      <c r="AL3" s="6">
        <f t="shared" si="4"/>
        <v>13.121600000000001</v>
      </c>
      <c r="AM3" s="17">
        <f t="shared" si="5"/>
        <v>-9.014589847758217E-2</v>
      </c>
      <c r="AN3" s="54">
        <f t="shared" si="6"/>
        <v>-0.12274711441836429</v>
      </c>
      <c r="AO3" s="54">
        <f t="shared" si="7"/>
        <v>7.0319553247083846E-3</v>
      </c>
    </row>
    <row r="4" spans="1:65" s="6" customFormat="1" x14ac:dyDescent="0.2">
      <c r="A4" s="6" t="s">
        <v>26</v>
      </c>
      <c r="B4" s="6">
        <v>12</v>
      </c>
      <c r="C4" t="s">
        <v>40</v>
      </c>
      <c r="D4" s="113">
        <v>12.666666666666666</v>
      </c>
      <c r="E4" t="s">
        <v>5</v>
      </c>
      <c r="F4" t="s">
        <v>6</v>
      </c>
      <c r="G4" t="s">
        <v>7</v>
      </c>
      <c r="H4" t="s">
        <v>7</v>
      </c>
      <c r="I4">
        <v>2.6394000000000002</v>
      </c>
      <c r="J4">
        <v>0.43140000000000001</v>
      </c>
      <c r="K4" t="s">
        <v>7</v>
      </c>
      <c r="L4" t="s">
        <v>7</v>
      </c>
      <c r="M4">
        <v>3.3475000000000001</v>
      </c>
      <c r="N4">
        <v>5.4905999999999997</v>
      </c>
      <c r="O4" t="s">
        <v>7</v>
      </c>
      <c r="P4" t="s">
        <v>7</v>
      </c>
      <c r="Q4">
        <v>2.4731999999999998</v>
      </c>
      <c r="R4">
        <v>1.5305</v>
      </c>
      <c r="S4" t="s">
        <v>7</v>
      </c>
      <c r="T4" t="s">
        <v>7</v>
      </c>
      <c r="U4">
        <v>6.5523999999999996</v>
      </c>
      <c r="V4">
        <v>7.5038</v>
      </c>
      <c r="W4" t="s">
        <v>7</v>
      </c>
      <c r="X4" t="s">
        <v>7</v>
      </c>
      <c r="Y4">
        <v>2.5731000000000002</v>
      </c>
      <c r="Z4">
        <v>3.5392999999999999</v>
      </c>
      <c r="AA4" t="s">
        <v>7</v>
      </c>
      <c r="AB4" t="s">
        <v>7</v>
      </c>
      <c r="AC4">
        <v>6.5</v>
      </c>
      <c r="AD4">
        <v>4.4160000000000004</v>
      </c>
      <c r="AE4" s="60">
        <f t="shared" si="0"/>
        <v>11.908899999999999</v>
      </c>
      <c r="AF4" s="59">
        <f t="shared" si="1"/>
        <v>46.997199999999992</v>
      </c>
      <c r="AG4" s="7">
        <f t="shared" si="2"/>
        <v>5.9869000000000003</v>
      </c>
      <c r="AH4" s="7">
        <f t="shared" si="2"/>
        <v>5.9219999999999997</v>
      </c>
      <c r="AI4" s="6">
        <f t="shared" si="3"/>
        <v>9.025599999999999</v>
      </c>
      <c r="AJ4" s="6">
        <f t="shared" si="3"/>
        <v>9.0343</v>
      </c>
      <c r="AK4" s="6">
        <f t="shared" si="4"/>
        <v>9.0731000000000002</v>
      </c>
      <c r="AL4" s="6">
        <f t="shared" si="4"/>
        <v>7.9553000000000003</v>
      </c>
      <c r="AM4" s="17">
        <f t="shared" si="5"/>
        <v>-4.7336010735483094E-3</v>
      </c>
      <c r="AN4" s="54">
        <f t="shared" si="6"/>
        <v>-5.7099135675880236E-2</v>
      </c>
      <c r="AO4" s="54">
        <f t="shared" si="7"/>
        <v>4.1842560422067701E-4</v>
      </c>
    </row>
    <row r="5" spans="1:65" s="6" customFormat="1" x14ac:dyDescent="0.2">
      <c r="A5" s="6" t="s">
        <v>9</v>
      </c>
      <c r="B5" s="6">
        <v>15</v>
      </c>
      <c r="C5" t="s">
        <v>41</v>
      </c>
      <c r="D5" s="113">
        <v>12.833333333333334</v>
      </c>
      <c r="E5" t="s">
        <v>5</v>
      </c>
      <c r="F5" t="s">
        <v>6</v>
      </c>
      <c r="G5" t="s">
        <v>7</v>
      </c>
      <c r="H5" t="s">
        <v>7</v>
      </c>
      <c r="I5">
        <v>10.1479</v>
      </c>
      <c r="J5">
        <v>9.2441999999999993</v>
      </c>
      <c r="K5" t="s">
        <v>7</v>
      </c>
      <c r="L5" t="s">
        <v>7</v>
      </c>
      <c r="M5">
        <v>8.1388999999999996</v>
      </c>
      <c r="N5">
        <v>13.119</v>
      </c>
      <c r="O5" t="s">
        <v>7</v>
      </c>
      <c r="P5" t="s">
        <v>7</v>
      </c>
      <c r="Q5">
        <v>4.7214999999999998</v>
      </c>
      <c r="R5">
        <v>7.6218000000000004</v>
      </c>
      <c r="S5" t="s">
        <v>7</v>
      </c>
      <c r="T5" t="s">
        <v>7</v>
      </c>
      <c r="U5">
        <v>10.775499999999999</v>
      </c>
      <c r="V5">
        <v>8.4908000000000001</v>
      </c>
      <c r="W5" t="s">
        <v>7</v>
      </c>
      <c r="X5" t="s">
        <v>7</v>
      </c>
      <c r="Y5">
        <v>2.6364999999999998</v>
      </c>
      <c r="Z5">
        <v>3.4699</v>
      </c>
      <c r="AA5" t="s">
        <v>7</v>
      </c>
      <c r="AB5" t="s">
        <v>7</v>
      </c>
      <c r="AC5">
        <v>11.326499999999999</v>
      </c>
      <c r="AD5">
        <v>4.6276999999999999</v>
      </c>
      <c r="AE5" s="60">
        <f t="shared" si="0"/>
        <v>40.65</v>
      </c>
      <c r="AF5" s="59">
        <f t="shared" si="1"/>
        <v>94.3202</v>
      </c>
      <c r="AG5" s="7">
        <f t="shared" si="2"/>
        <v>18.286799999999999</v>
      </c>
      <c r="AH5" s="7">
        <f t="shared" si="2"/>
        <v>22.363199999999999</v>
      </c>
      <c r="AI5" s="6">
        <f t="shared" si="3"/>
        <v>15.497</v>
      </c>
      <c r="AJ5" s="6">
        <f t="shared" si="3"/>
        <v>16.1126</v>
      </c>
      <c r="AK5" s="6">
        <f t="shared" si="4"/>
        <v>13.962999999999999</v>
      </c>
      <c r="AL5" s="6">
        <f t="shared" si="4"/>
        <v>8.0975999999999999</v>
      </c>
      <c r="AM5" s="17">
        <f t="shared" si="5"/>
        <v>8.7396232720832148E-2</v>
      </c>
      <c r="AN5" s="54">
        <f t="shared" si="6"/>
        <v>-0.23662241805531836</v>
      </c>
      <c r="AO5" s="54">
        <f t="shared" si="7"/>
        <v>1.6917992703460071E-2</v>
      </c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</row>
    <row r="6" spans="1:65" s="6" customFormat="1" x14ac:dyDescent="0.2">
      <c r="A6" s="6" t="s">
        <v>16</v>
      </c>
      <c r="B6" s="6">
        <v>32</v>
      </c>
      <c r="C6" t="s">
        <v>42</v>
      </c>
      <c r="D6" s="113">
        <v>10.6</v>
      </c>
      <c r="E6" t="s">
        <v>11</v>
      </c>
      <c r="F6" t="s">
        <v>6</v>
      </c>
      <c r="G6" t="s">
        <v>7</v>
      </c>
      <c r="H6" t="s">
        <v>7</v>
      </c>
      <c r="I6">
        <v>8.8768999999999991</v>
      </c>
      <c r="J6">
        <v>5.2622</v>
      </c>
      <c r="K6" t="s">
        <v>7</v>
      </c>
      <c r="L6" t="s">
        <v>7</v>
      </c>
      <c r="M6">
        <v>14.5578</v>
      </c>
      <c r="N6">
        <v>5.4329999999999998</v>
      </c>
      <c r="O6" t="s">
        <v>7</v>
      </c>
      <c r="P6" t="s">
        <v>7</v>
      </c>
      <c r="Q6">
        <v>5.5528000000000004</v>
      </c>
      <c r="R6">
        <v>3.2242000000000002</v>
      </c>
      <c r="S6" t="s">
        <v>7</v>
      </c>
      <c r="T6" t="s">
        <v>7</v>
      </c>
      <c r="U6">
        <v>9.7015999999999991</v>
      </c>
      <c r="V6">
        <v>8.6395</v>
      </c>
      <c r="W6" t="s">
        <v>7</v>
      </c>
      <c r="X6" t="s">
        <v>7</v>
      </c>
      <c r="Y6">
        <v>9.7269000000000005</v>
      </c>
      <c r="Z6">
        <v>5.6585999999999999</v>
      </c>
      <c r="AA6" t="s">
        <v>7</v>
      </c>
      <c r="AB6" t="s">
        <v>7</v>
      </c>
      <c r="AC6">
        <v>10.521599999999999</v>
      </c>
      <c r="AD6">
        <v>6.1188000000000002</v>
      </c>
      <c r="AE6" s="60">
        <f t="shared" si="0"/>
        <v>34.129899999999999</v>
      </c>
      <c r="AF6" s="59">
        <f t="shared" si="1"/>
        <v>93.273899999999998</v>
      </c>
      <c r="AG6" s="7">
        <f t="shared" si="2"/>
        <v>23.434699999999999</v>
      </c>
      <c r="AH6" s="7">
        <f t="shared" si="2"/>
        <v>10.6952</v>
      </c>
      <c r="AI6" s="6">
        <f t="shared" si="3"/>
        <v>15.2544</v>
      </c>
      <c r="AJ6" s="6">
        <f t="shared" si="3"/>
        <v>11.8637</v>
      </c>
      <c r="AK6" s="6">
        <f t="shared" si="4"/>
        <v>20.2485</v>
      </c>
      <c r="AL6" s="6">
        <f t="shared" si="4"/>
        <v>11.7774</v>
      </c>
      <c r="AM6" s="17">
        <f t="shared" si="5"/>
        <v>-0.34067048797770749</v>
      </c>
      <c r="AN6" s="54">
        <f t="shared" si="6"/>
        <v>-0.23534343099585717</v>
      </c>
      <c r="AO6" s="54">
        <f t="shared" si="7"/>
        <v>-0.10917497418817601</v>
      </c>
    </row>
    <row r="7" spans="1:65" s="6" customFormat="1" x14ac:dyDescent="0.2">
      <c r="A7" s="6" t="s">
        <v>14</v>
      </c>
      <c r="B7" s="6">
        <v>10</v>
      </c>
      <c r="C7" t="s">
        <v>46</v>
      </c>
      <c r="D7" s="113">
        <v>12.3</v>
      </c>
      <c r="E7" t="s">
        <v>5</v>
      </c>
      <c r="F7" t="s">
        <v>6</v>
      </c>
      <c r="G7" t="s">
        <v>7</v>
      </c>
      <c r="H7" t="s">
        <v>7</v>
      </c>
      <c r="I7">
        <v>1.4358</v>
      </c>
      <c r="J7">
        <v>1.4153</v>
      </c>
      <c r="K7" t="s">
        <v>7</v>
      </c>
      <c r="L7" t="s">
        <v>7</v>
      </c>
      <c r="M7">
        <v>3.0893999999999999</v>
      </c>
      <c r="N7">
        <v>4.8545999999999996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>
        <v>6.5869999999999997</v>
      </c>
      <c r="V7">
        <v>8.1225000000000005</v>
      </c>
      <c r="W7" t="s">
        <v>7</v>
      </c>
      <c r="X7" t="s">
        <v>7</v>
      </c>
      <c r="Y7">
        <v>0.67420000000000002</v>
      </c>
      <c r="Z7">
        <v>0.70779999999999998</v>
      </c>
      <c r="AA7" t="s">
        <v>7</v>
      </c>
      <c r="AB7" t="s">
        <v>7</v>
      </c>
      <c r="AC7">
        <v>4.8300999999999998</v>
      </c>
      <c r="AD7">
        <v>3.2246999999999999</v>
      </c>
      <c r="AE7" s="60">
        <f>SUM(G7:N7)</f>
        <v>10.7951</v>
      </c>
      <c r="AF7" s="59">
        <f t="shared" si="1"/>
        <v>34.941400000000002</v>
      </c>
      <c r="AG7" s="7">
        <f t="shared" si="2"/>
        <v>4.5251999999999999</v>
      </c>
      <c r="AH7" s="7">
        <f t="shared" si="2"/>
        <v>6.2698999999999998</v>
      </c>
      <c r="AI7" s="6">
        <f t="shared" si="3"/>
        <v>6.5869999999999997</v>
      </c>
      <c r="AJ7" s="6">
        <f t="shared" si="3"/>
        <v>8.1225000000000005</v>
      </c>
      <c r="AK7" s="6">
        <f t="shared" si="4"/>
        <v>5.5042999999999997</v>
      </c>
      <c r="AL7" s="6">
        <f t="shared" si="4"/>
        <v>3.9325000000000001</v>
      </c>
      <c r="AM7" s="17">
        <f t="shared" ref="AM7:AM8" si="8">LOG(AH7/AG7)</f>
        <v>0.14162283577547438</v>
      </c>
      <c r="AN7" s="54">
        <f t="shared" si="6"/>
        <v>-0.14603336486126628</v>
      </c>
      <c r="AO7" s="54">
        <f t="shared" si="7"/>
        <v>9.100205657550671E-2</v>
      </c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</row>
    <row r="8" spans="1:65" s="6" customFormat="1" x14ac:dyDescent="0.2">
      <c r="A8" s="125" t="s">
        <v>192</v>
      </c>
      <c r="C8" t="s">
        <v>191</v>
      </c>
      <c r="D8" s="113">
        <v>10.7</v>
      </c>
      <c r="E8" t="s">
        <v>11</v>
      </c>
      <c r="F8" t="s">
        <v>6</v>
      </c>
      <c r="G8" s="76">
        <v>2.75</v>
      </c>
      <c r="H8" s="76">
        <v>4.9800000000000004</v>
      </c>
      <c r="I8"/>
      <c r="J8"/>
      <c r="K8" s="76">
        <v>14.37</v>
      </c>
      <c r="L8" s="76">
        <v>3.99</v>
      </c>
      <c r="M8"/>
      <c r="N8"/>
      <c r="S8" s="76">
        <v>5.3</v>
      </c>
      <c r="T8" s="76">
        <v>8.25</v>
      </c>
      <c r="U8"/>
      <c r="V8"/>
      <c r="W8" s="76">
        <v>13.89</v>
      </c>
      <c r="X8" s="76">
        <v>2.02</v>
      </c>
      <c r="Y8"/>
      <c r="Z8"/>
      <c r="AA8" s="76">
        <v>2.1800000000000002</v>
      </c>
      <c r="AB8" s="76">
        <v>3.02</v>
      </c>
      <c r="AC8"/>
      <c r="AD8"/>
      <c r="AE8" s="60">
        <f>SUM(G8:N8)</f>
        <v>26.090000000000003</v>
      </c>
      <c r="AF8" s="59">
        <f t="shared" ref="AF8" si="9">SUM(G8:AD8)</f>
        <v>60.750000000000007</v>
      </c>
      <c r="AG8" s="7">
        <f t="shared" ref="AG8" si="10">SUM(G8,I8,K8,M8)</f>
        <v>17.119999999999997</v>
      </c>
      <c r="AH8" s="7">
        <f t="shared" ref="AH8" si="11">SUM(H8,J8,L8,N8)</f>
        <v>8.9700000000000006</v>
      </c>
      <c r="AI8" s="6">
        <f t="shared" ref="AI8" si="12">SUM(O8,Q8,S8,U8)</f>
        <v>5.3</v>
      </c>
      <c r="AJ8" s="6">
        <f t="shared" ref="AJ8" si="13">SUM(P8,R8,T8,V8)</f>
        <v>8.25</v>
      </c>
      <c r="AK8" s="6">
        <f t="shared" ref="AK8" si="14">SUM(W8,Y8,AA8,AC8)</f>
        <v>16.07</v>
      </c>
      <c r="AL8" s="6">
        <f t="shared" ref="AL8" si="15">SUM(X8,Z8,AB8,AD8)</f>
        <v>5.04</v>
      </c>
      <c r="AM8" s="17">
        <f t="shared" si="8"/>
        <v>-0.28071131729704224</v>
      </c>
      <c r="AN8" s="54">
        <f t="shared" ref="AN8" si="16">LOG(AL8/AK8)</f>
        <v>-0.50358534031781921</v>
      </c>
      <c r="AO8" s="54">
        <f t="shared" ref="AO8" si="17">LOG(AJ8/AI8)</f>
        <v>0.19217807894913605</v>
      </c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</row>
    <row r="9" spans="1:65" s="6" customFormat="1" x14ac:dyDescent="0.2">
      <c r="A9" s="100" t="s">
        <v>18</v>
      </c>
      <c r="B9" s="100">
        <v>25</v>
      </c>
      <c r="C9" s="100" t="s">
        <v>147</v>
      </c>
      <c r="D9" s="114">
        <v>12.54</v>
      </c>
      <c r="E9" s="76" t="s">
        <v>11</v>
      </c>
      <c r="F9" s="76" t="s">
        <v>6</v>
      </c>
      <c r="G9" s="76" t="s">
        <v>7</v>
      </c>
      <c r="H9" s="76" t="s">
        <v>7</v>
      </c>
      <c r="I9" s="76">
        <v>9.0002999999999993</v>
      </c>
      <c r="J9" s="76">
        <v>21.172799999999999</v>
      </c>
      <c r="K9" s="76" t="s">
        <v>7</v>
      </c>
      <c r="L9" s="76" t="s">
        <v>7</v>
      </c>
      <c r="M9" s="76">
        <v>12.946300000000001</v>
      </c>
      <c r="N9" s="76">
        <v>3.6808000000000001</v>
      </c>
      <c r="O9" s="76">
        <v>2.6236999999999999</v>
      </c>
      <c r="P9" s="76">
        <v>3.5219999999999998</v>
      </c>
      <c r="Q9" s="76" t="s">
        <v>7</v>
      </c>
      <c r="R9" s="76" t="s">
        <v>7</v>
      </c>
      <c r="S9" s="76" t="s">
        <v>7</v>
      </c>
      <c r="T9" s="76">
        <v>9.6852</v>
      </c>
      <c r="U9" s="76" t="s">
        <v>7</v>
      </c>
      <c r="V9" s="76" t="s">
        <v>7</v>
      </c>
      <c r="W9" s="76">
        <v>4.7130000000000001</v>
      </c>
      <c r="X9" s="76">
        <v>2.8325999999999998</v>
      </c>
      <c r="Y9" s="76" t="s">
        <v>7</v>
      </c>
      <c r="Z9" s="76" t="s">
        <v>7</v>
      </c>
      <c r="AA9" s="76">
        <v>10.358000000000001</v>
      </c>
      <c r="AB9" s="76">
        <v>9.8232999999999997</v>
      </c>
      <c r="AC9" s="76" t="s">
        <v>7</v>
      </c>
      <c r="AD9" s="76" t="s">
        <v>7</v>
      </c>
      <c r="AE9" s="60">
        <f t="shared" si="0"/>
        <v>46.800199999999997</v>
      </c>
      <c r="AF9" s="59">
        <f t="shared" si="1"/>
        <v>90.358000000000004</v>
      </c>
      <c r="AG9" s="7">
        <f t="shared" si="2"/>
        <v>21.9466</v>
      </c>
      <c r="AH9" s="7">
        <f t="shared" si="2"/>
        <v>24.8536</v>
      </c>
      <c r="AI9" s="6">
        <f t="shared" si="3"/>
        <v>2.6236999999999999</v>
      </c>
      <c r="AJ9" s="6">
        <f t="shared" si="3"/>
        <v>13.2072</v>
      </c>
      <c r="AK9" s="6">
        <f t="shared" si="4"/>
        <v>15.071000000000002</v>
      </c>
      <c r="AL9" s="6">
        <f t="shared" si="4"/>
        <v>12.655899999999999</v>
      </c>
      <c r="AM9" s="17">
        <f t="shared" si="5"/>
        <v>5.4022056172801147E-2</v>
      </c>
      <c r="AN9" s="54">
        <f t="shared" si="6"/>
        <v>-7.5849035228056153E-2</v>
      </c>
      <c r="AO9" s="54">
        <f t="shared" si="7"/>
        <v>0.70189657922806681</v>
      </c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</row>
    <row r="10" spans="1:65" s="6" customFormat="1" x14ac:dyDescent="0.2">
      <c r="A10" s="6" t="s">
        <v>12</v>
      </c>
      <c r="B10" s="6">
        <v>12</v>
      </c>
      <c r="C10" t="s">
        <v>47</v>
      </c>
      <c r="D10" s="113">
        <v>10.7</v>
      </c>
      <c r="E10" t="s">
        <v>5</v>
      </c>
      <c r="F10" t="s">
        <v>6</v>
      </c>
      <c r="G10">
        <v>5.4397000000000002</v>
      </c>
      <c r="H10">
        <v>11.7608</v>
      </c>
      <c r="I10" t="s">
        <v>7</v>
      </c>
      <c r="J10" t="s">
        <v>7</v>
      </c>
      <c r="K10">
        <v>6.4527999999999999</v>
      </c>
      <c r="L10">
        <v>3.8302999999999998</v>
      </c>
      <c r="M10" t="s">
        <v>7</v>
      </c>
      <c r="N10" t="s">
        <v>7</v>
      </c>
      <c r="O10">
        <v>7.4935</v>
      </c>
      <c r="P10">
        <v>3.2464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>
        <v>6.7983000000000002</v>
      </c>
      <c r="X10">
        <v>2.5644</v>
      </c>
      <c r="Y10" t="s">
        <v>7</v>
      </c>
      <c r="Z10" t="s">
        <v>7</v>
      </c>
      <c r="AA10">
        <v>3.2305999999999999</v>
      </c>
      <c r="AB10">
        <v>3.6120999999999999</v>
      </c>
      <c r="AC10" t="s">
        <v>7</v>
      </c>
      <c r="AD10" t="s">
        <v>7</v>
      </c>
      <c r="AE10" s="60">
        <f t="shared" si="0"/>
        <v>27.483599999999999</v>
      </c>
      <c r="AF10" s="59">
        <f t="shared" si="1"/>
        <v>54.428899999999999</v>
      </c>
      <c r="AG10" s="7">
        <f t="shared" si="2"/>
        <v>11.8925</v>
      </c>
      <c r="AH10" s="7">
        <f t="shared" si="2"/>
        <v>15.591099999999999</v>
      </c>
      <c r="AI10" s="6">
        <f t="shared" si="3"/>
        <v>7.4935</v>
      </c>
      <c r="AJ10" s="6">
        <f t="shared" si="3"/>
        <v>3.2464</v>
      </c>
      <c r="AK10" s="6">
        <f t="shared" si="4"/>
        <v>10.0289</v>
      </c>
      <c r="AL10" s="6">
        <f t="shared" si="4"/>
        <v>6.1764999999999999</v>
      </c>
      <c r="AM10" s="17">
        <f t="shared" si="5"/>
        <v>0.11760359698768176</v>
      </c>
      <c r="AN10" s="54">
        <f t="shared" si="6"/>
        <v>-0.2105108551482423</v>
      </c>
      <c r="AO10" s="54">
        <f t="shared" si="7"/>
        <v>-0.36328268195544317</v>
      </c>
    </row>
    <row r="11" spans="1:65" s="6" customFormat="1" x14ac:dyDescent="0.2">
      <c r="A11" s="6" t="s">
        <v>35</v>
      </c>
      <c r="B11" s="6">
        <v>16</v>
      </c>
      <c r="C11" t="s">
        <v>131</v>
      </c>
      <c r="D11" s="113">
        <v>11.1</v>
      </c>
      <c r="E11" t="s">
        <v>5</v>
      </c>
      <c r="F11" t="s">
        <v>6</v>
      </c>
      <c r="G11" t="s">
        <v>7</v>
      </c>
      <c r="H11" t="s">
        <v>7</v>
      </c>
      <c r="I11">
        <v>2.4397000000000002</v>
      </c>
      <c r="J11">
        <v>2.2273999999999998</v>
      </c>
      <c r="K11" t="s">
        <v>7</v>
      </c>
      <c r="L11" t="s">
        <v>7</v>
      </c>
      <c r="M11">
        <v>9.3811</v>
      </c>
      <c r="N11">
        <v>5.7133000000000003</v>
      </c>
      <c r="O11" t="s">
        <v>7</v>
      </c>
      <c r="P11" t="s">
        <v>7</v>
      </c>
      <c r="Q11">
        <v>6.1052999999999997</v>
      </c>
      <c r="R11">
        <v>2.6227</v>
      </c>
      <c r="S11" t="s">
        <v>7</v>
      </c>
      <c r="T11" t="s">
        <v>7</v>
      </c>
      <c r="U11">
        <v>4.6660000000000004</v>
      </c>
      <c r="V11">
        <v>3.7644000000000002</v>
      </c>
      <c r="W11" t="s">
        <v>7</v>
      </c>
      <c r="X11" t="s">
        <v>7</v>
      </c>
      <c r="Y11">
        <v>4.6887999999999996</v>
      </c>
      <c r="Z11">
        <v>3.4647000000000001</v>
      </c>
      <c r="AA11" t="s">
        <v>7</v>
      </c>
      <c r="AB11" t="s">
        <v>7</v>
      </c>
      <c r="AC11">
        <v>1.6681999999999999</v>
      </c>
      <c r="AD11">
        <v>3.1608999999999998</v>
      </c>
      <c r="AE11" s="60">
        <f t="shared" si="0"/>
        <v>19.761499999999998</v>
      </c>
      <c r="AF11" s="59">
        <f t="shared" si="1"/>
        <v>49.902500000000003</v>
      </c>
      <c r="AG11" s="7">
        <f t="shared" si="2"/>
        <v>11.8208</v>
      </c>
      <c r="AH11" s="7">
        <f t="shared" si="2"/>
        <v>7.9406999999999996</v>
      </c>
      <c r="AI11" s="6">
        <f t="shared" si="3"/>
        <v>10.7713</v>
      </c>
      <c r="AJ11" s="6">
        <f t="shared" si="3"/>
        <v>6.3871000000000002</v>
      </c>
      <c r="AK11" s="6">
        <f t="shared" si="4"/>
        <v>6.3569999999999993</v>
      </c>
      <c r="AL11" s="6">
        <f t="shared" si="4"/>
        <v>6.6256000000000004</v>
      </c>
      <c r="AM11" s="17">
        <f t="shared" si="5"/>
        <v>-0.17278808075807192</v>
      </c>
      <c r="AN11" s="54">
        <f t="shared" si="6"/>
        <v>1.7973001727845866E-2</v>
      </c>
      <c r="AO11" s="54">
        <f t="shared" si="7"/>
        <v>-0.22696440617033944</v>
      </c>
    </row>
    <row r="12" spans="1:65" s="6" customFormat="1" x14ac:dyDescent="0.2">
      <c r="A12" s="6" t="s">
        <v>22</v>
      </c>
      <c r="B12" s="6">
        <v>21</v>
      </c>
      <c r="C12" t="s">
        <v>53</v>
      </c>
      <c r="D12" s="113">
        <v>12.666666666666666</v>
      </c>
      <c r="E12" t="s">
        <v>11</v>
      </c>
      <c r="F12" t="s">
        <v>6</v>
      </c>
      <c r="G12" t="s">
        <v>7</v>
      </c>
      <c r="H12" t="s">
        <v>7</v>
      </c>
      <c r="I12">
        <v>16.902799999999999</v>
      </c>
      <c r="J12">
        <v>14.4246</v>
      </c>
      <c r="K12" t="s">
        <v>7</v>
      </c>
      <c r="L12" t="s">
        <v>7</v>
      </c>
      <c r="M12">
        <v>13.304399999999999</v>
      </c>
      <c r="N12">
        <v>18.572099999999999</v>
      </c>
      <c r="O12" t="s">
        <v>7</v>
      </c>
      <c r="P12" t="s">
        <v>7</v>
      </c>
      <c r="Q12">
        <v>6.0724</v>
      </c>
      <c r="R12">
        <v>4.4965999999999999</v>
      </c>
      <c r="S12" t="s">
        <v>7</v>
      </c>
      <c r="T12" t="s">
        <v>7</v>
      </c>
      <c r="U12">
        <v>16.308399999999999</v>
      </c>
      <c r="V12">
        <v>7.1180000000000003</v>
      </c>
      <c r="W12" t="s">
        <v>7</v>
      </c>
      <c r="X12" t="s">
        <v>7</v>
      </c>
      <c r="Y12">
        <v>9.0319000000000003</v>
      </c>
      <c r="Z12">
        <v>6.9264999999999999</v>
      </c>
      <c r="AA12" t="s">
        <v>7</v>
      </c>
      <c r="AB12" t="s">
        <v>7</v>
      </c>
      <c r="AC12">
        <v>8.0843000000000007</v>
      </c>
      <c r="AD12">
        <v>3.2989999999999999</v>
      </c>
      <c r="AE12" s="60">
        <f t="shared" si="0"/>
        <v>63.203899999999997</v>
      </c>
      <c r="AF12" s="59">
        <f t="shared" si="1"/>
        <v>124.54100000000001</v>
      </c>
      <c r="AG12" s="7">
        <f t="shared" si="2"/>
        <v>30.2072</v>
      </c>
      <c r="AH12" s="7">
        <f t="shared" si="2"/>
        <v>32.996699999999997</v>
      </c>
      <c r="AI12" s="6">
        <f t="shared" si="3"/>
        <v>22.380800000000001</v>
      </c>
      <c r="AJ12" s="6">
        <f t="shared" si="3"/>
        <v>11.614599999999999</v>
      </c>
      <c r="AK12" s="6">
        <f t="shared" si="4"/>
        <v>17.116199999999999</v>
      </c>
      <c r="AL12" s="6">
        <f t="shared" si="4"/>
        <v>10.2255</v>
      </c>
      <c r="AM12" s="17">
        <f t="shared" si="5"/>
        <v>3.8360037235251346E-2</v>
      </c>
      <c r="AN12" s="54">
        <f t="shared" si="6"/>
        <v>-0.22372279944745813</v>
      </c>
      <c r="AO12" s="54">
        <f t="shared" si="7"/>
        <v>-0.28487134874612402</v>
      </c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</row>
    <row r="13" spans="1:65" s="76" customFormat="1" x14ac:dyDescent="0.2">
      <c r="A13" s="6" t="s">
        <v>15</v>
      </c>
      <c r="B13" s="6">
        <v>23</v>
      </c>
      <c r="C13" t="s">
        <v>54</v>
      </c>
      <c r="D13" s="113">
        <v>11.733333333333333</v>
      </c>
      <c r="E13" t="s">
        <v>11</v>
      </c>
      <c r="F13" t="s">
        <v>6</v>
      </c>
      <c r="G13">
        <v>13.4979</v>
      </c>
      <c r="H13">
        <v>33.102400000000003</v>
      </c>
      <c r="I13" t="s">
        <v>7</v>
      </c>
      <c r="J13" t="s">
        <v>7</v>
      </c>
      <c r="K13">
        <v>19.8126</v>
      </c>
      <c r="L13">
        <v>2.9607000000000001</v>
      </c>
      <c r="M13" t="s">
        <v>7</v>
      </c>
      <c r="N13" t="s">
        <v>7</v>
      </c>
      <c r="O13">
        <v>16.941400000000002</v>
      </c>
      <c r="P13">
        <v>3.9552999999999998</v>
      </c>
      <c r="Q13" t="s">
        <v>7</v>
      </c>
      <c r="R13" t="s">
        <v>7</v>
      </c>
      <c r="S13">
        <v>5.6624999999999996</v>
      </c>
      <c r="T13">
        <v>9.3717000000000006</v>
      </c>
      <c r="U13" t="s">
        <v>7</v>
      </c>
      <c r="V13" t="s">
        <v>7</v>
      </c>
      <c r="W13">
        <v>7.2073</v>
      </c>
      <c r="X13">
        <v>4.1031000000000004</v>
      </c>
      <c r="Y13" t="s">
        <v>7</v>
      </c>
      <c r="Z13" t="s">
        <v>7</v>
      </c>
      <c r="AA13">
        <v>2.5817000000000001</v>
      </c>
      <c r="AB13">
        <v>7.8226000000000004</v>
      </c>
      <c r="AC13" t="s">
        <v>7</v>
      </c>
      <c r="AD13" t="s">
        <v>7</v>
      </c>
      <c r="AE13" s="60">
        <f t="shared" si="0"/>
        <v>69.37360000000001</v>
      </c>
      <c r="AF13" s="59">
        <f t="shared" si="1"/>
        <v>127.0192</v>
      </c>
      <c r="AG13" s="7">
        <f t="shared" si="2"/>
        <v>33.310499999999998</v>
      </c>
      <c r="AH13" s="7">
        <f t="shared" si="2"/>
        <v>36.063100000000006</v>
      </c>
      <c r="AI13" s="6">
        <f t="shared" si="3"/>
        <v>22.603900000000003</v>
      </c>
      <c r="AJ13" s="6">
        <f t="shared" si="3"/>
        <v>13.327</v>
      </c>
      <c r="AK13" s="6">
        <f t="shared" si="4"/>
        <v>9.7889999999999997</v>
      </c>
      <c r="AL13" s="6">
        <f t="shared" si="4"/>
        <v>11.925700000000001</v>
      </c>
      <c r="AM13" s="17">
        <f t="shared" si="5"/>
        <v>3.4481904513684644E-2</v>
      </c>
      <c r="AN13" s="54">
        <f t="shared" si="6"/>
        <v>8.5745551633550826E-2</v>
      </c>
      <c r="AO13" s="54">
        <f t="shared" si="7"/>
        <v>-0.22945097958463784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s="76" customFormat="1" x14ac:dyDescent="0.2">
      <c r="A14" s="100" t="s">
        <v>21</v>
      </c>
      <c r="B14" s="100">
        <v>21</v>
      </c>
      <c r="C14" s="76" t="s">
        <v>148</v>
      </c>
      <c r="D14" s="114">
        <v>12.5</v>
      </c>
      <c r="E14" s="76" t="s">
        <v>5</v>
      </c>
      <c r="F14" s="76" t="s">
        <v>6</v>
      </c>
      <c r="G14" s="76" t="s">
        <v>7</v>
      </c>
      <c r="H14" s="76" t="s">
        <v>7</v>
      </c>
      <c r="I14" s="76">
        <v>4.2603</v>
      </c>
      <c r="J14" s="76">
        <v>22.0946</v>
      </c>
      <c r="K14" s="76" t="s">
        <v>7</v>
      </c>
      <c r="L14" s="76" t="s">
        <v>7</v>
      </c>
      <c r="M14" s="76">
        <v>19.291499999999999</v>
      </c>
      <c r="N14" s="76">
        <v>9.3339999999999996</v>
      </c>
      <c r="O14" s="76">
        <v>13.090999999999999</v>
      </c>
      <c r="P14" s="76">
        <v>1.1652</v>
      </c>
      <c r="Q14" s="76" t="s">
        <v>7</v>
      </c>
      <c r="R14" s="76" t="s">
        <v>7</v>
      </c>
      <c r="S14" s="76">
        <v>3.2974000000000001</v>
      </c>
      <c r="T14" s="76">
        <v>3.4308000000000001</v>
      </c>
      <c r="U14" s="76" t="s">
        <v>7</v>
      </c>
      <c r="V14" s="76" t="s">
        <v>7</v>
      </c>
      <c r="W14" s="76">
        <v>13.6393</v>
      </c>
      <c r="X14" s="76">
        <v>3.8226</v>
      </c>
      <c r="Y14" s="76" t="s">
        <v>7</v>
      </c>
      <c r="Z14" s="76" t="s">
        <v>7</v>
      </c>
      <c r="AA14" s="76">
        <v>5.8102</v>
      </c>
      <c r="AB14" s="76">
        <v>4.3246000000000002</v>
      </c>
      <c r="AC14" s="76" t="s">
        <v>7</v>
      </c>
      <c r="AD14" s="76" t="s">
        <v>7</v>
      </c>
      <c r="AE14" s="60">
        <f t="shared" si="0"/>
        <v>54.980400000000003</v>
      </c>
      <c r="AF14" s="59">
        <f t="shared" si="1"/>
        <v>103.5615</v>
      </c>
      <c r="AG14" s="7">
        <f t="shared" si="2"/>
        <v>23.5518</v>
      </c>
      <c r="AH14" s="7">
        <f t="shared" si="2"/>
        <v>31.428599999999999</v>
      </c>
      <c r="AI14" s="6">
        <f t="shared" si="3"/>
        <v>16.388400000000001</v>
      </c>
      <c r="AJ14" s="6">
        <f t="shared" si="3"/>
        <v>4.5960000000000001</v>
      </c>
      <c r="AK14" s="6">
        <f t="shared" si="4"/>
        <v>19.4495</v>
      </c>
      <c r="AL14" s="6">
        <f t="shared" si="4"/>
        <v>8.1471999999999998</v>
      </c>
      <c r="AM14" s="17">
        <f t="shared" si="5"/>
        <v>0.12530093094184142</v>
      </c>
      <c r="AN14" s="54">
        <f t="shared" si="6"/>
        <v>-0.37790006349811228</v>
      </c>
      <c r="AO14" s="54">
        <f t="shared" si="7"/>
        <v>-0.5521565354401522</v>
      </c>
      <c r="AP14" s="6"/>
      <c r="AQ14" s="96"/>
    </row>
    <row r="15" spans="1:65" s="6" customFormat="1" x14ac:dyDescent="0.2">
      <c r="C15" t="s">
        <v>97</v>
      </c>
      <c r="D15" s="113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60"/>
      <c r="AF15" s="59"/>
      <c r="AG15" s="7"/>
      <c r="AH15" s="7"/>
      <c r="AM15" s="17"/>
      <c r="AN15" s="54"/>
      <c r="AO15" s="54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</row>
    <row r="16" spans="1:65" x14ac:dyDescent="0.2">
      <c r="A16" s="99" t="s">
        <v>151</v>
      </c>
      <c r="B16" s="6">
        <v>32</v>
      </c>
      <c r="C16" s="99" t="s">
        <v>150</v>
      </c>
      <c r="D16" s="113">
        <v>6</v>
      </c>
      <c r="E16" t="s">
        <v>5</v>
      </c>
      <c r="F16" t="s">
        <v>6</v>
      </c>
      <c r="G16" t="s">
        <v>7</v>
      </c>
      <c r="H16" t="s">
        <v>7</v>
      </c>
      <c r="I16">
        <v>12.2103</v>
      </c>
      <c r="J16">
        <v>31.507999999999999</v>
      </c>
      <c r="K16" t="s">
        <v>7</v>
      </c>
      <c r="L16" t="s">
        <v>7</v>
      </c>
      <c r="M16">
        <v>16.270600000000002</v>
      </c>
      <c r="N16">
        <v>15.9725</v>
      </c>
      <c r="O16">
        <v>9.7536000000000005</v>
      </c>
      <c r="P16">
        <v>7.2196999999999996</v>
      </c>
      <c r="Q16" t="s">
        <v>7</v>
      </c>
      <c r="R16" t="s">
        <v>7</v>
      </c>
      <c r="S16">
        <v>2.7898999999999998</v>
      </c>
      <c r="T16">
        <v>2.6648999999999998</v>
      </c>
      <c r="U16" t="s">
        <v>7</v>
      </c>
      <c r="V16" t="s">
        <v>7</v>
      </c>
      <c r="W16">
        <v>8.7835999999999999</v>
      </c>
      <c r="X16">
        <v>10.394299999999999</v>
      </c>
      <c r="Y16" t="s">
        <v>7</v>
      </c>
      <c r="Z16" t="s">
        <v>7</v>
      </c>
      <c r="AA16">
        <v>10.1356</v>
      </c>
      <c r="AB16">
        <v>7.7035</v>
      </c>
      <c r="AC16" t="s">
        <v>7</v>
      </c>
      <c r="AD16" t="s">
        <v>7</v>
      </c>
      <c r="AE16" s="60">
        <f t="shared" ref="AE16:AE31" si="18">SUM(G16:N16)</f>
        <v>75.961399999999998</v>
      </c>
      <c r="AF16" s="59">
        <f t="shared" ref="AF16:AF31" si="19">SUM(G16:AD16)</f>
        <v>135.40649999999999</v>
      </c>
      <c r="AG16" s="7">
        <f t="shared" ref="AG16:AH31" si="20">SUM(G16,I16,K16,M16)</f>
        <v>28.480900000000002</v>
      </c>
      <c r="AH16" s="7">
        <f t="shared" si="20"/>
        <v>47.480499999999999</v>
      </c>
      <c r="AI16" s="103">
        <f t="shared" ref="AI16:AJ31" si="21">SUM(O16,Q16,S16,U16)</f>
        <v>12.5435</v>
      </c>
      <c r="AJ16" s="103">
        <f t="shared" si="21"/>
        <v>9.8845999999999989</v>
      </c>
      <c r="AK16" s="103">
        <f t="shared" ref="AK16:AL31" si="22">SUM(W16,Y16,AA16,AC16)</f>
        <v>18.9192</v>
      </c>
      <c r="AL16" s="103">
        <f t="shared" si="22"/>
        <v>18.097799999999999</v>
      </c>
      <c r="AM16" s="104">
        <f t="shared" ref="AM16:AM31" si="23">LOG(AH16/AG16)</f>
        <v>0.22196157476342382</v>
      </c>
      <c r="AN16" s="104">
        <f t="shared" ref="AN16:AN31" si="24">LOG(AL16/AK16)</f>
        <v>-1.9276983788221871E-2</v>
      </c>
      <c r="AO16" s="104">
        <f t="shared" ref="AO16:AO31" si="25">LOG(AJ16/AI16)</f>
        <v>-0.1034596347350186</v>
      </c>
    </row>
    <row r="17" spans="1:65" s="24" customFormat="1" x14ac:dyDescent="0.2">
      <c r="A17" s="63" t="s">
        <v>185</v>
      </c>
      <c r="B17" s="63"/>
      <c r="C17" s="63" t="s">
        <v>186</v>
      </c>
      <c r="D17" s="119">
        <v>6</v>
      </c>
      <c r="E17" s="63" t="s">
        <v>11</v>
      </c>
      <c r="F17" s="63" t="s">
        <v>6</v>
      </c>
      <c r="G17" s="63">
        <v>7.63</v>
      </c>
      <c r="H17" s="63">
        <v>13.52</v>
      </c>
      <c r="I17" s="63"/>
      <c r="J17" s="63"/>
      <c r="K17" s="63">
        <v>15.59</v>
      </c>
      <c r="L17" s="63">
        <v>12.18</v>
      </c>
      <c r="M17" s="63"/>
      <c r="N17" s="63"/>
      <c r="O17" s="63">
        <v>6.45</v>
      </c>
      <c r="P17" s="63">
        <v>8.83</v>
      </c>
      <c r="Q17" s="63">
        <v>4.51</v>
      </c>
      <c r="R17" s="63">
        <v>16.46</v>
      </c>
      <c r="S17" s="63"/>
      <c r="T17" s="63"/>
      <c r="U17" s="63"/>
      <c r="V17" s="63"/>
      <c r="W17" s="63">
        <v>5.56</v>
      </c>
      <c r="X17" s="63">
        <v>1.63</v>
      </c>
      <c r="Y17" s="63">
        <v>5.65</v>
      </c>
      <c r="Z17" s="63">
        <v>12.81</v>
      </c>
      <c r="AA17" s="63"/>
      <c r="AB17" s="63"/>
      <c r="AC17" s="63"/>
      <c r="AD17" s="63"/>
      <c r="AE17" s="120">
        <f t="shared" ref="AE17" si="26">SUM(G17:N17)</f>
        <v>48.919999999999995</v>
      </c>
      <c r="AF17" s="121">
        <f t="shared" ref="AF17" si="27">SUM(G17:AD17)</f>
        <v>110.82000000000002</v>
      </c>
      <c r="AG17" s="122">
        <f t="shared" ref="AG17" si="28">SUM(G17,I17,K17,M17)</f>
        <v>23.22</v>
      </c>
      <c r="AH17" s="122">
        <f t="shared" ref="AH17" si="29">SUM(H17,J17,L17,N17)</f>
        <v>25.7</v>
      </c>
      <c r="AI17" s="123">
        <f t="shared" ref="AI17" si="30">SUM(O17,Q17,S17,U17)</f>
        <v>10.96</v>
      </c>
      <c r="AJ17" s="123">
        <f t="shared" ref="AJ17" si="31">SUM(P17,R17,T17,V17)</f>
        <v>25.29</v>
      </c>
      <c r="AK17" s="123">
        <f t="shared" ref="AK17" si="32">SUM(W17,Y17,AA17,AC17)</f>
        <v>11.21</v>
      </c>
      <c r="AL17" s="123">
        <f t="shared" ref="AL17" si="33">SUM(X17,Z17,AB17,AD17)</f>
        <v>14.440000000000001</v>
      </c>
      <c r="AM17" s="124">
        <f t="shared" ref="AM17" si="34">LOG(AH17/AG17)</f>
        <v>4.4070907928739529E-2</v>
      </c>
      <c r="AN17" s="124">
        <f t="shared" ref="AN17" si="35">LOG(AL17/AK17)</f>
        <v>0.10996158063864721</v>
      </c>
      <c r="AO17" s="124">
        <f t="shared" ref="AO17" si="36">LOG(AJ17/AI17)</f>
        <v>0.36313827519605435</v>
      </c>
    </row>
    <row r="18" spans="1:65" x14ac:dyDescent="0.2">
      <c r="A18" s="99" t="s">
        <v>3</v>
      </c>
      <c r="B18" s="99">
        <v>32</v>
      </c>
      <c r="C18" t="s">
        <v>36</v>
      </c>
      <c r="D18" s="113">
        <v>4.9666666666666668</v>
      </c>
      <c r="E18" t="s">
        <v>5</v>
      </c>
      <c r="F18" t="s">
        <v>6</v>
      </c>
      <c r="G18" t="s">
        <v>7</v>
      </c>
      <c r="H18" t="s">
        <v>7</v>
      </c>
      <c r="I18">
        <v>4.4890999999999996</v>
      </c>
      <c r="J18">
        <v>4.7671000000000001</v>
      </c>
      <c r="K18" t="s">
        <v>7</v>
      </c>
      <c r="L18" t="s">
        <v>7</v>
      </c>
      <c r="M18">
        <v>3.8098000000000001</v>
      </c>
      <c r="N18">
        <v>9.2943999999999996</v>
      </c>
      <c r="O18" t="s">
        <v>7</v>
      </c>
      <c r="P18" t="s">
        <v>7</v>
      </c>
      <c r="Q18">
        <v>8.5607000000000006</v>
      </c>
      <c r="R18">
        <v>5.5553999999999997</v>
      </c>
      <c r="S18" t="s">
        <v>7</v>
      </c>
      <c r="T18" t="s">
        <v>7</v>
      </c>
      <c r="U18">
        <v>9.2096999999999998</v>
      </c>
      <c r="V18">
        <v>6.3532999999999999</v>
      </c>
      <c r="W18" t="s">
        <v>7</v>
      </c>
      <c r="X18" t="s">
        <v>7</v>
      </c>
      <c r="Y18">
        <v>3.4018999999999999</v>
      </c>
      <c r="Z18">
        <v>4.0805999999999996</v>
      </c>
      <c r="AA18" t="s">
        <v>7</v>
      </c>
      <c r="AB18" t="s">
        <v>7</v>
      </c>
      <c r="AC18">
        <v>8.6518999999999995</v>
      </c>
      <c r="AD18">
        <v>3.4386000000000001</v>
      </c>
      <c r="AE18" s="60">
        <f t="shared" si="18"/>
        <v>22.360399999999998</v>
      </c>
      <c r="AF18" s="59">
        <f t="shared" si="19"/>
        <v>71.612499999999983</v>
      </c>
      <c r="AG18" s="7">
        <f t="shared" si="20"/>
        <v>8.2988999999999997</v>
      </c>
      <c r="AH18" s="7">
        <f t="shared" si="20"/>
        <v>14.061499999999999</v>
      </c>
      <c r="AI18" s="6">
        <f t="shared" si="21"/>
        <v>17.770400000000002</v>
      </c>
      <c r="AJ18" s="6">
        <f t="shared" si="21"/>
        <v>11.9087</v>
      </c>
      <c r="AK18" s="6">
        <f t="shared" si="22"/>
        <v>12.053799999999999</v>
      </c>
      <c r="AL18" s="6">
        <f t="shared" si="22"/>
        <v>7.5191999999999997</v>
      </c>
      <c r="AM18" s="17">
        <f t="shared" si="23"/>
        <v>0.22901111973245911</v>
      </c>
      <c r="AN18" s="54">
        <f t="shared" si="24"/>
        <v>-0.20495234466360482</v>
      </c>
      <c r="AO18" s="54">
        <f t="shared" si="25"/>
        <v>-0.17383284880223276</v>
      </c>
      <c r="AP18" s="6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</row>
    <row r="19" spans="1:65" x14ac:dyDescent="0.2">
      <c r="A19" s="99" t="s">
        <v>8</v>
      </c>
      <c r="B19" s="99">
        <v>32</v>
      </c>
      <c r="C19" t="s">
        <v>37</v>
      </c>
      <c r="D19" s="113">
        <v>4.833333333333333</v>
      </c>
      <c r="E19" t="s">
        <v>5</v>
      </c>
      <c r="F19" t="s">
        <v>6</v>
      </c>
      <c r="G19" t="s">
        <v>7</v>
      </c>
      <c r="H19" t="s">
        <v>7</v>
      </c>
      <c r="I19">
        <v>9.5980000000000008</v>
      </c>
      <c r="J19">
        <v>10.733599999999999</v>
      </c>
      <c r="K19" t="s">
        <v>7</v>
      </c>
      <c r="L19" t="s">
        <v>7</v>
      </c>
      <c r="M19">
        <v>15.8278</v>
      </c>
      <c r="N19">
        <v>14.1478</v>
      </c>
      <c r="O19" t="s">
        <v>7</v>
      </c>
      <c r="P19" t="s">
        <v>7</v>
      </c>
      <c r="Q19">
        <v>12.5983</v>
      </c>
      <c r="R19">
        <v>8.1933000000000007</v>
      </c>
      <c r="S19" t="s">
        <v>7</v>
      </c>
      <c r="T19" t="s">
        <v>7</v>
      </c>
      <c r="U19">
        <v>17.528500000000001</v>
      </c>
      <c r="V19">
        <v>9.4725000000000001</v>
      </c>
      <c r="W19" t="s">
        <v>7</v>
      </c>
      <c r="X19" t="s">
        <v>7</v>
      </c>
      <c r="Y19">
        <v>6.6985999999999999</v>
      </c>
      <c r="Z19">
        <v>16.896999999999998</v>
      </c>
      <c r="AA19" t="s">
        <v>7</v>
      </c>
      <c r="AB19" t="s">
        <v>7</v>
      </c>
      <c r="AC19">
        <v>2.5895999999999999</v>
      </c>
      <c r="AD19">
        <v>24.2149</v>
      </c>
      <c r="AE19" s="60">
        <f t="shared" si="18"/>
        <v>50.307200000000009</v>
      </c>
      <c r="AF19" s="59">
        <f t="shared" si="19"/>
        <v>148.49990000000003</v>
      </c>
      <c r="AG19" s="7">
        <f t="shared" si="20"/>
        <v>25.425800000000002</v>
      </c>
      <c r="AH19" s="7">
        <f t="shared" si="20"/>
        <v>24.881399999999999</v>
      </c>
      <c r="AI19" s="6">
        <f t="shared" si="21"/>
        <v>30.126800000000003</v>
      </c>
      <c r="AJ19" s="6">
        <f t="shared" si="21"/>
        <v>17.665800000000001</v>
      </c>
      <c r="AK19" s="6">
        <f t="shared" si="22"/>
        <v>9.2881999999999998</v>
      </c>
      <c r="AL19" s="6">
        <f t="shared" si="22"/>
        <v>41.111899999999999</v>
      </c>
      <c r="AM19" s="17">
        <f t="shared" si="23"/>
        <v>-9.3998133726025997E-3</v>
      </c>
      <c r="AN19" s="54">
        <f t="shared" si="24"/>
        <v>0.64603598994382672</v>
      </c>
      <c r="AO19" s="54">
        <f t="shared" si="25"/>
        <v>-0.23181969500729227</v>
      </c>
      <c r="AP19" s="6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</row>
    <row r="20" spans="1:65" x14ac:dyDescent="0.2">
      <c r="A20" s="99" t="s">
        <v>18</v>
      </c>
      <c r="B20" s="99">
        <v>25</v>
      </c>
      <c r="C20" t="s">
        <v>43</v>
      </c>
      <c r="D20" s="113">
        <v>5.7666666666666666</v>
      </c>
      <c r="E20" t="s">
        <v>5</v>
      </c>
      <c r="F20" t="s">
        <v>6</v>
      </c>
      <c r="G20">
        <v>22.580200000000001</v>
      </c>
      <c r="H20">
        <v>20.158100000000001</v>
      </c>
      <c r="I20" t="s">
        <v>7</v>
      </c>
      <c r="J20" t="s">
        <v>7</v>
      </c>
      <c r="K20">
        <v>11.5101</v>
      </c>
      <c r="L20" s="76">
        <v>21.176600000000001</v>
      </c>
      <c r="M20" t="s">
        <v>7</v>
      </c>
      <c r="N20" t="s">
        <v>7</v>
      </c>
      <c r="O20">
        <v>0.433</v>
      </c>
      <c r="P20">
        <v>6.9950000000000001</v>
      </c>
      <c r="Q20" t="s">
        <v>7</v>
      </c>
      <c r="R20" t="s">
        <v>7</v>
      </c>
      <c r="S20">
        <v>2.7222</v>
      </c>
      <c r="T20">
        <v>2.2393999999999998</v>
      </c>
      <c r="U20" t="s">
        <v>7</v>
      </c>
      <c r="V20" t="s">
        <v>7</v>
      </c>
      <c r="W20">
        <v>9.2051999999999996</v>
      </c>
      <c r="X20">
        <v>13.199299999999999</v>
      </c>
      <c r="Y20" t="s">
        <v>7</v>
      </c>
      <c r="Z20" t="s">
        <v>7</v>
      </c>
      <c r="AA20">
        <v>11.6905</v>
      </c>
      <c r="AB20">
        <v>7.3863000000000003</v>
      </c>
      <c r="AC20" t="s">
        <v>7</v>
      </c>
      <c r="AD20" t="s">
        <v>7</v>
      </c>
      <c r="AE20" s="60">
        <f t="shared" si="18"/>
        <v>75.425000000000011</v>
      </c>
      <c r="AF20" s="59">
        <f t="shared" si="19"/>
        <v>129.29590000000002</v>
      </c>
      <c r="AG20" s="7">
        <f t="shared" si="20"/>
        <v>34.090299999999999</v>
      </c>
      <c r="AH20" s="7">
        <f t="shared" si="20"/>
        <v>41.334699999999998</v>
      </c>
      <c r="AI20" s="6">
        <f t="shared" si="21"/>
        <v>3.1551999999999998</v>
      </c>
      <c r="AJ20" s="6">
        <f t="shared" si="21"/>
        <v>9.2344000000000008</v>
      </c>
      <c r="AK20" s="6">
        <f t="shared" si="22"/>
        <v>20.895699999999998</v>
      </c>
      <c r="AL20" s="6">
        <f t="shared" si="22"/>
        <v>20.585599999999999</v>
      </c>
      <c r="AM20" s="17">
        <f t="shared" si="23"/>
        <v>8.3683966836648263E-2</v>
      </c>
      <c r="AN20" s="54">
        <f t="shared" si="24"/>
        <v>-6.4933947445448602E-3</v>
      </c>
      <c r="AO20" s="54">
        <f t="shared" si="25"/>
        <v>0.46638178938960212</v>
      </c>
      <c r="AP20" s="6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</row>
    <row r="21" spans="1:65" x14ac:dyDescent="0.2">
      <c r="A21" s="99" t="s">
        <v>27</v>
      </c>
      <c r="B21" s="99">
        <v>32</v>
      </c>
      <c r="C21" t="s">
        <v>44</v>
      </c>
      <c r="D21" s="113">
        <v>4.9000000000000004</v>
      </c>
      <c r="E21" t="s">
        <v>11</v>
      </c>
      <c r="F21" t="s">
        <v>6</v>
      </c>
      <c r="G21" t="s">
        <v>7</v>
      </c>
      <c r="H21" t="s">
        <v>7</v>
      </c>
      <c r="I21">
        <v>2.4413999999999998</v>
      </c>
      <c r="J21">
        <v>19.196899999999999</v>
      </c>
      <c r="K21" t="s">
        <v>7</v>
      </c>
      <c r="L21" t="s">
        <v>7</v>
      </c>
      <c r="M21">
        <v>15.0634</v>
      </c>
      <c r="N21">
        <v>3.7635999999999998</v>
      </c>
      <c r="O21" t="s">
        <v>7</v>
      </c>
      <c r="P21" t="s">
        <v>7</v>
      </c>
      <c r="Q21">
        <v>10.686500000000001</v>
      </c>
      <c r="R21">
        <v>2.4188000000000001</v>
      </c>
      <c r="S21" t="s">
        <v>7</v>
      </c>
      <c r="T21" t="s">
        <v>7</v>
      </c>
      <c r="U21">
        <v>4.7777000000000003</v>
      </c>
      <c r="V21">
        <v>14.0023</v>
      </c>
      <c r="W21" t="s">
        <v>7</v>
      </c>
      <c r="X21" t="s">
        <v>7</v>
      </c>
      <c r="Y21">
        <v>6.4657</v>
      </c>
      <c r="Z21">
        <v>1.9681</v>
      </c>
      <c r="AA21" t="s">
        <v>7</v>
      </c>
      <c r="AB21" t="s">
        <v>7</v>
      </c>
      <c r="AC21">
        <v>2.6434000000000002</v>
      </c>
      <c r="AD21">
        <v>10.9335</v>
      </c>
      <c r="AE21" s="60">
        <f t="shared" si="18"/>
        <v>40.465299999999999</v>
      </c>
      <c r="AF21" s="59">
        <f t="shared" si="19"/>
        <v>94.3613</v>
      </c>
      <c r="AG21" s="7">
        <f t="shared" si="20"/>
        <v>17.504799999999999</v>
      </c>
      <c r="AH21" s="7">
        <f t="shared" si="20"/>
        <v>22.9605</v>
      </c>
      <c r="AI21" s="6">
        <f t="shared" si="21"/>
        <v>15.464200000000002</v>
      </c>
      <c r="AJ21" s="6">
        <f t="shared" si="21"/>
        <v>16.421099999999999</v>
      </c>
      <c r="AK21" s="6">
        <f t="shared" si="22"/>
        <v>9.1090999999999998</v>
      </c>
      <c r="AL21" s="6">
        <f t="shared" si="22"/>
        <v>12.9016</v>
      </c>
      <c r="AM21" s="17">
        <f t="shared" si="23"/>
        <v>0.11782418813050637</v>
      </c>
      <c r="AN21" s="54">
        <f t="shared" si="24"/>
        <v>0.15116810314083848</v>
      </c>
      <c r="AO21" s="54">
        <f t="shared" si="25"/>
        <v>2.6074788006833178E-2</v>
      </c>
      <c r="AP21" s="6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</row>
    <row r="22" spans="1:65" x14ac:dyDescent="0.2">
      <c r="A22" s="99" t="s">
        <v>21</v>
      </c>
      <c r="B22" s="99">
        <v>21</v>
      </c>
      <c r="C22" t="s">
        <v>45</v>
      </c>
      <c r="D22" s="113">
        <v>5</v>
      </c>
      <c r="E22" t="s">
        <v>5</v>
      </c>
      <c r="F22" t="s">
        <v>6</v>
      </c>
      <c r="G22">
        <v>8.3856000000000002</v>
      </c>
      <c r="H22">
        <v>7.8373999999999997</v>
      </c>
      <c r="I22" t="s">
        <v>7</v>
      </c>
      <c r="J22" t="s">
        <v>7</v>
      </c>
      <c r="K22" s="76">
        <v>7.1421000000000001</v>
      </c>
      <c r="L22" s="76">
        <v>7.2450000000000001</v>
      </c>
      <c r="M22" t="s">
        <v>7</v>
      </c>
      <c r="N22" t="s">
        <v>7</v>
      </c>
      <c r="O22">
        <v>5.2290999999999999</v>
      </c>
      <c r="P22">
        <v>0.40820000000000001</v>
      </c>
      <c r="Q22" t="s">
        <v>7</v>
      </c>
      <c r="R22" t="s">
        <v>7</v>
      </c>
      <c r="S22" t="s">
        <v>7</v>
      </c>
      <c r="T22">
        <v>3.7378999999999998</v>
      </c>
      <c r="U22" t="s">
        <v>7</v>
      </c>
      <c r="V22" t="s">
        <v>7</v>
      </c>
      <c r="W22">
        <v>8.5045000000000002</v>
      </c>
      <c r="X22">
        <v>0.63290000000000002</v>
      </c>
      <c r="Y22" t="s">
        <v>7</v>
      </c>
      <c r="Z22" t="s">
        <v>7</v>
      </c>
      <c r="AA22">
        <v>4.0724</v>
      </c>
      <c r="AB22">
        <v>8.9179999999999993</v>
      </c>
      <c r="AC22" t="s">
        <v>7</v>
      </c>
      <c r="AD22" t="s">
        <v>7</v>
      </c>
      <c r="AE22" s="60">
        <f t="shared" si="18"/>
        <v>30.610099999999999</v>
      </c>
      <c r="AF22" s="59">
        <f t="shared" si="19"/>
        <v>62.113099999999996</v>
      </c>
      <c r="AG22" s="7">
        <f t="shared" si="20"/>
        <v>15.527699999999999</v>
      </c>
      <c r="AH22" s="7">
        <f t="shared" si="20"/>
        <v>15.0824</v>
      </c>
      <c r="AI22" s="6">
        <f t="shared" si="21"/>
        <v>5.2290999999999999</v>
      </c>
      <c r="AJ22" s="6">
        <f t="shared" si="21"/>
        <v>4.1460999999999997</v>
      </c>
      <c r="AK22" s="6">
        <f t="shared" si="22"/>
        <v>12.5769</v>
      </c>
      <c r="AL22" s="6">
        <f t="shared" si="22"/>
        <v>9.5508999999999986</v>
      </c>
      <c r="AM22" s="17">
        <f t="shared" si="23"/>
        <v>-1.2636677237334739E-2</v>
      </c>
      <c r="AN22" s="54">
        <f t="shared" si="24"/>
        <v>-0.11952930988703667</v>
      </c>
      <c r="AO22" s="54">
        <f t="shared" si="25"/>
        <v>-0.10078717459287577</v>
      </c>
      <c r="AP22" s="6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</row>
    <row r="23" spans="1:65" s="76" customFormat="1" x14ac:dyDescent="0.2">
      <c r="A23" s="10" t="s">
        <v>158</v>
      </c>
      <c r="B23" s="10">
        <v>26</v>
      </c>
      <c r="C23" t="s">
        <v>119</v>
      </c>
      <c r="D23" s="113">
        <v>6.2171052631578947</v>
      </c>
      <c r="E23" t="s">
        <v>11</v>
      </c>
      <c r="F23" t="s">
        <v>6</v>
      </c>
      <c r="G23" s="1">
        <v>6.5624000000000002</v>
      </c>
      <c r="H23" s="1">
        <v>10.349399999999999</v>
      </c>
      <c r="I23"/>
      <c r="J23"/>
      <c r="K23" s="1">
        <v>9.5096000000000007</v>
      </c>
      <c r="L23" s="1">
        <v>13.9975</v>
      </c>
      <c r="M23"/>
      <c r="N23"/>
      <c r="O23" s="1">
        <v>5.8315000000000001</v>
      </c>
      <c r="P23" s="1">
        <v>1.5065</v>
      </c>
      <c r="Q23"/>
      <c r="R23"/>
      <c r="S23" s="1">
        <v>4.7878999999999996</v>
      </c>
      <c r="T23" s="1">
        <v>12.876200000000001</v>
      </c>
      <c r="U23"/>
      <c r="V23"/>
      <c r="W23" s="1">
        <v>9.8400999999999996</v>
      </c>
      <c r="X23" s="1">
        <v>0.58289999999999997</v>
      </c>
      <c r="Y23"/>
      <c r="Z23"/>
      <c r="AA23" s="1">
        <v>2.2568000000000001</v>
      </c>
      <c r="AB23" s="1">
        <v>7.4527000000000001</v>
      </c>
      <c r="AC23"/>
      <c r="AD23"/>
      <c r="AE23" s="60">
        <f t="shared" si="18"/>
        <v>40.418900000000001</v>
      </c>
      <c r="AF23" s="59">
        <f t="shared" si="19"/>
        <v>85.553499999999985</v>
      </c>
      <c r="AG23" s="7">
        <f t="shared" si="20"/>
        <v>16.072000000000003</v>
      </c>
      <c r="AH23" s="7">
        <f t="shared" si="20"/>
        <v>24.346899999999998</v>
      </c>
      <c r="AI23" s="6">
        <f t="shared" si="21"/>
        <v>10.619399999999999</v>
      </c>
      <c r="AJ23" s="6">
        <f t="shared" si="21"/>
        <v>14.3827</v>
      </c>
      <c r="AK23" s="6">
        <f t="shared" si="22"/>
        <v>12.0969</v>
      </c>
      <c r="AL23" s="6">
        <f t="shared" si="22"/>
        <v>8.0356000000000005</v>
      </c>
      <c r="AM23" s="17">
        <f t="shared" si="23"/>
        <v>0.18037374823342686</v>
      </c>
      <c r="AN23" s="54">
        <f t="shared" si="24"/>
        <v>-0.17765578043998287</v>
      </c>
      <c r="AO23" s="54">
        <f t="shared" si="25"/>
        <v>0.13174044222176756</v>
      </c>
      <c r="AP23" s="6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</row>
    <row r="24" spans="1:65" s="76" customFormat="1" x14ac:dyDescent="0.2">
      <c r="A24" s="10" t="s">
        <v>158</v>
      </c>
      <c r="B24" s="10">
        <v>15</v>
      </c>
      <c r="C24" t="s">
        <v>111</v>
      </c>
      <c r="D24" s="113">
        <v>6</v>
      </c>
      <c r="E24" t="s">
        <v>5</v>
      </c>
      <c r="F24" t="s">
        <v>6</v>
      </c>
      <c r="G24" s="1">
        <v>10.584300000000001</v>
      </c>
      <c r="H24" s="1">
        <v>6.2468000000000004</v>
      </c>
      <c r="I24"/>
      <c r="J24"/>
      <c r="K24" s="65">
        <v>2.8647999999999998</v>
      </c>
      <c r="L24" s="65">
        <v>14.166700000000001</v>
      </c>
      <c r="M24"/>
      <c r="N24"/>
      <c r="O24" s="1">
        <v>1.3854</v>
      </c>
      <c r="P24" s="1">
        <v>5.4549000000000003</v>
      </c>
      <c r="Q24"/>
      <c r="R24"/>
      <c r="S24" s="77">
        <v>1.1407</v>
      </c>
      <c r="T24" s="77">
        <v>1.6532</v>
      </c>
      <c r="U24"/>
      <c r="V24"/>
      <c r="W24" s="1">
        <v>3.6427</v>
      </c>
      <c r="X24" s="1">
        <v>5.9131999999999998</v>
      </c>
      <c r="Y24"/>
      <c r="Z24"/>
      <c r="AA24" s="1">
        <v>1.7801</v>
      </c>
      <c r="AB24" s="1">
        <v>2.6896</v>
      </c>
      <c r="AC24"/>
      <c r="AD24"/>
      <c r="AE24" s="60">
        <f t="shared" si="18"/>
        <v>33.8626</v>
      </c>
      <c r="AF24" s="59">
        <f t="shared" si="19"/>
        <v>57.522399999999998</v>
      </c>
      <c r="AG24" s="7">
        <f t="shared" si="20"/>
        <v>13.449100000000001</v>
      </c>
      <c r="AH24" s="7">
        <f t="shared" si="20"/>
        <v>20.413499999999999</v>
      </c>
      <c r="AI24" s="6">
        <f t="shared" si="21"/>
        <v>2.5261</v>
      </c>
      <c r="AJ24" s="6">
        <f t="shared" si="21"/>
        <v>7.1081000000000003</v>
      </c>
      <c r="AK24" s="6">
        <f t="shared" si="22"/>
        <v>5.4228000000000005</v>
      </c>
      <c r="AL24" s="6">
        <f t="shared" si="22"/>
        <v>8.6028000000000002</v>
      </c>
      <c r="AM24" s="17">
        <f t="shared" si="23"/>
        <v>0.18122425036328155</v>
      </c>
      <c r="AN24" s="54">
        <f t="shared" si="24"/>
        <v>0.20041623905483427</v>
      </c>
      <c r="AO24" s="54">
        <f t="shared" si="25"/>
        <v>0.44930299017817088</v>
      </c>
      <c r="AP24" s="6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</row>
    <row r="25" spans="1:65" s="76" customFormat="1" x14ac:dyDescent="0.2">
      <c r="A25" t="s">
        <v>25</v>
      </c>
      <c r="B25" s="99">
        <v>22</v>
      </c>
      <c r="C25" t="s">
        <v>48</v>
      </c>
      <c r="D25" s="113">
        <v>6.7</v>
      </c>
      <c r="E25" t="s">
        <v>5</v>
      </c>
      <c r="F25" t="s">
        <v>6</v>
      </c>
      <c r="G25">
        <v>29.3065</v>
      </c>
      <c r="H25">
        <v>4.9330999999999996</v>
      </c>
      <c r="I25" t="s">
        <v>7</v>
      </c>
      <c r="J25" t="s">
        <v>7</v>
      </c>
      <c r="K25">
        <v>3.4304999999999999</v>
      </c>
      <c r="L25">
        <v>26.152000000000001</v>
      </c>
      <c r="M25" t="s">
        <v>7</v>
      </c>
      <c r="N25" t="s">
        <v>7</v>
      </c>
      <c r="O25">
        <v>0.35520000000000002</v>
      </c>
      <c r="P25">
        <v>17.63</v>
      </c>
      <c r="Q25" t="s">
        <v>7</v>
      </c>
      <c r="R25" t="s">
        <v>7</v>
      </c>
      <c r="S25">
        <v>3.8637999999999999</v>
      </c>
      <c r="T25">
        <v>2.9977999999999998</v>
      </c>
      <c r="U25" t="s">
        <v>7</v>
      </c>
      <c r="V25" t="s">
        <v>7</v>
      </c>
      <c r="W25">
        <v>0.87929999999999997</v>
      </c>
      <c r="X25">
        <v>22.979199999999999</v>
      </c>
      <c r="Y25" t="s">
        <v>7</v>
      </c>
      <c r="Z25" t="s">
        <v>7</v>
      </c>
      <c r="AA25">
        <v>8.2582000000000004</v>
      </c>
      <c r="AB25">
        <v>1.6346000000000001</v>
      </c>
      <c r="AC25" t="s">
        <v>7</v>
      </c>
      <c r="AD25" t="s">
        <v>7</v>
      </c>
      <c r="AE25" s="60">
        <f t="shared" si="18"/>
        <v>63.822099999999999</v>
      </c>
      <c r="AF25" s="59">
        <f t="shared" si="19"/>
        <v>122.42020000000001</v>
      </c>
      <c r="AG25" s="7">
        <f t="shared" si="20"/>
        <v>32.737000000000002</v>
      </c>
      <c r="AH25" s="7">
        <f t="shared" si="20"/>
        <v>31.085100000000001</v>
      </c>
      <c r="AI25" s="6">
        <f t="shared" si="21"/>
        <v>4.2190000000000003</v>
      </c>
      <c r="AJ25" s="6">
        <f t="shared" si="21"/>
        <v>20.627800000000001</v>
      </c>
      <c r="AK25" s="6">
        <f t="shared" si="22"/>
        <v>9.1375000000000011</v>
      </c>
      <c r="AL25" s="6">
        <f t="shared" si="22"/>
        <v>24.613799999999998</v>
      </c>
      <c r="AM25" s="17">
        <f t="shared" si="23"/>
        <v>-2.2486609579798984E-2</v>
      </c>
      <c r="AN25" s="54">
        <f t="shared" si="24"/>
        <v>0.43035127743995238</v>
      </c>
      <c r="AO25" s="54">
        <f t="shared" si="25"/>
        <v>0.6892433866044223</v>
      </c>
      <c r="AP25" s="6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</row>
    <row r="26" spans="1:65" x14ac:dyDescent="0.2">
      <c r="A26" s="100" t="s">
        <v>20</v>
      </c>
      <c r="B26" s="100">
        <v>19</v>
      </c>
      <c r="C26" s="76" t="s">
        <v>50</v>
      </c>
      <c r="D26" s="114">
        <v>5.0999999999999996</v>
      </c>
      <c r="E26" s="76" t="s">
        <v>11</v>
      </c>
      <c r="F26" s="76" t="s">
        <v>6</v>
      </c>
      <c r="G26" s="76" t="s">
        <v>7</v>
      </c>
      <c r="H26" s="76">
        <v>32.243499999999997</v>
      </c>
      <c r="I26" s="76" t="s">
        <v>7</v>
      </c>
      <c r="J26" s="76" t="s">
        <v>7</v>
      </c>
      <c r="K26" s="76">
        <v>25.268799999999999</v>
      </c>
      <c r="L26" s="76">
        <v>5.3851000000000004</v>
      </c>
      <c r="M26" s="76" t="s">
        <v>7</v>
      </c>
      <c r="N26" s="76" t="s">
        <v>7</v>
      </c>
      <c r="O26" s="76">
        <v>0.50749999999999995</v>
      </c>
      <c r="P26" s="76">
        <v>11.897</v>
      </c>
      <c r="Q26" s="76" t="s">
        <v>7</v>
      </c>
      <c r="R26" s="76" t="s">
        <v>7</v>
      </c>
      <c r="S26" s="76">
        <v>6.6500000000000004E-2</v>
      </c>
      <c r="T26" s="76">
        <v>0.33289999999999997</v>
      </c>
      <c r="U26" s="76" t="s">
        <v>7</v>
      </c>
      <c r="V26" s="76" t="s">
        <v>7</v>
      </c>
      <c r="W26" s="76">
        <v>11.218500000000001</v>
      </c>
      <c r="X26" s="76">
        <v>7.7293000000000003</v>
      </c>
      <c r="Y26" s="76" t="s">
        <v>7</v>
      </c>
      <c r="Z26" s="76" t="s">
        <v>7</v>
      </c>
      <c r="AA26" s="76">
        <v>3.5636000000000001</v>
      </c>
      <c r="AB26" s="76">
        <v>10.061500000000001</v>
      </c>
      <c r="AC26" s="76" t="s">
        <v>7</v>
      </c>
      <c r="AD26" s="76" t="s">
        <v>7</v>
      </c>
      <c r="AE26" s="101">
        <f t="shared" si="18"/>
        <v>62.897399999999998</v>
      </c>
      <c r="AF26" s="102">
        <f t="shared" si="19"/>
        <v>108.27419999999999</v>
      </c>
      <c r="AG26" s="7">
        <f t="shared" si="20"/>
        <v>25.268799999999999</v>
      </c>
      <c r="AH26" s="7">
        <f t="shared" si="20"/>
        <v>37.628599999999999</v>
      </c>
      <c r="AI26" s="6">
        <f t="shared" si="21"/>
        <v>0.57399999999999995</v>
      </c>
      <c r="AJ26" s="6">
        <f t="shared" si="21"/>
        <v>12.229900000000001</v>
      </c>
      <c r="AK26" s="6">
        <f t="shared" si="22"/>
        <v>14.7821</v>
      </c>
      <c r="AL26" s="6">
        <f t="shared" si="22"/>
        <v>17.790800000000001</v>
      </c>
      <c r="AM26" s="17">
        <f t="shared" si="23"/>
        <v>0.17293344234396918</v>
      </c>
      <c r="AN26" s="54">
        <f t="shared" si="24"/>
        <v>8.0459341541757212E-2</v>
      </c>
      <c r="AO26" s="54">
        <f t="shared" si="25"/>
        <v>1.3285110135650704</v>
      </c>
      <c r="AP26" s="103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</row>
    <row r="27" spans="1:65" x14ac:dyDescent="0.2">
      <c r="A27" s="100" t="s">
        <v>162</v>
      </c>
      <c r="B27" s="100">
        <v>32</v>
      </c>
      <c r="C27" s="100" t="s">
        <v>152</v>
      </c>
      <c r="D27" s="114">
        <v>6.133</v>
      </c>
      <c r="E27" s="76" t="s">
        <v>11</v>
      </c>
      <c r="F27" s="76" t="s">
        <v>6</v>
      </c>
      <c r="G27" s="76">
        <v>9.0515000000000008</v>
      </c>
      <c r="H27" s="76">
        <v>13.732900000000001</v>
      </c>
      <c r="I27" s="76" t="s">
        <v>7</v>
      </c>
      <c r="J27" s="76" t="s">
        <v>7</v>
      </c>
      <c r="K27" s="76">
        <v>10.5901</v>
      </c>
      <c r="L27" s="76">
        <v>29.0581</v>
      </c>
      <c r="M27" s="76" t="s">
        <v>7</v>
      </c>
      <c r="N27" s="76" t="s">
        <v>7</v>
      </c>
      <c r="O27" s="76" t="s">
        <v>7</v>
      </c>
      <c r="P27" s="76" t="s">
        <v>7</v>
      </c>
      <c r="Q27" s="76">
        <v>7.8906000000000001</v>
      </c>
      <c r="R27" s="76">
        <v>7.6599000000000004</v>
      </c>
      <c r="S27" s="76" t="s">
        <v>7</v>
      </c>
      <c r="T27" s="76" t="s">
        <v>7</v>
      </c>
      <c r="U27" s="76">
        <v>12.1625</v>
      </c>
      <c r="V27" s="76">
        <v>13.5571</v>
      </c>
      <c r="W27" s="76" t="s">
        <v>7</v>
      </c>
      <c r="X27" s="76" t="s">
        <v>7</v>
      </c>
      <c r="Y27" s="76">
        <v>11.9232</v>
      </c>
      <c r="Z27" s="76">
        <v>6.7988999999999997</v>
      </c>
      <c r="AA27" s="76" t="s">
        <v>7</v>
      </c>
      <c r="AB27" s="76" t="s">
        <v>7</v>
      </c>
      <c r="AC27" s="76">
        <v>12.6</v>
      </c>
      <c r="AD27" s="76">
        <v>3.9950999999999999</v>
      </c>
      <c r="AE27" s="101">
        <f t="shared" si="18"/>
        <v>62.432599999999994</v>
      </c>
      <c r="AF27" s="102">
        <f t="shared" si="19"/>
        <v>139.01990000000001</v>
      </c>
      <c r="AG27" s="7">
        <f t="shared" si="20"/>
        <v>19.6416</v>
      </c>
      <c r="AH27" s="7">
        <f t="shared" si="20"/>
        <v>42.790999999999997</v>
      </c>
      <c r="AI27" s="6">
        <f t="shared" si="21"/>
        <v>20.053100000000001</v>
      </c>
      <c r="AJ27" s="6">
        <f t="shared" si="21"/>
        <v>21.216999999999999</v>
      </c>
      <c r="AK27" s="6">
        <f t="shared" si="22"/>
        <v>24.523199999999999</v>
      </c>
      <c r="AL27" s="6">
        <f t="shared" si="22"/>
        <v>10.794</v>
      </c>
      <c r="AM27" s="17">
        <f t="shared" si="23"/>
        <v>0.33817557338832732</v>
      </c>
      <c r="AN27" s="54">
        <f t="shared" si="24"/>
        <v>-0.35639472632865565</v>
      </c>
      <c r="AO27" s="54">
        <f t="shared" si="25"/>
        <v>2.4502456840861209E-2</v>
      </c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</row>
    <row r="28" spans="1:65" x14ac:dyDescent="0.2">
      <c r="A28" s="99" t="s">
        <v>154</v>
      </c>
      <c r="B28" s="99">
        <v>32</v>
      </c>
      <c r="C28" s="99" t="s">
        <v>153</v>
      </c>
      <c r="D28" s="113">
        <v>6</v>
      </c>
      <c r="E28" t="s">
        <v>5</v>
      </c>
      <c r="F28" t="s">
        <v>6</v>
      </c>
      <c r="G28">
        <v>18.7042</v>
      </c>
      <c r="H28">
        <v>17.268599999999999</v>
      </c>
      <c r="I28" t="s">
        <v>7</v>
      </c>
      <c r="J28" t="s">
        <v>7</v>
      </c>
      <c r="K28">
        <v>12.432700000000001</v>
      </c>
      <c r="L28">
        <v>28.215499999999999</v>
      </c>
      <c r="M28" t="s">
        <v>7</v>
      </c>
      <c r="N28" t="s">
        <v>7</v>
      </c>
      <c r="O28" t="s">
        <v>7</v>
      </c>
      <c r="P28" t="s">
        <v>7</v>
      </c>
      <c r="Q28">
        <v>8.4171999999999993</v>
      </c>
      <c r="R28">
        <v>5.6295000000000002</v>
      </c>
      <c r="S28" t="s">
        <v>7</v>
      </c>
      <c r="T28" t="s">
        <v>7</v>
      </c>
      <c r="U28">
        <v>13.5</v>
      </c>
      <c r="V28">
        <v>11.4078</v>
      </c>
      <c r="W28" t="s">
        <v>7</v>
      </c>
      <c r="X28" t="s">
        <v>7</v>
      </c>
      <c r="Y28">
        <v>10.3781</v>
      </c>
      <c r="Z28">
        <v>10.273400000000001</v>
      </c>
      <c r="AA28" t="s">
        <v>7</v>
      </c>
      <c r="AB28" t="s">
        <v>7</v>
      </c>
      <c r="AC28">
        <v>13.5205</v>
      </c>
      <c r="AD28">
        <v>6.8270999999999997</v>
      </c>
      <c r="AE28" s="60">
        <f t="shared" si="18"/>
        <v>76.621000000000009</v>
      </c>
      <c r="AF28" s="59">
        <f t="shared" si="19"/>
        <v>156.5746</v>
      </c>
      <c r="AG28" s="7">
        <f t="shared" si="20"/>
        <v>31.136900000000001</v>
      </c>
      <c r="AH28" s="7">
        <f t="shared" si="20"/>
        <v>45.484099999999998</v>
      </c>
      <c r="AI28" s="103">
        <f t="shared" si="21"/>
        <v>21.917200000000001</v>
      </c>
      <c r="AJ28" s="103">
        <f t="shared" si="21"/>
        <v>17.037300000000002</v>
      </c>
      <c r="AK28" s="103">
        <f t="shared" si="22"/>
        <v>23.898600000000002</v>
      </c>
      <c r="AL28" s="103">
        <f t="shared" si="22"/>
        <v>17.1005</v>
      </c>
      <c r="AM28" s="104">
        <f t="shared" si="23"/>
        <v>0.16458423380553497</v>
      </c>
      <c r="AN28" s="104">
        <f t="shared" si="24"/>
        <v>-0.14536365148331445</v>
      </c>
      <c r="AO28" s="104">
        <f t="shared" si="25"/>
        <v>-0.10938429998460393</v>
      </c>
    </row>
    <row r="29" spans="1:65" x14ac:dyDescent="0.2">
      <c r="A29" s="100" t="s">
        <v>159</v>
      </c>
      <c r="B29" s="100">
        <v>12</v>
      </c>
      <c r="C29" s="76" t="s">
        <v>113</v>
      </c>
      <c r="D29" s="114">
        <v>6</v>
      </c>
      <c r="E29" s="76" t="s">
        <v>11</v>
      </c>
      <c r="F29" s="76" t="s">
        <v>6</v>
      </c>
      <c r="G29" s="76" t="s">
        <v>7</v>
      </c>
      <c r="H29" s="76" t="s">
        <v>7</v>
      </c>
      <c r="I29" s="76">
        <v>5.9953000000000003</v>
      </c>
      <c r="J29" s="76">
        <v>7.2470999999999997</v>
      </c>
      <c r="K29" s="76" t="s">
        <v>7</v>
      </c>
      <c r="L29" s="76" t="s">
        <v>7</v>
      </c>
      <c r="M29" s="76">
        <v>0.29149999999999998</v>
      </c>
      <c r="N29" s="76">
        <v>3.8637000000000001</v>
      </c>
      <c r="O29" s="76" t="s">
        <v>7</v>
      </c>
      <c r="P29" s="76" t="s">
        <v>7</v>
      </c>
      <c r="Q29" s="76">
        <v>0.4748</v>
      </c>
      <c r="R29" s="76">
        <v>1.0575000000000001</v>
      </c>
      <c r="S29" s="76" t="s">
        <v>7</v>
      </c>
      <c r="T29" s="76" t="s">
        <v>7</v>
      </c>
      <c r="U29" s="76">
        <v>1.5447</v>
      </c>
      <c r="V29" s="76">
        <v>2.1486000000000001</v>
      </c>
      <c r="W29" s="76" t="s">
        <v>7</v>
      </c>
      <c r="X29" s="76" t="s">
        <v>7</v>
      </c>
      <c r="Y29" s="76" t="s">
        <v>7</v>
      </c>
      <c r="Z29" s="76">
        <v>3.9136000000000002</v>
      </c>
      <c r="AA29" s="76" t="s">
        <v>7</v>
      </c>
      <c r="AB29" s="76" t="s">
        <v>7</v>
      </c>
      <c r="AC29" s="76">
        <v>0.96230000000000004</v>
      </c>
      <c r="AD29" s="76" t="s">
        <v>7</v>
      </c>
      <c r="AE29" s="101">
        <f t="shared" si="18"/>
        <v>17.397600000000001</v>
      </c>
      <c r="AF29" s="102">
        <f t="shared" si="19"/>
        <v>27.499099999999995</v>
      </c>
      <c r="AG29" s="7">
        <f t="shared" si="20"/>
        <v>6.2868000000000004</v>
      </c>
      <c r="AH29" s="7">
        <f t="shared" si="20"/>
        <v>11.110799999999999</v>
      </c>
      <c r="AI29" s="6">
        <f t="shared" si="21"/>
        <v>2.0194999999999999</v>
      </c>
      <c r="AJ29" s="6">
        <f t="shared" si="21"/>
        <v>3.2061000000000002</v>
      </c>
      <c r="AK29" s="6">
        <f t="shared" si="22"/>
        <v>0.96230000000000004</v>
      </c>
      <c r="AL29" s="6">
        <f t="shared" si="22"/>
        <v>3.9136000000000002</v>
      </c>
      <c r="AM29" s="17">
        <f t="shared" si="23"/>
        <v>0.2473156856493641</v>
      </c>
      <c r="AN29" s="54">
        <f t="shared" si="24"/>
        <v>0.60926594956207591</v>
      </c>
      <c r="AO29" s="54">
        <f t="shared" si="25"/>
        <v>0.20073320660409941</v>
      </c>
      <c r="AP29" s="103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</row>
    <row r="30" spans="1:65" x14ac:dyDescent="0.2">
      <c r="A30" s="99" t="s">
        <v>30</v>
      </c>
      <c r="B30" s="100">
        <v>27</v>
      </c>
      <c r="C30" t="s">
        <v>52</v>
      </c>
      <c r="D30" s="113">
        <v>4.4333333333333336</v>
      </c>
      <c r="E30" t="s">
        <v>11</v>
      </c>
      <c r="F30" t="s">
        <v>6</v>
      </c>
      <c r="G30" t="s">
        <v>7</v>
      </c>
      <c r="H30" t="s">
        <v>7</v>
      </c>
      <c r="I30">
        <v>5.9877000000000002</v>
      </c>
      <c r="J30">
        <v>13.6839</v>
      </c>
      <c r="K30" t="s">
        <v>7</v>
      </c>
      <c r="L30" t="s">
        <v>7</v>
      </c>
      <c r="M30">
        <v>7.1280999999999999</v>
      </c>
      <c r="N30">
        <v>23.955400000000001</v>
      </c>
      <c r="O30" t="s">
        <v>7</v>
      </c>
      <c r="P30" t="s">
        <v>7</v>
      </c>
      <c r="Q30">
        <v>6.1218000000000004</v>
      </c>
      <c r="R30">
        <v>6.2214999999999998</v>
      </c>
      <c r="S30" t="s">
        <v>7</v>
      </c>
      <c r="T30" t="s">
        <v>7</v>
      </c>
      <c r="U30">
        <v>8.9282000000000004</v>
      </c>
      <c r="V30">
        <v>3.6230000000000002</v>
      </c>
      <c r="W30" t="s">
        <v>7</v>
      </c>
      <c r="X30" t="s">
        <v>7</v>
      </c>
      <c r="Y30">
        <v>8.7639999999999993</v>
      </c>
      <c r="Z30">
        <v>12.746499999999999</v>
      </c>
      <c r="AA30" t="s">
        <v>7</v>
      </c>
      <c r="AB30" t="s">
        <v>7</v>
      </c>
      <c r="AC30">
        <v>9.3515999999999995</v>
      </c>
      <c r="AD30">
        <v>4.9927000000000001</v>
      </c>
      <c r="AE30" s="60">
        <f t="shared" si="18"/>
        <v>50.755099999999999</v>
      </c>
      <c r="AF30" s="59">
        <f t="shared" si="19"/>
        <v>111.5044</v>
      </c>
      <c r="AG30" s="7">
        <f t="shared" si="20"/>
        <v>13.1158</v>
      </c>
      <c r="AH30" s="7">
        <f t="shared" si="20"/>
        <v>37.639299999999999</v>
      </c>
      <c r="AI30" s="6">
        <f t="shared" si="21"/>
        <v>15.05</v>
      </c>
      <c r="AJ30" s="6">
        <f t="shared" si="21"/>
        <v>9.8445</v>
      </c>
      <c r="AK30" s="6">
        <f t="shared" si="22"/>
        <v>18.115600000000001</v>
      </c>
      <c r="AL30" s="6">
        <f t="shared" si="22"/>
        <v>17.7392</v>
      </c>
      <c r="AM30" s="17">
        <f t="shared" si="23"/>
        <v>0.45784675241760481</v>
      </c>
      <c r="AN30" s="54">
        <f t="shared" si="24"/>
        <v>-9.118692529015782E-3</v>
      </c>
      <c r="AO30" s="54">
        <f t="shared" si="25"/>
        <v>-0.18434283661725775</v>
      </c>
      <c r="AP30" s="6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</row>
    <row r="31" spans="1:65" x14ac:dyDescent="0.2">
      <c r="A31" s="99" t="s">
        <v>156</v>
      </c>
      <c r="B31" s="100">
        <v>26</v>
      </c>
      <c r="C31" s="99" t="s">
        <v>155</v>
      </c>
      <c r="D31" s="113">
        <v>6</v>
      </c>
      <c r="E31" t="s">
        <v>11</v>
      </c>
      <c r="F31" t="s">
        <v>6</v>
      </c>
      <c r="G31">
        <v>10.843400000000001</v>
      </c>
      <c r="H31">
        <v>2.2246999999999999</v>
      </c>
      <c r="I31" t="s">
        <v>7</v>
      </c>
      <c r="J31" t="s">
        <v>7</v>
      </c>
      <c r="K31">
        <v>2.8725999999999998</v>
      </c>
      <c r="L31">
        <v>12.5831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>
        <v>2.6406000000000001</v>
      </c>
      <c r="S31" t="s">
        <v>7</v>
      </c>
      <c r="T31" t="s">
        <v>7</v>
      </c>
      <c r="U31">
        <v>11.497400000000001</v>
      </c>
      <c r="V31">
        <v>2.8862999999999999</v>
      </c>
      <c r="W31" t="s">
        <v>7</v>
      </c>
      <c r="X31" t="s">
        <v>7</v>
      </c>
      <c r="Y31">
        <v>1.923</v>
      </c>
      <c r="Z31">
        <v>5.9732000000000003</v>
      </c>
      <c r="AA31" t="s">
        <v>7</v>
      </c>
      <c r="AB31" t="s">
        <v>7</v>
      </c>
      <c r="AC31">
        <v>7.6958000000000002</v>
      </c>
      <c r="AD31">
        <v>2.4308999999999998</v>
      </c>
      <c r="AE31" s="60">
        <f t="shared" si="18"/>
        <v>28.523800000000001</v>
      </c>
      <c r="AF31" s="59">
        <f t="shared" si="19"/>
        <v>63.570999999999998</v>
      </c>
      <c r="AG31" s="7">
        <f t="shared" si="20"/>
        <v>13.716000000000001</v>
      </c>
      <c r="AH31" s="7">
        <f t="shared" si="20"/>
        <v>14.8078</v>
      </c>
      <c r="AI31" s="103">
        <f t="shared" si="21"/>
        <v>11.497400000000001</v>
      </c>
      <c r="AJ31" s="103">
        <f t="shared" si="21"/>
        <v>5.5268999999999995</v>
      </c>
      <c r="AK31" s="103">
        <f t="shared" si="22"/>
        <v>9.6188000000000002</v>
      </c>
      <c r="AL31" s="103">
        <f t="shared" si="22"/>
        <v>8.4040999999999997</v>
      </c>
      <c r="AM31" s="104">
        <f t="shared" si="23"/>
        <v>3.3263063588613619E-2</v>
      </c>
      <c r="AN31" s="104">
        <f t="shared" si="24"/>
        <v>-5.8629683296094692E-2</v>
      </c>
      <c r="AO31" s="104">
        <f t="shared" si="25"/>
        <v>-0.3181180341132489</v>
      </c>
    </row>
    <row r="32" spans="1:65" x14ac:dyDescent="0.2">
      <c r="AE32" s="60"/>
      <c r="AF32" s="59"/>
      <c r="AG32" s="7"/>
      <c r="AH32" s="7"/>
      <c r="AI32" s="6"/>
      <c r="AJ32" s="6"/>
      <c r="AK32" s="6"/>
      <c r="AL32" s="6"/>
      <c r="AM32" s="17"/>
      <c r="AN32" s="54"/>
      <c r="AO32" s="54"/>
      <c r="AQ32" s="81"/>
      <c r="AR32" s="107" t="s">
        <v>144</v>
      </c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</row>
    <row r="33" spans="1:65" x14ac:dyDescent="0.2">
      <c r="A33" t="s">
        <v>126</v>
      </c>
      <c r="B33">
        <v>14</v>
      </c>
      <c r="C33" t="s">
        <v>114</v>
      </c>
      <c r="D33" s="114">
        <v>6</v>
      </c>
      <c r="E33" t="s">
        <v>5</v>
      </c>
      <c r="F33" s="63" t="s">
        <v>32</v>
      </c>
      <c r="G33" s="1">
        <v>13.7195</v>
      </c>
      <c r="H33" s="1">
        <v>6.6780999999999997</v>
      </c>
      <c r="K33" s="1">
        <v>10.0091</v>
      </c>
      <c r="L33" s="1">
        <v>3.6471</v>
      </c>
      <c r="O33" s="1">
        <v>10.266299999999999</v>
      </c>
      <c r="P33" s="1">
        <v>3.8136999999999999</v>
      </c>
      <c r="S33" s="3" t="s">
        <v>7</v>
      </c>
      <c r="T33" s="3" t="s">
        <v>7</v>
      </c>
      <c r="W33" s="1">
        <v>8.9099000000000004</v>
      </c>
      <c r="X33" s="1">
        <v>3.3799000000000001</v>
      </c>
      <c r="AA33" s="1">
        <v>4.5242000000000004</v>
      </c>
      <c r="AB33" s="1">
        <v>8.0533999999999999</v>
      </c>
      <c r="AE33" s="60">
        <f>SUM(G33:N33)</f>
        <v>34.053800000000003</v>
      </c>
      <c r="AF33" s="59">
        <f>SUM(G33:AD33)</f>
        <v>73.001199999999997</v>
      </c>
      <c r="AG33" s="7">
        <f>SUM(G33,I33,K33,M33)</f>
        <v>23.7286</v>
      </c>
      <c r="AH33" s="7">
        <f t="shared" ref="AH33:AH35" si="37">SUM(H33,J33,L33,N33)</f>
        <v>10.325199999999999</v>
      </c>
      <c r="AI33" s="6">
        <f t="shared" ref="AI33:AJ35" si="38">SUM(O33,Q33,S33,U33)</f>
        <v>10.266299999999999</v>
      </c>
      <c r="AJ33" s="6">
        <f t="shared" si="38"/>
        <v>3.8136999999999999</v>
      </c>
      <c r="AK33" s="6">
        <f t="shared" ref="AK33:AL35" si="39">SUM(W33,Y33,AA33,AC33)</f>
        <v>13.434100000000001</v>
      </c>
      <c r="AL33" s="6">
        <f t="shared" si="39"/>
        <v>11.433299999999999</v>
      </c>
      <c r="AM33" s="17">
        <f>LOG(AH33/AG33)</f>
        <v>-0.36137364263729393</v>
      </c>
      <c r="AN33" s="54">
        <f>LOG(AL33/AK33)</f>
        <v>-7.0036977595016786E-2</v>
      </c>
      <c r="AO33" s="54">
        <f>LOG(AJ33/AI33)</f>
        <v>-0.43006742417196908</v>
      </c>
      <c r="AP33" s="6"/>
      <c r="AQ33" s="81"/>
      <c r="AR33" s="81" t="s">
        <v>164</v>
      </c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</row>
    <row r="34" spans="1:65" x14ac:dyDescent="0.2">
      <c r="A34" t="s">
        <v>126</v>
      </c>
      <c r="B34">
        <v>19</v>
      </c>
      <c r="C34" t="s">
        <v>117</v>
      </c>
      <c r="D34" s="114">
        <v>8</v>
      </c>
      <c r="E34" t="s">
        <v>5</v>
      </c>
      <c r="F34" s="63" t="s">
        <v>32</v>
      </c>
      <c r="G34" s="1">
        <v>7.8110999999999997</v>
      </c>
      <c r="H34" s="1">
        <v>17.8475</v>
      </c>
      <c r="K34" s="1">
        <v>18.2745</v>
      </c>
      <c r="L34" s="1">
        <v>3.4222999999999999</v>
      </c>
      <c r="O34" s="1">
        <v>6.7702999999999998</v>
      </c>
      <c r="P34" s="1">
        <v>5.0960999999999999</v>
      </c>
      <c r="S34" s="3">
        <v>0.75170000000000003</v>
      </c>
      <c r="T34" s="3">
        <v>1.8442000000000001</v>
      </c>
      <c r="W34" s="1">
        <v>4.1025999999999998</v>
      </c>
      <c r="X34" s="1">
        <v>4.3388</v>
      </c>
      <c r="AA34" s="1">
        <v>3.9725999999999999</v>
      </c>
      <c r="AB34" s="1">
        <v>2.1812999999999998</v>
      </c>
      <c r="AE34" s="60">
        <f>SUM(G34:N34)</f>
        <v>47.355399999999996</v>
      </c>
      <c r="AF34" s="59">
        <f>SUM(G34:AD34)</f>
        <v>76.412999999999997</v>
      </c>
      <c r="AG34" s="7">
        <f>SUM(G34,I34,K34,M34)</f>
        <v>26.085599999999999</v>
      </c>
      <c r="AH34" s="7">
        <f t="shared" si="37"/>
        <v>21.2698</v>
      </c>
      <c r="AI34" s="6">
        <f t="shared" si="38"/>
        <v>7.5220000000000002</v>
      </c>
      <c r="AJ34" s="6">
        <f t="shared" si="38"/>
        <v>6.9402999999999997</v>
      </c>
      <c r="AK34" s="6">
        <f t="shared" si="39"/>
        <v>8.0751999999999988</v>
      </c>
      <c r="AL34" s="6">
        <f t="shared" si="39"/>
        <v>6.5200999999999993</v>
      </c>
      <c r="AM34" s="17">
        <f>LOG(AH34/AG34)</f>
        <v>-8.8637424216331875E-2</v>
      </c>
      <c r="AN34" s="54">
        <f>LOG(AL34/AK34)</f>
        <v>-9.2899030750459452E-2</v>
      </c>
      <c r="AO34" s="54">
        <f>LOG(AJ34/AI34)</f>
        <v>-3.4955085500600142E-2</v>
      </c>
      <c r="AP34" s="6"/>
      <c r="AQ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</row>
    <row r="35" spans="1:65" x14ac:dyDescent="0.2">
      <c r="A35" t="s">
        <v>126</v>
      </c>
      <c r="B35">
        <v>16</v>
      </c>
      <c r="C35" t="s">
        <v>115</v>
      </c>
      <c r="D35" s="113">
        <v>14.77</v>
      </c>
      <c r="E35" t="s">
        <v>5</v>
      </c>
      <c r="F35" s="63" t="s">
        <v>32</v>
      </c>
      <c r="G35" s="1">
        <v>3.4337</v>
      </c>
      <c r="H35" s="1">
        <v>8.9483999999999995</v>
      </c>
      <c r="K35" s="1">
        <v>14.408300000000001</v>
      </c>
      <c r="L35" s="1">
        <v>2.8395000000000001</v>
      </c>
      <c r="O35" s="1">
        <v>7.6464999999999996</v>
      </c>
      <c r="P35" s="1">
        <v>0.93269999999999997</v>
      </c>
      <c r="S35" s="3" t="s">
        <v>7</v>
      </c>
      <c r="T35" s="3">
        <v>0.66749999999999998</v>
      </c>
      <c r="W35" s="1">
        <v>4.4047999999999998</v>
      </c>
      <c r="X35" s="1">
        <v>5.7633000000000001</v>
      </c>
      <c r="AA35" s="1">
        <v>1.2481</v>
      </c>
      <c r="AB35" s="1">
        <v>1.6216999999999999</v>
      </c>
      <c r="AE35" s="60">
        <f>SUM(G35:N35)</f>
        <v>29.629899999999999</v>
      </c>
      <c r="AF35" s="59">
        <f>SUM(G35:AD35)</f>
        <v>51.91449999999999</v>
      </c>
      <c r="AG35" s="7">
        <f>SUM(G35,I35,K35,M35)</f>
        <v>17.841999999999999</v>
      </c>
      <c r="AH35" s="7">
        <f t="shared" si="37"/>
        <v>11.7879</v>
      </c>
      <c r="AI35" s="6">
        <f t="shared" si="38"/>
        <v>7.6464999999999996</v>
      </c>
      <c r="AJ35" s="6">
        <f t="shared" si="38"/>
        <v>1.6002000000000001</v>
      </c>
      <c r="AK35" s="6">
        <f t="shared" si="39"/>
        <v>5.6528999999999998</v>
      </c>
      <c r="AL35" s="6">
        <f t="shared" si="39"/>
        <v>7.3849999999999998</v>
      </c>
      <c r="AM35" s="17">
        <f>LOG(AH35/AG35)</f>
        <v>-0.1800070920794653</v>
      </c>
      <c r="AN35" s="54">
        <f>LOG(AL35/AK35)</f>
        <v>0.11607919680457032</v>
      </c>
      <c r="AO35" s="54">
        <f>LOG(AJ35/AI35)</f>
        <v>-0.67928842679092205</v>
      </c>
      <c r="AP35" s="6"/>
      <c r="AQ35" s="81"/>
      <c r="AR35" t="s">
        <v>165</v>
      </c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</row>
    <row r="36" spans="1:65" s="44" customFormat="1" x14ac:dyDescent="0.2">
      <c r="D36" s="111" t="s">
        <v>133</v>
      </c>
      <c r="AC36" s="44">
        <f>COUNT(AG2:AG14)</f>
        <v>13</v>
      </c>
      <c r="AD36" s="86"/>
      <c r="AE36" s="86"/>
      <c r="AF36" s="87" t="s">
        <v>99</v>
      </c>
      <c r="AG36" s="88">
        <f>TTEST(AG2:AG14,AH2:AH14,2,1)</f>
        <v>0.77897322185559847</v>
      </c>
      <c r="AH36" s="89"/>
      <c r="AI36" s="90">
        <f>TTEST(AI2:AI14,AJ2:AJ14,2,1)</f>
        <v>0.2358600690552623</v>
      </c>
      <c r="AJ36" s="86"/>
      <c r="AK36" s="90">
        <f>TTEST(AK2:AK14,AL2:AL14,2,1)</f>
        <v>1.7196023393875061E-3</v>
      </c>
      <c r="AL36" s="86"/>
      <c r="AM36" s="88"/>
      <c r="AN36" s="90">
        <f>TTEST(AN2:AN14,AO2:AO14,2,1)</f>
        <v>0.17769351414160217</v>
      </c>
      <c r="AO36" s="88"/>
      <c r="AR36" s="44" t="s">
        <v>166</v>
      </c>
    </row>
    <row r="37" spans="1:65" s="44" customFormat="1" x14ac:dyDescent="0.2">
      <c r="C37" s="44" t="s">
        <v>194</v>
      </c>
      <c r="D37" s="111">
        <f>AVERAGE(D2:D14)</f>
        <v>11.818461538461538</v>
      </c>
      <c r="E37" s="72">
        <f>COUNT(D2:D14)</f>
        <v>13</v>
      </c>
      <c r="I37" s="44" t="s">
        <v>181</v>
      </c>
      <c r="AC37" s="44">
        <f>COUNT(AG16:AG31)</f>
        <v>16</v>
      </c>
      <c r="AD37" s="86"/>
      <c r="AE37" s="86"/>
      <c r="AF37" s="87"/>
      <c r="AG37" s="128">
        <f>TTEST(AG16:AG31,AH16:AH31,2,1)</f>
        <v>1.0984270808634864E-3</v>
      </c>
      <c r="AH37" s="89"/>
      <c r="AI37" s="90">
        <f>TTEST(AI16:AI31,AJ16:AJ31,2,1)</f>
        <v>0.49779477135265149</v>
      </c>
      <c r="AJ37" s="86"/>
      <c r="AK37" s="90">
        <f>TTEST(AK16:AK31,AL16:AL31,2,1)</f>
        <v>0.49096513568910882</v>
      </c>
      <c r="AL37" s="86"/>
      <c r="AM37" s="88"/>
      <c r="AN37" s="90">
        <f>TTEST(AN16:AN31,AO16:AO31,2,1)</f>
        <v>0.48111928708042173</v>
      </c>
      <c r="AO37" s="88"/>
    </row>
    <row r="38" spans="1:65" s="46" customFormat="1" x14ac:dyDescent="0.2">
      <c r="C38" s="44" t="s">
        <v>193</v>
      </c>
      <c r="D38" s="111">
        <f>AVERAGE(D16:D31)</f>
        <v>5.6281315789473689</v>
      </c>
      <c r="E38" s="72">
        <f>COUNT(D16:D31)</f>
        <v>16</v>
      </c>
      <c r="I38" s="118">
        <v>0.12708333333333333</v>
      </c>
      <c r="AD38" s="92"/>
      <c r="AE38" s="92"/>
      <c r="AF38" s="87" t="s">
        <v>98</v>
      </c>
      <c r="AG38" s="93">
        <f>TTEST(AG2:AG14,AG16:AG31,2,3)</f>
        <v>0.60859212099680238</v>
      </c>
      <c r="AH38" s="93">
        <f>TTEST(AH2:AH14,AH16:AH31,2,3)</f>
        <v>2.0305826877710483E-2</v>
      </c>
      <c r="AI38" s="93">
        <f t="shared" ref="AI38:AK38" si="40">TTEST(AI2:AI14,AI16:AI31,2,3)</f>
        <v>0.95984136644573592</v>
      </c>
      <c r="AJ38" s="93">
        <f t="shared" si="40"/>
        <v>7.8829839726182502E-2</v>
      </c>
      <c r="AK38" s="93">
        <f t="shared" si="40"/>
        <v>0.89547501239910976</v>
      </c>
      <c r="AL38" s="94">
        <f>TTEST(AL2:AL14,AL16:AL31,2,3)</f>
        <v>1.2144513600451382E-2</v>
      </c>
      <c r="AM38" s="127">
        <f>TTEST(AM2:AM14,AM16:AM31,2,3)</f>
        <v>3.0632510802612975E-3</v>
      </c>
      <c r="AN38" s="126">
        <f>TTEST(AN2:AN14,AN16:AN31,2,3)</f>
        <v>5.0781460014459323E-3</v>
      </c>
      <c r="AO38" s="95">
        <f>TTEST(AO2:AO14,AO16:AO31,2,3)</f>
        <v>0.14022323748779469</v>
      </c>
    </row>
    <row r="39" spans="1:65" s="1" customFormat="1" ht="48" x14ac:dyDescent="0.2">
      <c r="D39" s="115">
        <f>MAX(D2:D14)</f>
        <v>12.833333333333334</v>
      </c>
      <c r="I39" s="118">
        <v>0.18541666666666667</v>
      </c>
      <c r="AD39" s="78"/>
      <c r="AE39" s="129"/>
      <c r="AF39" s="130"/>
      <c r="AI39" s="67" t="s">
        <v>58</v>
      </c>
      <c r="AJ39" s="67" t="s">
        <v>59</v>
      </c>
      <c r="AK39" s="67" t="s">
        <v>61</v>
      </c>
      <c r="AL39" s="67" t="s">
        <v>60</v>
      </c>
      <c r="AM39" s="68" t="s">
        <v>67</v>
      </c>
      <c r="AN39" s="68" t="s">
        <v>189</v>
      </c>
      <c r="AO39" s="68" t="s">
        <v>190</v>
      </c>
      <c r="AQ39" s="97"/>
      <c r="AR39" s="81"/>
      <c r="AS39" s="97"/>
      <c r="AT39" s="97"/>
      <c r="AU39" s="97"/>
      <c r="AV39" s="97"/>
      <c r="AW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</row>
    <row r="40" spans="1:65" x14ac:dyDescent="0.2">
      <c r="D40" s="113">
        <f>MIN(D1:D14)</f>
        <v>10.6</v>
      </c>
      <c r="I40" s="117">
        <v>0.21180555555555555</v>
      </c>
      <c r="AD40" s="44">
        <f>COUNT(AG16:AG31)</f>
        <v>16</v>
      </c>
      <c r="AE40" s="131"/>
      <c r="AF40" s="132" t="s">
        <v>188</v>
      </c>
      <c r="AG40" s="133">
        <f>AVERAGE(AG16:AG31)</f>
        <v>20.248275000000003</v>
      </c>
      <c r="AH40" s="133">
        <f>AVERAGE(AH16:AH31)</f>
        <v>28.550506249999998</v>
      </c>
      <c r="AI40" s="66">
        <f>AVERAGE(AI16:AI31)</f>
        <v>11.482806249999999</v>
      </c>
      <c r="AJ40" s="66">
        <f t="shared" ref="AJ40:AO40" si="41">AVERAGE(AJ16:AJ31)</f>
        <v>12.858187500000001</v>
      </c>
      <c r="AK40" s="66">
        <f t="shared" si="41"/>
        <v>13.288168749999999</v>
      </c>
      <c r="AL40" s="66">
        <f t="shared" si="41"/>
        <v>15.075087500000002</v>
      </c>
      <c r="AM40" s="66">
        <f t="shared" si="41"/>
        <v>0.15173408793701021</v>
      </c>
      <c r="AN40" s="66">
        <f>AVERAGE(AN16:AN31)</f>
        <v>7.0640244635091276E-2</v>
      </c>
      <c r="AO40" s="66">
        <f t="shared" si="41"/>
        <v>0.15361773904714696</v>
      </c>
      <c r="AP40" s="134"/>
      <c r="AQ40" s="81"/>
      <c r="AR40" s="81"/>
      <c r="AS40" s="81"/>
      <c r="AT40" s="81"/>
      <c r="AU40" s="81"/>
      <c r="AV40" s="81"/>
      <c r="AW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</row>
    <row r="41" spans="1:65" x14ac:dyDescent="0.2">
      <c r="D41" s="113">
        <f>MAX(D16:D31)</f>
        <v>6.7</v>
      </c>
      <c r="I41" s="116">
        <v>0.28055555555555556</v>
      </c>
      <c r="AD41" s="44">
        <f>COUNT(AG2:AG14)</f>
        <v>13</v>
      </c>
      <c r="AE41" s="131"/>
      <c r="AF41" s="132" t="s">
        <v>187</v>
      </c>
      <c r="AG41" s="133">
        <f>AVERAGE(AG2:AG14)</f>
        <v>18.566623076923072</v>
      </c>
      <c r="AH41" s="133">
        <f>AVERAGE(AH2:AH14)</f>
        <v>18.114615384615384</v>
      </c>
      <c r="AI41" s="66">
        <f>AVERAGE(AI2:AI14)</f>
        <v>11.34013846153846</v>
      </c>
      <c r="AJ41" s="66">
        <f t="shared" ref="AJ41:AO41" si="42">AVERAGE(AJ2:AJ14)</f>
        <v>9.2103307692307688</v>
      </c>
      <c r="AK41" s="66">
        <f t="shared" si="42"/>
        <v>13.004846153846151</v>
      </c>
      <c r="AL41" s="66">
        <f t="shared" si="42"/>
        <v>8.4102384615384622</v>
      </c>
      <c r="AM41" s="66">
        <f t="shared" si="42"/>
        <v>-2.7948259093698521E-2</v>
      </c>
      <c r="AN41" s="66">
        <f>AVERAGE(AN2:AN14)</f>
        <v>-0.19051165199752182</v>
      </c>
      <c r="AO41" s="66">
        <f t="shared" si="42"/>
        <v>-5.3952380265798253E-2</v>
      </c>
      <c r="AP41" s="134"/>
      <c r="AQ41" s="81"/>
      <c r="AR41" s="81"/>
      <c r="AS41" s="81"/>
      <c r="AT41" s="81"/>
      <c r="AU41" s="81"/>
      <c r="AV41" s="81"/>
      <c r="AW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</row>
    <row r="42" spans="1:65" x14ac:dyDescent="0.2">
      <c r="D42" s="113">
        <f>MIN(D16:D31)</f>
        <v>4.4333333333333336</v>
      </c>
      <c r="I42" t="s">
        <v>182</v>
      </c>
      <c r="AD42" s="44">
        <f>COUNT(AE33:AE35)</f>
        <v>3</v>
      </c>
      <c r="AE42" s="131"/>
      <c r="AF42" s="132" t="s">
        <v>145</v>
      </c>
      <c r="AG42" s="133">
        <f t="shared" ref="AG42" si="43">AVERAGE(AG33:AG35)</f>
        <v>22.552066666666665</v>
      </c>
      <c r="AH42" s="133">
        <f t="shared" ref="AH42" si="44">AVERAGE(AH33:AH35)</f>
        <v>14.460966666666666</v>
      </c>
      <c r="AI42" s="69">
        <f t="shared" ref="AI42:AO42" si="45">AVERAGE(AI33:AI35)</f>
        <v>8.4782666666666664</v>
      </c>
      <c r="AJ42" s="69">
        <f t="shared" si="45"/>
        <v>4.1180666666666665</v>
      </c>
      <c r="AK42" s="69">
        <f t="shared" si="45"/>
        <v>9.0540666666666656</v>
      </c>
      <c r="AL42" s="69">
        <f t="shared" si="45"/>
        <v>8.4461333333333339</v>
      </c>
      <c r="AM42" s="66">
        <f t="shared" si="45"/>
        <v>-0.21000605297769703</v>
      </c>
      <c r="AN42" s="66">
        <f t="shared" si="45"/>
        <v>-1.5618937180301967E-2</v>
      </c>
      <c r="AO42" s="66">
        <f t="shared" si="45"/>
        <v>-0.38143697882116373</v>
      </c>
      <c r="AQ42" s="81"/>
      <c r="AR42" s="81"/>
      <c r="AS42" s="81"/>
      <c r="AT42" s="81"/>
      <c r="AU42" s="81"/>
      <c r="AV42" s="81"/>
      <c r="AW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</row>
    <row r="43" spans="1:65" x14ac:dyDescent="0.2">
      <c r="D43" s="113">
        <f>STDEV(D16:D31)</f>
        <v>0.6480752791587211</v>
      </c>
      <c r="I43" s="116">
        <v>7.4999999999999997E-2</v>
      </c>
      <c r="J43" t="s">
        <v>177</v>
      </c>
      <c r="AG43" s="78"/>
      <c r="AH43"/>
      <c r="AI43"/>
      <c r="AJ43"/>
      <c r="AK43"/>
      <c r="AL43" t="s">
        <v>78</v>
      </c>
      <c r="AM43">
        <f>STDEV(AM2:AM14)/(SQRT(13))</f>
        <v>4.3178875278766883E-2</v>
      </c>
      <c r="AN43">
        <f>STDEV(AN2:AN14)/(SQRT(13))</f>
        <v>4.6426629156251335E-2</v>
      </c>
      <c r="AO43">
        <f>STDEV(AO2:AO14)/(SQRT(13))</f>
        <v>8.5390622476568326E-2</v>
      </c>
      <c r="AQ43" s="81"/>
      <c r="AR43" s="44"/>
      <c r="AS43" s="81"/>
      <c r="AT43" s="81"/>
      <c r="AU43" s="81"/>
      <c r="AV43" s="81"/>
      <c r="AW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</row>
    <row r="44" spans="1:65" x14ac:dyDescent="0.2">
      <c r="D44" s="113">
        <f>STDEV(D2:D14)</f>
        <v>0.85569185283520566</v>
      </c>
      <c r="I44" s="116">
        <v>0.14861111111111111</v>
      </c>
      <c r="J44" t="s">
        <v>176</v>
      </c>
      <c r="AG44" s="78"/>
      <c r="AH44" s="79"/>
      <c r="AL44" s="3" t="s">
        <v>78</v>
      </c>
      <c r="AM44">
        <f>STDEV(AM16:AM31)/(SQRT(16))</f>
        <v>3.3263561719605809E-2</v>
      </c>
      <c r="AN44">
        <f>STDEV(AN16:AN31)/(SQRT(16))</f>
        <v>7.1164398188672776E-2</v>
      </c>
      <c r="AO44">
        <f>STDEV(AO16:AO31)/(SQRT(16))</f>
        <v>0.10654760400959172</v>
      </c>
      <c r="AQ44" s="81"/>
      <c r="AS44" s="81"/>
      <c r="AT44" s="81"/>
      <c r="AU44" s="81"/>
      <c r="AV44" s="81"/>
      <c r="AW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</row>
    <row r="45" spans="1:65" ht="21" x14ac:dyDescent="0.25">
      <c r="A45" s="85"/>
      <c r="B45" s="85"/>
      <c r="E45" s="51"/>
      <c r="I45" s="116">
        <v>0.16944444444444443</v>
      </c>
      <c r="J45" t="s">
        <v>178</v>
      </c>
      <c r="AG45" s="79"/>
      <c r="AH45" s="79"/>
      <c r="AL45" s="3" t="s">
        <v>78</v>
      </c>
      <c r="AM45">
        <f>STDEV(AM33:AM35)/(SQRT(3))</f>
        <v>8.0148226120673696E-2</v>
      </c>
      <c r="AN45">
        <f>STDEV(AN33:AN35)/(SQRT(3))</f>
        <v>6.6178967555016052E-2</v>
      </c>
      <c r="AO45">
        <f>STDEV(AO33:AO35)/(SQRT(3))</f>
        <v>0.18758558387737848</v>
      </c>
      <c r="AQ45" s="81"/>
      <c r="AR45" s="81"/>
      <c r="AS45" s="81"/>
      <c r="AT45" s="81"/>
      <c r="AU45" s="81"/>
      <c r="AV45" s="81"/>
      <c r="AW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</row>
    <row r="46" spans="1:65" x14ac:dyDescent="0.2">
      <c r="I46" s="116">
        <v>0.22638888888888889</v>
      </c>
      <c r="J46" t="s">
        <v>177</v>
      </c>
    </row>
    <row r="47" spans="1:65" x14ac:dyDescent="0.2">
      <c r="AL47" s="105" t="s">
        <v>161</v>
      </c>
      <c r="AM47" s="106">
        <f>TTEST(AM16:AM31,AM2:AM14,2,3)</f>
        <v>3.0632510802612975E-3</v>
      </c>
      <c r="AN47" s="43">
        <f>TTEST(AN16:AN31,AN2:AN14,2,3)</f>
        <v>5.0781460014459323E-3</v>
      </c>
      <c r="AO47" s="43">
        <f>TTEST(AO16:AO31,AO2:AO14,2,3)</f>
        <v>0.14022323748779469</v>
      </c>
    </row>
    <row r="48" spans="1:65" x14ac:dyDescent="0.2">
      <c r="AN48" s="58">
        <f>TTEST(AN2:AN14,AO2:AO14,2,1)</f>
        <v>0.17769351414160217</v>
      </c>
      <c r="AO48" s="58">
        <f>TTEST(AN16:AN31,AO16:AO31,2,1)</f>
        <v>0.48111928708042173</v>
      </c>
    </row>
    <row r="49" spans="1:65" x14ac:dyDescent="0.2">
      <c r="AN49" s="58">
        <f>TINV(AN47,26)</f>
        <v>3.0605659899228472</v>
      </c>
      <c r="AO49" s="58">
        <f>TINV(AO47,26)</f>
        <v>1.5214250275841583</v>
      </c>
    </row>
    <row r="52" spans="1:65" x14ac:dyDescent="0.2"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</row>
    <row r="53" spans="1:65" s="52" customFormat="1" x14ac:dyDescent="0.2">
      <c r="A53" s="52" t="s">
        <v>128</v>
      </c>
      <c r="B53" s="52">
        <v>14</v>
      </c>
      <c r="C53" t="s">
        <v>114</v>
      </c>
      <c r="D53" s="113" t="s">
        <v>24</v>
      </c>
      <c r="E53" t="s">
        <v>5</v>
      </c>
      <c r="F53" s="63" t="s">
        <v>32</v>
      </c>
      <c r="G53">
        <v>13.7195</v>
      </c>
      <c r="H53">
        <v>6.6780999999999997</v>
      </c>
      <c r="I53" t="s">
        <v>7</v>
      </c>
      <c r="J53" t="s">
        <v>7</v>
      </c>
      <c r="K53">
        <v>10.0091</v>
      </c>
      <c r="L53">
        <v>3.6471</v>
      </c>
      <c r="M53" t="s">
        <v>7</v>
      </c>
      <c r="N53" t="s">
        <v>7</v>
      </c>
      <c r="O53">
        <v>10.266299999999999</v>
      </c>
      <c r="P53">
        <v>3.8136999999999999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>
        <v>8.9099000000000004</v>
      </c>
      <c r="X53">
        <v>3.3799000000000001</v>
      </c>
      <c r="Y53" t="s">
        <v>7</v>
      </c>
      <c r="Z53" t="s">
        <v>7</v>
      </c>
      <c r="AA53">
        <v>4.5242000000000004</v>
      </c>
      <c r="AB53">
        <v>8.0533999999999999</v>
      </c>
      <c r="AC53" t="s">
        <v>7</v>
      </c>
      <c r="AD53" t="s">
        <v>7</v>
      </c>
      <c r="AE53" s="60">
        <f t="shared" ref="AE53:AE55" si="46">SUM(G53:N53)</f>
        <v>34.053800000000003</v>
      </c>
      <c r="AF53" s="59">
        <f t="shared" ref="AF53:AF55" si="47">SUM(G53:AD53)</f>
        <v>73.001199999999997</v>
      </c>
      <c r="AG53" s="7">
        <f t="shared" ref="AG53:AH55" si="48">SUM(G53,I53,K53,M53)</f>
        <v>23.7286</v>
      </c>
      <c r="AH53" s="7">
        <f t="shared" si="48"/>
        <v>10.325199999999999</v>
      </c>
      <c r="AI53" s="6">
        <f t="shared" ref="AI53:AJ55" si="49">SUM(O53,Q53,S53,U53)</f>
        <v>10.266299999999999</v>
      </c>
      <c r="AJ53" s="6">
        <f t="shared" si="49"/>
        <v>3.8136999999999999</v>
      </c>
      <c r="AK53" s="6">
        <f t="shared" ref="AK53:AL55" si="50">SUM(W53,Y53,AA53,AC53)</f>
        <v>13.434100000000001</v>
      </c>
      <c r="AL53" s="6">
        <f t="shared" si="50"/>
        <v>11.433299999999999</v>
      </c>
      <c r="AM53" s="17">
        <f t="shared" ref="AM53:AM55" si="51">LOG(AH53/AG53)</f>
        <v>-0.36137364263729393</v>
      </c>
      <c r="AN53" s="54">
        <f t="shared" ref="AN53:AN55" si="52">LOG(AL53/AK53)</f>
        <v>-7.0036977595016786E-2</v>
      </c>
      <c r="AO53" s="54">
        <f t="shared" ref="AO53:AO55" si="53">LOG(AJ53/AI53)</f>
        <v>-0.43006742417196908</v>
      </c>
      <c r="AP53" s="6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</row>
    <row r="54" spans="1:65" s="8" customFormat="1" x14ac:dyDescent="0.2">
      <c r="A54" s="52" t="s">
        <v>128</v>
      </c>
      <c r="B54" s="52">
        <v>32</v>
      </c>
      <c r="C54" t="s">
        <v>51</v>
      </c>
      <c r="D54" s="113" t="s">
        <v>4</v>
      </c>
      <c r="E54" t="s">
        <v>11</v>
      </c>
      <c r="F54" t="s">
        <v>6</v>
      </c>
      <c r="G54">
        <v>36.778799999999997</v>
      </c>
      <c r="H54">
        <v>9.7066999999999997</v>
      </c>
      <c r="I54" t="s">
        <v>7</v>
      </c>
      <c r="J54" t="s">
        <v>7</v>
      </c>
      <c r="K54">
        <v>18.473099999999999</v>
      </c>
      <c r="L54">
        <v>22.4129</v>
      </c>
      <c r="M54" t="s">
        <v>7</v>
      </c>
      <c r="N54" t="s">
        <v>7</v>
      </c>
      <c r="O54">
        <v>6.1471999999999998</v>
      </c>
      <c r="P54">
        <v>10.946999999999999</v>
      </c>
      <c r="Q54" t="s">
        <v>7</v>
      </c>
      <c r="R54" t="s">
        <v>7</v>
      </c>
      <c r="S54">
        <v>4.5556999999999999</v>
      </c>
      <c r="T54">
        <v>1.0236000000000001</v>
      </c>
      <c r="U54" t="s">
        <v>7</v>
      </c>
      <c r="V54" t="s">
        <v>7</v>
      </c>
      <c r="W54">
        <v>2.5518000000000001</v>
      </c>
      <c r="X54">
        <v>16.880800000000001</v>
      </c>
      <c r="Y54" t="s">
        <v>7</v>
      </c>
      <c r="Z54" t="s">
        <v>7</v>
      </c>
      <c r="AA54">
        <v>9.7815999999999992</v>
      </c>
      <c r="AB54">
        <v>6.42</v>
      </c>
      <c r="AC54" t="s">
        <v>7</v>
      </c>
      <c r="AD54" t="s">
        <v>7</v>
      </c>
      <c r="AE54" s="60">
        <f t="shared" si="46"/>
        <v>87.371499999999997</v>
      </c>
      <c r="AF54" s="59">
        <f t="shared" si="47"/>
        <v>145.67919999999998</v>
      </c>
      <c r="AG54" s="7">
        <f t="shared" si="48"/>
        <v>55.251899999999992</v>
      </c>
      <c r="AH54" s="7">
        <f t="shared" si="48"/>
        <v>32.119599999999998</v>
      </c>
      <c r="AI54" s="6">
        <f t="shared" si="49"/>
        <v>10.7029</v>
      </c>
      <c r="AJ54" s="6">
        <f t="shared" si="49"/>
        <v>11.970599999999999</v>
      </c>
      <c r="AK54" s="6">
        <f t="shared" si="50"/>
        <v>12.333399999999999</v>
      </c>
      <c r="AL54" s="6">
        <f t="shared" si="50"/>
        <v>23.300800000000002</v>
      </c>
      <c r="AM54" s="17">
        <f t="shared" si="51"/>
        <v>-0.23557708894076904</v>
      </c>
      <c r="AN54" s="54">
        <f t="shared" si="52"/>
        <v>0.2762880152898276</v>
      </c>
      <c r="AO54" s="54">
        <f t="shared" si="53"/>
        <v>4.8614451289441619E-2</v>
      </c>
      <c r="AP54" s="6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</row>
    <row r="55" spans="1:65" x14ac:dyDescent="0.2">
      <c r="A55" s="52" t="s">
        <v>128</v>
      </c>
      <c r="B55" s="52">
        <v>16</v>
      </c>
      <c r="C55" t="s">
        <v>112</v>
      </c>
      <c r="D55" s="113" t="s">
        <v>24</v>
      </c>
      <c r="E55" t="s">
        <v>11</v>
      </c>
      <c r="F55" t="s">
        <v>6</v>
      </c>
      <c r="G55">
        <v>31.0807</v>
      </c>
      <c r="H55">
        <v>7.5072000000000001</v>
      </c>
      <c r="I55" t="s">
        <v>7</v>
      </c>
      <c r="J55" t="s">
        <v>7</v>
      </c>
      <c r="K55">
        <v>6.4535</v>
      </c>
      <c r="L55">
        <v>19.8383</v>
      </c>
      <c r="M55" t="s">
        <v>7</v>
      </c>
      <c r="N55" t="s">
        <v>7</v>
      </c>
      <c r="O55">
        <v>4.6757</v>
      </c>
      <c r="P55">
        <v>10.4169</v>
      </c>
      <c r="Q55" t="s">
        <v>7</v>
      </c>
      <c r="R55" t="s">
        <v>7</v>
      </c>
      <c r="S55">
        <v>6.0382999999999996</v>
      </c>
      <c r="T55">
        <v>1.0326</v>
      </c>
      <c r="U55" t="s">
        <v>7</v>
      </c>
      <c r="V55" t="s">
        <v>7</v>
      </c>
      <c r="W55">
        <v>0.67449999999999999</v>
      </c>
      <c r="X55">
        <v>12.370900000000001</v>
      </c>
      <c r="Y55" t="s">
        <v>7</v>
      </c>
      <c r="Z55" t="s">
        <v>7</v>
      </c>
      <c r="AA55">
        <v>12.603899999999999</v>
      </c>
      <c r="AB55">
        <v>3.6688000000000001</v>
      </c>
      <c r="AC55" t="s">
        <v>7</v>
      </c>
      <c r="AD55" t="s">
        <v>7</v>
      </c>
      <c r="AE55" s="60">
        <f t="shared" si="46"/>
        <v>64.8797</v>
      </c>
      <c r="AF55" s="59">
        <f t="shared" si="47"/>
        <v>116.36130000000001</v>
      </c>
      <c r="AG55" s="7">
        <f t="shared" si="48"/>
        <v>37.534199999999998</v>
      </c>
      <c r="AH55" s="7">
        <f t="shared" si="48"/>
        <v>27.345500000000001</v>
      </c>
      <c r="AI55" s="6">
        <f t="shared" si="49"/>
        <v>10.713999999999999</v>
      </c>
      <c r="AJ55" s="6">
        <f t="shared" si="49"/>
        <v>11.4495</v>
      </c>
      <c r="AK55" s="6">
        <f t="shared" si="50"/>
        <v>13.2784</v>
      </c>
      <c r="AL55" s="6">
        <f t="shared" si="50"/>
        <v>16.0397</v>
      </c>
      <c r="AM55" s="17">
        <f t="shared" si="51"/>
        <v>-0.13754129513418425</v>
      </c>
      <c r="AN55" s="54">
        <f t="shared" si="52"/>
        <v>8.2050493914149356E-2</v>
      </c>
      <c r="AO55" s="54">
        <f t="shared" si="53"/>
        <v>2.8834879400437829E-2</v>
      </c>
      <c r="AP55" s="6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</row>
    <row r="56" spans="1:65" x14ac:dyDescent="0.2">
      <c r="AG56" s="79"/>
      <c r="AH56" s="79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</row>
    <row r="57" spans="1:65" s="76" customFormat="1" x14ac:dyDescent="0.2">
      <c r="A57" s="100" t="s">
        <v>180</v>
      </c>
      <c r="B57" s="100"/>
      <c r="C57" s="100" t="s">
        <v>147</v>
      </c>
      <c r="D57" s="114">
        <v>12.54</v>
      </c>
      <c r="E57" s="76" t="s">
        <v>11</v>
      </c>
      <c r="F57" s="76" t="s">
        <v>6</v>
      </c>
      <c r="G57" s="76" t="s">
        <v>7</v>
      </c>
      <c r="H57" s="76" t="s">
        <v>7</v>
      </c>
      <c r="I57" s="76">
        <v>9.0002999999999993</v>
      </c>
      <c r="J57" s="76">
        <v>21.172799999999999</v>
      </c>
      <c r="K57" s="76" t="s">
        <v>7</v>
      </c>
      <c r="L57" s="76" t="s">
        <v>7</v>
      </c>
      <c r="M57" s="76">
        <v>12.946300000000001</v>
      </c>
      <c r="N57" s="76">
        <v>3.6808000000000001</v>
      </c>
      <c r="O57" s="76">
        <v>2.6236999999999999</v>
      </c>
      <c r="P57" s="76">
        <v>3.5219999999999998</v>
      </c>
      <c r="Q57" s="76" t="s">
        <v>7</v>
      </c>
      <c r="R57" s="76" t="s">
        <v>7</v>
      </c>
      <c r="S57" s="76" t="s">
        <v>7</v>
      </c>
      <c r="T57" s="76">
        <v>9.6852</v>
      </c>
      <c r="U57" s="76" t="s">
        <v>7</v>
      </c>
      <c r="V57" s="76" t="s">
        <v>7</v>
      </c>
      <c r="W57" s="76">
        <v>4.7130000000000001</v>
      </c>
      <c r="X57" s="76">
        <v>2.8325999999999998</v>
      </c>
      <c r="Y57" s="76" t="s">
        <v>7</v>
      </c>
      <c r="Z57" s="76" t="s">
        <v>7</v>
      </c>
      <c r="AA57" s="76">
        <v>10.358000000000001</v>
      </c>
      <c r="AB57" s="76">
        <v>9.8232999999999997</v>
      </c>
      <c r="AC57" s="76" t="s">
        <v>7</v>
      </c>
      <c r="AD57" s="76" t="s">
        <v>7</v>
      </c>
      <c r="AE57" s="60">
        <f t="shared" ref="AE57" si="54">SUM(G57:N57)</f>
        <v>46.800199999999997</v>
      </c>
      <c r="AF57" s="59">
        <f t="shared" ref="AF57" si="55">SUM(G57:AD57)</f>
        <v>90.358000000000004</v>
      </c>
      <c r="AG57" s="7">
        <f t="shared" ref="AG57:AH57" si="56">SUM(G57,I57,K57,M57)</f>
        <v>21.9466</v>
      </c>
      <c r="AH57" s="7">
        <f t="shared" si="56"/>
        <v>24.8536</v>
      </c>
      <c r="AI57" s="6">
        <f t="shared" ref="AI57:AJ57" si="57">SUM(O57,Q57,S57,U57)</f>
        <v>2.6236999999999999</v>
      </c>
      <c r="AJ57" s="6">
        <f t="shared" si="57"/>
        <v>13.2072</v>
      </c>
      <c r="AK57" s="6">
        <f t="shared" ref="AK57:AL57" si="58">SUM(W57,Y57,AA57,AC57)</f>
        <v>15.071000000000002</v>
      </c>
      <c r="AL57" s="6">
        <f t="shared" si="58"/>
        <v>12.655899999999999</v>
      </c>
      <c r="AM57" s="17">
        <f t="shared" ref="AM57" si="59">LOG(AH57/AG57)</f>
        <v>5.4022056172801147E-2</v>
      </c>
      <c r="AN57" s="54">
        <f t="shared" ref="AN57" si="60">LOG(AL57/AK57)</f>
        <v>-7.5849035228056153E-2</v>
      </c>
      <c r="AO57" s="54">
        <f t="shared" ref="AO57" si="61">LOG(AJ57/AI57)</f>
        <v>0.70189657922806681</v>
      </c>
    </row>
    <row r="58" spans="1:65" x14ac:dyDescent="0.2"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</row>
    <row r="59" spans="1:65" x14ac:dyDescent="0.2">
      <c r="A59" t="s">
        <v>172</v>
      </c>
      <c r="B59">
        <v>10</v>
      </c>
      <c r="C59" s="99" t="s">
        <v>157</v>
      </c>
      <c r="D59" s="113">
        <v>7</v>
      </c>
      <c r="E59" t="s">
        <v>5</v>
      </c>
      <c r="F59" t="s">
        <v>6</v>
      </c>
      <c r="G59" t="s">
        <v>7</v>
      </c>
      <c r="H59" t="s">
        <v>7</v>
      </c>
      <c r="I59">
        <v>2.3654000000000002</v>
      </c>
      <c r="J59">
        <v>2.4325999999999999</v>
      </c>
      <c r="K59" t="s">
        <v>7</v>
      </c>
      <c r="L59" t="s">
        <v>7</v>
      </c>
      <c r="M59">
        <v>3.4836</v>
      </c>
      <c r="N59">
        <v>3.4224999999999999</v>
      </c>
      <c r="O59">
        <v>0.77439999999999998</v>
      </c>
      <c r="P59">
        <v>8.3278999999999996</v>
      </c>
      <c r="Q59" t="s">
        <v>7</v>
      </c>
      <c r="R59" t="s">
        <v>7</v>
      </c>
      <c r="S59" t="s">
        <v>7</v>
      </c>
      <c r="T59" t="s">
        <v>7</v>
      </c>
      <c r="U59" t="s">
        <v>7</v>
      </c>
      <c r="V59" t="s">
        <v>7</v>
      </c>
      <c r="W59">
        <v>0.47460000000000002</v>
      </c>
      <c r="X59">
        <v>3.9579</v>
      </c>
      <c r="Y59" t="s">
        <v>7</v>
      </c>
      <c r="Z59" t="s">
        <v>7</v>
      </c>
      <c r="AA59">
        <v>0.15840000000000001</v>
      </c>
      <c r="AB59">
        <v>7.4800000000000005E-2</v>
      </c>
      <c r="AC59" t="s">
        <v>7</v>
      </c>
      <c r="AD59" t="s">
        <v>7</v>
      </c>
      <c r="AE59" s="60">
        <f>SUM(G59:N59)</f>
        <v>11.7041</v>
      </c>
      <c r="AF59" s="59">
        <f>SUM(G59:AD59)</f>
        <v>25.472099999999998</v>
      </c>
      <c r="AG59" s="7">
        <f t="shared" ref="AG59:AH59" si="62">SUM(G59,I59,K59,M59)</f>
        <v>5.8490000000000002</v>
      </c>
      <c r="AH59" s="7">
        <f t="shared" si="62"/>
        <v>5.8551000000000002</v>
      </c>
      <c r="AI59" s="6">
        <f t="shared" ref="AI59:AJ59" si="63">SUM(O59,Q59,S59,U59)</f>
        <v>0.77439999999999998</v>
      </c>
      <c r="AJ59" s="6">
        <f t="shared" si="63"/>
        <v>8.3278999999999996</v>
      </c>
      <c r="AK59" s="6">
        <f t="shared" ref="AK59:AL59" si="64">SUM(W59,Y59,AA59,AC59)</f>
        <v>0.63300000000000001</v>
      </c>
      <c r="AL59" s="6">
        <f t="shared" si="64"/>
        <v>4.0327000000000002</v>
      </c>
      <c r="AM59" s="17">
        <f t="shared" ref="AM59" si="65">LOG(AH59/AG59)</f>
        <v>4.5269547927307769E-4</v>
      </c>
      <c r="AN59" s="54">
        <f t="shared" ref="AN59" si="66">LOG(AL59/AK59)</f>
        <v>0.80419220522342838</v>
      </c>
      <c r="AO59" s="54">
        <f t="shared" ref="AO59" si="67">LOG(AJ59/AI59)</f>
        <v>1.0315701572995326</v>
      </c>
    </row>
    <row r="61" spans="1:65" x14ac:dyDescent="0.2">
      <c r="A61" s="10" t="s">
        <v>158</v>
      </c>
      <c r="B61" s="10">
        <v>13</v>
      </c>
      <c r="C61" t="s">
        <v>120</v>
      </c>
      <c r="D61" s="113">
        <v>5.7236842105263159</v>
      </c>
      <c r="E61" t="s">
        <v>11</v>
      </c>
      <c r="F61" t="s">
        <v>6</v>
      </c>
      <c r="G61" s="1">
        <v>0.75770000000000004</v>
      </c>
      <c r="H61" s="1">
        <v>3.1446000000000001</v>
      </c>
      <c r="K61" s="1">
        <v>3.8136000000000001</v>
      </c>
      <c r="L61" s="1">
        <v>0.54800000000000004</v>
      </c>
      <c r="O61" s="1">
        <v>2.7726999999999999</v>
      </c>
      <c r="P61" s="1">
        <v>1.6988000000000001</v>
      </c>
      <c r="S61" s="1">
        <v>4.5136000000000003</v>
      </c>
      <c r="T61" s="1">
        <v>3.4975000000000001</v>
      </c>
      <c r="W61" s="1">
        <v>7.4779</v>
      </c>
      <c r="X61" s="1">
        <v>1.5911999999999999</v>
      </c>
      <c r="AA61" s="1">
        <v>4.0891999999999999</v>
      </c>
      <c r="AB61" s="1">
        <v>3.7223000000000002</v>
      </c>
      <c r="AE61" s="60">
        <f t="shared" ref="AE61:AE62" si="68">SUM(G61:N61)</f>
        <v>8.2638999999999996</v>
      </c>
      <c r="AF61" s="59">
        <f t="shared" ref="AF61:AF62" si="69">SUM(G61:AD61)</f>
        <v>37.627099999999999</v>
      </c>
      <c r="AG61" s="7">
        <f t="shared" ref="AG61:AH62" si="70">SUM(G61,I61,K61,M61)</f>
        <v>4.5712999999999999</v>
      </c>
      <c r="AH61" s="7">
        <f t="shared" si="70"/>
        <v>3.6926000000000001</v>
      </c>
      <c r="AI61" s="6">
        <f t="shared" ref="AI61:AJ62" si="71">SUM(O61,Q61,S61,U61)</f>
        <v>7.2863000000000007</v>
      </c>
      <c r="AJ61" s="6">
        <f t="shared" si="71"/>
        <v>5.1962999999999999</v>
      </c>
      <c r="AK61" s="6">
        <f t="shared" ref="AK61:AL62" si="72">SUM(W61,Y61,AA61,AC61)</f>
        <v>11.5671</v>
      </c>
      <c r="AL61" s="6">
        <f t="shared" si="72"/>
        <v>5.3135000000000003</v>
      </c>
      <c r="AM61" s="17"/>
      <c r="AN61" s="54"/>
      <c r="AO61" s="54"/>
      <c r="AP61" s="6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</row>
    <row r="62" spans="1:65" s="6" customFormat="1" x14ac:dyDescent="0.2">
      <c r="A62" s="6" t="s">
        <v>179</v>
      </c>
      <c r="B62" s="6">
        <v>32</v>
      </c>
      <c r="C62" t="s">
        <v>55</v>
      </c>
      <c r="D62" s="113">
        <v>12.866666666666667</v>
      </c>
      <c r="E62" t="s">
        <v>11</v>
      </c>
      <c r="F62" t="s">
        <v>6</v>
      </c>
      <c r="G62">
        <v>7.7708000000000004</v>
      </c>
      <c r="H62">
        <v>23.638400000000001</v>
      </c>
      <c r="I62" t="s">
        <v>7</v>
      </c>
      <c r="J62" t="s">
        <v>7</v>
      </c>
      <c r="K62">
        <v>4.3712999999999997</v>
      </c>
      <c r="L62">
        <v>15.6197</v>
      </c>
      <c r="M62" t="s">
        <v>7</v>
      </c>
      <c r="N62" t="s">
        <v>7</v>
      </c>
      <c r="O62">
        <v>5.8452000000000002</v>
      </c>
      <c r="P62">
        <v>11.1584</v>
      </c>
      <c r="Q62" t="s">
        <v>7</v>
      </c>
      <c r="R62" t="s">
        <v>7</v>
      </c>
      <c r="S62">
        <v>8.1196999999999999</v>
      </c>
      <c r="T62">
        <v>6.5030000000000001</v>
      </c>
      <c r="U62" t="s">
        <v>7</v>
      </c>
      <c r="V62" t="s">
        <v>7</v>
      </c>
      <c r="W62">
        <v>4.4715999999999996</v>
      </c>
      <c r="X62">
        <v>15.264699999999999</v>
      </c>
      <c r="Y62" t="s">
        <v>7</v>
      </c>
      <c r="Z62" t="s">
        <v>7</v>
      </c>
      <c r="AA62">
        <v>8.2357999999999993</v>
      </c>
      <c r="AB62">
        <v>11.6517</v>
      </c>
      <c r="AC62" t="s">
        <v>7</v>
      </c>
      <c r="AD62" t="s">
        <v>7</v>
      </c>
      <c r="AE62" s="60">
        <f t="shared" si="68"/>
        <v>51.400200000000005</v>
      </c>
      <c r="AF62" s="59">
        <f t="shared" si="69"/>
        <v>122.6503</v>
      </c>
      <c r="AG62" s="7">
        <f t="shared" si="70"/>
        <v>12.142099999999999</v>
      </c>
      <c r="AH62" s="7">
        <f>SUM(H62,J62,L62,N62)</f>
        <v>39.258099999999999</v>
      </c>
      <c r="AI62" s="6">
        <f t="shared" si="71"/>
        <v>13.9649</v>
      </c>
      <c r="AJ62" s="6">
        <f t="shared" si="71"/>
        <v>17.6614</v>
      </c>
      <c r="AK62" s="6">
        <f t="shared" si="72"/>
        <v>12.7074</v>
      </c>
      <c r="AL62" s="6">
        <f t="shared" si="72"/>
        <v>26.916399999999999</v>
      </c>
      <c r="AM62" s="17">
        <f t="shared" ref="AM62" si="73">LOG(AH62/AG62)</f>
        <v>0.50963547162040168</v>
      </c>
      <c r="AN62" s="54">
        <f t="shared" ref="AN62" si="74">LOG(AL62/AK62)</f>
        <v>0.32596027291630891</v>
      </c>
      <c r="AO62" s="54">
        <f t="shared" ref="AO62" si="75">LOG(AJ62/AI62)</f>
        <v>0.10198729651032078</v>
      </c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</row>
    <row r="64" spans="1:65" s="76" customFormat="1" x14ac:dyDescent="0.2">
      <c r="A64" s="100" t="s">
        <v>163</v>
      </c>
      <c r="B64" s="100"/>
      <c r="C64" s="100" t="s">
        <v>149</v>
      </c>
      <c r="D64" s="114">
        <v>6.6669999999999998</v>
      </c>
      <c r="E64" s="76" t="s">
        <v>5</v>
      </c>
      <c r="F64" s="76" t="s">
        <v>6</v>
      </c>
      <c r="G64" s="76">
        <v>16.044599999999999</v>
      </c>
      <c r="H64" s="76">
        <v>36.744900000000001</v>
      </c>
      <c r="I64" s="76" t="s">
        <v>7</v>
      </c>
      <c r="J64" s="76" t="s">
        <v>7</v>
      </c>
      <c r="K64" s="76">
        <v>33.824300000000001</v>
      </c>
      <c r="L64" s="76">
        <v>27.6798</v>
      </c>
      <c r="M64" s="76" t="s">
        <v>7</v>
      </c>
      <c r="N64" s="76" t="s">
        <v>7</v>
      </c>
      <c r="O64" s="76" t="s">
        <v>7</v>
      </c>
      <c r="P64" s="76" t="s">
        <v>7</v>
      </c>
      <c r="Q64" s="76">
        <v>17.081399999999999</v>
      </c>
      <c r="R64" s="76">
        <v>7.8653000000000004</v>
      </c>
      <c r="S64" s="76" t="s">
        <v>7</v>
      </c>
      <c r="T64" s="76" t="s">
        <v>7</v>
      </c>
      <c r="U64" s="76">
        <v>16.831199999999999</v>
      </c>
      <c r="V64" s="76">
        <v>16.700600000000001</v>
      </c>
      <c r="W64" s="76" t="s">
        <v>7</v>
      </c>
      <c r="X64" s="76" t="s">
        <v>7</v>
      </c>
      <c r="Y64" s="76">
        <v>17.675999999999998</v>
      </c>
      <c r="Z64" s="76">
        <v>11.1469</v>
      </c>
      <c r="AA64" s="76" t="s">
        <v>7</v>
      </c>
      <c r="AB64" s="76" t="s">
        <v>7</v>
      </c>
      <c r="AC64" s="76">
        <v>16.116199999999999</v>
      </c>
      <c r="AD64" s="76">
        <v>9.7702000000000009</v>
      </c>
      <c r="AE64" s="101">
        <f t="shared" ref="AE64" si="76">SUM(G64:N64)</f>
        <v>114.2936</v>
      </c>
      <c r="AF64" s="102">
        <f t="shared" ref="AF64" si="77">SUM(G64:AD64)</f>
        <v>227.48139999999995</v>
      </c>
      <c r="AG64" s="7">
        <f t="shared" ref="AG64:AH64" si="78">SUM(G64,I64,K64,M64)</f>
        <v>49.868899999999996</v>
      </c>
      <c r="AH64" s="7">
        <f t="shared" si="78"/>
        <v>64.424700000000001</v>
      </c>
      <c r="AI64" s="6">
        <f t="shared" ref="AI64:AJ64" si="79">SUM(O64,Q64,S64,U64)</f>
        <v>33.912599999999998</v>
      </c>
      <c r="AJ64" s="6">
        <f t="shared" si="79"/>
        <v>24.565900000000003</v>
      </c>
      <c r="AK64" s="6">
        <f t="shared" ref="AK64:AL64" si="80">SUM(W64,Y64,AA64,AC64)</f>
        <v>33.792199999999994</v>
      </c>
      <c r="AL64" s="6">
        <f t="shared" si="80"/>
        <v>20.917100000000001</v>
      </c>
      <c r="AM64" s="17">
        <f t="shared" ref="AM64" si="81">LOG(AH64/AG64)</f>
        <v>0.11122261616464699</v>
      </c>
      <c r="AN64" s="54">
        <f t="shared" ref="AN64" si="82">LOG(AL64/AK64)</f>
        <v>-0.20831499423220973</v>
      </c>
      <c r="AO64" s="54">
        <f t="shared" ref="AO64" si="83">LOG(AJ64/AI64)</f>
        <v>-0.14002840776008552</v>
      </c>
    </row>
  </sheetData>
  <conditionalFormatting sqref="AM1 AM56 AM52 AM58 AM60 AM63 AM65:AM1048576">
    <cfRule type="cellIs" dxfId="182" priority="58" operator="greaterThan">
      <formula>0</formula>
    </cfRule>
  </conditionalFormatting>
  <conditionalFormatting sqref="AG38:AO38">
    <cfRule type="cellIs" dxfId="181" priority="57" operator="lessThan">
      <formula>0.05</formula>
    </cfRule>
  </conditionalFormatting>
  <conditionalFormatting sqref="AN53:AO55">
    <cfRule type="top10" dxfId="180" priority="59" percent="1" bottom="1" rank="10"/>
    <cfRule type="top10" dxfId="179" priority="60" percent="1" rank="10"/>
  </conditionalFormatting>
  <conditionalFormatting sqref="AM53:AM55">
    <cfRule type="top10" dxfId="178" priority="61" percent="1" bottom="1" rank="10"/>
    <cfRule type="top10" dxfId="177" priority="62" percent="1" rank="10"/>
  </conditionalFormatting>
  <conditionalFormatting sqref="AM14">
    <cfRule type="top10" dxfId="176" priority="55" percent="1" bottom="1" rank="10"/>
    <cfRule type="top10" dxfId="175" priority="56" percent="1" rank="10"/>
  </conditionalFormatting>
  <conditionalFormatting sqref="AN14">
    <cfRule type="top10" dxfId="174" priority="51" percent="1" bottom="1" rank="10"/>
    <cfRule type="top10" dxfId="173" priority="54" percent="1" rank="10"/>
  </conditionalFormatting>
  <conditionalFormatting sqref="AO14">
    <cfRule type="top10" dxfId="172" priority="52" percent="1" bottom="1" rank="10"/>
    <cfRule type="top10" dxfId="171" priority="53" percent="1" rank="10"/>
  </conditionalFormatting>
  <conditionalFormatting sqref="AM57">
    <cfRule type="top10" dxfId="170" priority="49" percent="1" bottom="1" rank="10"/>
    <cfRule type="top10" dxfId="169" priority="50" percent="1" rank="10"/>
  </conditionalFormatting>
  <conditionalFormatting sqref="AN57">
    <cfRule type="top10" dxfId="168" priority="45" percent="1" bottom="1" rank="10"/>
    <cfRule type="top10" dxfId="167" priority="48" percent="1" rank="10"/>
  </conditionalFormatting>
  <conditionalFormatting sqref="AO57">
    <cfRule type="top10" dxfId="166" priority="46" percent="1" bottom="1" rank="10"/>
    <cfRule type="top10" dxfId="165" priority="47" percent="1" rank="10"/>
  </conditionalFormatting>
  <conditionalFormatting sqref="AM59">
    <cfRule type="top10" dxfId="164" priority="43" percent="1" bottom="1" rank="10"/>
    <cfRule type="top10" dxfId="163" priority="44" percent="1" rank="10"/>
  </conditionalFormatting>
  <conditionalFormatting sqref="AN59">
    <cfRule type="top10" dxfId="162" priority="39" percent="1" bottom="1" rank="10"/>
    <cfRule type="top10" dxfId="161" priority="42" percent="1" rank="10"/>
  </conditionalFormatting>
  <conditionalFormatting sqref="AO59">
    <cfRule type="top10" dxfId="160" priority="40" percent="1" bottom="1" rank="10"/>
    <cfRule type="top10" dxfId="159" priority="41" percent="1" rank="10"/>
  </conditionalFormatting>
  <conditionalFormatting sqref="AM26:AM28">
    <cfRule type="top10" dxfId="158" priority="37" percent="1" bottom="1" rank="10"/>
    <cfRule type="top10" dxfId="157" priority="38" percent="1" rank="10"/>
  </conditionalFormatting>
  <conditionalFormatting sqref="AN26:AN28">
    <cfRule type="top10" dxfId="156" priority="33" percent="1" bottom="1" rank="10"/>
    <cfRule type="top10" dxfId="155" priority="36" percent="1" rank="10"/>
  </conditionalFormatting>
  <conditionalFormatting sqref="AO26:AO28">
    <cfRule type="top10" dxfId="154" priority="34" percent="1" bottom="1" rank="10"/>
    <cfRule type="top10" dxfId="153" priority="35" percent="1" rank="10"/>
  </conditionalFormatting>
  <conditionalFormatting sqref="AM13">
    <cfRule type="top10" dxfId="152" priority="31" percent="1" bottom="1" rank="10"/>
    <cfRule type="top10" dxfId="151" priority="32" percent="1" rank="10"/>
  </conditionalFormatting>
  <conditionalFormatting sqref="AN13">
    <cfRule type="top10" dxfId="150" priority="27" percent="1" bottom="1" rank="10"/>
    <cfRule type="top10" dxfId="149" priority="30" percent="1" rank="10"/>
  </conditionalFormatting>
  <conditionalFormatting sqref="AO13">
    <cfRule type="top10" dxfId="148" priority="28" percent="1" bottom="1" rank="10"/>
    <cfRule type="top10" dxfId="147" priority="29" percent="1" rank="10"/>
  </conditionalFormatting>
  <conditionalFormatting sqref="AM61">
    <cfRule type="top10" dxfId="146" priority="25" percent="1" bottom="1" rank="10"/>
    <cfRule type="top10" dxfId="145" priority="26" percent="1" rank="10"/>
  </conditionalFormatting>
  <conditionalFormatting sqref="AN61">
    <cfRule type="top10" dxfId="144" priority="21" percent="1" bottom="1" rank="10"/>
    <cfRule type="top10" dxfId="143" priority="24" percent="1" rank="10"/>
  </conditionalFormatting>
  <conditionalFormatting sqref="AO61">
    <cfRule type="top10" dxfId="142" priority="22" percent="1" bottom="1" rank="10"/>
    <cfRule type="top10" dxfId="141" priority="23" percent="1" rank="10"/>
  </conditionalFormatting>
  <conditionalFormatting sqref="AM29:AM35 AM2:AM6 AM15:AM22 AM9:AM12">
    <cfRule type="top10" dxfId="140" priority="63" percent="1" bottom="1" rank="10"/>
    <cfRule type="top10" dxfId="139" priority="64" percent="1" rank="10"/>
  </conditionalFormatting>
  <conditionalFormatting sqref="AN29:AN35 AN2:AN7 AN15:AN22 AN9:AN12">
    <cfRule type="top10" dxfId="138" priority="65" percent="1" bottom="1" rank="10"/>
    <cfRule type="top10" dxfId="137" priority="66" percent="1" rank="10"/>
  </conditionalFormatting>
  <conditionalFormatting sqref="AO29:AO35 AO2:AO7 AO15:AO22 AO9:AO12">
    <cfRule type="top10" dxfId="136" priority="67" percent="1" bottom="1" rank="10"/>
    <cfRule type="top10" dxfId="135" priority="68" percent="1" rank="10"/>
  </conditionalFormatting>
  <conditionalFormatting sqref="AM62">
    <cfRule type="top10" dxfId="134" priority="15" percent="1" bottom="1" rank="10"/>
    <cfRule type="top10" dxfId="133" priority="16" percent="1" rank="10"/>
  </conditionalFormatting>
  <conditionalFormatting sqref="AN62">
    <cfRule type="top10" dxfId="132" priority="17" percent="1" bottom="1" rank="10"/>
    <cfRule type="top10" dxfId="131" priority="18" percent="1" rank="10"/>
  </conditionalFormatting>
  <conditionalFormatting sqref="AO62">
    <cfRule type="top10" dxfId="130" priority="19" percent="1" bottom="1" rank="10"/>
    <cfRule type="top10" dxfId="129" priority="20" percent="1" rank="10"/>
  </conditionalFormatting>
  <conditionalFormatting sqref="AM64">
    <cfRule type="top10" dxfId="128" priority="13" percent="1" bottom="1" rank="10"/>
    <cfRule type="top10" dxfId="127" priority="14" percent="1" rank="10"/>
  </conditionalFormatting>
  <conditionalFormatting sqref="AN64">
    <cfRule type="top10" dxfId="126" priority="9" percent="1" bottom="1" rank="10"/>
    <cfRule type="top10" dxfId="125" priority="12" percent="1" rank="10"/>
  </conditionalFormatting>
  <conditionalFormatting sqref="AO64">
    <cfRule type="top10" dxfId="124" priority="10" percent="1" bottom="1" rank="10"/>
    <cfRule type="top10" dxfId="123" priority="11" percent="1" rank="10"/>
  </conditionalFormatting>
  <conditionalFormatting sqref="AM23:AM25">
    <cfRule type="top10" dxfId="122" priority="69" percent="1" bottom="1" rank="10"/>
    <cfRule type="top10" dxfId="121" priority="70" percent="1" rank="10"/>
  </conditionalFormatting>
  <conditionalFormatting sqref="AN23:AN25">
    <cfRule type="top10" dxfId="120" priority="71" percent="1" bottom="1" rank="10"/>
    <cfRule type="top10" dxfId="119" priority="72" percent="1" rank="10"/>
  </conditionalFormatting>
  <conditionalFormatting sqref="AO23:AO25">
    <cfRule type="top10" dxfId="118" priority="73" percent="1" bottom="1" rank="10"/>
    <cfRule type="top10" dxfId="117" priority="74" percent="1" rank="10"/>
  </conditionalFormatting>
  <conditionalFormatting sqref="AM8">
    <cfRule type="top10" dxfId="116" priority="3" percent="1" bottom="1" rank="10"/>
    <cfRule type="top10" dxfId="115" priority="4" percent="1" rank="10"/>
  </conditionalFormatting>
  <conditionalFormatting sqref="AN8">
    <cfRule type="top10" dxfId="114" priority="5" percent="1" bottom="1" rank="10"/>
    <cfRule type="top10" dxfId="113" priority="6" percent="1" rank="10"/>
  </conditionalFormatting>
  <conditionalFormatting sqref="AO8">
    <cfRule type="top10" dxfId="112" priority="7" percent="1" bottom="1" rank="10"/>
    <cfRule type="top10" dxfId="111" priority="8" percent="1" rank="10"/>
  </conditionalFormatting>
  <conditionalFormatting sqref="AM7">
    <cfRule type="top10" dxfId="110" priority="1" percent="1" bottom="1" rank="10"/>
    <cfRule type="top10" dxfId="109" priority="2" percent="1" rank="10"/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"/>
  <sheetViews>
    <sheetView topLeftCell="AI1" workbookViewId="0">
      <selection activeCell="AF28" sqref="AF28"/>
    </sheetView>
  </sheetViews>
  <sheetFormatPr baseColWidth="10" defaultColWidth="6.6640625" defaultRowHeight="16" x14ac:dyDescent="0.2"/>
  <cols>
    <col min="1" max="1" width="20.33203125" customWidth="1"/>
    <col min="2" max="2" width="9.33203125" customWidth="1"/>
    <col min="3" max="3" width="19" customWidth="1"/>
    <col min="4" max="4" width="11.83203125" style="113" bestFit="1" customWidth="1"/>
    <col min="5" max="5" width="7.33203125" customWidth="1"/>
    <col min="6" max="6" width="8.33203125" customWidth="1"/>
    <col min="7" max="12" width="9.6640625" customWidth="1"/>
    <col min="13" max="13" width="6.6640625" customWidth="1"/>
    <col min="15" max="15" width="6.6640625" customWidth="1"/>
    <col min="31" max="32" width="6.83203125" bestFit="1" customWidth="1"/>
    <col min="33" max="33" width="6.6640625" style="5"/>
    <col min="34" max="34" width="16" style="5" customWidth="1"/>
    <col min="35" max="35" width="6.6640625" style="3"/>
    <col min="36" max="36" width="7.1640625" style="3" customWidth="1"/>
    <col min="37" max="38" width="6.6640625" style="3"/>
    <col min="39" max="39" width="8.33203125" style="43" bestFit="1" customWidth="1"/>
    <col min="40" max="41" width="6.6640625" style="58"/>
  </cols>
  <sheetData>
    <row r="1" spans="1:65" s="64" customFormat="1" ht="81" x14ac:dyDescent="0.25">
      <c r="A1" s="108" t="s">
        <v>168</v>
      </c>
      <c r="B1" s="64" t="s">
        <v>171</v>
      </c>
      <c r="C1" s="64" t="s">
        <v>146</v>
      </c>
      <c r="D1" s="112" t="s">
        <v>132</v>
      </c>
      <c r="E1" s="64" t="s">
        <v>1</v>
      </c>
      <c r="F1" s="64" t="s">
        <v>2</v>
      </c>
      <c r="G1" s="98" t="s">
        <v>173</v>
      </c>
      <c r="H1" s="98" t="s">
        <v>174</v>
      </c>
      <c r="I1" s="98" t="s">
        <v>173</v>
      </c>
      <c r="J1" s="98" t="s">
        <v>174</v>
      </c>
      <c r="K1" s="98" t="s">
        <v>175</v>
      </c>
      <c r="L1" s="98" t="s">
        <v>124</v>
      </c>
      <c r="M1" s="98" t="s">
        <v>123</v>
      </c>
      <c r="N1" s="98" t="s">
        <v>124</v>
      </c>
      <c r="O1" s="64" t="s">
        <v>103</v>
      </c>
      <c r="P1" s="64" t="s">
        <v>104</v>
      </c>
      <c r="Q1" s="64" t="s">
        <v>103</v>
      </c>
      <c r="R1" s="64" t="s">
        <v>104</v>
      </c>
      <c r="S1" s="64" t="s">
        <v>105</v>
      </c>
      <c r="T1" s="64" t="s">
        <v>106</v>
      </c>
      <c r="U1" s="64" t="s">
        <v>105</v>
      </c>
      <c r="V1" s="64" t="s">
        <v>106</v>
      </c>
      <c r="W1" s="64" t="s">
        <v>107</v>
      </c>
      <c r="X1" s="64" t="s">
        <v>108</v>
      </c>
      <c r="Y1" s="64" t="s">
        <v>107</v>
      </c>
      <c r="Z1" s="64" t="s">
        <v>108</v>
      </c>
      <c r="AA1" s="64" t="s">
        <v>109</v>
      </c>
      <c r="AB1" s="64" t="s">
        <v>110</v>
      </c>
      <c r="AC1" s="64" t="s">
        <v>109</v>
      </c>
      <c r="AD1" s="64" t="s">
        <v>110</v>
      </c>
      <c r="AE1" s="1" t="s">
        <v>100</v>
      </c>
      <c r="AF1" s="1" t="s">
        <v>102</v>
      </c>
      <c r="AG1" s="4" t="s">
        <v>56</v>
      </c>
      <c r="AH1" s="4" t="s">
        <v>57</v>
      </c>
      <c r="AI1" s="2" t="s">
        <v>58</v>
      </c>
      <c r="AJ1" s="2" t="s">
        <v>59</v>
      </c>
      <c r="AK1" s="2" t="s">
        <v>61</v>
      </c>
      <c r="AL1" s="2" t="s">
        <v>60</v>
      </c>
      <c r="AM1" s="42" t="s">
        <v>95</v>
      </c>
      <c r="AN1" s="53" t="s">
        <v>139</v>
      </c>
      <c r="AO1" s="53" t="s">
        <v>62</v>
      </c>
      <c r="AP1" s="1"/>
    </row>
    <row r="2" spans="1:65" s="6" customFormat="1" x14ac:dyDescent="0.2">
      <c r="A2" s="6" t="s">
        <v>12</v>
      </c>
      <c r="B2" s="6">
        <v>8</v>
      </c>
      <c r="C2" t="s">
        <v>38</v>
      </c>
      <c r="D2" s="113">
        <v>12.166666666666666</v>
      </c>
      <c r="E2" t="s">
        <v>11</v>
      </c>
      <c r="F2" t="s">
        <v>6</v>
      </c>
      <c r="G2">
        <v>9.5099</v>
      </c>
      <c r="H2">
        <v>6.0437000000000003</v>
      </c>
      <c r="I2" t="s">
        <v>7</v>
      </c>
      <c r="J2" t="s">
        <v>7</v>
      </c>
      <c r="K2">
        <v>5.0979000000000001</v>
      </c>
      <c r="L2">
        <v>6.3021000000000003</v>
      </c>
      <c r="M2" t="s">
        <v>7</v>
      </c>
      <c r="N2" t="s">
        <v>7</v>
      </c>
      <c r="O2">
        <v>2.1566999999999998</v>
      </c>
      <c r="P2">
        <v>2.4483000000000001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>
        <v>5.2962999999999996</v>
      </c>
      <c r="X2">
        <v>0.70750000000000002</v>
      </c>
      <c r="Y2" t="s">
        <v>7</v>
      </c>
      <c r="Z2" t="s">
        <v>7</v>
      </c>
      <c r="AA2">
        <v>3.6888000000000001</v>
      </c>
      <c r="AB2">
        <v>2.9447999999999999</v>
      </c>
      <c r="AC2" t="s">
        <v>7</v>
      </c>
      <c r="AD2" t="s">
        <v>7</v>
      </c>
      <c r="AE2" s="60">
        <f t="shared" ref="AE2:AE13" si="0">SUM(G2:N2)</f>
        <v>26.953599999999998</v>
      </c>
      <c r="AF2" s="59">
        <f t="shared" ref="AF2:AF13" si="1">SUM(G2:AD2)</f>
        <v>44.196000000000005</v>
      </c>
      <c r="AG2" s="7">
        <f t="shared" ref="AG2:AG13" si="2">SUM(G2,I2,K2,M2)</f>
        <v>14.607800000000001</v>
      </c>
      <c r="AH2" s="7">
        <f t="shared" ref="AH2:AH13" si="3">SUM(H2,J2,L2,N2)</f>
        <v>12.345800000000001</v>
      </c>
      <c r="AI2" s="6">
        <f t="shared" ref="AI2:AI13" si="4">SUM(O2,Q2,S2,U2)</f>
        <v>2.1566999999999998</v>
      </c>
      <c r="AJ2" s="6">
        <f t="shared" ref="AJ2:AJ13" si="5">SUM(P2,R2,T2,V2)</f>
        <v>2.4483000000000001</v>
      </c>
      <c r="AK2" s="6">
        <f t="shared" ref="AK2:AK13" si="6">SUM(W2,Y2,AA2,AC2)</f>
        <v>8.9850999999999992</v>
      </c>
      <c r="AL2" s="6">
        <f t="shared" ref="AL2:AL13" si="7">SUM(X2,Z2,AB2,AD2)</f>
        <v>3.6522999999999999</v>
      </c>
      <c r="AM2" s="17">
        <f t="shared" ref="AM2:AM13" si="8">LOG(AH2/AG2)</f>
        <v>-7.3065576981695413E-2</v>
      </c>
      <c r="AN2" s="54">
        <f t="shared" ref="AN2:AN13" si="9">LOG(AL2/AK2)</f>
        <v>-0.39095647168280639</v>
      </c>
      <c r="AO2" s="54">
        <f t="shared" ref="AO2:AO13" si="10">LOG(AJ2/AI2)</f>
        <v>5.5074894244396738E-2</v>
      </c>
    </row>
    <row r="3" spans="1:65" s="6" customFormat="1" x14ac:dyDescent="0.2">
      <c r="A3" s="6" t="s">
        <v>34</v>
      </c>
      <c r="B3" s="6">
        <v>24</v>
      </c>
      <c r="C3" t="s">
        <v>39</v>
      </c>
      <c r="D3" s="113">
        <v>11.133333333333333</v>
      </c>
      <c r="E3" t="s">
        <v>5</v>
      </c>
      <c r="F3" t="s">
        <v>6</v>
      </c>
      <c r="G3" t="s">
        <v>7</v>
      </c>
      <c r="H3" t="s">
        <v>7</v>
      </c>
      <c r="I3">
        <v>8.9652999999999992</v>
      </c>
      <c r="J3">
        <v>13.8788</v>
      </c>
      <c r="K3" t="s">
        <v>7</v>
      </c>
      <c r="L3" t="s">
        <v>7</v>
      </c>
      <c r="M3">
        <v>15.71</v>
      </c>
      <c r="N3">
        <v>6.1712999999999996</v>
      </c>
      <c r="O3" t="s">
        <v>7</v>
      </c>
      <c r="P3" t="s">
        <v>7</v>
      </c>
      <c r="Q3">
        <v>6.1204000000000001</v>
      </c>
      <c r="R3">
        <v>0.53269999999999995</v>
      </c>
      <c r="S3" t="s">
        <v>7</v>
      </c>
      <c r="T3" t="s">
        <v>7</v>
      </c>
      <c r="U3">
        <v>5.2191000000000001</v>
      </c>
      <c r="V3">
        <v>10.991899999999999</v>
      </c>
      <c r="W3" t="s">
        <v>7</v>
      </c>
      <c r="X3" t="s">
        <v>7</v>
      </c>
      <c r="Y3">
        <v>12.303100000000001</v>
      </c>
      <c r="Z3">
        <v>1.1156999999999999</v>
      </c>
      <c r="AA3" t="s">
        <v>7</v>
      </c>
      <c r="AB3" t="s">
        <v>7</v>
      </c>
      <c r="AC3">
        <v>5.1043000000000003</v>
      </c>
      <c r="AD3">
        <v>12.0059</v>
      </c>
      <c r="AE3" s="60">
        <f t="shared" si="0"/>
        <v>44.7254</v>
      </c>
      <c r="AF3" s="59">
        <f t="shared" si="1"/>
        <v>98.118499999999983</v>
      </c>
      <c r="AG3" s="7">
        <f t="shared" si="2"/>
        <v>24.6753</v>
      </c>
      <c r="AH3" s="7">
        <f t="shared" si="3"/>
        <v>20.0501</v>
      </c>
      <c r="AI3" s="6">
        <f t="shared" si="4"/>
        <v>11.339500000000001</v>
      </c>
      <c r="AJ3" s="6">
        <f t="shared" si="5"/>
        <v>11.5246</v>
      </c>
      <c r="AK3" s="6">
        <f t="shared" si="6"/>
        <v>17.407400000000003</v>
      </c>
      <c r="AL3" s="6">
        <f t="shared" si="7"/>
        <v>13.121600000000001</v>
      </c>
      <c r="AM3" s="17">
        <f t="shared" si="8"/>
        <v>-9.014589847758217E-2</v>
      </c>
      <c r="AN3" s="54">
        <f t="shared" si="9"/>
        <v>-0.12274711441836429</v>
      </c>
      <c r="AO3" s="54">
        <f t="shared" si="10"/>
        <v>7.0319553247083846E-3</v>
      </c>
    </row>
    <row r="4" spans="1:65" s="6" customFormat="1" x14ac:dyDescent="0.2">
      <c r="A4" s="6" t="s">
        <v>26</v>
      </c>
      <c r="B4" s="6">
        <v>12</v>
      </c>
      <c r="C4" t="s">
        <v>40</v>
      </c>
      <c r="D4" s="113">
        <v>12.666666666666666</v>
      </c>
      <c r="E4" t="s">
        <v>5</v>
      </c>
      <c r="F4" t="s">
        <v>6</v>
      </c>
      <c r="G4" t="s">
        <v>7</v>
      </c>
      <c r="H4" t="s">
        <v>7</v>
      </c>
      <c r="I4">
        <v>2.6394000000000002</v>
      </c>
      <c r="J4">
        <v>0.43140000000000001</v>
      </c>
      <c r="K4" t="s">
        <v>7</v>
      </c>
      <c r="L4" t="s">
        <v>7</v>
      </c>
      <c r="M4">
        <v>3.3475000000000001</v>
      </c>
      <c r="N4">
        <v>5.4905999999999997</v>
      </c>
      <c r="O4" t="s">
        <v>7</v>
      </c>
      <c r="P4" t="s">
        <v>7</v>
      </c>
      <c r="Q4">
        <v>2.4731999999999998</v>
      </c>
      <c r="R4">
        <v>1.5305</v>
      </c>
      <c r="S4" t="s">
        <v>7</v>
      </c>
      <c r="T4" t="s">
        <v>7</v>
      </c>
      <c r="U4">
        <v>6.5523999999999996</v>
      </c>
      <c r="V4">
        <v>7.5038</v>
      </c>
      <c r="W4" t="s">
        <v>7</v>
      </c>
      <c r="X4" t="s">
        <v>7</v>
      </c>
      <c r="Y4">
        <v>2.5731000000000002</v>
      </c>
      <c r="Z4">
        <v>3.5392999999999999</v>
      </c>
      <c r="AA4" t="s">
        <v>7</v>
      </c>
      <c r="AB4" t="s">
        <v>7</v>
      </c>
      <c r="AC4">
        <v>6.5</v>
      </c>
      <c r="AD4">
        <v>4.4160000000000004</v>
      </c>
      <c r="AE4" s="60">
        <f t="shared" si="0"/>
        <v>11.908899999999999</v>
      </c>
      <c r="AF4" s="59">
        <f t="shared" si="1"/>
        <v>46.997199999999992</v>
      </c>
      <c r="AG4" s="7">
        <f t="shared" si="2"/>
        <v>5.9869000000000003</v>
      </c>
      <c r="AH4" s="7">
        <f t="shared" si="3"/>
        <v>5.9219999999999997</v>
      </c>
      <c r="AI4" s="6">
        <f t="shared" si="4"/>
        <v>9.025599999999999</v>
      </c>
      <c r="AJ4" s="6">
        <f t="shared" si="5"/>
        <v>9.0343</v>
      </c>
      <c r="AK4" s="6">
        <f t="shared" si="6"/>
        <v>9.0731000000000002</v>
      </c>
      <c r="AL4" s="6">
        <f t="shared" si="7"/>
        <v>7.9553000000000003</v>
      </c>
      <c r="AM4" s="17">
        <f t="shared" si="8"/>
        <v>-4.7336010735483094E-3</v>
      </c>
      <c r="AN4" s="54">
        <f t="shared" si="9"/>
        <v>-5.7099135675880236E-2</v>
      </c>
      <c r="AO4" s="54">
        <f t="shared" si="10"/>
        <v>4.1842560422067701E-4</v>
      </c>
    </row>
    <row r="5" spans="1:65" s="6" customFormat="1" x14ac:dyDescent="0.2">
      <c r="A5" s="6" t="s">
        <v>9</v>
      </c>
      <c r="B5" s="6">
        <v>15</v>
      </c>
      <c r="C5" t="s">
        <v>41</v>
      </c>
      <c r="D5" s="113">
        <v>12.833333333333334</v>
      </c>
      <c r="E5" t="s">
        <v>5</v>
      </c>
      <c r="F5" t="s">
        <v>6</v>
      </c>
      <c r="G5" t="s">
        <v>7</v>
      </c>
      <c r="H5" t="s">
        <v>7</v>
      </c>
      <c r="I5">
        <v>10.1479</v>
      </c>
      <c r="J5">
        <v>9.2441999999999993</v>
      </c>
      <c r="K5" t="s">
        <v>7</v>
      </c>
      <c r="L5" t="s">
        <v>7</v>
      </c>
      <c r="M5">
        <v>8.1388999999999996</v>
      </c>
      <c r="N5">
        <v>13.119</v>
      </c>
      <c r="O5" t="s">
        <v>7</v>
      </c>
      <c r="P5" t="s">
        <v>7</v>
      </c>
      <c r="Q5">
        <v>4.7214999999999998</v>
      </c>
      <c r="R5">
        <v>7.6218000000000004</v>
      </c>
      <c r="S5" t="s">
        <v>7</v>
      </c>
      <c r="T5" t="s">
        <v>7</v>
      </c>
      <c r="U5">
        <v>10.775499999999999</v>
      </c>
      <c r="V5">
        <v>8.4908000000000001</v>
      </c>
      <c r="W5" t="s">
        <v>7</v>
      </c>
      <c r="X5" t="s">
        <v>7</v>
      </c>
      <c r="Y5">
        <v>2.6364999999999998</v>
      </c>
      <c r="Z5">
        <v>3.4699</v>
      </c>
      <c r="AA5" t="s">
        <v>7</v>
      </c>
      <c r="AB5" t="s">
        <v>7</v>
      </c>
      <c r="AC5">
        <v>11.326499999999999</v>
      </c>
      <c r="AD5">
        <v>4.6276999999999999</v>
      </c>
      <c r="AE5" s="60">
        <f t="shared" si="0"/>
        <v>40.65</v>
      </c>
      <c r="AF5" s="59">
        <f t="shared" si="1"/>
        <v>94.3202</v>
      </c>
      <c r="AG5" s="7">
        <f t="shared" si="2"/>
        <v>18.286799999999999</v>
      </c>
      <c r="AH5" s="7">
        <f t="shared" si="3"/>
        <v>22.363199999999999</v>
      </c>
      <c r="AI5" s="6">
        <f t="shared" si="4"/>
        <v>15.497</v>
      </c>
      <c r="AJ5" s="6">
        <f t="shared" si="5"/>
        <v>16.1126</v>
      </c>
      <c r="AK5" s="6">
        <f t="shared" si="6"/>
        <v>13.962999999999999</v>
      </c>
      <c r="AL5" s="6">
        <f t="shared" si="7"/>
        <v>8.0975999999999999</v>
      </c>
      <c r="AM5" s="17">
        <f t="shared" si="8"/>
        <v>8.7396232720832148E-2</v>
      </c>
      <c r="AN5" s="54">
        <f t="shared" si="9"/>
        <v>-0.23662241805531836</v>
      </c>
      <c r="AO5" s="54">
        <f t="shared" si="10"/>
        <v>1.6917992703460071E-2</v>
      </c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</row>
    <row r="6" spans="1:65" s="6" customFormat="1" x14ac:dyDescent="0.2">
      <c r="A6" s="6" t="s">
        <v>16</v>
      </c>
      <c r="B6" s="6">
        <v>32</v>
      </c>
      <c r="C6" t="s">
        <v>42</v>
      </c>
      <c r="D6" s="113">
        <v>10.6</v>
      </c>
      <c r="E6" t="s">
        <v>11</v>
      </c>
      <c r="F6" t="s">
        <v>6</v>
      </c>
      <c r="G6" t="s">
        <v>7</v>
      </c>
      <c r="H6" t="s">
        <v>7</v>
      </c>
      <c r="I6">
        <v>8.8768999999999991</v>
      </c>
      <c r="J6">
        <v>5.2622</v>
      </c>
      <c r="K6" t="s">
        <v>7</v>
      </c>
      <c r="L6" t="s">
        <v>7</v>
      </c>
      <c r="M6">
        <v>14.5578</v>
      </c>
      <c r="N6">
        <v>5.4329999999999998</v>
      </c>
      <c r="O6" t="s">
        <v>7</v>
      </c>
      <c r="P6" t="s">
        <v>7</v>
      </c>
      <c r="Q6">
        <v>5.5528000000000004</v>
      </c>
      <c r="R6">
        <v>3.2242000000000002</v>
      </c>
      <c r="S6" t="s">
        <v>7</v>
      </c>
      <c r="T6" t="s">
        <v>7</v>
      </c>
      <c r="U6">
        <v>9.7015999999999991</v>
      </c>
      <c r="V6">
        <v>8.6395</v>
      </c>
      <c r="W6" t="s">
        <v>7</v>
      </c>
      <c r="X6" t="s">
        <v>7</v>
      </c>
      <c r="Y6">
        <v>9.7269000000000005</v>
      </c>
      <c r="Z6">
        <v>5.6585999999999999</v>
      </c>
      <c r="AA6" t="s">
        <v>7</v>
      </c>
      <c r="AB6" t="s">
        <v>7</v>
      </c>
      <c r="AC6">
        <v>10.521599999999999</v>
      </c>
      <c r="AD6">
        <v>6.1188000000000002</v>
      </c>
      <c r="AE6" s="60">
        <f t="shared" si="0"/>
        <v>34.129899999999999</v>
      </c>
      <c r="AF6" s="59">
        <f t="shared" si="1"/>
        <v>93.273899999999998</v>
      </c>
      <c r="AG6" s="7">
        <f t="shared" si="2"/>
        <v>23.434699999999999</v>
      </c>
      <c r="AH6" s="7">
        <f t="shared" si="3"/>
        <v>10.6952</v>
      </c>
      <c r="AI6" s="6">
        <f t="shared" si="4"/>
        <v>15.2544</v>
      </c>
      <c r="AJ6" s="6">
        <f t="shared" si="5"/>
        <v>11.8637</v>
      </c>
      <c r="AK6" s="6">
        <f t="shared" si="6"/>
        <v>20.2485</v>
      </c>
      <c r="AL6" s="6">
        <f t="shared" si="7"/>
        <v>11.7774</v>
      </c>
      <c r="AM6" s="17">
        <f t="shared" si="8"/>
        <v>-0.34067048797770749</v>
      </c>
      <c r="AN6" s="54">
        <f t="shared" si="9"/>
        <v>-0.23534343099585717</v>
      </c>
      <c r="AO6" s="54">
        <f t="shared" si="10"/>
        <v>-0.10917497418817601</v>
      </c>
    </row>
    <row r="7" spans="1:65" s="6" customFormat="1" x14ac:dyDescent="0.2">
      <c r="A7" s="6" t="s">
        <v>14</v>
      </c>
      <c r="B7" s="6">
        <v>10</v>
      </c>
      <c r="C7" t="s">
        <v>46</v>
      </c>
      <c r="D7" s="113">
        <v>12.3</v>
      </c>
      <c r="E7" t="s">
        <v>5</v>
      </c>
      <c r="F7" t="s">
        <v>6</v>
      </c>
      <c r="G7" t="s">
        <v>7</v>
      </c>
      <c r="H7" t="s">
        <v>7</v>
      </c>
      <c r="I7">
        <v>1.4358</v>
      </c>
      <c r="J7">
        <v>1.4153</v>
      </c>
      <c r="K7" t="s">
        <v>7</v>
      </c>
      <c r="L7" t="s">
        <v>7</v>
      </c>
      <c r="M7">
        <v>3.0893999999999999</v>
      </c>
      <c r="N7">
        <v>4.8545999999999996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>
        <v>6.5869999999999997</v>
      </c>
      <c r="V7">
        <v>8.1225000000000005</v>
      </c>
      <c r="W7" t="s">
        <v>7</v>
      </c>
      <c r="X7" t="s">
        <v>7</v>
      </c>
      <c r="Y7">
        <v>0.67420000000000002</v>
      </c>
      <c r="Z7">
        <v>0.70779999999999998</v>
      </c>
      <c r="AA7" t="s">
        <v>7</v>
      </c>
      <c r="AB7" t="s">
        <v>7</v>
      </c>
      <c r="AC7">
        <v>4.8300999999999998</v>
      </c>
      <c r="AD7">
        <v>3.2246999999999999</v>
      </c>
      <c r="AE7" s="60">
        <f t="shared" si="0"/>
        <v>10.7951</v>
      </c>
      <c r="AF7" s="59">
        <f t="shared" si="1"/>
        <v>34.941400000000002</v>
      </c>
      <c r="AG7" s="7">
        <f t="shared" si="2"/>
        <v>4.5251999999999999</v>
      </c>
      <c r="AH7" s="7">
        <f t="shared" si="3"/>
        <v>6.2698999999999998</v>
      </c>
      <c r="AI7" s="6">
        <f t="shared" si="4"/>
        <v>6.5869999999999997</v>
      </c>
      <c r="AJ7" s="6">
        <f t="shared" si="5"/>
        <v>8.1225000000000005</v>
      </c>
      <c r="AK7" s="6">
        <f t="shared" si="6"/>
        <v>5.5042999999999997</v>
      </c>
      <c r="AL7" s="6">
        <f t="shared" si="7"/>
        <v>3.9325000000000001</v>
      </c>
      <c r="AM7" s="17">
        <f t="shared" si="8"/>
        <v>0.14162283577547438</v>
      </c>
      <c r="AN7" s="54">
        <f t="shared" si="9"/>
        <v>-0.14603336486126628</v>
      </c>
      <c r="AO7" s="54">
        <f t="shared" si="10"/>
        <v>9.100205657550671E-2</v>
      </c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</row>
    <row r="8" spans="1:65" s="6" customFormat="1" x14ac:dyDescent="0.2">
      <c r="A8" s="100" t="s">
        <v>18</v>
      </c>
      <c r="B8" s="100">
        <v>25</v>
      </c>
      <c r="C8" s="100" t="s">
        <v>147</v>
      </c>
      <c r="D8" s="114">
        <v>12.54</v>
      </c>
      <c r="E8" s="76" t="s">
        <v>11</v>
      </c>
      <c r="F8" s="76" t="s">
        <v>6</v>
      </c>
      <c r="G8" s="76" t="s">
        <v>7</v>
      </c>
      <c r="H8" s="76" t="s">
        <v>7</v>
      </c>
      <c r="I8" s="76">
        <v>9.0002999999999993</v>
      </c>
      <c r="J8" s="76">
        <v>21.172799999999999</v>
      </c>
      <c r="K8" s="76" t="s">
        <v>7</v>
      </c>
      <c r="L8" s="76" t="s">
        <v>7</v>
      </c>
      <c r="M8" s="76">
        <v>12.946300000000001</v>
      </c>
      <c r="N8" s="76">
        <v>3.6808000000000001</v>
      </c>
      <c r="O8" s="76">
        <v>2.6236999999999999</v>
      </c>
      <c r="P8" s="76">
        <v>3.5219999999999998</v>
      </c>
      <c r="Q8" s="76" t="s">
        <v>7</v>
      </c>
      <c r="R8" s="76" t="s">
        <v>7</v>
      </c>
      <c r="S8" s="76" t="s">
        <v>7</v>
      </c>
      <c r="T8" s="76">
        <v>9.6852</v>
      </c>
      <c r="U8" s="76" t="s">
        <v>7</v>
      </c>
      <c r="V8" s="76" t="s">
        <v>7</v>
      </c>
      <c r="W8" s="76">
        <v>4.7130000000000001</v>
      </c>
      <c r="X8" s="76">
        <v>2.8325999999999998</v>
      </c>
      <c r="Y8" s="76" t="s">
        <v>7</v>
      </c>
      <c r="Z8" s="76" t="s">
        <v>7</v>
      </c>
      <c r="AA8" s="76">
        <v>10.358000000000001</v>
      </c>
      <c r="AB8" s="76">
        <v>9.8232999999999997</v>
      </c>
      <c r="AC8" s="76" t="s">
        <v>7</v>
      </c>
      <c r="AD8" s="76" t="s">
        <v>7</v>
      </c>
      <c r="AE8" s="60">
        <f t="shared" si="0"/>
        <v>46.800199999999997</v>
      </c>
      <c r="AF8" s="59">
        <f t="shared" si="1"/>
        <v>90.358000000000004</v>
      </c>
      <c r="AG8" s="7">
        <f t="shared" si="2"/>
        <v>21.9466</v>
      </c>
      <c r="AH8" s="7">
        <f t="shared" si="3"/>
        <v>24.8536</v>
      </c>
      <c r="AI8" s="6">
        <f t="shared" si="4"/>
        <v>2.6236999999999999</v>
      </c>
      <c r="AJ8" s="6">
        <f t="shared" si="5"/>
        <v>13.2072</v>
      </c>
      <c r="AK8" s="6">
        <f t="shared" si="6"/>
        <v>15.071000000000002</v>
      </c>
      <c r="AL8" s="6">
        <f t="shared" si="7"/>
        <v>12.655899999999999</v>
      </c>
      <c r="AM8" s="17">
        <f t="shared" si="8"/>
        <v>5.4022056172801147E-2</v>
      </c>
      <c r="AN8" s="54">
        <f t="shared" si="9"/>
        <v>-7.5849035228056153E-2</v>
      </c>
      <c r="AO8" s="54">
        <f t="shared" si="10"/>
        <v>0.70189657922806681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</row>
    <row r="9" spans="1:65" s="6" customFormat="1" x14ac:dyDescent="0.2">
      <c r="A9" s="6" t="s">
        <v>12</v>
      </c>
      <c r="B9" s="6">
        <v>12</v>
      </c>
      <c r="C9" t="s">
        <v>47</v>
      </c>
      <c r="D9" s="113">
        <v>10.7</v>
      </c>
      <c r="E9" t="s">
        <v>5</v>
      </c>
      <c r="F9" t="s">
        <v>6</v>
      </c>
      <c r="G9">
        <v>5.4397000000000002</v>
      </c>
      <c r="H9">
        <v>11.7608</v>
      </c>
      <c r="I9" t="s">
        <v>7</v>
      </c>
      <c r="J9" t="s">
        <v>7</v>
      </c>
      <c r="K9">
        <v>6.4527999999999999</v>
      </c>
      <c r="L9">
        <v>3.8302999999999998</v>
      </c>
      <c r="M9" t="s">
        <v>7</v>
      </c>
      <c r="N9" t="s">
        <v>7</v>
      </c>
      <c r="O9">
        <v>7.4935</v>
      </c>
      <c r="P9">
        <v>3.2464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>
        <v>6.7983000000000002</v>
      </c>
      <c r="X9">
        <v>2.5644</v>
      </c>
      <c r="Y9" t="s">
        <v>7</v>
      </c>
      <c r="Z9" t="s">
        <v>7</v>
      </c>
      <c r="AA9">
        <v>3.2305999999999999</v>
      </c>
      <c r="AB9">
        <v>3.6120999999999999</v>
      </c>
      <c r="AC9" t="s">
        <v>7</v>
      </c>
      <c r="AD9" t="s">
        <v>7</v>
      </c>
      <c r="AE9" s="60">
        <f t="shared" si="0"/>
        <v>27.483599999999999</v>
      </c>
      <c r="AF9" s="59">
        <f t="shared" si="1"/>
        <v>54.428899999999999</v>
      </c>
      <c r="AG9" s="7">
        <f t="shared" si="2"/>
        <v>11.8925</v>
      </c>
      <c r="AH9" s="7">
        <f t="shared" si="3"/>
        <v>15.591099999999999</v>
      </c>
      <c r="AI9" s="6">
        <f t="shared" si="4"/>
        <v>7.4935</v>
      </c>
      <c r="AJ9" s="6">
        <f t="shared" si="5"/>
        <v>3.2464</v>
      </c>
      <c r="AK9" s="6">
        <f t="shared" si="6"/>
        <v>10.0289</v>
      </c>
      <c r="AL9" s="6">
        <f t="shared" si="7"/>
        <v>6.1764999999999999</v>
      </c>
      <c r="AM9" s="17">
        <f t="shared" si="8"/>
        <v>0.11760359698768176</v>
      </c>
      <c r="AN9" s="54">
        <f t="shared" si="9"/>
        <v>-0.2105108551482423</v>
      </c>
      <c r="AO9" s="54">
        <f t="shared" si="10"/>
        <v>-0.36328268195544317</v>
      </c>
    </row>
    <row r="10" spans="1:65" s="6" customFormat="1" x14ac:dyDescent="0.2">
      <c r="A10" s="6" t="s">
        <v>35</v>
      </c>
      <c r="B10" s="6">
        <v>16</v>
      </c>
      <c r="C10" t="s">
        <v>131</v>
      </c>
      <c r="D10" s="113">
        <v>11.1</v>
      </c>
      <c r="E10" t="s">
        <v>5</v>
      </c>
      <c r="F10" t="s">
        <v>6</v>
      </c>
      <c r="G10" t="s">
        <v>7</v>
      </c>
      <c r="H10" t="s">
        <v>7</v>
      </c>
      <c r="I10">
        <v>2.4397000000000002</v>
      </c>
      <c r="J10">
        <v>2.2273999999999998</v>
      </c>
      <c r="K10" t="s">
        <v>7</v>
      </c>
      <c r="L10" t="s">
        <v>7</v>
      </c>
      <c r="M10">
        <v>9.3811</v>
      </c>
      <c r="N10">
        <v>5.7133000000000003</v>
      </c>
      <c r="O10" t="s">
        <v>7</v>
      </c>
      <c r="P10" t="s">
        <v>7</v>
      </c>
      <c r="Q10">
        <v>6.1052999999999997</v>
      </c>
      <c r="R10">
        <v>2.6227</v>
      </c>
      <c r="S10" t="s">
        <v>7</v>
      </c>
      <c r="T10" t="s">
        <v>7</v>
      </c>
      <c r="U10">
        <v>4.6660000000000004</v>
      </c>
      <c r="V10">
        <v>3.7644000000000002</v>
      </c>
      <c r="W10" t="s">
        <v>7</v>
      </c>
      <c r="X10" t="s">
        <v>7</v>
      </c>
      <c r="Y10">
        <v>4.6887999999999996</v>
      </c>
      <c r="Z10">
        <v>3.4647000000000001</v>
      </c>
      <c r="AA10" t="s">
        <v>7</v>
      </c>
      <c r="AB10" t="s">
        <v>7</v>
      </c>
      <c r="AC10">
        <v>1.6681999999999999</v>
      </c>
      <c r="AD10">
        <v>3.1608999999999998</v>
      </c>
      <c r="AE10" s="60">
        <f t="shared" si="0"/>
        <v>19.761499999999998</v>
      </c>
      <c r="AF10" s="59">
        <f t="shared" si="1"/>
        <v>49.902500000000003</v>
      </c>
      <c r="AG10" s="7">
        <f t="shared" si="2"/>
        <v>11.8208</v>
      </c>
      <c r="AH10" s="7">
        <f t="shared" si="3"/>
        <v>7.9406999999999996</v>
      </c>
      <c r="AI10" s="6">
        <f t="shared" si="4"/>
        <v>10.7713</v>
      </c>
      <c r="AJ10" s="6">
        <f t="shared" si="5"/>
        <v>6.3871000000000002</v>
      </c>
      <c r="AK10" s="6">
        <f t="shared" si="6"/>
        <v>6.3569999999999993</v>
      </c>
      <c r="AL10" s="6">
        <f t="shared" si="7"/>
        <v>6.6256000000000004</v>
      </c>
      <c r="AM10" s="17">
        <f t="shared" si="8"/>
        <v>-0.17278808075807192</v>
      </c>
      <c r="AN10" s="54">
        <f t="shared" si="9"/>
        <v>1.7973001727845866E-2</v>
      </c>
      <c r="AO10" s="54">
        <f t="shared" si="10"/>
        <v>-0.22696440617033944</v>
      </c>
    </row>
    <row r="11" spans="1:65" s="6" customFormat="1" x14ac:dyDescent="0.2">
      <c r="A11" s="6" t="s">
        <v>22</v>
      </c>
      <c r="B11" s="6">
        <v>21</v>
      </c>
      <c r="C11" t="s">
        <v>53</v>
      </c>
      <c r="D11" s="113">
        <v>12.666666666666666</v>
      </c>
      <c r="E11" t="s">
        <v>11</v>
      </c>
      <c r="F11" t="s">
        <v>6</v>
      </c>
      <c r="G11" t="s">
        <v>7</v>
      </c>
      <c r="H11" t="s">
        <v>7</v>
      </c>
      <c r="I11">
        <v>16.902799999999999</v>
      </c>
      <c r="J11">
        <v>14.4246</v>
      </c>
      <c r="K11" t="s">
        <v>7</v>
      </c>
      <c r="L11" t="s">
        <v>7</v>
      </c>
      <c r="M11">
        <v>13.304399999999999</v>
      </c>
      <c r="N11">
        <v>18.572099999999999</v>
      </c>
      <c r="O11" t="s">
        <v>7</v>
      </c>
      <c r="P11" t="s">
        <v>7</v>
      </c>
      <c r="Q11">
        <v>6.0724</v>
      </c>
      <c r="R11">
        <v>4.4965999999999999</v>
      </c>
      <c r="S11" t="s">
        <v>7</v>
      </c>
      <c r="T11" t="s">
        <v>7</v>
      </c>
      <c r="U11">
        <v>16.308399999999999</v>
      </c>
      <c r="V11">
        <v>7.1180000000000003</v>
      </c>
      <c r="W11" t="s">
        <v>7</v>
      </c>
      <c r="X11" t="s">
        <v>7</v>
      </c>
      <c r="Y11">
        <v>9.0319000000000003</v>
      </c>
      <c r="Z11">
        <v>6.9264999999999999</v>
      </c>
      <c r="AA11" t="s">
        <v>7</v>
      </c>
      <c r="AB11" t="s">
        <v>7</v>
      </c>
      <c r="AC11">
        <v>8.0843000000000007</v>
      </c>
      <c r="AD11">
        <v>3.2989999999999999</v>
      </c>
      <c r="AE11" s="60">
        <f t="shared" si="0"/>
        <v>63.203899999999997</v>
      </c>
      <c r="AF11" s="59">
        <f t="shared" si="1"/>
        <v>124.54100000000001</v>
      </c>
      <c r="AG11" s="7">
        <f t="shared" si="2"/>
        <v>30.2072</v>
      </c>
      <c r="AH11" s="7">
        <f t="shared" si="3"/>
        <v>32.996699999999997</v>
      </c>
      <c r="AI11" s="6">
        <f t="shared" si="4"/>
        <v>22.380800000000001</v>
      </c>
      <c r="AJ11" s="6">
        <f t="shared" si="5"/>
        <v>11.614599999999999</v>
      </c>
      <c r="AK11" s="6">
        <f t="shared" si="6"/>
        <v>17.116199999999999</v>
      </c>
      <c r="AL11" s="6">
        <f t="shared" si="7"/>
        <v>10.2255</v>
      </c>
      <c r="AM11" s="17">
        <f t="shared" si="8"/>
        <v>3.8360037235251346E-2</v>
      </c>
      <c r="AN11" s="54">
        <f t="shared" si="9"/>
        <v>-0.22372279944745813</v>
      </c>
      <c r="AO11" s="54">
        <f t="shared" si="10"/>
        <v>-0.28487134874612402</v>
      </c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</row>
    <row r="12" spans="1:65" s="76" customFormat="1" x14ac:dyDescent="0.2">
      <c r="A12" s="6" t="s">
        <v>15</v>
      </c>
      <c r="B12" s="6">
        <v>23</v>
      </c>
      <c r="C12" t="s">
        <v>54</v>
      </c>
      <c r="D12" s="113">
        <v>11.733333333333333</v>
      </c>
      <c r="E12" t="s">
        <v>11</v>
      </c>
      <c r="F12" t="s">
        <v>6</v>
      </c>
      <c r="G12">
        <v>13.4979</v>
      </c>
      <c r="H12">
        <v>33.102400000000003</v>
      </c>
      <c r="I12" t="s">
        <v>7</v>
      </c>
      <c r="J12" t="s">
        <v>7</v>
      </c>
      <c r="K12">
        <v>19.8126</v>
      </c>
      <c r="L12">
        <v>2.9607000000000001</v>
      </c>
      <c r="M12" t="s">
        <v>7</v>
      </c>
      <c r="N12" t="s">
        <v>7</v>
      </c>
      <c r="O12">
        <v>16.941400000000002</v>
      </c>
      <c r="P12">
        <v>3.9552999999999998</v>
      </c>
      <c r="Q12" t="s">
        <v>7</v>
      </c>
      <c r="R12" t="s">
        <v>7</v>
      </c>
      <c r="S12">
        <v>5.6624999999999996</v>
      </c>
      <c r="T12">
        <v>9.3717000000000006</v>
      </c>
      <c r="U12" t="s">
        <v>7</v>
      </c>
      <c r="V12" t="s">
        <v>7</v>
      </c>
      <c r="W12">
        <v>7.2073</v>
      </c>
      <c r="X12">
        <v>4.1031000000000004</v>
      </c>
      <c r="Y12" t="s">
        <v>7</v>
      </c>
      <c r="Z12" t="s">
        <v>7</v>
      </c>
      <c r="AA12">
        <v>2.5817000000000001</v>
      </c>
      <c r="AB12">
        <v>7.8226000000000004</v>
      </c>
      <c r="AC12" t="s">
        <v>7</v>
      </c>
      <c r="AD12" t="s">
        <v>7</v>
      </c>
      <c r="AE12" s="60">
        <f t="shared" si="0"/>
        <v>69.37360000000001</v>
      </c>
      <c r="AF12" s="59">
        <f t="shared" si="1"/>
        <v>127.0192</v>
      </c>
      <c r="AG12" s="7">
        <f t="shared" si="2"/>
        <v>33.310499999999998</v>
      </c>
      <c r="AH12" s="7">
        <f t="shared" si="3"/>
        <v>36.063100000000006</v>
      </c>
      <c r="AI12" s="6">
        <f t="shared" si="4"/>
        <v>22.603900000000003</v>
      </c>
      <c r="AJ12" s="6">
        <f t="shared" si="5"/>
        <v>13.327</v>
      </c>
      <c r="AK12" s="6">
        <f t="shared" si="6"/>
        <v>9.7889999999999997</v>
      </c>
      <c r="AL12" s="6">
        <f t="shared" si="7"/>
        <v>11.925700000000001</v>
      </c>
      <c r="AM12" s="17">
        <f t="shared" si="8"/>
        <v>3.4481904513684644E-2</v>
      </c>
      <c r="AN12" s="54">
        <f t="shared" si="9"/>
        <v>8.5745551633550826E-2</v>
      </c>
      <c r="AO12" s="54">
        <f t="shared" si="10"/>
        <v>-0.22945097958463784</v>
      </c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s="76" customFormat="1" x14ac:dyDescent="0.2">
      <c r="A13" s="100" t="s">
        <v>21</v>
      </c>
      <c r="B13" s="100">
        <v>21</v>
      </c>
      <c r="C13" s="76" t="s">
        <v>148</v>
      </c>
      <c r="D13" s="114">
        <v>12.5</v>
      </c>
      <c r="E13" s="76" t="s">
        <v>5</v>
      </c>
      <c r="F13" s="76" t="s">
        <v>6</v>
      </c>
      <c r="G13" s="76" t="s">
        <v>7</v>
      </c>
      <c r="H13" s="76" t="s">
        <v>7</v>
      </c>
      <c r="I13" s="76">
        <v>4.2603</v>
      </c>
      <c r="J13" s="76">
        <v>22.0946</v>
      </c>
      <c r="K13" s="76" t="s">
        <v>7</v>
      </c>
      <c r="L13" s="76" t="s">
        <v>7</v>
      </c>
      <c r="M13" s="76">
        <v>19.291499999999999</v>
      </c>
      <c r="N13" s="76">
        <v>9.3339999999999996</v>
      </c>
      <c r="O13" s="76">
        <v>13.090999999999999</v>
      </c>
      <c r="P13" s="76">
        <v>1.1652</v>
      </c>
      <c r="Q13" s="76" t="s">
        <v>7</v>
      </c>
      <c r="R13" s="76" t="s">
        <v>7</v>
      </c>
      <c r="S13" s="76">
        <v>3.2974000000000001</v>
      </c>
      <c r="T13" s="76">
        <v>3.4308000000000001</v>
      </c>
      <c r="U13" s="76" t="s">
        <v>7</v>
      </c>
      <c r="V13" s="76" t="s">
        <v>7</v>
      </c>
      <c r="W13" s="76">
        <v>13.6393</v>
      </c>
      <c r="X13" s="76">
        <v>3.8226</v>
      </c>
      <c r="Y13" s="76" t="s">
        <v>7</v>
      </c>
      <c r="Z13" s="76" t="s">
        <v>7</v>
      </c>
      <c r="AA13" s="76">
        <v>5.8102</v>
      </c>
      <c r="AB13" s="76">
        <v>4.3246000000000002</v>
      </c>
      <c r="AC13" s="76" t="s">
        <v>7</v>
      </c>
      <c r="AD13" s="76" t="s">
        <v>7</v>
      </c>
      <c r="AE13" s="60">
        <f t="shared" si="0"/>
        <v>54.980400000000003</v>
      </c>
      <c r="AF13" s="59">
        <f t="shared" si="1"/>
        <v>103.5615</v>
      </c>
      <c r="AG13" s="7">
        <f t="shared" si="2"/>
        <v>23.5518</v>
      </c>
      <c r="AH13" s="7">
        <f t="shared" si="3"/>
        <v>31.428599999999999</v>
      </c>
      <c r="AI13" s="6">
        <f t="shared" si="4"/>
        <v>16.388400000000001</v>
      </c>
      <c r="AJ13" s="6">
        <f t="shared" si="5"/>
        <v>4.5960000000000001</v>
      </c>
      <c r="AK13" s="6">
        <f t="shared" si="6"/>
        <v>19.4495</v>
      </c>
      <c r="AL13" s="6">
        <f t="shared" si="7"/>
        <v>8.1471999999999998</v>
      </c>
      <c r="AM13" s="17">
        <f t="shared" si="8"/>
        <v>0.12530093094184142</v>
      </c>
      <c r="AN13" s="54">
        <f t="shared" si="9"/>
        <v>-0.37790006349811228</v>
      </c>
      <c r="AO13" s="54">
        <f t="shared" si="10"/>
        <v>-0.5521565354401522</v>
      </c>
      <c r="AP13" s="6"/>
      <c r="AQ13" s="96"/>
    </row>
    <row r="14" spans="1:65" s="6" customFormat="1" x14ac:dyDescent="0.2">
      <c r="C14" t="s">
        <v>97</v>
      </c>
      <c r="D14" s="11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60"/>
      <c r="AF14" s="59"/>
      <c r="AG14" s="7"/>
      <c r="AH14" s="7"/>
      <c r="AM14" s="17"/>
      <c r="AN14" s="54"/>
      <c r="AO14" s="54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</row>
    <row r="15" spans="1:65" x14ac:dyDescent="0.2">
      <c r="A15" s="99" t="s">
        <v>151</v>
      </c>
      <c r="B15" s="6">
        <v>32</v>
      </c>
      <c r="C15" s="99" t="s">
        <v>150</v>
      </c>
      <c r="D15" s="113">
        <v>6</v>
      </c>
      <c r="E15" t="s">
        <v>5</v>
      </c>
      <c r="F15" t="s">
        <v>6</v>
      </c>
      <c r="G15" t="s">
        <v>7</v>
      </c>
      <c r="H15" t="s">
        <v>7</v>
      </c>
      <c r="I15">
        <v>12.2103</v>
      </c>
      <c r="J15">
        <v>31.507999999999999</v>
      </c>
      <c r="K15" t="s">
        <v>7</v>
      </c>
      <c r="L15" t="s">
        <v>7</v>
      </c>
      <c r="M15">
        <v>16.270600000000002</v>
      </c>
      <c r="N15">
        <v>15.9725</v>
      </c>
      <c r="O15">
        <v>9.7536000000000005</v>
      </c>
      <c r="P15">
        <v>7.2196999999999996</v>
      </c>
      <c r="Q15" t="s">
        <v>7</v>
      </c>
      <c r="R15" t="s">
        <v>7</v>
      </c>
      <c r="S15">
        <v>2.7898999999999998</v>
      </c>
      <c r="T15">
        <v>2.6648999999999998</v>
      </c>
      <c r="U15" t="s">
        <v>7</v>
      </c>
      <c r="V15" t="s">
        <v>7</v>
      </c>
      <c r="W15">
        <v>8.7835999999999999</v>
      </c>
      <c r="X15">
        <v>10.394299999999999</v>
      </c>
      <c r="Y15" t="s">
        <v>7</v>
      </c>
      <c r="Z15" t="s">
        <v>7</v>
      </c>
      <c r="AA15">
        <v>10.1356</v>
      </c>
      <c r="AB15">
        <v>7.7035</v>
      </c>
      <c r="AC15" t="s">
        <v>7</v>
      </c>
      <c r="AD15" t="s">
        <v>7</v>
      </c>
      <c r="AE15" s="60">
        <f t="shared" ref="AE15:AE29" si="11">SUM(G15:N15)</f>
        <v>75.961399999999998</v>
      </c>
      <c r="AF15" s="59">
        <f t="shared" ref="AF15:AF29" si="12">SUM(G15:AD15)</f>
        <v>135.40649999999999</v>
      </c>
      <c r="AG15" s="7">
        <f t="shared" ref="AG15:AG29" si="13">SUM(G15,I15,K15,M15)</f>
        <v>28.480900000000002</v>
      </c>
      <c r="AH15" s="7">
        <f t="shared" ref="AH15:AH29" si="14">SUM(H15,J15,L15,N15)</f>
        <v>47.480499999999999</v>
      </c>
      <c r="AI15" s="103">
        <f t="shared" ref="AI15:AI29" si="15">SUM(O15,Q15,S15,U15)</f>
        <v>12.5435</v>
      </c>
      <c r="AJ15" s="103">
        <f t="shared" ref="AJ15:AJ29" si="16">SUM(P15,R15,T15,V15)</f>
        <v>9.8845999999999989</v>
      </c>
      <c r="AK15" s="103">
        <f t="shared" ref="AK15:AK29" si="17">SUM(W15,Y15,AA15,AC15)</f>
        <v>18.9192</v>
      </c>
      <c r="AL15" s="103">
        <f t="shared" ref="AL15:AL29" si="18">SUM(X15,Z15,AB15,AD15)</f>
        <v>18.097799999999999</v>
      </c>
      <c r="AM15" s="104">
        <f t="shared" ref="AM15:AM29" si="19">LOG(AH15/AG15)</f>
        <v>0.22196157476342382</v>
      </c>
      <c r="AN15" s="104">
        <f t="shared" ref="AN15:AN29" si="20">LOG(AL15/AK15)</f>
        <v>-1.9276983788221871E-2</v>
      </c>
      <c r="AO15" s="104">
        <f t="shared" ref="AO15:AO29" si="21">LOG(AJ15/AI15)</f>
        <v>-0.1034596347350186</v>
      </c>
    </row>
    <row r="16" spans="1:65" x14ac:dyDescent="0.2">
      <c r="A16" s="99" t="s">
        <v>3</v>
      </c>
      <c r="B16" s="99">
        <v>32</v>
      </c>
      <c r="C16" t="s">
        <v>36</v>
      </c>
      <c r="D16" s="113">
        <v>4.9666666666666668</v>
      </c>
      <c r="E16" t="s">
        <v>5</v>
      </c>
      <c r="F16" t="s">
        <v>6</v>
      </c>
      <c r="G16" t="s">
        <v>7</v>
      </c>
      <c r="H16" t="s">
        <v>7</v>
      </c>
      <c r="I16">
        <v>4.4890999999999996</v>
      </c>
      <c r="J16">
        <v>4.7671000000000001</v>
      </c>
      <c r="K16" t="s">
        <v>7</v>
      </c>
      <c r="L16" t="s">
        <v>7</v>
      </c>
      <c r="M16">
        <v>3.8098000000000001</v>
      </c>
      <c r="N16">
        <v>9.2943999999999996</v>
      </c>
      <c r="O16" t="s">
        <v>7</v>
      </c>
      <c r="P16" t="s">
        <v>7</v>
      </c>
      <c r="Q16">
        <v>8.5607000000000006</v>
      </c>
      <c r="R16">
        <v>5.5553999999999997</v>
      </c>
      <c r="S16" t="s">
        <v>7</v>
      </c>
      <c r="T16" t="s">
        <v>7</v>
      </c>
      <c r="U16">
        <v>9.2096999999999998</v>
      </c>
      <c r="V16">
        <v>6.3532999999999999</v>
      </c>
      <c r="W16" t="s">
        <v>7</v>
      </c>
      <c r="X16" t="s">
        <v>7</v>
      </c>
      <c r="Y16">
        <v>3.4018999999999999</v>
      </c>
      <c r="Z16">
        <v>4.0805999999999996</v>
      </c>
      <c r="AA16" t="s">
        <v>7</v>
      </c>
      <c r="AB16" t="s">
        <v>7</v>
      </c>
      <c r="AC16">
        <v>8.6518999999999995</v>
      </c>
      <c r="AD16">
        <v>3.4386000000000001</v>
      </c>
      <c r="AE16" s="60">
        <f t="shared" si="11"/>
        <v>22.360399999999998</v>
      </c>
      <c r="AF16" s="59">
        <f t="shared" si="12"/>
        <v>71.612499999999983</v>
      </c>
      <c r="AG16" s="7">
        <f t="shared" si="13"/>
        <v>8.2988999999999997</v>
      </c>
      <c r="AH16" s="7">
        <f t="shared" si="14"/>
        <v>14.061499999999999</v>
      </c>
      <c r="AI16" s="6">
        <f t="shared" si="15"/>
        <v>17.770400000000002</v>
      </c>
      <c r="AJ16" s="6">
        <f t="shared" si="16"/>
        <v>11.9087</v>
      </c>
      <c r="AK16" s="6">
        <f t="shared" si="17"/>
        <v>12.053799999999999</v>
      </c>
      <c r="AL16" s="6">
        <f t="shared" si="18"/>
        <v>7.5191999999999997</v>
      </c>
      <c r="AM16" s="17">
        <f t="shared" si="19"/>
        <v>0.22901111973245911</v>
      </c>
      <c r="AN16" s="54">
        <f t="shared" si="20"/>
        <v>-0.20495234466360482</v>
      </c>
      <c r="AO16" s="54">
        <f t="shared" si="21"/>
        <v>-0.17383284880223276</v>
      </c>
      <c r="AP16" s="6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</row>
    <row r="17" spans="1:65" x14ac:dyDescent="0.2">
      <c r="A17" s="99" t="s">
        <v>8</v>
      </c>
      <c r="B17" s="99">
        <v>32</v>
      </c>
      <c r="C17" t="s">
        <v>37</v>
      </c>
      <c r="D17" s="113">
        <v>4.833333333333333</v>
      </c>
      <c r="E17" t="s">
        <v>5</v>
      </c>
      <c r="F17" t="s">
        <v>6</v>
      </c>
      <c r="G17" t="s">
        <v>7</v>
      </c>
      <c r="H17" t="s">
        <v>7</v>
      </c>
      <c r="I17">
        <v>9.5980000000000008</v>
      </c>
      <c r="J17">
        <v>10.733599999999999</v>
      </c>
      <c r="K17" t="s">
        <v>7</v>
      </c>
      <c r="L17" t="s">
        <v>7</v>
      </c>
      <c r="M17">
        <v>15.8278</v>
      </c>
      <c r="N17">
        <v>14.1478</v>
      </c>
      <c r="O17" t="s">
        <v>7</v>
      </c>
      <c r="P17" t="s">
        <v>7</v>
      </c>
      <c r="Q17">
        <v>12.5983</v>
      </c>
      <c r="R17">
        <v>8.1933000000000007</v>
      </c>
      <c r="S17" t="s">
        <v>7</v>
      </c>
      <c r="T17" t="s">
        <v>7</v>
      </c>
      <c r="U17">
        <v>17.528500000000001</v>
      </c>
      <c r="V17">
        <v>9.4725000000000001</v>
      </c>
      <c r="W17" t="s">
        <v>7</v>
      </c>
      <c r="X17" t="s">
        <v>7</v>
      </c>
      <c r="Y17">
        <v>6.6985999999999999</v>
      </c>
      <c r="Z17">
        <v>16.896999999999998</v>
      </c>
      <c r="AA17" t="s">
        <v>7</v>
      </c>
      <c r="AB17" t="s">
        <v>7</v>
      </c>
      <c r="AC17">
        <v>2.5895999999999999</v>
      </c>
      <c r="AD17">
        <v>24.2149</v>
      </c>
      <c r="AE17" s="60">
        <f t="shared" si="11"/>
        <v>50.307200000000009</v>
      </c>
      <c r="AF17" s="59">
        <f t="shared" si="12"/>
        <v>148.49990000000003</v>
      </c>
      <c r="AG17" s="7">
        <f t="shared" si="13"/>
        <v>25.425800000000002</v>
      </c>
      <c r="AH17" s="7">
        <f t="shared" si="14"/>
        <v>24.881399999999999</v>
      </c>
      <c r="AI17" s="6">
        <f t="shared" si="15"/>
        <v>30.126800000000003</v>
      </c>
      <c r="AJ17" s="6">
        <f t="shared" si="16"/>
        <v>17.665800000000001</v>
      </c>
      <c r="AK17" s="6">
        <f t="shared" si="17"/>
        <v>9.2881999999999998</v>
      </c>
      <c r="AL17" s="6">
        <f t="shared" si="18"/>
        <v>41.111899999999999</v>
      </c>
      <c r="AM17" s="17">
        <f t="shared" si="19"/>
        <v>-9.3998133726025997E-3</v>
      </c>
      <c r="AN17" s="54">
        <f t="shared" si="20"/>
        <v>0.64603598994382672</v>
      </c>
      <c r="AO17" s="54">
        <f t="shared" si="21"/>
        <v>-0.23181969500729227</v>
      </c>
      <c r="AP17" s="6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</row>
    <row r="18" spans="1:65" x14ac:dyDescent="0.2">
      <c r="A18" s="99" t="s">
        <v>18</v>
      </c>
      <c r="B18" s="99">
        <v>25</v>
      </c>
      <c r="C18" t="s">
        <v>43</v>
      </c>
      <c r="D18" s="113">
        <v>5.7666666666666666</v>
      </c>
      <c r="E18" t="s">
        <v>5</v>
      </c>
      <c r="F18" t="s">
        <v>6</v>
      </c>
      <c r="G18">
        <v>22.580200000000001</v>
      </c>
      <c r="H18">
        <v>20.158100000000001</v>
      </c>
      <c r="I18" t="s">
        <v>7</v>
      </c>
      <c r="J18" t="s">
        <v>7</v>
      </c>
      <c r="K18">
        <v>11.5101</v>
      </c>
      <c r="L18" s="76">
        <v>21.176600000000001</v>
      </c>
      <c r="M18" t="s">
        <v>7</v>
      </c>
      <c r="N18" t="s">
        <v>7</v>
      </c>
      <c r="O18">
        <v>0.433</v>
      </c>
      <c r="P18">
        <v>6.9950000000000001</v>
      </c>
      <c r="Q18" t="s">
        <v>7</v>
      </c>
      <c r="R18" t="s">
        <v>7</v>
      </c>
      <c r="S18">
        <v>2.7222</v>
      </c>
      <c r="T18">
        <v>2.2393999999999998</v>
      </c>
      <c r="U18" t="s">
        <v>7</v>
      </c>
      <c r="V18" t="s">
        <v>7</v>
      </c>
      <c r="W18">
        <v>9.2051999999999996</v>
      </c>
      <c r="X18">
        <v>13.199299999999999</v>
      </c>
      <c r="Y18" t="s">
        <v>7</v>
      </c>
      <c r="Z18" t="s">
        <v>7</v>
      </c>
      <c r="AA18">
        <v>11.6905</v>
      </c>
      <c r="AB18">
        <v>7.3863000000000003</v>
      </c>
      <c r="AC18" t="s">
        <v>7</v>
      </c>
      <c r="AD18" t="s">
        <v>7</v>
      </c>
      <c r="AE18" s="60">
        <f t="shared" si="11"/>
        <v>75.425000000000011</v>
      </c>
      <c r="AF18" s="59">
        <f t="shared" si="12"/>
        <v>129.29590000000002</v>
      </c>
      <c r="AG18" s="7">
        <f t="shared" si="13"/>
        <v>34.090299999999999</v>
      </c>
      <c r="AH18" s="7">
        <f t="shared" si="14"/>
        <v>41.334699999999998</v>
      </c>
      <c r="AI18" s="6">
        <f t="shared" si="15"/>
        <v>3.1551999999999998</v>
      </c>
      <c r="AJ18" s="6">
        <f t="shared" si="16"/>
        <v>9.2344000000000008</v>
      </c>
      <c r="AK18" s="6">
        <f t="shared" si="17"/>
        <v>20.895699999999998</v>
      </c>
      <c r="AL18" s="6">
        <f t="shared" si="18"/>
        <v>20.585599999999999</v>
      </c>
      <c r="AM18" s="17">
        <f t="shared" si="19"/>
        <v>8.3683966836648263E-2</v>
      </c>
      <c r="AN18" s="54">
        <f t="shared" si="20"/>
        <v>-6.4933947445448602E-3</v>
      </c>
      <c r="AO18" s="54">
        <f t="shared" si="21"/>
        <v>0.46638178938960212</v>
      </c>
      <c r="AP18" s="6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</row>
    <row r="19" spans="1:65" x14ac:dyDescent="0.2">
      <c r="A19" s="99" t="s">
        <v>27</v>
      </c>
      <c r="B19" s="99">
        <v>32</v>
      </c>
      <c r="C19" t="s">
        <v>44</v>
      </c>
      <c r="D19" s="113">
        <v>4.9000000000000004</v>
      </c>
      <c r="E19" t="s">
        <v>11</v>
      </c>
      <c r="F19" t="s">
        <v>6</v>
      </c>
      <c r="G19" t="s">
        <v>7</v>
      </c>
      <c r="H19" t="s">
        <v>7</v>
      </c>
      <c r="I19">
        <v>2.4413999999999998</v>
      </c>
      <c r="J19">
        <v>19.196899999999999</v>
      </c>
      <c r="K19" t="s">
        <v>7</v>
      </c>
      <c r="L19" t="s">
        <v>7</v>
      </c>
      <c r="M19">
        <v>15.0634</v>
      </c>
      <c r="N19">
        <v>3.7635999999999998</v>
      </c>
      <c r="O19" t="s">
        <v>7</v>
      </c>
      <c r="P19" t="s">
        <v>7</v>
      </c>
      <c r="Q19">
        <v>10.686500000000001</v>
      </c>
      <c r="R19">
        <v>2.4188000000000001</v>
      </c>
      <c r="S19" t="s">
        <v>7</v>
      </c>
      <c r="T19" t="s">
        <v>7</v>
      </c>
      <c r="U19">
        <v>4.7777000000000003</v>
      </c>
      <c r="V19">
        <v>14.0023</v>
      </c>
      <c r="W19" t="s">
        <v>7</v>
      </c>
      <c r="X19" t="s">
        <v>7</v>
      </c>
      <c r="Y19">
        <v>6.4657</v>
      </c>
      <c r="Z19">
        <v>1.9681</v>
      </c>
      <c r="AA19" t="s">
        <v>7</v>
      </c>
      <c r="AB19" t="s">
        <v>7</v>
      </c>
      <c r="AC19">
        <v>2.6434000000000002</v>
      </c>
      <c r="AD19">
        <v>10.9335</v>
      </c>
      <c r="AE19" s="60">
        <f t="shared" si="11"/>
        <v>40.465299999999999</v>
      </c>
      <c r="AF19" s="59">
        <f t="shared" si="12"/>
        <v>94.3613</v>
      </c>
      <c r="AG19" s="7">
        <f t="shared" si="13"/>
        <v>17.504799999999999</v>
      </c>
      <c r="AH19" s="7">
        <f t="shared" si="14"/>
        <v>22.9605</v>
      </c>
      <c r="AI19" s="6">
        <f t="shared" si="15"/>
        <v>15.464200000000002</v>
      </c>
      <c r="AJ19" s="6">
        <f t="shared" si="16"/>
        <v>16.421099999999999</v>
      </c>
      <c r="AK19" s="6">
        <f t="shared" si="17"/>
        <v>9.1090999999999998</v>
      </c>
      <c r="AL19" s="6">
        <f t="shared" si="18"/>
        <v>12.9016</v>
      </c>
      <c r="AM19" s="17">
        <f t="shared" si="19"/>
        <v>0.11782418813050637</v>
      </c>
      <c r="AN19" s="54">
        <f t="shared" si="20"/>
        <v>0.15116810314083848</v>
      </c>
      <c r="AO19" s="54">
        <f t="shared" si="21"/>
        <v>2.6074788006833178E-2</v>
      </c>
      <c r="AP19" s="6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</row>
    <row r="20" spans="1:65" x14ac:dyDescent="0.2">
      <c r="A20" s="99" t="s">
        <v>21</v>
      </c>
      <c r="B20" s="99">
        <v>21</v>
      </c>
      <c r="C20" t="s">
        <v>45</v>
      </c>
      <c r="D20" s="113">
        <v>5</v>
      </c>
      <c r="E20" t="s">
        <v>5</v>
      </c>
      <c r="F20" t="s">
        <v>6</v>
      </c>
      <c r="G20">
        <v>8.3856000000000002</v>
      </c>
      <c r="H20">
        <v>7.8373999999999997</v>
      </c>
      <c r="I20" t="s">
        <v>7</v>
      </c>
      <c r="J20" t="s">
        <v>7</v>
      </c>
      <c r="K20" s="76">
        <v>7.1421000000000001</v>
      </c>
      <c r="L20" s="76">
        <v>7.2450000000000001</v>
      </c>
      <c r="M20" t="s">
        <v>7</v>
      </c>
      <c r="N20" t="s">
        <v>7</v>
      </c>
      <c r="O20">
        <v>5.2290999999999999</v>
      </c>
      <c r="P20">
        <v>0.40820000000000001</v>
      </c>
      <c r="Q20" t="s">
        <v>7</v>
      </c>
      <c r="R20" t="s">
        <v>7</v>
      </c>
      <c r="S20" t="s">
        <v>7</v>
      </c>
      <c r="T20">
        <v>3.7378999999999998</v>
      </c>
      <c r="U20" t="s">
        <v>7</v>
      </c>
      <c r="V20" t="s">
        <v>7</v>
      </c>
      <c r="W20">
        <v>8.5045000000000002</v>
      </c>
      <c r="X20">
        <v>0.63290000000000002</v>
      </c>
      <c r="Y20" t="s">
        <v>7</v>
      </c>
      <c r="Z20" t="s">
        <v>7</v>
      </c>
      <c r="AA20">
        <v>4.0724</v>
      </c>
      <c r="AB20">
        <v>8.9179999999999993</v>
      </c>
      <c r="AC20" t="s">
        <v>7</v>
      </c>
      <c r="AD20" t="s">
        <v>7</v>
      </c>
      <c r="AE20" s="60">
        <f t="shared" si="11"/>
        <v>30.610099999999999</v>
      </c>
      <c r="AF20" s="59">
        <f t="shared" si="12"/>
        <v>62.113099999999996</v>
      </c>
      <c r="AG20" s="7">
        <f t="shared" si="13"/>
        <v>15.527699999999999</v>
      </c>
      <c r="AH20" s="7">
        <f t="shared" si="14"/>
        <v>15.0824</v>
      </c>
      <c r="AI20" s="6">
        <f t="shared" si="15"/>
        <v>5.2290999999999999</v>
      </c>
      <c r="AJ20" s="6">
        <f t="shared" si="16"/>
        <v>4.1460999999999997</v>
      </c>
      <c r="AK20" s="6">
        <f t="shared" si="17"/>
        <v>12.5769</v>
      </c>
      <c r="AL20" s="6">
        <f t="shared" si="18"/>
        <v>9.5508999999999986</v>
      </c>
      <c r="AM20" s="17">
        <f t="shared" si="19"/>
        <v>-1.2636677237334739E-2</v>
      </c>
      <c r="AN20" s="54">
        <f t="shared" si="20"/>
        <v>-0.11952930988703667</v>
      </c>
      <c r="AO20" s="54">
        <f t="shared" si="21"/>
        <v>-0.10078717459287577</v>
      </c>
      <c r="AP20" s="6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</row>
    <row r="21" spans="1:65" s="76" customFormat="1" x14ac:dyDescent="0.2">
      <c r="A21" s="10" t="s">
        <v>158</v>
      </c>
      <c r="B21" s="10">
        <v>26</v>
      </c>
      <c r="C21" t="s">
        <v>119</v>
      </c>
      <c r="D21" s="113">
        <v>6.2171052631578947</v>
      </c>
      <c r="E21" t="s">
        <v>11</v>
      </c>
      <c r="F21" t="s">
        <v>6</v>
      </c>
      <c r="G21" s="1">
        <v>6.5624000000000002</v>
      </c>
      <c r="H21" s="1">
        <v>10.349399999999999</v>
      </c>
      <c r="I21"/>
      <c r="J21"/>
      <c r="K21" s="1">
        <v>9.5096000000000007</v>
      </c>
      <c r="L21" s="1">
        <v>13.9975</v>
      </c>
      <c r="M21"/>
      <c r="N21"/>
      <c r="O21" s="1">
        <v>5.8315000000000001</v>
      </c>
      <c r="P21" s="1">
        <v>1.5065</v>
      </c>
      <c r="Q21"/>
      <c r="R21"/>
      <c r="S21" s="1">
        <v>4.7878999999999996</v>
      </c>
      <c r="T21" s="1">
        <v>12.876200000000001</v>
      </c>
      <c r="U21"/>
      <c r="V21"/>
      <c r="W21" s="1">
        <v>9.8400999999999996</v>
      </c>
      <c r="X21" s="1">
        <v>0.58289999999999997</v>
      </c>
      <c r="Y21"/>
      <c r="Z21"/>
      <c r="AA21" s="1">
        <v>2.2568000000000001</v>
      </c>
      <c r="AB21" s="1">
        <v>7.4527000000000001</v>
      </c>
      <c r="AC21"/>
      <c r="AD21"/>
      <c r="AE21" s="60">
        <f t="shared" si="11"/>
        <v>40.418900000000001</v>
      </c>
      <c r="AF21" s="59">
        <f t="shared" si="12"/>
        <v>85.553499999999985</v>
      </c>
      <c r="AG21" s="7">
        <f t="shared" si="13"/>
        <v>16.072000000000003</v>
      </c>
      <c r="AH21" s="7">
        <f t="shared" si="14"/>
        <v>24.346899999999998</v>
      </c>
      <c r="AI21" s="6">
        <f t="shared" si="15"/>
        <v>10.619399999999999</v>
      </c>
      <c r="AJ21" s="6">
        <f t="shared" si="16"/>
        <v>14.3827</v>
      </c>
      <c r="AK21" s="6">
        <f t="shared" si="17"/>
        <v>12.0969</v>
      </c>
      <c r="AL21" s="6">
        <f t="shared" si="18"/>
        <v>8.0356000000000005</v>
      </c>
      <c r="AM21" s="17">
        <f t="shared" si="19"/>
        <v>0.18037374823342686</v>
      </c>
      <c r="AN21" s="54">
        <f t="shared" si="20"/>
        <v>-0.17765578043998287</v>
      </c>
      <c r="AO21" s="54">
        <f t="shared" si="21"/>
        <v>0.13174044222176756</v>
      </c>
      <c r="AP21" s="6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</row>
    <row r="22" spans="1:65" s="76" customFormat="1" x14ac:dyDescent="0.2">
      <c r="A22" s="10" t="s">
        <v>158</v>
      </c>
      <c r="B22" s="10">
        <v>15</v>
      </c>
      <c r="C22" t="s">
        <v>111</v>
      </c>
      <c r="D22" s="113">
        <v>6</v>
      </c>
      <c r="E22" t="s">
        <v>5</v>
      </c>
      <c r="F22" t="s">
        <v>6</v>
      </c>
      <c r="G22" s="1">
        <v>10.584300000000001</v>
      </c>
      <c r="H22" s="1">
        <v>6.2468000000000004</v>
      </c>
      <c r="I22"/>
      <c r="J22"/>
      <c r="K22" s="65">
        <v>2.8647999999999998</v>
      </c>
      <c r="L22" s="65">
        <v>14.166700000000001</v>
      </c>
      <c r="M22"/>
      <c r="N22"/>
      <c r="O22" s="1">
        <v>1.3854</v>
      </c>
      <c r="P22" s="1">
        <v>5.4549000000000003</v>
      </c>
      <c r="Q22"/>
      <c r="R22"/>
      <c r="S22" s="77">
        <v>1.1407</v>
      </c>
      <c r="T22" s="77">
        <v>1.6532</v>
      </c>
      <c r="U22"/>
      <c r="V22"/>
      <c r="W22" s="1">
        <v>3.6427</v>
      </c>
      <c r="X22" s="1">
        <v>5.9131999999999998</v>
      </c>
      <c r="Y22"/>
      <c r="Z22"/>
      <c r="AA22" s="1">
        <v>1.7801</v>
      </c>
      <c r="AB22" s="1">
        <v>2.6896</v>
      </c>
      <c r="AC22"/>
      <c r="AD22"/>
      <c r="AE22" s="60">
        <f t="shared" si="11"/>
        <v>33.8626</v>
      </c>
      <c r="AF22" s="59">
        <f t="shared" si="12"/>
        <v>57.522399999999998</v>
      </c>
      <c r="AG22" s="7">
        <f t="shared" si="13"/>
        <v>13.449100000000001</v>
      </c>
      <c r="AH22" s="7">
        <f t="shared" si="14"/>
        <v>20.413499999999999</v>
      </c>
      <c r="AI22" s="6">
        <f t="shared" si="15"/>
        <v>2.5261</v>
      </c>
      <c r="AJ22" s="6">
        <f t="shared" si="16"/>
        <v>7.1081000000000003</v>
      </c>
      <c r="AK22" s="6">
        <f t="shared" si="17"/>
        <v>5.4228000000000005</v>
      </c>
      <c r="AL22" s="6">
        <f t="shared" si="18"/>
        <v>8.6028000000000002</v>
      </c>
      <c r="AM22" s="17">
        <f t="shared" si="19"/>
        <v>0.18122425036328155</v>
      </c>
      <c r="AN22" s="54">
        <f t="shared" si="20"/>
        <v>0.20041623905483427</v>
      </c>
      <c r="AO22" s="54">
        <f t="shared" si="21"/>
        <v>0.44930299017817088</v>
      </c>
      <c r="AP22" s="6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</row>
    <row r="23" spans="1:65" s="76" customFormat="1" x14ac:dyDescent="0.2">
      <c r="A23" t="s">
        <v>25</v>
      </c>
      <c r="B23" s="99">
        <v>22</v>
      </c>
      <c r="C23" t="s">
        <v>48</v>
      </c>
      <c r="D23" s="113">
        <v>6.7</v>
      </c>
      <c r="E23" t="s">
        <v>5</v>
      </c>
      <c r="F23" t="s">
        <v>6</v>
      </c>
      <c r="G23">
        <v>29.3065</v>
      </c>
      <c r="H23">
        <v>4.9330999999999996</v>
      </c>
      <c r="I23" t="s">
        <v>7</v>
      </c>
      <c r="J23" t="s">
        <v>7</v>
      </c>
      <c r="K23">
        <v>3.4304999999999999</v>
      </c>
      <c r="L23">
        <v>26.152000000000001</v>
      </c>
      <c r="M23" t="s">
        <v>7</v>
      </c>
      <c r="N23" t="s">
        <v>7</v>
      </c>
      <c r="O23">
        <v>0.35520000000000002</v>
      </c>
      <c r="P23">
        <v>17.63</v>
      </c>
      <c r="Q23" t="s">
        <v>7</v>
      </c>
      <c r="R23" t="s">
        <v>7</v>
      </c>
      <c r="S23">
        <v>3.8637999999999999</v>
      </c>
      <c r="T23">
        <v>2.9977999999999998</v>
      </c>
      <c r="U23" t="s">
        <v>7</v>
      </c>
      <c r="V23" t="s">
        <v>7</v>
      </c>
      <c r="W23">
        <v>0.87929999999999997</v>
      </c>
      <c r="X23">
        <v>22.979199999999999</v>
      </c>
      <c r="Y23" t="s">
        <v>7</v>
      </c>
      <c r="Z23" t="s">
        <v>7</v>
      </c>
      <c r="AA23">
        <v>8.2582000000000004</v>
      </c>
      <c r="AB23">
        <v>1.6346000000000001</v>
      </c>
      <c r="AC23" t="s">
        <v>7</v>
      </c>
      <c r="AD23" t="s">
        <v>7</v>
      </c>
      <c r="AE23" s="60">
        <f t="shared" si="11"/>
        <v>63.822099999999999</v>
      </c>
      <c r="AF23" s="59">
        <f t="shared" si="12"/>
        <v>122.42020000000001</v>
      </c>
      <c r="AG23" s="7">
        <f t="shared" si="13"/>
        <v>32.737000000000002</v>
      </c>
      <c r="AH23" s="7">
        <f t="shared" si="14"/>
        <v>31.085100000000001</v>
      </c>
      <c r="AI23" s="6">
        <f t="shared" si="15"/>
        <v>4.2190000000000003</v>
      </c>
      <c r="AJ23" s="6">
        <f t="shared" si="16"/>
        <v>20.627800000000001</v>
      </c>
      <c r="AK23" s="6">
        <f t="shared" si="17"/>
        <v>9.1375000000000011</v>
      </c>
      <c r="AL23" s="6">
        <f t="shared" si="18"/>
        <v>24.613799999999998</v>
      </c>
      <c r="AM23" s="17">
        <f t="shared" si="19"/>
        <v>-2.2486609579798984E-2</v>
      </c>
      <c r="AN23" s="54">
        <f t="shared" si="20"/>
        <v>0.43035127743995238</v>
      </c>
      <c r="AO23" s="54">
        <f t="shared" si="21"/>
        <v>0.6892433866044223</v>
      </c>
      <c r="AP23" s="6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</row>
    <row r="24" spans="1:65" x14ac:dyDescent="0.2">
      <c r="A24" s="100" t="s">
        <v>20</v>
      </c>
      <c r="B24" s="100">
        <v>19</v>
      </c>
      <c r="C24" s="76" t="s">
        <v>50</v>
      </c>
      <c r="D24" s="114">
        <v>5.0999999999999996</v>
      </c>
      <c r="E24" s="76" t="s">
        <v>11</v>
      </c>
      <c r="F24" s="76" t="s">
        <v>6</v>
      </c>
      <c r="G24" s="76" t="s">
        <v>7</v>
      </c>
      <c r="H24" s="76">
        <v>32.243499999999997</v>
      </c>
      <c r="I24" s="76" t="s">
        <v>7</v>
      </c>
      <c r="J24" s="76" t="s">
        <v>7</v>
      </c>
      <c r="K24" s="76">
        <v>25.268799999999999</v>
      </c>
      <c r="L24" s="76">
        <v>5.3851000000000004</v>
      </c>
      <c r="M24" s="76" t="s">
        <v>7</v>
      </c>
      <c r="N24" s="76" t="s">
        <v>7</v>
      </c>
      <c r="O24" s="76">
        <v>0.50749999999999995</v>
      </c>
      <c r="P24" s="76">
        <v>11.897</v>
      </c>
      <c r="Q24" s="76" t="s">
        <v>7</v>
      </c>
      <c r="R24" s="76" t="s">
        <v>7</v>
      </c>
      <c r="S24" s="76">
        <v>6.6500000000000004E-2</v>
      </c>
      <c r="T24" s="76">
        <v>0.33289999999999997</v>
      </c>
      <c r="U24" s="76" t="s">
        <v>7</v>
      </c>
      <c r="V24" s="76" t="s">
        <v>7</v>
      </c>
      <c r="W24" s="76">
        <v>11.218500000000001</v>
      </c>
      <c r="X24" s="76">
        <v>7.7293000000000003</v>
      </c>
      <c r="Y24" s="76" t="s">
        <v>7</v>
      </c>
      <c r="Z24" s="76" t="s">
        <v>7</v>
      </c>
      <c r="AA24" s="76">
        <v>3.5636000000000001</v>
      </c>
      <c r="AB24" s="76">
        <v>10.061500000000001</v>
      </c>
      <c r="AC24" s="76" t="s">
        <v>7</v>
      </c>
      <c r="AD24" s="76" t="s">
        <v>7</v>
      </c>
      <c r="AE24" s="101">
        <f t="shared" si="11"/>
        <v>62.897399999999998</v>
      </c>
      <c r="AF24" s="102">
        <f t="shared" si="12"/>
        <v>108.27419999999999</v>
      </c>
      <c r="AG24" s="7">
        <f t="shared" si="13"/>
        <v>25.268799999999999</v>
      </c>
      <c r="AH24" s="7">
        <f t="shared" si="14"/>
        <v>37.628599999999999</v>
      </c>
      <c r="AI24" s="6">
        <f t="shared" si="15"/>
        <v>0.57399999999999995</v>
      </c>
      <c r="AJ24" s="6">
        <f t="shared" si="16"/>
        <v>12.229900000000001</v>
      </c>
      <c r="AK24" s="6">
        <f t="shared" si="17"/>
        <v>14.7821</v>
      </c>
      <c r="AL24" s="6">
        <f t="shared" si="18"/>
        <v>17.790800000000001</v>
      </c>
      <c r="AM24" s="17">
        <f t="shared" si="19"/>
        <v>0.17293344234396918</v>
      </c>
      <c r="AN24" s="54">
        <f t="shared" si="20"/>
        <v>8.0459341541757212E-2</v>
      </c>
      <c r="AO24" s="54">
        <f t="shared" si="21"/>
        <v>1.3285110135650704</v>
      </c>
      <c r="AP24" s="103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</row>
    <row r="25" spans="1:65" x14ac:dyDescent="0.2">
      <c r="A25" s="100" t="s">
        <v>162</v>
      </c>
      <c r="B25" s="100">
        <v>32</v>
      </c>
      <c r="C25" s="100" t="s">
        <v>152</v>
      </c>
      <c r="D25" s="114">
        <v>6.133</v>
      </c>
      <c r="E25" s="76" t="s">
        <v>11</v>
      </c>
      <c r="F25" s="76" t="s">
        <v>6</v>
      </c>
      <c r="G25" s="76">
        <v>9.0515000000000008</v>
      </c>
      <c r="H25" s="76">
        <v>13.732900000000001</v>
      </c>
      <c r="I25" s="76" t="s">
        <v>7</v>
      </c>
      <c r="J25" s="76" t="s">
        <v>7</v>
      </c>
      <c r="K25" s="76">
        <v>10.5901</v>
      </c>
      <c r="L25" s="76">
        <v>29.0581</v>
      </c>
      <c r="M25" s="76" t="s">
        <v>7</v>
      </c>
      <c r="N25" s="76" t="s">
        <v>7</v>
      </c>
      <c r="O25" s="76" t="s">
        <v>7</v>
      </c>
      <c r="P25" s="76" t="s">
        <v>7</v>
      </c>
      <c r="Q25" s="76">
        <v>7.8906000000000001</v>
      </c>
      <c r="R25" s="76">
        <v>7.6599000000000004</v>
      </c>
      <c r="S25" s="76" t="s">
        <v>7</v>
      </c>
      <c r="T25" s="76" t="s">
        <v>7</v>
      </c>
      <c r="U25" s="76">
        <v>12.1625</v>
      </c>
      <c r="V25" s="76">
        <v>13.5571</v>
      </c>
      <c r="W25" s="76" t="s">
        <v>7</v>
      </c>
      <c r="X25" s="76" t="s">
        <v>7</v>
      </c>
      <c r="Y25" s="76">
        <v>11.9232</v>
      </c>
      <c r="Z25" s="76">
        <v>6.7988999999999997</v>
      </c>
      <c r="AA25" s="76" t="s">
        <v>7</v>
      </c>
      <c r="AB25" s="76" t="s">
        <v>7</v>
      </c>
      <c r="AC25" s="76">
        <v>12.6</v>
      </c>
      <c r="AD25" s="76">
        <v>3.9950999999999999</v>
      </c>
      <c r="AE25" s="101">
        <f t="shared" si="11"/>
        <v>62.432599999999994</v>
      </c>
      <c r="AF25" s="102">
        <f t="shared" si="12"/>
        <v>139.01990000000001</v>
      </c>
      <c r="AG25" s="7">
        <f t="shared" si="13"/>
        <v>19.6416</v>
      </c>
      <c r="AH25" s="7">
        <f t="shared" si="14"/>
        <v>42.790999999999997</v>
      </c>
      <c r="AI25" s="6">
        <f t="shared" si="15"/>
        <v>20.053100000000001</v>
      </c>
      <c r="AJ25" s="6">
        <f t="shared" si="16"/>
        <v>21.216999999999999</v>
      </c>
      <c r="AK25" s="6">
        <f t="shared" si="17"/>
        <v>24.523199999999999</v>
      </c>
      <c r="AL25" s="6">
        <f t="shared" si="18"/>
        <v>10.794</v>
      </c>
      <c r="AM25" s="17">
        <f t="shared" si="19"/>
        <v>0.33817557338832732</v>
      </c>
      <c r="AN25" s="54">
        <f t="shared" si="20"/>
        <v>-0.35639472632865565</v>
      </c>
      <c r="AO25" s="54">
        <f t="shared" si="21"/>
        <v>2.4502456840861209E-2</v>
      </c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</row>
    <row r="26" spans="1:65" x14ac:dyDescent="0.2">
      <c r="A26" s="99" t="s">
        <v>154</v>
      </c>
      <c r="B26" s="99">
        <v>32</v>
      </c>
      <c r="C26" s="99" t="s">
        <v>153</v>
      </c>
      <c r="D26" s="113">
        <v>6</v>
      </c>
      <c r="E26" t="s">
        <v>5</v>
      </c>
      <c r="F26" t="s">
        <v>6</v>
      </c>
      <c r="G26">
        <v>18.7042</v>
      </c>
      <c r="H26">
        <v>17.268599999999999</v>
      </c>
      <c r="I26" t="s">
        <v>7</v>
      </c>
      <c r="J26" t="s">
        <v>7</v>
      </c>
      <c r="K26">
        <v>12.432700000000001</v>
      </c>
      <c r="L26">
        <v>28.215499999999999</v>
      </c>
      <c r="M26" t="s">
        <v>7</v>
      </c>
      <c r="N26" t="s">
        <v>7</v>
      </c>
      <c r="O26" t="s">
        <v>7</v>
      </c>
      <c r="P26" t="s">
        <v>7</v>
      </c>
      <c r="Q26">
        <v>8.4171999999999993</v>
      </c>
      <c r="R26">
        <v>5.6295000000000002</v>
      </c>
      <c r="S26" t="s">
        <v>7</v>
      </c>
      <c r="T26" t="s">
        <v>7</v>
      </c>
      <c r="U26">
        <v>13.5</v>
      </c>
      <c r="V26">
        <v>11.4078</v>
      </c>
      <c r="W26" t="s">
        <v>7</v>
      </c>
      <c r="X26" t="s">
        <v>7</v>
      </c>
      <c r="Y26">
        <v>10.3781</v>
      </c>
      <c r="Z26">
        <v>10.273400000000001</v>
      </c>
      <c r="AA26" t="s">
        <v>7</v>
      </c>
      <c r="AB26" t="s">
        <v>7</v>
      </c>
      <c r="AC26">
        <v>13.5205</v>
      </c>
      <c r="AD26">
        <v>6.8270999999999997</v>
      </c>
      <c r="AE26" s="60">
        <f t="shared" si="11"/>
        <v>76.621000000000009</v>
      </c>
      <c r="AF26" s="59">
        <f t="shared" si="12"/>
        <v>156.5746</v>
      </c>
      <c r="AG26" s="7">
        <f t="shared" si="13"/>
        <v>31.136900000000001</v>
      </c>
      <c r="AH26" s="7">
        <f t="shared" si="14"/>
        <v>45.484099999999998</v>
      </c>
      <c r="AI26" s="103">
        <f t="shared" si="15"/>
        <v>21.917200000000001</v>
      </c>
      <c r="AJ26" s="103">
        <f t="shared" si="16"/>
        <v>17.037300000000002</v>
      </c>
      <c r="AK26" s="103">
        <f t="shared" si="17"/>
        <v>23.898600000000002</v>
      </c>
      <c r="AL26" s="103">
        <f t="shared" si="18"/>
        <v>17.1005</v>
      </c>
      <c r="AM26" s="104">
        <f t="shared" si="19"/>
        <v>0.16458423380553497</v>
      </c>
      <c r="AN26" s="104">
        <f t="shared" si="20"/>
        <v>-0.14536365148331445</v>
      </c>
      <c r="AO26" s="104">
        <f t="shared" si="21"/>
        <v>-0.10938429998460393</v>
      </c>
    </row>
    <row r="27" spans="1:65" x14ac:dyDescent="0.2">
      <c r="A27" s="100" t="s">
        <v>159</v>
      </c>
      <c r="B27" s="100">
        <v>12</v>
      </c>
      <c r="C27" s="76" t="s">
        <v>113</v>
      </c>
      <c r="D27" s="114">
        <v>6</v>
      </c>
      <c r="E27" s="76" t="s">
        <v>11</v>
      </c>
      <c r="F27" s="76" t="s">
        <v>6</v>
      </c>
      <c r="G27" s="76" t="s">
        <v>7</v>
      </c>
      <c r="H27" s="76" t="s">
        <v>7</v>
      </c>
      <c r="I27" s="76">
        <v>5.9953000000000003</v>
      </c>
      <c r="J27" s="76">
        <v>7.2470999999999997</v>
      </c>
      <c r="K27" s="76" t="s">
        <v>7</v>
      </c>
      <c r="L27" s="76" t="s">
        <v>7</v>
      </c>
      <c r="M27" s="76">
        <v>0.29149999999999998</v>
      </c>
      <c r="N27" s="76">
        <v>3.8637000000000001</v>
      </c>
      <c r="O27" s="76" t="s">
        <v>7</v>
      </c>
      <c r="P27" s="76" t="s">
        <v>7</v>
      </c>
      <c r="Q27" s="76">
        <v>0.4748</v>
      </c>
      <c r="R27" s="76">
        <v>1.0575000000000001</v>
      </c>
      <c r="S27" s="76" t="s">
        <v>7</v>
      </c>
      <c r="T27" s="76" t="s">
        <v>7</v>
      </c>
      <c r="U27" s="76">
        <v>1.5447</v>
      </c>
      <c r="V27" s="76">
        <v>2.1486000000000001</v>
      </c>
      <c r="W27" s="76" t="s">
        <v>7</v>
      </c>
      <c r="X27" s="76" t="s">
        <v>7</v>
      </c>
      <c r="Y27" s="76" t="s">
        <v>7</v>
      </c>
      <c r="Z27" s="76">
        <v>3.9136000000000002</v>
      </c>
      <c r="AA27" s="76" t="s">
        <v>7</v>
      </c>
      <c r="AB27" s="76" t="s">
        <v>7</v>
      </c>
      <c r="AC27" s="76">
        <v>0.96230000000000004</v>
      </c>
      <c r="AD27" s="76" t="s">
        <v>7</v>
      </c>
      <c r="AE27" s="101">
        <f t="shared" si="11"/>
        <v>17.397600000000001</v>
      </c>
      <c r="AF27" s="102">
        <f t="shared" si="12"/>
        <v>27.499099999999995</v>
      </c>
      <c r="AG27" s="7">
        <f t="shared" si="13"/>
        <v>6.2868000000000004</v>
      </c>
      <c r="AH27" s="7">
        <f t="shared" si="14"/>
        <v>11.110799999999999</v>
      </c>
      <c r="AI27" s="6">
        <f t="shared" si="15"/>
        <v>2.0194999999999999</v>
      </c>
      <c r="AJ27" s="6">
        <f t="shared" si="16"/>
        <v>3.2061000000000002</v>
      </c>
      <c r="AK27" s="6">
        <f t="shared" si="17"/>
        <v>0.96230000000000004</v>
      </c>
      <c r="AL27" s="6">
        <f t="shared" si="18"/>
        <v>3.9136000000000002</v>
      </c>
      <c r="AM27" s="17">
        <f t="shared" si="19"/>
        <v>0.2473156856493641</v>
      </c>
      <c r="AN27" s="54">
        <f t="shared" si="20"/>
        <v>0.60926594956207591</v>
      </c>
      <c r="AO27" s="54">
        <f t="shared" si="21"/>
        <v>0.20073320660409941</v>
      </c>
      <c r="AP27" s="103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</row>
    <row r="28" spans="1:65" x14ac:dyDescent="0.2">
      <c r="A28" s="99" t="s">
        <v>30</v>
      </c>
      <c r="B28" s="100">
        <v>27</v>
      </c>
      <c r="C28" t="s">
        <v>52</v>
      </c>
      <c r="D28" s="113">
        <v>4.4333333333333336</v>
      </c>
      <c r="E28" t="s">
        <v>11</v>
      </c>
      <c r="F28" t="s">
        <v>6</v>
      </c>
      <c r="G28" t="s">
        <v>7</v>
      </c>
      <c r="H28" t="s">
        <v>7</v>
      </c>
      <c r="I28">
        <v>5.9877000000000002</v>
      </c>
      <c r="J28">
        <v>13.6839</v>
      </c>
      <c r="K28" t="s">
        <v>7</v>
      </c>
      <c r="L28" t="s">
        <v>7</v>
      </c>
      <c r="M28">
        <v>7.1280999999999999</v>
      </c>
      <c r="N28">
        <v>23.955400000000001</v>
      </c>
      <c r="O28" t="s">
        <v>7</v>
      </c>
      <c r="P28" t="s">
        <v>7</v>
      </c>
      <c r="Q28">
        <v>6.1218000000000004</v>
      </c>
      <c r="R28">
        <v>6.2214999999999998</v>
      </c>
      <c r="S28" t="s">
        <v>7</v>
      </c>
      <c r="T28" t="s">
        <v>7</v>
      </c>
      <c r="U28">
        <v>8.9282000000000004</v>
      </c>
      <c r="V28">
        <v>3.6230000000000002</v>
      </c>
      <c r="W28" t="s">
        <v>7</v>
      </c>
      <c r="X28" t="s">
        <v>7</v>
      </c>
      <c r="Y28">
        <v>8.7639999999999993</v>
      </c>
      <c r="Z28">
        <v>12.746499999999999</v>
      </c>
      <c r="AA28" t="s">
        <v>7</v>
      </c>
      <c r="AB28" t="s">
        <v>7</v>
      </c>
      <c r="AC28">
        <v>9.3515999999999995</v>
      </c>
      <c r="AD28">
        <v>4.9927000000000001</v>
      </c>
      <c r="AE28" s="60">
        <f t="shared" si="11"/>
        <v>50.755099999999999</v>
      </c>
      <c r="AF28" s="59">
        <f t="shared" si="12"/>
        <v>111.5044</v>
      </c>
      <c r="AG28" s="7">
        <f t="shared" si="13"/>
        <v>13.1158</v>
      </c>
      <c r="AH28" s="7">
        <f t="shared" si="14"/>
        <v>37.639299999999999</v>
      </c>
      <c r="AI28" s="6">
        <f t="shared" si="15"/>
        <v>15.05</v>
      </c>
      <c r="AJ28" s="6">
        <f t="shared" si="16"/>
        <v>9.8445</v>
      </c>
      <c r="AK28" s="6">
        <f t="shared" si="17"/>
        <v>18.115600000000001</v>
      </c>
      <c r="AL28" s="6">
        <f t="shared" si="18"/>
        <v>17.7392</v>
      </c>
      <c r="AM28" s="17">
        <f t="shared" si="19"/>
        <v>0.45784675241760481</v>
      </c>
      <c r="AN28" s="54">
        <f t="shared" si="20"/>
        <v>-9.118692529015782E-3</v>
      </c>
      <c r="AO28" s="54">
        <f t="shared" si="21"/>
        <v>-0.18434283661725775</v>
      </c>
      <c r="AP28" s="6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</row>
    <row r="29" spans="1:65" x14ac:dyDescent="0.2">
      <c r="A29" s="99" t="s">
        <v>156</v>
      </c>
      <c r="B29" s="100">
        <v>26</v>
      </c>
      <c r="C29" s="99" t="s">
        <v>155</v>
      </c>
      <c r="D29" s="113">
        <v>6</v>
      </c>
      <c r="E29" t="s">
        <v>11</v>
      </c>
      <c r="F29" t="s">
        <v>6</v>
      </c>
      <c r="G29">
        <v>10.843400000000001</v>
      </c>
      <c r="H29">
        <v>2.2246999999999999</v>
      </c>
      <c r="I29" t="s">
        <v>7</v>
      </c>
      <c r="J29" t="s">
        <v>7</v>
      </c>
      <c r="K29">
        <v>2.8725999999999998</v>
      </c>
      <c r="L29">
        <v>12.5831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>
        <v>2.6406000000000001</v>
      </c>
      <c r="S29" t="s">
        <v>7</v>
      </c>
      <c r="T29" t="s">
        <v>7</v>
      </c>
      <c r="U29">
        <v>11.497400000000001</v>
      </c>
      <c r="V29">
        <v>2.8862999999999999</v>
      </c>
      <c r="W29" t="s">
        <v>7</v>
      </c>
      <c r="X29" t="s">
        <v>7</v>
      </c>
      <c r="Y29">
        <v>1.923</v>
      </c>
      <c r="Z29">
        <v>5.9732000000000003</v>
      </c>
      <c r="AA29" t="s">
        <v>7</v>
      </c>
      <c r="AB29" t="s">
        <v>7</v>
      </c>
      <c r="AC29">
        <v>7.6958000000000002</v>
      </c>
      <c r="AD29">
        <v>2.4308999999999998</v>
      </c>
      <c r="AE29" s="60">
        <f t="shared" si="11"/>
        <v>28.523800000000001</v>
      </c>
      <c r="AF29" s="59">
        <f t="shared" si="12"/>
        <v>63.570999999999998</v>
      </c>
      <c r="AG29" s="7">
        <f t="shared" si="13"/>
        <v>13.716000000000001</v>
      </c>
      <c r="AH29" s="7">
        <f t="shared" si="14"/>
        <v>14.8078</v>
      </c>
      <c r="AI29" s="103">
        <f t="shared" si="15"/>
        <v>11.497400000000001</v>
      </c>
      <c r="AJ29" s="103">
        <f t="shared" si="16"/>
        <v>5.5268999999999995</v>
      </c>
      <c r="AK29" s="103">
        <f t="shared" si="17"/>
        <v>9.6188000000000002</v>
      </c>
      <c r="AL29" s="103">
        <f t="shared" si="18"/>
        <v>8.4040999999999997</v>
      </c>
      <c r="AM29" s="104">
        <f t="shared" si="19"/>
        <v>3.3263063588613619E-2</v>
      </c>
      <c r="AN29" s="104">
        <f t="shared" si="20"/>
        <v>-5.8629683296094692E-2</v>
      </c>
      <c r="AO29" s="104">
        <f t="shared" si="21"/>
        <v>-0.3181180341132489</v>
      </c>
    </row>
    <row r="30" spans="1:65" x14ac:dyDescent="0.2">
      <c r="AE30" s="60"/>
      <c r="AF30" s="59"/>
      <c r="AG30" s="7"/>
      <c r="AH30" s="7"/>
      <c r="AI30" s="6"/>
      <c r="AJ30" s="6"/>
      <c r="AK30" s="6"/>
      <c r="AL30" s="6"/>
      <c r="AM30" s="17"/>
      <c r="AN30" s="54"/>
      <c r="AO30" s="54"/>
      <c r="AQ30" s="81"/>
      <c r="AR30" s="107" t="s">
        <v>144</v>
      </c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</row>
    <row r="31" spans="1:65" x14ac:dyDescent="0.2">
      <c r="A31" t="s">
        <v>126</v>
      </c>
      <c r="B31">
        <v>14</v>
      </c>
      <c r="C31" t="s">
        <v>114</v>
      </c>
      <c r="D31" s="114">
        <v>6</v>
      </c>
      <c r="E31" t="s">
        <v>5</v>
      </c>
      <c r="F31" s="63" t="s">
        <v>32</v>
      </c>
      <c r="G31" s="1">
        <v>13.7195</v>
      </c>
      <c r="H31" s="1">
        <v>6.6780999999999997</v>
      </c>
      <c r="K31" s="1">
        <v>10.0091</v>
      </c>
      <c r="L31" s="1">
        <v>3.6471</v>
      </c>
      <c r="O31" s="1">
        <v>10.266299999999999</v>
      </c>
      <c r="P31" s="1">
        <v>3.8136999999999999</v>
      </c>
      <c r="S31" s="3" t="s">
        <v>7</v>
      </c>
      <c r="T31" s="3" t="s">
        <v>7</v>
      </c>
      <c r="W31" s="1">
        <v>8.9099000000000004</v>
      </c>
      <c r="X31" s="1">
        <v>3.3799000000000001</v>
      </c>
      <c r="AA31" s="1">
        <v>4.5242000000000004</v>
      </c>
      <c r="AB31" s="1">
        <v>8.0533999999999999</v>
      </c>
      <c r="AE31" s="60">
        <f>SUM(G31:N31)</f>
        <v>34.053800000000003</v>
      </c>
      <c r="AF31" s="59">
        <f>SUM(G31:AD31)</f>
        <v>73.001199999999997</v>
      </c>
      <c r="AG31" s="7">
        <f t="shared" ref="AG31:AH33" si="22">SUM(G31,I31,K31,M31)</f>
        <v>23.7286</v>
      </c>
      <c r="AH31" s="7">
        <f t="shared" si="22"/>
        <v>10.325199999999999</v>
      </c>
      <c r="AI31" s="6">
        <f t="shared" ref="AI31:AJ33" si="23">SUM(O31,Q31,S31,U31)</f>
        <v>10.266299999999999</v>
      </c>
      <c r="AJ31" s="6">
        <f t="shared" si="23"/>
        <v>3.8136999999999999</v>
      </c>
      <c r="AK31" s="6">
        <f t="shared" ref="AK31:AL33" si="24">SUM(W31,Y31,AA31,AC31)</f>
        <v>13.434100000000001</v>
      </c>
      <c r="AL31" s="6">
        <f t="shared" si="24"/>
        <v>11.433299999999999</v>
      </c>
      <c r="AM31" s="17">
        <f>LOG(AH31/AG31)</f>
        <v>-0.36137364263729393</v>
      </c>
      <c r="AN31" s="54">
        <f>LOG(AL31/AK31)</f>
        <v>-7.0036977595016786E-2</v>
      </c>
      <c r="AO31" s="54">
        <f>LOG(AJ31/AI31)</f>
        <v>-0.43006742417196908</v>
      </c>
      <c r="AP31" s="6"/>
      <c r="AQ31" s="81"/>
      <c r="AR31" s="81" t="s">
        <v>164</v>
      </c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</row>
    <row r="32" spans="1:65" x14ac:dyDescent="0.2">
      <c r="A32" t="s">
        <v>126</v>
      </c>
      <c r="B32">
        <v>19</v>
      </c>
      <c r="C32" t="s">
        <v>117</v>
      </c>
      <c r="D32" s="114">
        <v>8</v>
      </c>
      <c r="E32" t="s">
        <v>5</v>
      </c>
      <c r="F32" s="63" t="s">
        <v>32</v>
      </c>
      <c r="G32" s="1">
        <v>7.8110999999999997</v>
      </c>
      <c r="H32" s="1">
        <v>17.8475</v>
      </c>
      <c r="K32" s="1">
        <v>18.2745</v>
      </c>
      <c r="L32" s="1">
        <v>3.4222999999999999</v>
      </c>
      <c r="O32" s="1">
        <v>6.7702999999999998</v>
      </c>
      <c r="P32" s="1">
        <v>5.0960999999999999</v>
      </c>
      <c r="S32" s="3">
        <v>0.75170000000000003</v>
      </c>
      <c r="T32" s="3">
        <v>1.8442000000000001</v>
      </c>
      <c r="W32" s="1">
        <v>4.1025999999999998</v>
      </c>
      <c r="X32" s="1">
        <v>4.3388</v>
      </c>
      <c r="AA32" s="1">
        <v>3.9725999999999999</v>
      </c>
      <c r="AB32" s="1">
        <v>2.1812999999999998</v>
      </c>
      <c r="AE32" s="60">
        <f>SUM(G32:N32)</f>
        <v>47.355399999999996</v>
      </c>
      <c r="AF32" s="59">
        <f>SUM(G32:AD32)</f>
        <v>76.412999999999997</v>
      </c>
      <c r="AG32" s="7">
        <f t="shared" si="22"/>
        <v>26.085599999999999</v>
      </c>
      <c r="AH32" s="7">
        <f t="shared" si="22"/>
        <v>21.2698</v>
      </c>
      <c r="AI32" s="6">
        <f t="shared" si="23"/>
        <v>7.5220000000000002</v>
      </c>
      <c r="AJ32" s="6">
        <f t="shared" si="23"/>
        <v>6.9402999999999997</v>
      </c>
      <c r="AK32" s="6">
        <f t="shared" si="24"/>
        <v>8.0751999999999988</v>
      </c>
      <c r="AL32" s="6">
        <f t="shared" si="24"/>
        <v>6.5200999999999993</v>
      </c>
      <c r="AM32" s="17">
        <f>LOG(AH32/AG32)</f>
        <v>-8.8637424216331875E-2</v>
      </c>
      <c r="AN32" s="54">
        <f>LOG(AL32/AK32)</f>
        <v>-9.2899030750459452E-2</v>
      </c>
      <c r="AO32" s="54">
        <f>LOG(AJ32/AI32)</f>
        <v>-3.4955085500600142E-2</v>
      </c>
      <c r="AP32" s="6"/>
      <c r="AQ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</row>
    <row r="33" spans="1:65" x14ac:dyDescent="0.2">
      <c r="A33" t="s">
        <v>126</v>
      </c>
      <c r="B33">
        <v>16</v>
      </c>
      <c r="C33" t="s">
        <v>115</v>
      </c>
      <c r="D33" s="113">
        <v>14.77</v>
      </c>
      <c r="E33" t="s">
        <v>5</v>
      </c>
      <c r="F33" s="63" t="s">
        <v>32</v>
      </c>
      <c r="G33" s="1">
        <v>3.4337</v>
      </c>
      <c r="H33" s="1">
        <v>8.9483999999999995</v>
      </c>
      <c r="K33" s="1">
        <v>14.408300000000001</v>
      </c>
      <c r="L33" s="1">
        <v>2.8395000000000001</v>
      </c>
      <c r="O33" s="1">
        <v>7.6464999999999996</v>
      </c>
      <c r="P33" s="1">
        <v>0.93269999999999997</v>
      </c>
      <c r="S33" s="3" t="s">
        <v>7</v>
      </c>
      <c r="T33" s="3">
        <v>0.66749999999999998</v>
      </c>
      <c r="W33" s="1">
        <v>4.4047999999999998</v>
      </c>
      <c r="X33" s="1">
        <v>5.7633000000000001</v>
      </c>
      <c r="AA33" s="1">
        <v>1.2481</v>
      </c>
      <c r="AB33" s="1">
        <v>1.6216999999999999</v>
      </c>
      <c r="AE33" s="60">
        <f>SUM(G33:N33)</f>
        <v>29.629899999999999</v>
      </c>
      <c r="AF33" s="59">
        <f>SUM(G33:AD33)</f>
        <v>51.91449999999999</v>
      </c>
      <c r="AG33" s="7">
        <f t="shared" si="22"/>
        <v>17.841999999999999</v>
      </c>
      <c r="AH33" s="7">
        <f t="shared" si="22"/>
        <v>11.7879</v>
      </c>
      <c r="AI33" s="6">
        <f t="shared" si="23"/>
        <v>7.6464999999999996</v>
      </c>
      <c r="AJ33" s="6">
        <f t="shared" si="23"/>
        <v>1.6002000000000001</v>
      </c>
      <c r="AK33" s="6">
        <f t="shared" si="24"/>
        <v>5.6528999999999998</v>
      </c>
      <c r="AL33" s="6">
        <f t="shared" si="24"/>
        <v>7.3849999999999998</v>
      </c>
      <c r="AM33" s="17">
        <f>LOG(AH33/AG33)</f>
        <v>-0.1800070920794653</v>
      </c>
      <c r="AN33" s="54">
        <f>LOG(AL33/AK33)</f>
        <v>0.11607919680457032</v>
      </c>
      <c r="AO33" s="54">
        <f>LOG(AJ33/AI33)</f>
        <v>-0.67928842679092205</v>
      </c>
      <c r="AP33" s="6"/>
      <c r="AQ33" s="81"/>
      <c r="AR33" t="s">
        <v>165</v>
      </c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</row>
    <row r="34" spans="1:65" s="44" customFormat="1" x14ac:dyDescent="0.2">
      <c r="D34" s="111" t="s">
        <v>133</v>
      </c>
      <c r="AC34" s="44">
        <f>COUNT(AG2:AG13)</f>
        <v>12</v>
      </c>
      <c r="AD34" s="86"/>
      <c r="AE34" s="86"/>
      <c r="AF34" s="87" t="s">
        <v>99</v>
      </c>
      <c r="AG34" s="88">
        <f>TTEST(AG2:AG13,AH2:AH13,2,1)</f>
        <v>0.90571288957367191</v>
      </c>
      <c r="AH34" s="89"/>
      <c r="AI34" s="90">
        <f>TTEST(AI2:AI13,AJ2:AJ13,2,1)</f>
        <v>0.18318883952291062</v>
      </c>
      <c r="AJ34" s="86"/>
      <c r="AK34" s="90">
        <f>TTEST(AK2:AK13,AL2:AL13,2,1)</f>
        <v>3.5572366646147266E-3</v>
      </c>
      <c r="AL34" s="86"/>
      <c r="AM34" s="88"/>
      <c r="AN34" s="90">
        <f>TTEST(AN2:AN13,AO2:AO13,2,1)</f>
        <v>0.3413471251319169</v>
      </c>
      <c r="AO34" s="88"/>
      <c r="AR34" s="44" t="s">
        <v>166</v>
      </c>
    </row>
    <row r="35" spans="1:65" s="44" customFormat="1" x14ac:dyDescent="0.2">
      <c r="C35" s="44" t="s">
        <v>160</v>
      </c>
      <c r="D35" s="111">
        <f>AVERAGE(D2:D13)</f>
        <v>11.911666666666667</v>
      </c>
      <c r="E35" s="72">
        <f>COUNT(D2:D13)</f>
        <v>12</v>
      </c>
      <c r="I35" s="44" t="s">
        <v>181</v>
      </c>
      <c r="AC35" s="44">
        <f>COUNT(AG15:AG29)</f>
        <v>15</v>
      </c>
      <c r="AD35" s="86"/>
      <c r="AE35" s="86"/>
      <c r="AF35" s="87"/>
      <c r="AG35" s="91">
        <f>TTEST(AG15:AG29,AH15:AH29,2,1)</f>
        <v>1.2795582838156234E-3</v>
      </c>
      <c r="AH35" s="89"/>
      <c r="AI35" s="90">
        <f>TTEST(AI15:AI29,AJ15:AJ29,2,1)</f>
        <v>0.79204118285363756</v>
      </c>
      <c r="AJ35" s="86"/>
      <c r="AK35" s="90">
        <f>TTEST(AK15:AK29,AL15:AL29,2,1)</f>
        <v>0.54179285972466473</v>
      </c>
      <c r="AL35" s="86"/>
      <c r="AM35" s="88"/>
      <c r="AN35" s="90">
        <f>TTEST(AN15:AN29,AO15:AO29,2,1)</f>
        <v>0.56703121386188138</v>
      </c>
      <c r="AO35" s="88"/>
    </row>
    <row r="36" spans="1:65" s="46" customFormat="1" x14ac:dyDescent="0.2">
      <c r="C36" s="44" t="s">
        <v>167</v>
      </c>
      <c r="D36" s="111">
        <f>AVERAGE(D15:D29)</f>
        <v>5.6033403508771942</v>
      </c>
      <c r="E36" s="72">
        <f>COUNT(D15:D29)</f>
        <v>15</v>
      </c>
      <c r="I36" s="118">
        <v>0.12708333333333333</v>
      </c>
      <c r="AD36" s="92"/>
      <c r="AE36" s="92"/>
      <c r="AF36" s="87" t="s">
        <v>98</v>
      </c>
      <c r="AG36" s="93">
        <f t="shared" ref="AG36:AO36" si="25">TTEST(AG2:AG13,AG15:AG29,2,3)</f>
        <v>0.69978410675467995</v>
      </c>
      <c r="AH36" s="93">
        <f t="shared" si="25"/>
        <v>3.7150979656533502E-2</v>
      </c>
      <c r="AI36" s="93">
        <f t="shared" si="25"/>
        <v>0.91362157015900447</v>
      </c>
      <c r="AJ36" s="93">
        <f t="shared" si="25"/>
        <v>0.17245745471371865</v>
      </c>
      <c r="AK36" s="93">
        <f t="shared" si="25"/>
        <v>0.76870619756282788</v>
      </c>
      <c r="AL36" s="94">
        <f t="shared" si="25"/>
        <v>2.211488596040662E-2</v>
      </c>
      <c r="AM36" s="94">
        <f t="shared" si="25"/>
        <v>5.1881806361417709E-3</v>
      </c>
      <c r="AN36" s="95">
        <f t="shared" si="25"/>
        <v>1.3929818548000752E-2</v>
      </c>
      <c r="AO36" s="95">
        <f t="shared" si="25"/>
        <v>0.15094882160867709</v>
      </c>
    </row>
    <row r="37" spans="1:65" s="1" customFormat="1" ht="48" x14ac:dyDescent="0.2">
      <c r="D37" s="115">
        <f>MAX(D2:D13)</f>
        <v>12.833333333333334</v>
      </c>
      <c r="I37" s="118">
        <v>0.18541666666666667</v>
      </c>
      <c r="AG37" s="78"/>
      <c r="AH37" s="67"/>
      <c r="AI37" s="67" t="s">
        <v>58</v>
      </c>
      <c r="AJ37" s="67" t="s">
        <v>59</v>
      </c>
      <c r="AK37" s="67" t="s">
        <v>61</v>
      </c>
      <c r="AL37" s="67" t="s">
        <v>60</v>
      </c>
      <c r="AM37" s="68" t="s">
        <v>67</v>
      </c>
      <c r="AN37" s="68" t="s">
        <v>183</v>
      </c>
      <c r="AO37" s="68" t="s">
        <v>184</v>
      </c>
      <c r="AQ37" s="97"/>
      <c r="AR37" s="81"/>
      <c r="AS37" s="97"/>
      <c r="AT37" s="97"/>
      <c r="AU37" s="97"/>
      <c r="AV37" s="97"/>
      <c r="AW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</row>
    <row r="38" spans="1:65" x14ac:dyDescent="0.2">
      <c r="D38" s="113">
        <f>MIN(D1:D13)</f>
        <v>10.6</v>
      </c>
      <c r="I38" s="117">
        <v>0.21180555555555555</v>
      </c>
      <c r="AF38" s="83" t="s">
        <v>141</v>
      </c>
      <c r="AG38" s="44">
        <f>COUNT(AG15:AG29)</f>
        <v>15</v>
      </c>
      <c r="AH38" s="69" t="s">
        <v>91</v>
      </c>
      <c r="AI38" s="66">
        <f t="shared" ref="AI38:AO38" si="26">AVERAGE(AI15:AI29)</f>
        <v>11.517660000000001</v>
      </c>
      <c r="AJ38" s="66">
        <f t="shared" si="26"/>
        <v>12.029400000000001</v>
      </c>
      <c r="AK38" s="66">
        <f t="shared" si="26"/>
        <v>13.426713333333334</v>
      </c>
      <c r="AL38" s="66">
        <f t="shared" si="26"/>
        <v>15.117426666666669</v>
      </c>
      <c r="AM38" s="66">
        <f t="shared" si="26"/>
        <v>0.15891163327089494</v>
      </c>
      <c r="AN38" s="66">
        <f t="shared" si="26"/>
        <v>6.8018822234854212E-2</v>
      </c>
      <c r="AO38" s="66">
        <f t="shared" si="26"/>
        <v>0.13964970330388649</v>
      </c>
      <c r="AQ38" s="81"/>
      <c r="AR38" s="81"/>
      <c r="AS38" s="81"/>
      <c r="AT38" s="81"/>
      <c r="AU38" s="81"/>
      <c r="AV38" s="81"/>
      <c r="AW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</row>
    <row r="39" spans="1:65" x14ac:dyDescent="0.2">
      <c r="D39" s="113">
        <f>MAX(D15:D29)</f>
        <v>6.7</v>
      </c>
      <c r="I39" s="116">
        <v>0.28055555555555556</v>
      </c>
      <c r="AF39" s="84" t="s">
        <v>142</v>
      </c>
      <c r="AG39" s="44">
        <f>COUNT(AG2:AG13)</f>
        <v>12</v>
      </c>
      <c r="AH39" s="69" t="s">
        <v>92</v>
      </c>
      <c r="AI39" s="66">
        <f t="shared" ref="AI39:AO39" si="27">AVERAGE(AI2:AI13)</f>
        <v>11.843483333333333</v>
      </c>
      <c r="AJ39" s="66">
        <f t="shared" si="27"/>
        <v>9.2903583333333319</v>
      </c>
      <c r="AK39" s="66">
        <f t="shared" si="27"/>
        <v>12.749416666666663</v>
      </c>
      <c r="AL39" s="66">
        <f t="shared" si="27"/>
        <v>8.6910916666666669</v>
      </c>
      <c r="AM39" s="66">
        <f t="shared" si="27"/>
        <v>-6.884670910086539E-3</v>
      </c>
      <c r="AN39" s="66">
        <f t="shared" si="27"/>
        <v>-0.16442217797083042</v>
      </c>
      <c r="AO39" s="66">
        <f t="shared" si="27"/>
        <v>-7.4463251867042779E-2</v>
      </c>
      <c r="AQ39" s="81"/>
      <c r="AR39" s="81"/>
      <c r="AS39" s="81"/>
      <c r="AT39" s="81"/>
      <c r="AU39" s="81"/>
      <c r="AV39" s="81"/>
      <c r="AW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</row>
    <row r="40" spans="1:65" x14ac:dyDescent="0.2">
      <c r="D40" s="113">
        <f>MIN(D15:D29)</f>
        <v>4.4333333333333336</v>
      </c>
      <c r="I40" t="s">
        <v>182</v>
      </c>
      <c r="AF40" s="84" t="s">
        <v>140</v>
      </c>
      <c r="AG40" s="44">
        <f>COUNT(AE31:AE33)</f>
        <v>3</v>
      </c>
      <c r="AH40" s="69" t="s">
        <v>145</v>
      </c>
      <c r="AI40" s="69">
        <f t="shared" ref="AI40:AO40" si="28">AVERAGE(AI31:AI33)</f>
        <v>8.4782666666666664</v>
      </c>
      <c r="AJ40" s="69">
        <f t="shared" si="28"/>
        <v>4.1180666666666665</v>
      </c>
      <c r="AK40" s="69">
        <f t="shared" si="28"/>
        <v>9.0540666666666656</v>
      </c>
      <c r="AL40" s="69">
        <f t="shared" si="28"/>
        <v>8.4461333333333339</v>
      </c>
      <c r="AM40" s="66">
        <f t="shared" si="28"/>
        <v>-0.21000605297769703</v>
      </c>
      <c r="AN40" s="66">
        <f t="shared" si="28"/>
        <v>-1.5618937180301967E-2</v>
      </c>
      <c r="AO40" s="66">
        <f t="shared" si="28"/>
        <v>-0.38143697882116373</v>
      </c>
      <c r="AQ40" s="81"/>
      <c r="AR40" s="81"/>
      <c r="AS40" s="81"/>
      <c r="AT40" s="81"/>
      <c r="AU40" s="81"/>
      <c r="AV40" s="81"/>
      <c r="AW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</row>
    <row r="41" spans="1:65" x14ac:dyDescent="0.2">
      <c r="I41" s="116">
        <v>7.4999999999999997E-2</v>
      </c>
      <c r="J41" t="s">
        <v>177</v>
      </c>
      <c r="AG41" s="78"/>
      <c r="AH41"/>
      <c r="AI41"/>
      <c r="AJ41"/>
      <c r="AK41"/>
      <c r="AL41"/>
      <c r="AM41">
        <f>STDEV(AM2:AM13)/(SQRT(12))</f>
        <v>4.0976297806522025E-2</v>
      </c>
      <c r="AN41">
        <f>STDEV(AN2:AN13)/(SQRT(12))</f>
        <v>4.174819116135433E-2</v>
      </c>
      <c r="AO41">
        <f>STDEV(AO2:AO13)/(SQRT(12))</f>
        <v>9.0111654573751393E-2</v>
      </c>
      <c r="AQ41" s="81"/>
      <c r="AR41" s="44"/>
      <c r="AS41" s="81"/>
      <c r="AT41" s="81"/>
      <c r="AU41" s="81"/>
      <c r="AV41" s="81"/>
      <c r="AW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</row>
    <row r="42" spans="1:65" x14ac:dyDescent="0.2">
      <c r="I42" s="116">
        <v>0.14861111111111111</v>
      </c>
      <c r="J42" t="s">
        <v>176</v>
      </c>
      <c r="AG42" s="78"/>
      <c r="AH42" s="79"/>
      <c r="AM42">
        <f>STDEV(AM15:AM29)/(SQRT(15))</f>
        <v>3.4722530869806055E-2</v>
      </c>
      <c r="AN42">
        <f>STDEV(AN15:AN29)/(SQRT(15))</f>
        <v>7.6026309086529908E-2</v>
      </c>
      <c r="AO42">
        <f>STDEV(AO15:AO29)/(SQRT(15))</f>
        <v>0.11292114010688932</v>
      </c>
      <c r="AQ42" s="81"/>
      <c r="AS42" s="81"/>
      <c r="AT42" s="81"/>
      <c r="AU42" s="81"/>
      <c r="AV42" s="81"/>
      <c r="AW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</row>
    <row r="43" spans="1:65" ht="21" x14ac:dyDescent="0.25">
      <c r="A43" s="85"/>
      <c r="B43" s="85"/>
      <c r="E43" s="51"/>
      <c r="I43" s="116">
        <v>0.16944444444444443</v>
      </c>
      <c r="J43" t="s">
        <v>178</v>
      </c>
      <c r="AG43" s="79"/>
      <c r="AH43" s="79"/>
      <c r="AM43">
        <f>STDEV(AM31:AM33)/(SQRT(3))</f>
        <v>8.0148226120673696E-2</v>
      </c>
      <c r="AN43">
        <f>STDEV(AN31:AN33)/(SQRT(3))</f>
        <v>6.6178967555016052E-2</v>
      </c>
      <c r="AO43">
        <f>STDEV(AO31:AO33)/(SQRT(3))</f>
        <v>0.18758558387737848</v>
      </c>
      <c r="AQ43" s="81"/>
      <c r="AR43" s="81"/>
      <c r="AS43" s="81"/>
      <c r="AT43" s="81"/>
      <c r="AU43" s="81"/>
      <c r="AV43" s="81"/>
      <c r="AW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</row>
    <row r="44" spans="1:65" x14ac:dyDescent="0.2">
      <c r="I44" s="116">
        <v>0.22638888888888889</v>
      </c>
      <c r="J44" t="s">
        <v>177</v>
      </c>
    </row>
    <row r="45" spans="1:65" x14ac:dyDescent="0.2">
      <c r="AL45" s="105" t="s">
        <v>161</v>
      </c>
      <c r="AM45" s="106">
        <f>TTEST(AM15:AM29,AM2:AM13,2,3)</f>
        <v>5.1881806361417709E-3</v>
      </c>
      <c r="AN45" s="43">
        <f>TTEST(AN15:AN29,AN2:AN13,2,3)</f>
        <v>1.3929818548000752E-2</v>
      </c>
      <c r="AO45" s="43">
        <f>TTEST(AO15:AO29,AO2:AO13,2,3)</f>
        <v>0.15094882160867709</v>
      </c>
    </row>
    <row r="46" spans="1:65" x14ac:dyDescent="0.2">
      <c r="AN46" s="58">
        <f>TTEST(AN2:AN13,AO2:AO13,2,1)</f>
        <v>0.3413471251319169</v>
      </c>
      <c r="AO46" s="58">
        <f>TTEST(AN15:AN29,AO15:AO29,2,1)</f>
        <v>0.56703121386188138</v>
      </c>
    </row>
    <row r="47" spans="1:65" x14ac:dyDescent="0.2">
      <c r="AN47" s="58">
        <f>TINV(AN45,25)</f>
        <v>2.6445555664324254</v>
      </c>
      <c r="AO47" s="58">
        <f>TINV(AO45,25)</f>
        <v>1.4815751254798775</v>
      </c>
    </row>
    <row r="50" spans="1:65" x14ac:dyDescent="0.2"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</row>
    <row r="51" spans="1:65" s="52" customFormat="1" x14ac:dyDescent="0.2">
      <c r="A51" s="52" t="s">
        <v>128</v>
      </c>
      <c r="B51" s="52">
        <v>14</v>
      </c>
      <c r="C51" t="s">
        <v>114</v>
      </c>
      <c r="D51" s="113" t="s">
        <v>24</v>
      </c>
      <c r="E51" t="s">
        <v>5</v>
      </c>
      <c r="F51" s="63" t="s">
        <v>32</v>
      </c>
      <c r="G51">
        <v>13.7195</v>
      </c>
      <c r="H51">
        <v>6.6780999999999997</v>
      </c>
      <c r="I51" t="s">
        <v>7</v>
      </c>
      <c r="J51" t="s">
        <v>7</v>
      </c>
      <c r="K51">
        <v>10.0091</v>
      </c>
      <c r="L51">
        <v>3.6471</v>
      </c>
      <c r="M51" t="s">
        <v>7</v>
      </c>
      <c r="N51" t="s">
        <v>7</v>
      </c>
      <c r="O51">
        <v>10.266299999999999</v>
      </c>
      <c r="P51">
        <v>3.8136999999999999</v>
      </c>
      <c r="Q51" t="s">
        <v>7</v>
      </c>
      <c r="R51" t="s">
        <v>7</v>
      </c>
      <c r="S51" t="s">
        <v>7</v>
      </c>
      <c r="T51" t="s">
        <v>7</v>
      </c>
      <c r="U51" t="s">
        <v>7</v>
      </c>
      <c r="V51" t="s">
        <v>7</v>
      </c>
      <c r="W51">
        <v>8.9099000000000004</v>
      </c>
      <c r="X51">
        <v>3.3799000000000001</v>
      </c>
      <c r="Y51" t="s">
        <v>7</v>
      </c>
      <c r="Z51" t="s">
        <v>7</v>
      </c>
      <c r="AA51">
        <v>4.5242000000000004</v>
      </c>
      <c r="AB51">
        <v>8.0533999999999999</v>
      </c>
      <c r="AC51" t="s">
        <v>7</v>
      </c>
      <c r="AD51" t="s">
        <v>7</v>
      </c>
      <c r="AE51" s="60">
        <f t="shared" ref="AE51:AE53" si="29">SUM(G51:N51)</f>
        <v>34.053800000000003</v>
      </c>
      <c r="AF51" s="59">
        <f t="shared" ref="AF51:AF53" si="30">SUM(G51:AD51)</f>
        <v>73.001199999999997</v>
      </c>
      <c r="AG51" s="7">
        <f t="shared" ref="AG51:AG53" si="31">SUM(G51,I51,K51,M51)</f>
        <v>23.7286</v>
      </c>
      <c r="AH51" s="7">
        <f t="shared" ref="AH51:AH53" si="32">SUM(H51,J51,L51,N51)</f>
        <v>10.325199999999999</v>
      </c>
      <c r="AI51" s="6">
        <f t="shared" ref="AI51:AI53" si="33">SUM(O51,Q51,S51,U51)</f>
        <v>10.266299999999999</v>
      </c>
      <c r="AJ51" s="6">
        <f t="shared" ref="AJ51:AJ53" si="34">SUM(P51,R51,T51,V51)</f>
        <v>3.8136999999999999</v>
      </c>
      <c r="AK51" s="6">
        <f t="shared" ref="AK51:AK53" si="35">SUM(W51,Y51,AA51,AC51)</f>
        <v>13.434100000000001</v>
      </c>
      <c r="AL51" s="6">
        <f t="shared" ref="AL51:AL53" si="36">SUM(X51,Z51,AB51,AD51)</f>
        <v>11.433299999999999</v>
      </c>
      <c r="AM51" s="17">
        <f t="shared" ref="AM51:AM53" si="37">LOG(AH51/AG51)</f>
        <v>-0.36137364263729393</v>
      </c>
      <c r="AN51" s="54">
        <f t="shared" ref="AN51:AN53" si="38">LOG(AL51/AK51)</f>
        <v>-7.0036977595016786E-2</v>
      </c>
      <c r="AO51" s="54">
        <f t="shared" ref="AO51:AO53" si="39">LOG(AJ51/AI51)</f>
        <v>-0.43006742417196908</v>
      </c>
      <c r="AP51" s="6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</row>
    <row r="52" spans="1:65" s="8" customFormat="1" x14ac:dyDescent="0.2">
      <c r="A52" s="52" t="s">
        <v>128</v>
      </c>
      <c r="B52" s="52">
        <v>32</v>
      </c>
      <c r="C52" t="s">
        <v>51</v>
      </c>
      <c r="D52" s="113" t="s">
        <v>4</v>
      </c>
      <c r="E52" t="s">
        <v>11</v>
      </c>
      <c r="F52" t="s">
        <v>6</v>
      </c>
      <c r="G52">
        <v>36.778799999999997</v>
      </c>
      <c r="H52">
        <v>9.7066999999999997</v>
      </c>
      <c r="I52" t="s">
        <v>7</v>
      </c>
      <c r="J52" t="s">
        <v>7</v>
      </c>
      <c r="K52">
        <v>18.473099999999999</v>
      </c>
      <c r="L52">
        <v>22.4129</v>
      </c>
      <c r="M52" t="s">
        <v>7</v>
      </c>
      <c r="N52" t="s">
        <v>7</v>
      </c>
      <c r="O52">
        <v>6.1471999999999998</v>
      </c>
      <c r="P52">
        <v>10.946999999999999</v>
      </c>
      <c r="Q52" t="s">
        <v>7</v>
      </c>
      <c r="R52" t="s">
        <v>7</v>
      </c>
      <c r="S52">
        <v>4.5556999999999999</v>
      </c>
      <c r="T52">
        <v>1.0236000000000001</v>
      </c>
      <c r="U52" t="s">
        <v>7</v>
      </c>
      <c r="V52" t="s">
        <v>7</v>
      </c>
      <c r="W52">
        <v>2.5518000000000001</v>
      </c>
      <c r="X52">
        <v>16.880800000000001</v>
      </c>
      <c r="Y52" t="s">
        <v>7</v>
      </c>
      <c r="Z52" t="s">
        <v>7</v>
      </c>
      <c r="AA52">
        <v>9.7815999999999992</v>
      </c>
      <c r="AB52">
        <v>6.42</v>
      </c>
      <c r="AC52" t="s">
        <v>7</v>
      </c>
      <c r="AD52" t="s">
        <v>7</v>
      </c>
      <c r="AE52" s="60">
        <f t="shared" si="29"/>
        <v>87.371499999999997</v>
      </c>
      <c r="AF52" s="59">
        <f t="shared" si="30"/>
        <v>145.67919999999998</v>
      </c>
      <c r="AG52" s="7">
        <f t="shared" si="31"/>
        <v>55.251899999999992</v>
      </c>
      <c r="AH52" s="7">
        <f t="shared" si="32"/>
        <v>32.119599999999998</v>
      </c>
      <c r="AI52" s="6">
        <f t="shared" si="33"/>
        <v>10.7029</v>
      </c>
      <c r="AJ52" s="6">
        <f t="shared" si="34"/>
        <v>11.970599999999999</v>
      </c>
      <c r="AK52" s="6">
        <f t="shared" si="35"/>
        <v>12.333399999999999</v>
      </c>
      <c r="AL52" s="6">
        <f t="shared" si="36"/>
        <v>23.300800000000002</v>
      </c>
      <c r="AM52" s="17">
        <f t="shared" si="37"/>
        <v>-0.23557708894076904</v>
      </c>
      <c r="AN52" s="54">
        <f t="shared" si="38"/>
        <v>0.2762880152898276</v>
      </c>
      <c r="AO52" s="54">
        <f t="shared" si="39"/>
        <v>4.8614451289441619E-2</v>
      </c>
      <c r="AP52" s="6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</row>
    <row r="53" spans="1:65" x14ac:dyDescent="0.2">
      <c r="A53" s="52" t="s">
        <v>128</v>
      </c>
      <c r="B53" s="52">
        <v>16</v>
      </c>
      <c r="C53" t="s">
        <v>112</v>
      </c>
      <c r="D53" s="113" t="s">
        <v>24</v>
      </c>
      <c r="E53" t="s">
        <v>11</v>
      </c>
      <c r="F53" t="s">
        <v>6</v>
      </c>
      <c r="G53">
        <v>31.0807</v>
      </c>
      <c r="H53">
        <v>7.5072000000000001</v>
      </c>
      <c r="I53" t="s">
        <v>7</v>
      </c>
      <c r="J53" t="s">
        <v>7</v>
      </c>
      <c r="K53">
        <v>6.4535</v>
      </c>
      <c r="L53">
        <v>19.8383</v>
      </c>
      <c r="M53" t="s">
        <v>7</v>
      </c>
      <c r="N53" t="s">
        <v>7</v>
      </c>
      <c r="O53">
        <v>4.6757</v>
      </c>
      <c r="P53">
        <v>10.4169</v>
      </c>
      <c r="Q53" t="s">
        <v>7</v>
      </c>
      <c r="R53" t="s">
        <v>7</v>
      </c>
      <c r="S53">
        <v>6.0382999999999996</v>
      </c>
      <c r="T53">
        <v>1.0326</v>
      </c>
      <c r="U53" t="s">
        <v>7</v>
      </c>
      <c r="V53" t="s">
        <v>7</v>
      </c>
      <c r="W53">
        <v>0.67449999999999999</v>
      </c>
      <c r="X53">
        <v>12.370900000000001</v>
      </c>
      <c r="Y53" t="s">
        <v>7</v>
      </c>
      <c r="Z53" t="s">
        <v>7</v>
      </c>
      <c r="AA53">
        <v>12.603899999999999</v>
      </c>
      <c r="AB53">
        <v>3.6688000000000001</v>
      </c>
      <c r="AC53" t="s">
        <v>7</v>
      </c>
      <c r="AD53" t="s">
        <v>7</v>
      </c>
      <c r="AE53" s="60">
        <f t="shared" si="29"/>
        <v>64.8797</v>
      </c>
      <c r="AF53" s="59">
        <f t="shared" si="30"/>
        <v>116.36130000000001</v>
      </c>
      <c r="AG53" s="7">
        <f t="shared" si="31"/>
        <v>37.534199999999998</v>
      </c>
      <c r="AH53" s="7">
        <f t="shared" si="32"/>
        <v>27.345500000000001</v>
      </c>
      <c r="AI53" s="6">
        <f t="shared" si="33"/>
        <v>10.713999999999999</v>
      </c>
      <c r="AJ53" s="6">
        <f t="shared" si="34"/>
        <v>11.4495</v>
      </c>
      <c r="AK53" s="6">
        <f t="shared" si="35"/>
        <v>13.2784</v>
      </c>
      <c r="AL53" s="6">
        <f t="shared" si="36"/>
        <v>16.0397</v>
      </c>
      <c r="AM53" s="17">
        <f t="shared" si="37"/>
        <v>-0.13754129513418425</v>
      </c>
      <c r="AN53" s="54">
        <f t="shared" si="38"/>
        <v>8.2050493914149356E-2</v>
      </c>
      <c r="AO53" s="54">
        <f t="shared" si="39"/>
        <v>2.8834879400437829E-2</v>
      </c>
      <c r="AP53" s="6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</row>
    <row r="54" spans="1:65" x14ac:dyDescent="0.2">
      <c r="AG54" s="79"/>
      <c r="AH54" s="79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</row>
    <row r="55" spans="1:65" s="76" customFormat="1" x14ac:dyDescent="0.2">
      <c r="A55" s="100" t="s">
        <v>180</v>
      </c>
      <c r="B55" s="100"/>
      <c r="C55" s="100" t="s">
        <v>147</v>
      </c>
      <c r="D55" s="114">
        <v>12.54</v>
      </c>
      <c r="E55" s="76" t="s">
        <v>11</v>
      </c>
      <c r="F55" s="76" t="s">
        <v>6</v>
      </c>
      <c r="G55" s="76" t="s">
        <v>7</v>
      </c>
      <c r="H55" s="76" t="s">
        <v>7</v>
      </c>
      <c r="I55" s="76">
        <v>9.0002999999999993</v>
      </c>
      <c r="J55" s="76">
        <v>21.172799999999999</v>
      </c>
      <c r="K55" s="76" t="s">
        <v>7</v>
      </c>
      <c r="L55" s="76" t="s">
        <v>7</v>
      </c>
      <c r="M55" s="76">
        <v>12.946300000000001</v>
      </c>
      <c r="N55" s="76">
        <v>3.6808000000000001</v>
      </c>
      <c r="O55" s="76">
        <v>2.6236999999999999</v>
      </c>
      <c r="P55" s="76">
        <v>3.5219999999999998</v>
      </c>
      <c r="Q55" s="76" t="s">
        <v>7</v>
      </c>
      <c r="R55" s="76" t="s">
        <v>7</v>
      </c>
      <c r="S55" s="76" t="s">
        <v>7</v>
      </c>
      <c r="T55" s="76">
        <v>9.6852</v>
      </c>
      <c r="U55" s="76" t="s">
        <v>7</v>
      </c>
      <c r="V55" s="76" t="s">
        <v>7</v>
      </c>
      <c r="W55" s="76">
        <v>4.7130000000000001</v>
      </c>
      <c r="X55" s="76">
        <v>2.8325999999999998</v>
      </c>
      <c r="Y55" s="76" t="s">
        <v>7</v>
      </c>
      <c r="Z55" s="76" t="s">
        <v>7</v>
      </c>
      <c r="AA55" s="76">
        <v>10.358000000000001</v>
      </c>
      <c r="AB55" s="76">
        <v>9.8232999999999997</v>
      </c>
      <c r="AC55" s="76" t="s">
        <v>7</v>
      </c>
      <c r="AD55" s="76" t="s">
        <v>7</v>
      </c>
      <c r="AE55" s="60">
        <f t="shared" ref="AE55" si="40">SUM(G55:N55)</f>
        <v>46.800199999999997</v>
      </c>
      <c r="AF55" s="59">
        <f t="shared" ref="AF55" si="41">SUM(G55:AD55)</f>
        <v>90.358000000000004</v>
      </c>
      <c r="AG55" s="7">
        <f t="shared" ref="AG55" si="42">SUM(G55,I55,K55,M55)</f>
        <v>21.9466</v>
      </c>
      <c r="AH55" s="7">
        <f t="shared" ref="AH55" si="43">SUM(H55,J55,L55,N55)</f>
        <v>24.8536</v>
      </c>
      <c r="AI55" s="6">
        <f t="shared" ref="AI55" si="44">SUM(O55,Q55,S55,U55)</f>
        <v>2.6236999999999999</v>
      </c>
      <c r="AJ55" s="6">
        <f t="shared" ref="AJ55" si="45">SUM(P55,R55,T55,V55)</f>
        <v>13.2072</v>
      </c>
      <c r="AK55" s="6">
        <f t="shared" ref="AK55" si="46">SUM(W55,Y55,AA55,AC55)</f>
        <v>15.071000000000002</v>
      </c>
      <c r="AL55" s="6">
        <f t="shared" ref="AL55" si="47">SUM(X55,Z55,AB55,AD55)</f>
        <v>12.655899999999999</v>
      </c>
      <c r="AM55" s="17">
        <f t="shared" ref="AM55" si="48">LOG(AH55/AG55)</f>
        <v>5.4022056172801147E-2</v>
      </c>
      <c r="AN55" s="54">
        <f t="shared" ref="AN55" si="49">LOG(AL55/AK55)</f>
        <v>-7.5849035228056153E-2</v>
      </c>
      <c r="AO55" s="54">
        <f t="shared" ref="AO55" si="50">LOG(AJ55/AI55)</f>
        <v>0.70189657922806681</v>
      </c>
    </row>
    <row r="56" spans="1:65" x14ac:dyDescent="0.2"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</row>
    <row r="57" spans="1:65" x14ac:dyDescent="0.2">
      <c r="A57" t="s">
        <v>172</v>
      </c>
      <c r="B57">
        <v>10</v>
      </c>
      <c r="C57" s="99" t="s">
        <v>157</v>
      </c>
      <c r="D57" s="113">
        <v>7</v>
      </c>
      <c r="E57" t="s">
        <v>5</v>
      </c>
      <c r="F57" t="s">
        <v>6</v>
      </c>
      <c r="G57" t="s">
        <v>7</v>
      </c>
      <c r="H57" t="s">
        <v>7</v>
      </c>
      <c r="I57">
        <v>2.3654000000000002</v>
      </c>
      <c r="J57">
        <v>2.4325999999999999</v>
      </c>
      <c r="K57" t="s">
        <v>7</v>
      </c>
      <c r="L57" t="s">
        <v>7</v>
      </c>
      <c r="M57">
        <v>3.4836</v>
      </c>
      <c r="N57">
        <v>3.4224999999999999</v>
      </c>
      <c r="O57">
        <v>0.77439999999999998</v>
      </c>
      <c r="P57">
        <v>8.3278999999999996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>
        <v>0.47460000000000002</v>
      </c>
      <c r="X57">
        <v>3.9579</v>
      </c>
      <c r="Y57" t="s">
        <v>7</v>
      </c>
      <c r="Z57" t="s">
        <v>7</v>
      </c>
      <c r="AA57">
        <v>0.15840000000000001</v>
      </c>
      <c r="AB57">
        <v>7.4800000000000005E-2</v>
      </c>
      <c r="AC57" t="s">
        <v>7</v>
      </c>
      <c r="AD57" t="s">
        <v>7</v>
      </c>
      <c r="AE57" s="60">
        <f>SUM(G57:N57)</f>
        <v>11.7041</v>
      </c>
      <c r="AF57" s="59">
        <f>SUM(G57:AD57)</f>
        <v>25.472099999999998</v>
      </c>
      <c r="AG57" s="7">
        <f t="shared" ref="AG57" si="51">SUM(G57,I57,K57,M57)</f>
        <v>5.8490000000000002</v>
      </c>
      <c r="AH57" s="7">
        <f t="shared" ref="AH57" si="52">SUM(H57,J57,L57,N57)</f>
        <v>5.8551000000000002</v>
      </c>
      <c r="AI57" s="6">
        <f t="shared" ref="AI57" si="53">SUM(O57,Q57,S57,U57)</f>
        <v>0.77439999999999998</v>
      </c>
      <c r="AJ57" s="6">
        <f t="shared" ref="AJ57" si="54">SUM(P57,R57,T57,V57)</f>
        <v>8.3278999999999996</v>
      </c>
      <c r="AK57" s="6">
        <f t="shared" ref="AK57" si="55">SUM(W57,Y57,AA57,AC57)</f>
        <v>0.63300000000000001</v>
      </c>
      <c r="AL57" s="6">
        <f t="shared" ref="AL57" si="56">SUM(X57,Z57,AB57,AD57)</f>
        <v>4.0327000000000002</v>
      </c>
      <c r="AM57" s="17">
        <f t="shared" ref="AM57" si="57">LOG(AH57/AG57)</f>
        <v>4.5269547927307769E-4</v>
      </c>
      <c r="AN57" s="54">
        <f t="shared" ref="AN57" si="58">LOG(AL57/AK57)</f>
        <v>0.80419220522342838</v>
      </c>
      <c r="AO57" s="54">
        <f t="shared" ref="AO57" si="59">LOG(AJ57/AI57)</f>
        <v>1.0315701572995326</v>
      </c>
    </row>
    <row r="59" spans="1:65" x14ac:dyDescent="0.2">
      <c r="A59" s="10" t="s">
        <v>158</v>
      </c>
      <c r="B59" s="10">
        <v>13</v>
      </c>
      <c r="C59" t="s">
        <v>120</v>
      </c>
      <c r="D59" s="113">
        <v>5.7236842105263159</v>
      </c>
      <c r="E59" t="s">
        <v>11</v>
      </c>
      <c r="F59" t="s">
        <v>6</v>
      </c>
      <c r="G59" s="1">
        <v>0.75770000000000004</v>
      </c>
      <c r="H59" s="1">
        <v>3.1446000000000001</v>
      </c>
      <c r="K59" s="1">
        <v>3.8136000000000001</v>
      </c>
      <c r="L59" s="1">
        <v>0.54800000000000004</v>
      </c>
      <c r="O59" s="1">
        <v>2.7726999999999999</v>
      </c>
      <c r="P59" s="1">
        <v>1.6988000000000001</v>
      </c>
      <c r="S59" s="1">
        <v>4.5136000000000003</v>
      </c>
      <c r="T59" s="1">
        <v>3.4975000000000001</v>
      </c>
      <c r="W59" s="1">
        <v>7.4779</v>
      </c>
      <c r="X59" s="1">
        <v>1.5911999999999999</v>
      </c>
      <c r="AA59" s="1">
        <v>4.0891999999999999</v>
      </c>
      <c r="AB59" s="1">
        <v>3.7223000000000002</v>
      </c>
      <c r="AE59" s="60">
        <f t="shared" ref="AE59:AE60" si="60">SUM(G59:N59)</f>
        <v>8.2638999999999996</v>
      </c>
      <c r="AF59" s="59">
        <f t="shared" ref="AF59:AF60" si="61">SUM(G59:AD59)</f>
        <v>37.627099999999999</v>
      </c>
      <c r="AG59" s="7">
        <f t="shared" ref="AG59:AG60" si="62">SUM(G59,I59,K59,M59)</f>
        <v>4.5712999999999999</v>
      </c>
      <c r="AH59" s="7">
        <f t="shared" ref="AH59" si="63">SUM(H59,J59,L59,N59)</f>
        <v>3.6926000000000001</v>
      </c>
      <c r="AI59" s="6">
        <f t="shared" ref="AI59:AI60" si="64">SUM(O59,Q59,S59,U59)</f>
        <v>7.2863000000000007</v>
      </c>
      <c r="AJ59" s="6">
        <f t="shared" ref="AJ59:AJ60" si="65">SUM(P59,R59,T59,V59)</f>
        <v>5.1962999999999999</v>
      </c>
      <c r="AK59" s="6">
        <f t="shared" ref="AK59:AK60" si="66">SUM(W59,Y59,AA59,AC59)</f>
        <v>11.5671</v>
      </c>
      <c r="AL59" s="6">
        <f t="shared" ref="AL59:AL60" si="67">SUM(X59,Z59,AB59,AD59)</f>
        <v>5.3135000000000003</v>
      </c>
      <c r="AM59" s="17"/>
      <c r="AN59" s="54"/>
      <c r="AO59" s="54"/>
      <c r="AP59" s="6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</row>
    <row r="60" spans="1:65" s="6" customFormat="1" x14ac:dyDescent="0.2">
      <c r="A60" s="6" t="s">
        <v>179</v>
      </c>
      <c r="B60" s="6">
        <v>32</v>
      </c>
      <c r="C60" t="s">
        <v>55</v>
      </c>
      <c r="D60" s="113">
        <v>12.866666666666667</v>
      </c>
      <c r="E60" t="s">
        <v>11</v>
      </c>
      <c r="F60" t="s">
        <v>6</v>
      </c>
      <c r="G60">
        <v>7.7708000000000004</v>
      </c>
      <c r="H60">
        <v>23.638400000000001</v>
      </c>
      <c r="I60" t="s">
        <v>7</v>
      </c>
      <c r="J60" t="s">
        <v>7</v>
      </c>
      <c r="K60">
        <v>4.3712999999999997</v>
      </c>
      <c r="L60">
        <v>15.6197</v>
      </c>
      <c r="M60" t="s">
        <v>7</v>
      </c>
      <c r="N60" t="s">
        <v>7</v>
      </c>
      <c r="O60">
        <v>5.8452000000000002</v>
      </c>
      <c r="P60">
        <v>11.1584</v>
      </c>
      <c r="Q60" t="s">
        <v>7</v>
      </c>
      <c r="R60" t="s">
        <v>7</v>
      </c>
      <c r="S60">
        <v>8.1196999999999999</v>
      </c>
      <c r="T60">
        <v>6.5030000000000001</v>
      </c>
      <c r="U60" t="s">
        <v>7</v>
      </c>
      <c r="V60" t="s">
        <v>7</v>
      </c>
      <c r="W60">
        <v>4.4715999999999996</v>
      </c>
      <c r="X60">
        <v>15.264699999999999</v>
      </c>
      <c r="Y60" t="s">
        <v>7</v>
      </c>
      <c r="Z60" t="s">
        <v>7</v>
      </c>
      <c r="AA60">
        <v>8.2357999999999993</v>
      </c>
      <c r="AB60">
        <v>11.6517</v>
      </c>
      <c r="AC60" t="s">
        <v>7</v>
      </c>
      <c r="AD60" t="s">
        <v>7</v>
      </c>
      <c r="AE60" s="60">
        <f t="shared" si="60"/>
        <v>51.400200000000005</v>
      </c>
      <c r="AF60" s="59">
        <f t="shared" si="61"/>
        <v>122.6503</v>
      </c>
      <c r="AG60" s="7">
        <f t="shared" si="62"/>
        <v>12.142099999999999</v>
      </c>
      <c r="AH60" s="7">
        <f>SUM(H60,J60,L60,N60)</f>
        <v>39.258099999999999</v>
      </c>
      <c r="AI60" s="6">
        <f t="shared" si="64"/>
        <v>13.9649</v>
      </c>
      <c r="AJ60" s="6">
        <f t="shared" si="65"/>
        <v>17.6614</v>
      </c>
      <c r="AK60" s="6">
        <f t="shared" si="66"/>
        <v>12.7074</v>
      </c>
      <c r="AL60" s="6">
        <f t="shared" si="67"/>
        <v>26.916399999999999</v>
      </c>
      <c r="AM60" s="17">
        <f t="shared" ref="AM60" si="68">LOG(AH60/AG60)</f>
        <v>0.50963547162040168</v>
      </c>
      <c r="AN60" s="54">
        <f t="shared" ref="AN60" si="69">LOG(AL60/AK60)</f>
        <v>0.32596027291630891</v>
      </c>
      <c r="AO60" s="54">
        <f t="shared" ref="AO60" si="70">LOG(AJ60/AI60)</f>
        <v>0.10198729651032078</v>
      </c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</row>
    <row r="62" spans="1:65" s="76" customFormat="1" x14ac:dyDescent="0.2">
      <c r="A62" s="100" t="s">
        <v>163</v>
      </c>
      <c r="B62" s="100"/>
      <c r="C62" s="100" t="s">
        <v>149</v>
      </c>
      <c r="D62" s="114">
        <v>6.6669999999999998</v>
      </c>
      <c r="E62" s="76" t="s">
        <v>5</v>
      </c>
      <c r="F62" s="76" t="s">
        <v>6</v>
      </c>
      <c r="G62" s="76">
        <v>16.044599999999999</v>
      </c>
      <c r="H62" s="76">
        <v>36.744900000000001</v>
      </c>
      <c r="I62" s="76" t="s">
        <v>7</v>
      </c>
      <c r="J62" s="76" t="s">
        <v>7</v>
      </c>
      <c r="K62" s="76">
        <v>33.824300000000001</v>
      </c>
      <c r="L62" s="76">
        <v>27.6798</v>
      </c>
      <c r="M62" s="76" t="s">
        <v>7</v>
      </c>
      <c r="N62" s="76" t="s">
        <v>7</v>
      </c>
      <c r="O62" s="76" t="s">
        <v>7</v>
      </c>
      <c r="P62" s="76" t="s">
        <v>7</v>
      </c>
      <c r="Q62" s="76">
        <v>17.081399999999999</v>
      </c>
      <c r="R62" s="76">
        <v>7.8653000000000004</v>
      </c>
      <c r="S62" s="76" t="s">
        <v>7</v>
      </c>
      <c r="T62" s="76" t="s">
        <v>7</v>
      </c>
      <c r="U62" s="76">
        <v>16.831199999999999</v>
      </c>
      <c r="V62" s="76">
        <v>16.700600000000001</v>
      </c>
      <c r="W62" s="76" t="s">
        <v>7</v>
      </c>
      <c r="X62" s="76" t="s">
        <v>7</v>
      </c>
      <c r="Y62" s="76">
        <v>17.675999999999998</v>
      </c>
      <c r="Z62" s="76">
        <v>11.1469</v>
      </c>
      <c r="AA62" s="76" t="s">
        <v>7</v>
      </c>
      <c r="AB62" s="76" t="s">
        <v>7</v>
      </c>
      <c r="AC62" s="76">
        <v>16.116199999999999</v>
      </c>
      <c r="AD62" s="76">
        <v>9.7702000000000009</v>
      </c>
      <c r="AE62" s="101">
        <f t="shared" ref="AE62" si="71">SUM(G62:N62)</f>
        <v>114.2936</v>
      </c>
      <c r="AF62" s="102">
        <f t="shared" ref="AF62" si="72">SUM(G62:AD62)</f>
        <v>227.48139999999995</v>
      </c>
      <c r="AG62" s="7">
        <f t="shared" ref="AG62" si="73">SUM(G62,I62,K62,M62)</f>
        <v>49.868899999999996</v>
      </c>
      <c r="AH62" s="7">
        <f t="shared" ref="AH62" si="74">SUM(H62,J62,L62,N62)</f>
        <v>64.424700000000001</v>
      </c>
      <c r="AI62" s="6">
        <f t="shared" ref="AI62" si="75">SUM(O62,Q62,S62,U62)</f>
        <v>33.912599999999998</v>
      </c>
      <c r="AJ62" s="6">
        <f t="shared" ref="AJ62" si="76">SUM(P62,R62,T62,V62)</f>
        <v>24.565900000000003</v>
      </c>
      <c r="AK62" s="6">
        <f t="shared" ref="AK62" si="77">SUM(W62,Y62,AA62,AC62)</f>
        <v>33.792199999999994</v>
      </c>
      <c r="AL62" s="6">
        <f t="shared" ref="AL62" si="78">SUM(X62,Z62,AB62,AD62)</f>
        <v>20.917100000000001</v>
      </c>
      <c r="AM62" s="17">
        <f t="shared" ref="AM62" si="79">LOG(AH62/AG62)</f>
        <v>0.11122261616464699</v>
      </c>
      <c r="AN62" s="54">
        <f t="shared" ref="AN62" si="80">LOG(AL62/AK62)</f>
        <v>-0.20831499423220973</v>
      </c>
      <c r="AO62" s="54">
        <f t="shared" ref="AO62" si="81">LOG(AJ62/AI62)</f>
        <v>-0.14002840776008552</v>
      </c>
    </row>
  </sheetData>
  <sortState ref="A15:BM29">
    <sortCondition ref="C15:C29"/>
  </sortState>
  <conditionalFormatting sqref="AM1 AM54 AM50 AM56 AM58 AM61 AM63:AM1048576">
    <cfRule type="cellIs" dxfId="108" priority="134" operator="greaterThan">
      <formula>0</formula>
    </cfRule>
  </conditionalFormatting>
  <conditionalFormatting sqref="AG36:AO36">
    <cfRule type="cellIs" dxfId="107" priority="133" operator="lessThan">
      <formula>0.05</formula>
    </cfRule>
  </conditionalFormatting>
  <conditionalFormatting sqref="AN51:AO53">
    <cfRule type="top10" dxfId="106" priority="193" percent="1" bottom="1" rank="10"/>
    <cfRule type="top10" dxfId="105" priority="194" percent="1" rank="10"/>
  </conditionalFormatting>
  <conditionalFormatting sqref="AM51:AM53">
    <cfRule type="top10" dxfId="104" priority="197" percent="1" bottom="1" rank="10"/>
    <cfRule type="top10" dxfId="103" priority="198" percent="1" rank="10"/>
  </conditionalFormatting>
  <conditionalFormatting sqref="AM13">
    <cfRule type="top10" dxfId="102" priority="71" percent="1" bottom="1" rank="10"/>
    <cfRule type="top10" dxfId="101" priority="72" percent="1" rank="10"/>
  </conditionalFormatting>
  <conditionalFormatting sqref="AN13">
    <cfRule type="top10" dxfId="100" priority="67" percent="1" bottom="1" rank="10"/>
    <cfRule type="top10" dxfId="99" priority="70" percent="1" rank="10"/>
  </conditionalFormatting>
  <conditionalFormatting sqref="AO13">
    <cfRule type="top10" dxfId="98" priority="68" percent="1" bottom="1" rank="10"/>
    <cfRule type="top10" dxfId="97" priority="69" percent="1" rank="10"/>
  </conditionalFormatting>
  <conditionalFormatting sqref="AM55">
    <cfRule type="top10" dxfId="96" priority="59" percent="1" bottom="1" rank="10"/>
    <cfRule type="top10" dxfId="95" priority="60" percent="1" rank="10"/>
  </conditionalFormatting>
  <conditionalFormatting sqref="AN55">
    <cfRule type="top10" dxfId="94" priority="55" percent="1" bottom="1" rank="10"/>
    <cfRule type="top10" dxfId="93" priority="58" percent="1" rank="10"/>
  </conditionalFormatting>
  <conditionalFormatting sqref="AO55">
    <cfRule type="top10" dxfId="92" priority="56" percent="1" bottom="1" rank="10"/>
    <cfRule type="top10" dxfId="91" priority="57" percent="1" rank="10"/>
  </conditionalFormatting>
  <conditionalFormatting sqref="AM57">
    <cfRule type="top10" dxfId="90" priority="53" percent="1" bottom="1" rank="10"/>
    <cfRule type="top10" dxfId="89" priority="54" percent="1" rank="10"/>
  </conditionalFormatting>
  <conditionalFormatting sqref="AN57">
    <cfRule type="top10" dxfId="88" priority="49" percent="1" bottom="1" rank="10"/>
    <cfRule type="top10" dxfId="87" priority="52" percent="1" rank="10"/>
  </conditionalFormatting>
  <conditionalFormatting sqref="AO57">
    <cfRule type="top10" dxfId="86" priority="50" percent="1" bottom="1" rank="10"/>
    <cfRule type="top10" dxfId="85" priority="51" percent="1" rank="10"/>
  </conditionalFormatting>
  <conditionalFormatting sqref="AM24:AM26">
    <cfRule type="top10" dxfId="84" priority="47" percent="1" bottom="1" rank="10"/>
    <cfRule type="top10" dxfId="83" priority="48" percent="1" rank="10"/>
  </conditionalFormatting>
  <conditionalFormatting sqref="AN24:AN26">
    <cfRule type="top10" dxfId="82" priority="43" percent="1" bottom="1" rank="10"/>
    <cfRule type="top10" dxfId="81" priority="46" percent="1" rank="10"/>
  </conditionalFormatting>
  <conditionalFormatting sqref="AO24:AO26">
    <cfRule type="top10" dxfId="80" priority="44" percent="1" bottom="1" rank="10"/>
    <cfRule type="top10" dxfId="79" priority="45" percent="1" rank="10"/>
  </conditionalFormatting>
  <conditionalFormatting sqref="AM12">
    <cfRule type="top10" dxfId="78" priority="23" percent="1" bottom="1" rank="10"/>
    <cfRule type="top10" dxfId="77" priority="24" percent="1" rank="10"/>
  </conditionalFormatting>
  <conditionalFormatting sqref="AN12">
    <cfRule type="top10" dxfId="76" priority="19" percent="1" bottom="1" rank="10"/>
    <cfRule type="top10" dxfId="75" priority="22" percent="1" rank="10"/>
  </conditionalFormatting>
  <conditionalFormatting sqref="AO12">
    <cfRule type="top10" dxfId="74" priority="20" percent="1" bottom="1" rank="10"/>
    <cfRule type="top10" dxfId="73" priority="21" percent="1" rank="10"/>
  </conditionalFormatting>
  <conditionalFormatting sqref="AM59">
    <cfRule type="top10" dxfId="72" priority="17" percent="1" bottom="1" rank="10"/>
    <cfRule type="top10" dxfId="71" priority="18" percent="1" rank="10"/>
  </conditionalFormatting>
  <conditionalFormatting sqref="AN59">
    <cfRule type="top10" dxfId="70" priority="13" percent="1" bottom="1" rank="10"/>
    <cfRule type="top10" dxfId="69" priority="16" percent="1" rank="10"/>
  </conditionalFormatting>
  <conditionalFormatting sqref="AO59">
    <cfRule type="top10" dxfId="68" priority="14" percent="1" bottom="1" rank="10"/>
    <cfRule type="top10" dxfId="67" priority="15" percent="1" rank="10"/>
  </conditionalFormatting>
  <conditionalFormatting sqref="AM27:AM33 AM2:AM11 AM14:AM20">
    <cfRule type="top10" dxfId="66" priority="199" percent="1" bottom="1" rank="10"/>
    <cfRule type="top10" dxfId="65" priority="200" percent="1" rank="10"/>
  </conditionalFormatting>
  <conditionalFormatting sqref="AN27:AN33 AN2:AN11 AN14:AN20">
    <cfRule type="top10" dxfId="64" priority="207" percent="1" bottom="1" rank="10"/>
    <cfRule type="top10" dxfId="63" priority="208" percent="1" rank="10"/>
  </conditionalFormatting>
  <conditionalFormatting sqref="AO27:AO33 AO2:AO11 AO14:AO20">
    <cfRule type="top10" dxfId="62" priority="215" percent="1" bottom="1" rank="10"/>
    <cfRule type="top10" dxfId="61" priority="216" percent="1" rank="10"/>
  </conditionalFormatting>
  <conditionalFormatting sqref="AM60">
    <cfRule type="top10" dxfId="60" priority="7" percent="1" bottom="1" rank="10"/>
    <cfRule type="top10" dxfId="59" priority="8" percent="1" rank="10"/>
  </conditionalFormatting>
  <conditionalFormatting sqref="AN60">
    <cfRule type="top10" dxfId="58" priority="9" percent="1" bottom="1" rank="10"/>
    <cfRule type="top10" dxfId="57" priority="10" percent="1" rank="10"/>
  </conditionalFormatting>
  <conditionalFormatting sqref="AO60">
    <cfRule type="top10" dxfId="56" priority="11" percent="1" bottom="1" rank="10"/>
    <cfRule type="top10" dxfId="55" priority="12" percent="1" rank="10"/>
  </conditionalFormatting>
  <conditionalFormatting sqref="AM62">
    <cfRule type="top10" dxfId="54" priority="5" percent="1" bottom="1" rank="10"/>
    <cfRule type="top10" dxfId="53" priority="6" percent="1" rank="10"/>
  </conditionalFormatting>
  <conditionalFormatting sqref="AN62">
    <cfRule type="top10" dxfId="52" priority="1" percent="1" bottom="1" rank="10"/>
    <cfRule type="top10" dxfId="51" priority="4" percent="1" rank="10"/>
  </conditionalFormatting>
  <conditionalFormatting sqref="AO62">
    <cfRule type="top10" dxfId="50" priority="2" percent="1" bottom="1" rank="10"/>
    <cfRule type="top10" dxfId="49" priority="3" percent="1" rank="10"/>
  </conditionalFormatting>
  <conditionalFormatting sqref="AM21:AM23">
    <cfRule type="top10" dxfId="48" priority="217" percent="1" bottom="1" rank="10"/>
    <cfRule type="top10" dxfId="47" priority="218" percent="1" rank="10"/>
  </conditionalFormatting>
  <conditionalFormatting sqref="AN21:AN23">
    <cfRule type="top10" dxfId="46" priority="221" percent="1" bottom="1" rank="10"/>
    <cfRule type="top10" dxfId="45" priority="222" percent="1" rank="10"/>
  </conditionalFormatting>
  <conditionalFormatting sqref="AO21:AO23">
    <cfRule type="top10" dxfId="44" priority="225" percent="1" bottom="1" rank="10"/>
    <cfRule type="top10" dxfId="43" priority="226" percent="1" rank="10"/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5"/>
  <sheetViews>
    <sheetView topLeftCell="K6" workbookViewId="0">
      <selection activeCell="AF32" sqref="AF32:AG35"/>
    </sheetView>
  </sheetViews>
  <sheetFormatPr baseColWidth="10" defaultColWidth="6.6640625" defaultRowHeight="16" x14ac:dyDescent="0.2"/>
  <cols>
    <col min="1" max="1" width="19.1640625" customWidth="1"/>
    <col min="2" max="2" width="14.83203125" customWidth="1"/>
    <col min="3" max="3" width="6.83203125" bestFit="1" customWidth="1"/>
    <col min="6" max="7" width="7.83203125" bestFit="1" customWidth="1"/>
    <col min="10" max="11" width="7.83203125" bestFit="1" customWidth="1"/>
    <col min="14" max="14" width="6.6640625" customWidth="1"/>
    <col min="15" max="15" width="6.83203125" bestFit="1" customWidth="1"/>
    <col min="18" max="18" width="6.83203125" bestFit="1" customWidth="1"/>
    <col min="19" max="19" width="7.83203125" bestFit="1" customWidth="1"/>
    <col min="22" max="22" width="7.83203125" bestFit="1" customWidth="1"/>
    <col min="23" max="23" width="6.83203125" bestFit="1" customWidth="1"/>
    <col min="26" max="27" width="6.83203125" bestFit="1" customWidth="1"/>
    <col min="30" max="31" width="6.83203125" bestFit="1" customWidth="1"/>
    <col min="32" max="32" width="6.6640625" style="5"/>
    <col min="33" max="33" width="10.1640625" style="5" customWidth="1"/>
    <col min="34" max="34" width="6.6640625" style="3"/>
    <col min="35" max="35" width="7.1640625" style="3" customWidth="1"/>
    <col min="36" max="37" width="6.6640625" style="3"/>
    <col min="38" max="38" width="6.6640625" style="43"/>
    <col min="39" max="40" width="6.6640625" style="58"/>
  </cols>
  <sheetData>
    <row r="1" spans="1:40" s="1" customFormat="1" ht="80" x14ac:dyDescent="0.2">
      <c r="A1" s="1" t="s">
        <v>101</v>
      </c>
      <c r="C1" s="1" t="s">
        <v>0</v>
      </c>
      <c r="D1" s="1" t="s">
        <v>1</v>
      </c>
      <c r="E1" s="1" t="s">
        <v>2</v>
      </c>
      <c r="F1" s="1" t="s">
        <v>121</v>
      </c>
      <c r="G1" s="1" t="s">
        <v>122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123</v>
      </c>
      <c r="M1" s="1" t="s">
        <v>124</v>
      </c>
      <c r="N1" s="1" t="s">
        <v>103</v>
      </c>
      <c r="O1" s="1" t="s">
        <v>104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109</v>
      </c>
      <c r="AC1" s="1" t="s">
        <v>110</v>
      </c>
      <c r="AD1" s="1" t="s">
        <v>100</v>
      </c>
      <c r="AE1" s="1" t="s">
        <v>102</v>
      </c>
      <c r="AF1" s="4" t="s">
        <v>56</v>
      </c>
      <c r="AG1" s="4" t="s">
        <v>57</v>
      </c>
      <c r="AH1" s="2" t="s">
        <v>58</v>
      </c>
      <c r="AI1" s="2" t="s">
        <v>59</v>
      </c>
      <c r="AJ1" s="2" t="s">
        <v>61</v>
      </c>
      <c r="AK1" s="2" t="s">
        <v>60</v>
      </c>
      <c r="AL1" s="42" t="s">
        <v>95</v>
      </c>
      <c r="AM1" s="53" t="s">
        <v>139</v>
      </c>
      <c r="AN1" s="53" t="s">
        <v>62</v>
      </c>
    </row>
    <row r="2" spans="1:40" s="6" customFormat="1" x14ac:dyDescent="0.2">
      <c r="A2" s="6" t="s">
        <v>16</v>
      </c>
      <c r="B2" t="s">
        <v>42</v>
      </c>
      <c r="C2" t="s">
        <v>17</v>
      </c>
      <c r="D2" t="s">
        <v>11</v>
      </c>
      <c r="E2" t="s">
        <v>6</v>
      </c>
      <c r="F2" t="s">
        <v>7</v>
      </c>
      <c r="G2" t="s">
        <v>7</v>
      </c>
      <c r="H2">
        <v>9.8340999999999994</v>
      </c>
      <c r="I2">
        <v>5.7705000000000002</v>
      </c>
      <c r="J2" t="s">
        <v>7</v>
      </c>
      <c r="K2" t="s">
        <v>7</v>
      </c>
      <c r="L2">
        <v>15.532500000000001</v>
      </c>
      <c r="M2">
        <v>5.9077999999999999</v>
      </c>
      <c r="N2" t="s">
        <v>7</v>
      </c>
      <c r="O2" t="s">
        <v>7</v>
      </c>
      <c r="P2">
        <v>5.9856999999999996</v>
      </c>
      <c r="Q2">
        <v>3.6991000000000001</v>
      </c>
      <c r="R2" t="s">
        <v>7</v>
      </c>
      <c r="S2" t="s">
        <v>7</v>
      </c>
      <c r="T2">
        <v>10.352499999999999</v>
      </c>
      <c r="U2">
        <v>9.4551999999999996</v>
      </c>
      <c r="V2" t="s">
        <v>7</v>
      </c>
      <c r="W2" t="s">
        <v>7</v>
      </c>
      <c r="X2">
        <v>10.4762</v>
      </c>
      <c r="Y2">
        <v>6.2159000000000004</v>
      </c>
      <c r="Z2" t="s">
        <v>7</v>
      </c>
      <c r="AA2" t="s">
        <v>7</v>
      </c>
      <c r="AB2">
        <v>11.262700000000001</v>
      </c>
      <c r="AC2">
        <v>6.8594999999999997</v>
      </c>
      <c r="AD2" s="60">
        <f>SUM(F2:M2)</f>
        <v>37.044899999999998</v>
      </c>
      <c r="AE2" s="59">
        <f>SUM(F2:AC2)</f>
        <v>101.35170000000001</v>
      </c>
      <c r="AF2" s="7">
        <f>SUM(F2,H2,J2,L2)</f>
        <v>25.366599999999998</v>
      </c>
      <c r="AG2" s="7">
        <f>SUM(G2,I2,K2,M2)</f>
        <v>11.6783</v>
      </c>
      <c r="AH2" s="6">
        <f>SUM(N2,P2,R2,T2)</f>
        <v>16.338200000000001</v>
      </c>
      <c r="AI2" s="6">
        <f>SUM(O2,Q2,S2,U2)</f>
        <v>13.154299999999999</v>
      </c>
      <c r="AJ2" s="6">
        <f>SUM(V2,X2,Z2,AB2)</f>
        <v>21.738900000000001</v>
      </c>
      <c r="AK2" s="6">
        <f>SUM(W2,Y2,AA2,AC2)</f>
        <v>13.0754</v>
      </c>
      <c r="AL2" s="17">
        <f>LOG(AG2/AF2)</f>
        <v>-0.33688263316462097</v>
      </c>
      <c r="AM2" s="54">
        <f>LOG(AK2/AJ2)</f>
        <v>-0.2207825811807739</v>
      </c>
      <c r="AN2" s="54">
        <f>LOG(AI2/AH2)</f>
        <v>-9.4136465807407851E-2</v>
      </c>
    </row>
    <row r="3" spans="1:40" s="6" customFormat="1" x14ac:dyDescent="0.2">
      <c r="A3" s="6" t="s">
        <v>12</v>
      </c>
      <c r="B3" t="s">
        <v>47</v>
      </c>
      <c r="C3" t="s">
        <v>17</v>
      </c>
      <c r="D3" t="s">
        <v>5</v>
      </c>
      <c r="E3" t="s">
        <v>6</v>
      </c>
      <c r="F3">
        <v>6.1976000000000004</v>
      </c>
      <c r="G3">
        <v>13.172800000000001</v>
      </c>
      <c r="H3" t="s">
        <v>7</v>
      </c>
      <c r="I3" t="s">
        <v>7</v>
      </c>
      <c r="J3">
        <v>7.1935000000000002</v>
      </c>
      <c r="K3">
        <v>4.1386000000000003</v>
      </c>
      <c r="L3" t="s">
        <v>7</v>
      </c>
      <c r="M3" t="s">
        <v>7</v>
      </c>
      <c r="N3">
        <v>8.6087000000000007</v>
      </c>
      <c r="O3">
        <v>3.6793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>
        <v>7.1398000000000001</v>
      </c>
      <c r="W3">
        <v>2.8071000000000002</v>
      </c>
      <c r="X3" t="s">
        <v>7</v>
      </c>
      <c r="Y3" t="s">
        <v>7</v>
      </c>
      <c r="Z3">
        <v>3.7138</v>
      </c>
      <c r="AA3">
        <v>3.8037000000000001</v>
      </c>
      <c r="AB3" t="s">
        <v>7</v>
      </c>
      <c r="AC3" t="s">
        <v>7</v>
      </c>
      <c r="AD3" s="60">
        <f t="shared" ref="AD3:AD12" si="0">SUM(F3:M3)</f>
        <v>30.702500000000001</v>
      </c>
      <c r="AE3" s="59">
        <f t="shared" ref="AE3:AE12" si="1">SUM(F3:AC3)</f>
        <v>60.454899999999995</v>
      </c>
      <c r="AF3" s="7">
        <f t="shared" ref="AF3:AF12" si="2">SUM(F3,H3,J3,L3)</f>
        <v>13.391100000000002</v>
      </c>
      <c r="AG3" s="7">
        <f t="shared" ref="AG3:AG12" si="3">SUM(G3,I3,K3,M3)</f>
        <v>17.311399999999999</v>
      </c>
      <c r="AH3" s="6">
        <f t="shared" ref="AH3:AH12" si="4">SUM(N3,P3,R3,T3)</f>
        <v>8.6087000000000007</v>
      </c>
      <c r="AI3" s="6">
        <f t="shared" ref="AI3:AI12" si="5">SUM(O3,Q3,S3,U3)</f>
        <v>3.6793</v>
      </c>
      <c r="AJ3" s="6">
        <f t="shared" ref="AJ3:AJ12" si="6">SUM(V3,X3,Z3,AB3)</f>
        <v>10.8536</v>
      </c>
      <c r="AK3" s="6">
        <f t="shared" ref="AK3:AK12" si="7">SUM(W3,Y3,AA3,AC3)</f>
        <v>6.6108000000000002</v>
      </c>
      <c r="AL3" s="17">
        <f t="shared" ref="AL3:AL12" si="8">LOG(AG3/AF3)</f>
        <v>0.1115159381585259</v>
      </c>
      <c r="AM3" s="54">
        <f t="shared" ref="AM3:AM12" si="9">LOG(AK3/AJ3)</f>
        <v>-0.21531979357155931</v>
      </c>
      <c r="AN3" s="54">
        <f t="shared" ref="AN3:AN12" si="10">LOG(AI3/AH3)</f>
        <v>-0.36917237313237855</v>
      </c>
    </row>
    <row r="4" spans="1:40" s="6" customFormat="1" x14ac:dyDescent="0.2">
      <c r="A4" s="6" t="s">
        <v>34</v>
      </c>
      <c r="B4" t="s">
        <v>39</v>
      </c>
      <c r="C4" t="s">
        <v>13</v>
      </c>
      <c r="D4" t="s">
        <v>5</v>
      </c>
      <c r="E4" t="s">
        <v>6</v>
      </c>
      <c r="F4" t="s">
        <v>7</v>
      </c>
      <c r="G4" t="s">
        <v>7</v>
      </c>
      <c r="H4">
        <v>10.939399999999999</v>
      </c>
      <c r="I4">
        <v>17.130400000000002</v>
      </c>
      <c r="J4" t="s">
        <v>7</v>
      </c>
      <c r="K4" t="s">
        <v>7</v>
      </c>
      <c r="L4">
        <v>17.140999999999998</v>
      </c>
      <c r="M4">
        <v>7.4870999999999999</v>
      </c>
      <c r="N4" t="s">
        <v>7</v>
      </c>
      <c r="O4" t="s">
        <v>7</v>
      </c>
      <c r="P4">
        <v>6.4284999999999997</v>
      </c>
      <c r="Q4">
        <v>0.56599999999999995</v>
      </c>
      <c r="R4" t="s">
        <v>7</v>
      </c>
      <c r="S4" t="s">
        <v>7</v>
      </c>
      <c r="T4">
        <v>5.6021999999999998</v>
      </c>
      <c r="U4">
        <v>12.3324</v>
      </c>
      <c r="V4" t="s">
        <v>7</v>
      </c>
      <c r="W4" t="s">
        <v>7</v>
      </c>
      <c r="X4">
        <v>13.9435</v>
      </c>
      <c r="Y4">
        <v>1.5322</v>
      </c>
      <c r="Z4" t="s">
        <v>7</v>
      </c>
      <c r="AA4" t="s">
        <v>7</v>
      </c>
      <c r="AB4">
        <v>5.5834999999999999</v>
      </c>
      <c r="AC4">
        <v>13.175700000000001</v>
      </c>
      <c r="AD4" s="60">
        <f t="shared" si="0"/>
        <v>52.697899999999997</v>
      </c>
      <c r="AE4" s="59">
        <f t="shared" si="1"/>
        <v>111.86190000000002</v>
      </c>
      <c r="AF4" s="7">
        <f t="shared" si="2"/>
        <v>28.080399999999997</v>
      </c>
      <c r="AG4" s="7">
        <f t="shared" si="3"/>
        <v>24.6175</v>
      </c>
      <c r="AH4" s="6">
        <f t="shared" si="4"/>
        <v>12.0307</v>
      </c>
      <c r="AI4" s="6">
        <f t="shared" si="5"/>
        <v>12.898400000000001</v>
      </c>
      <c r="AJ4" s="6">
        <f t="shared" si="6"/>
        <v>19.527000000000001</v>
      </c>
      <c r="AK4" s="6">
        <f t="shared" si="7"/>
        <v>14.7079</v>
      </c>
      <c r="AL4" s="17">
        <f t="shared" si="8"/>
        <v>-5.7159343353273523E-2</v>
      </c>
      <c r="AM4" s="54">
        <f t="shared" si="9"/>
        <v>-0.12308485785203582</v>
      </c>
      <c r="AN4" s="54">
        <f t="shared" si="10"/>
        <v>3.0244943703437568E-2</v>
      </c>
    </row>
    <row r="5" spans="1:40" s="6" customFormat="1" x14ac:dyDescent="0.2">
      <c r="A5" s="6" t="s">
        <v>35</v>
      </c>
      <c r="B5" t="s">
        <v>49</v>
      </c>
      <c r="C5" t="s">
        <v>13</v>
      </c>
      <c r="D5" t="s">
        <v>5</v>
      </c>
      <c r="E5" t="s">
        <v>6</v>
      </c>
      <c r="F5" t="s">
        <v>7</v>
      </c>
      <c r="G5" t="s">
        <v>7</v>
      </c>
      <c r="H5">
        <v>2.7479</v>
      </c>
      <c r="I5">
        <v>2.6355</v>
      </c>
      <c r="J5" t="s">
        <v>7</v>
      </c>
      <c r="K5" t="s">
        <v>7</v>
      </c>
      <c r="L5">
        <v>10.122</v>
      </c>
      <c r="M5">
        <v>6.3251999999999997</v>
      </c>
      <c r="N5" t="s">
        <v>7</v>
      </c>
      <c r="O5" t="s">
        <v>7</v>
      </c>
      <c r="P5">
        <v>6.4791999999999996</v>
      </c>
      <c r="Q5">
        <v>2.8723999999999998</v>
      </c>
      <c r="R5" t="s">
        <v>7</v>
      </c>
      <c r="S5" t="s">
        <v>7</v>
      </c>
      <c r="T5">
        <v>5.2234999999999996</v>
      </c>
      <c r="U5">
        <v>4.2145999999999999</v>
      </c>
      <c r="V5" t="s">
        <v>7</v>
      </c>
      <c r="W5" t="s">
        <v>7</v>
      </c>
      <c r="X5">
        <v>5.1470000000000002</v>
      </c>
      <c r="Y5">
        <v>3.9668000000000001</v>
      </c>
      <c r="Z5" t="s">
        <v>7</v>
      </c>
      <c r="AA5" t="s">
        <v>7</v>
      </c>
      <c r="AB5">
        <v>1.9512</v>
      </c>
      <c r="AC5">
        <v>3.3525999999999998</v>
      </c>
      <c r="AD5" s="60">
        <f t="shared" si="0"/>
        <v>21.8306</v>
      </c>
      <c r="AE5" s="59">
        <f t="shared" si="1"/>
        <v>55.037899999999993</v>
      </c>
      <c r="AF5" s="7">
        <f t="shared" si="2"/>
        <v>12.869899999999999</v>
      </c>
      <c r="AG5" s="7">
        <f t="shared" si="3"/>
        <v>8.9606999999999992</v>
      </c>
      <c r="AH5" s="6">
        <f t="shared" si="4"/>
        <v>11.7027</v>
      </c>
      <c r="AI5" s="6">
        <f t="shared" si="5"/>
        <v>7.0869999999999997</v>
      </c>
      <c r="AJ5" s="6">
        <f t="shared" si="6"/>
        <v>7.0982000000000003</v>
      </c>
      <c r="AK5" s="6">
        <f t="shared" si="7"/>
        <v>7.3193999999999999</v>
      </c>
      <c r="AL5" s="17">
        <f t="shared" si="8"/>
        <v>-0.15723323482654658</v>
      </c>
      <c r="AM5" s="54">
        <f t="shared" si="9"/>
        <v>1.3327249757407057E-2</v>
      </c>
      <c r="AN5" s="54">
        <f t="shared" si="10"/>
        <v>-0.21782363922588574</v>
      </c>
    </row>
    <row r="6" spans="1:40" s="6" customFormat="1" x14ac:dyDescent="0.2">
      <c r="A6" s="6" t="s">
        <v>15</v>
      </c>
      <c r="B6" t="s">
        <v>54</v>
      </c>
      <c r="C6" t="s">
        <v>13</v>
      </c>
      <c r="D6" t="s">
        <v>11</v>
      </c>
      <c r="E6" t="s">
        <v>6</v>
      </c>
      <c r="F6">
        <v>14.397600000000001</v>
      </c>
      <c r="G6">
        <v>34.476100000000002</v>
      </c>
      <c r="H6" t="s">
        <v>7</v>
      </c>
      <c r="I6" t="s">
        <v>7</v>
      </c>
      <c r="J6">
        <v>21.028300000000002</v>
      </c>
      <c r="K6">
        <v>3.5352000000000001</v>
      </c>
      <c r="L6" t="s">
        <v>7</v>
      </c>
      <c r="M6" t="s">
        <v>7</v>
      </c>
      <c r="N6">
        <v>17.533300000000001</v>
      </c>
      <c r="O6">
        <v>4.3052999999999999</v>
      </c>
      <c r="P6" t="s">
        <v>7</v>
      </c>
      <c r="Q6" t="s">
        <v>7</v>
      </c>
      <c r="R6">
        <v>6.7028999999999996</v>
      </c>
      <c r="S6">
        <v>10.6272</v>
      </c>
      <c r="T6" t="s">
        <v>7</v>
      </c>
      <c r="U6" t="s">
        <v>7</v>
      </c>
      <c r="V6">
        <v>7.6734999999999998</v>
      </c>
      <c r="W6">
        <v>4.4692999999999996</v>
      </c>
      <c r="X6" t="s">
        <v>7</v>
      </c>
      <c r="Y6" t="s">
        <v>7</v>
      </c>
      <c r="Z6">
        <v>3.246</v>
      </c>
      <c r="AA6">
        <v>8.7887000000000004</v>
      </c>
      <c r="AB6" t="s">
        <v>7</v>
      </c>
      <c r="AC6" t="s">
        <v>7</v>
      </c>
      <c r="AD6" s="60">
        <f t="shared" si="0"/>
        <v>73.437200000000004</v>
      </c>
      <c r="AE6" s="59">
        <f t="shared" si="1"/>
        <v>136.7834</v>
      </c>
      <c r="AF6" s="7">
        <f t="shared" si="2"/>
        <v>35.425899999999999</v>
      </c>
      <c r="AG6" s="7">
        <f t="shared" si="3"/>
        <v>38.011300000000006</v>
      </c>
      <c r="AH6" s="6">
        <f t="shared" si="4"/>
        <v>24.2362</v>
      </c>
      <c r="AI6" s="6">
        <f t="shared" si="5"/>
        <v>14.932500000000001</v>
      </c>
      <c r="AJ6" s="6">
        <f t="shared" si="6"/>
        <v>10.919499999999999</v>
      </c>
      <c r="AK6" s="6">
        <f t="shared" si="7"/>
        <v>13.257999999999999</v>
      </c>
      <c r="AL6" s="17">
        <f t="shared" si="8"/>
        <v>3.0591830510690626E-2</v>
      </c>
      <c r="AM6" s="54">
        <f t="shared" si="9"/>
        <v>8.4275262046531421E-2</v>
      </c>
      <c r="AN6" s="54">
        <f t="shared" si="10"/>
        <v>-0.21033200426979892</v>
      </c>
    </row>
    <row r="7" spans="1:40" s="6" customFormat="1" x14ac:dyDescent="0.2">
      <c r="A7" s="6" t="s">
        <v>12</v>
      </c>
      <c r="B7" t="s">
        <v>38</v>
      </c>
      <c r="C7" t="s">
        <v>10</v>
      </c>
      <c r="D7" t="s">
        <v>11</v>
      </c>
      <c r="E7" t="s">
        <v>6</v>
      </c>
      <c r="F7">
        <v>10.7508</v>
      </c>
      <c r="G7">
        <v>6.5848000000000004</v>
      </c>
      <c r="H7" t="s">
        <v>7</v>
      </c>
      <c r="I7" t="s">
        <v>7</v>
      </c>
      <c r="J7">
        <v>6.4383999999999997</v>
      </c>
      <c r="K7">
        <v>7.9759000000000002</v>
      </c>
      <c r="L7" t="s">
        <v>7</v>
      </c>
      <c r="M7" t="s">
        <v>7</v>
      </c>
      <c r="N7">
        <v>2.6646000000000001</v>
      </c>
      <c r="O7">
        <v>2.8395999999999999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>
        <v>5.5045999999999999</v>
      </c>
      <c r="W7">
        <v>0.77400000000000002</v>
      </c>
      <c r="X7" t="s">
        <v>7</v>
      </c>
      <c r="Y7" t="s">
        <v>7</v>
      </c>
      <c r="Z7">
        <v>4.3384</v>
      </c>
      <c r="AA7">
        <v>3.4441999999999999</v>
      </c>
      <c r="AB7" t="s">
        <v>7</v>
      </c>
      <c r="AC7" t="s">
        <v>7</v>
      </c>
      <c r="AD7" s="60">
        <f t="shared" si="0"/>
        <v>31.7499</v>
      </c>
      <c r="AE7" s="59">
        <f t="shared" si="1"/>
        <v>51.315300000000008</v>
      </c>
      <c r="AF7" s="7">
        <f t="shared" si="2"/>
        <v>17.1892</v>
      </c>
      <c r="AG7" s="7">
        <f t="shared" si="3"/>
        <v>14.560700000000001</v>
      </c>
      <c r="AH7" s="6">
        <f t="shared" si="4"/>
        <v>2.6646000000000001</v>
      </c>
      <c r="AI7" s="6">
        <f t="shared" si="5"/>
        <v>2.8395999999999999</v>
      </c>
      <c r="AJ7" s="6">
        <f t="shared" si="6"/>
        <v>9.843</v>
      </c>
      <c r="AK7" s="6">
        <f t="shared" si="7"/>
        <v>4.2181999999999995</v>
      </c>
      <c r="AL7" s="17">
        <f t="shared" si="8"/>
        <v>-7.2073410704994956E-2</v>
      </c>
      <c r="AM7" s="54">
        <f t="shared" si="9"/>
        <v>-0.36800031775411501</v>
      </c>
      <c r="AN7" s="54">
        <f t="shared" si="10"/>
        <v>2.7625143944803456E-2</v>
      </c>
    </row>
    <row r="8" spans="1:40" s="6" customFormat="1" x14ac:dyDescent="0.2">
      <c r="A8" s="6" t="s">
        <v>26</v>
      </c>
      <c r="B8" t="s">
        <v>40</v>
      </c>
      <c r="C8" t="s">
        <v>10</v>
      </c>
      <c r="D8" t="s">
        <v>5</v>
      </c>
      <c r="E8" t="s">
        <v>6</v>
      </c>
      <c r="F8" t="s">
        <v>7</v>
      </c>
      <c r="G8" t="s">
        <v>7</v>
      </c>
      <c r="H8">
        <v>2.8643000000000001</v>
      </c>
      <c r="I8">
        <v>0.68130000000000002</v>
      </c>
      <c r="J8" t="s">
        <v>7</v>
      </c>
      <c r="K8" t="s">
        <v>7</v>
      </c>
      <c r="L8">
        <v>3.6555</v>
      </c>
      <c r="M8">
        <v>5.9335000000000004</v>
      </c>
      <c r="N8" t="s">
        <v>7</v>
      </c>
      <c r="O8" t="s">
        <v>7</v>
      </c>
      <c r="P8">
        <v>2.7145999999999999</v>
      </c>
      <c r="Q8">
        <v>1.7054</v>
      </c>
      <c r="R8" t="s">
        <v>7</v>
      </c>
      <c r="S8" t="s">
        <v>7</v>
      </c>
      <c r="T8">
        <v>7.2686000000000002</v>
      </c>
      <c r="U8">
        <v>8.1188000000000002</v>
      </c>
      <c r="V8" t="s">
        <v>7</v>
      </c>
      <c r="W8" t="s">
        <v>7</v>
      </c>
      <c r="X8">
        <v>2.9060000000000001</v>
      </c>
      <c r="Y8">
        <v>3.9293999999999998</v>
      </c>
      <c r="Z8" t="s">
        <v>7</v>
      </c>
      <c r="AA8" t="s">
        <v>7</v>
      </c>
      <c r="AB8">
        <v>7.0827999999999998</v>
      </c>
      <c r="AC8">
        <v>4.8741000000000003</v>
      </c>
      <c r="AD8" s="60">
        <f t="shared" si="0"/>
        <v>13.134600000000001</v>
      </c>
      <c r="AE8" s="59">
        <f t="shared" si="1"/>
        <v>51.734299999999998</v>
      </c>
      <c r="AF8" s="7">
        <f t="shared" si="2"/>
        <v>6.5198</v>
      </c>
      <c r="AG8" s="7">
        <f t="shared" si="3"/>
        <v>6.6148000000000007</v>
      </c>
      <c r="AH8" s="6">
        <f t="shared" si="4"/>
        <v>9.9832000000000001</v>
      </c>
      <c r="AI8" s="6">
        <f t="shared" si="5"/>
        <v>9.8242000000000012</v>
      </c>
      <c r="AJ8" s="6">
        <f t="shared" si="6"/>
        <v>9.9887999999999995</v>
      </c>
      <c r="AK8" s="6">
        <f t="shared" si="7"/>
        <v>8.8034999999999997</v>
      </c>
      <c r="AL8" s="17">
        <f t="shared" si="8"/>
        <v>6.2824441174685313E-3</v>
      </c>
      <c r="AM8" s="54">
        <f t="shared" si="9"/>
        <v>-5.4857949017959456E-2</v>
      </c>
      <c r="AN8" s="54">
        <f t="shared" si="10"/>
        <v>-6.9725764996085675E-3</v>
      </c>
    </row>
    <row r="9" spans="1:40" s="6" customFormat="1" x14ac:dyDescent="0.2">
      <c r="A9" s="6" t="s">
        <v>9</v>
      </c>
      <c r="B9" t="s">
        <v>41</v>
      </c>
      <c r="C9" t="s">
        <v>10</v>
      </c>
      <c r="D9" t="s">
        <v>5</v>
      </c>
      <c r="E9" t="s">
        <v>6</v>
      </c>
      <c r="F9" t="s">
        <v>7</v>
      </c>
      <c r="G9" t="s">
        <v>7</v>
      </c>
      <c r="H9">
        <v>10.4977</v>
      </c>
      <c r="I9">
        <v>9.9575999999999993</v>
      </c>
      <c r="J9" t="s">
        <v>7</v>
      </c>
      <c r="K9" t="s">
        <v>7</v>
      </c>
      <c r="L9">
        <v>8.9505999999999997</v>
      </c>
      <c r="M9">
        <v>14.076700000000001</v>
      </c>
      <c r="N9" t="s">
        <v>7</v>
      </c>
      <c r="O9" t="s">
        <v>7</v>
      </c>
      <c r="P9">
        <v>5.1797000000000004</v>
      </c>
      <c r="Q9">
        <v>8.1546000000000003</v>
      </c>
      <c r="R9" t="s">
        <v>7</v>
      </c>
      <c r="S9" t="s">
        <v>7</v>
      </c>
      <c r="T9">
        <v>11.4582</v>
      </c>
      <c r="U9">
        <v>9.3736999999999995</v>
      </c>
      <c r="V9" t="s">
        <v>7</v>
      </c>
      <c r="W9" t="s">
        <v>7</v>
      </c>
      <c r="X9">
        <v>2.7198000000000002</v>
      </c>
      <c r="Y9">
        <v>3.7195</v>
      </c>
      <c r="Z9" t="s">
        <v>7</v>
      </c>
      <c r="AA9" t="s">
        <v>7</v>
      </c>
      <c r="AB9">
        <v>11.534800000000001</v>
      </c>
      <c r="AC9">
        <v>4.8106</v>
      </c>
      <c r="AD9" s="60">
        <f t="shared" si="0"/>
        <v>43.482600000000005</v>
      </c>
      <c r="AE9" s="59">
        <f t="shared" si="1"/>
        <v>100.43350000000001</v>
      </c>
      <c r="AF9" s="7">
        <f t="shared" si="2"/>
        <v>19.4483</v>
      </c>
      <c r="AG9" s="7">
        <f t="shared" si="3"/>
        <v>24.034300000000002</v>
      </c>
      <c r="AH9" s="6">
        <f t="shared" si="4"/>
        <v>16.637900000000002</v>
      </c>
      <c r="AI9" s="6">
        <f t="shared" si="5"/>
        <v>17.528300000000002</v>
      </c>
      <c r="AJ9" s="6">
        <f t="shared" si="6"/>
        <v>14.2546</v>
      </c>
      <c r="AK9" s="6">
        <f t="shared" si="7"/>
        <v>8.5301000000000009</v>
      </c>
      <c r="AL9" s="17">
        <f t="shared" si="8"/>
        <v>9.1949832701754469E-2</v>
      </c>
      <c r="AM9" s="54">
        <f t="shared" si="9"/>
        <v>-0.22300091251318638</v>
      </c>
      <c r="AN9" s="54">
        <f t="shared" si="10"/>
        <v>2.2641287947123123E-2</v>
      </c>
    </row>
    <row r="10" spans="1:40" s="6" customFormat="1" x14ac:dyDescent="0.2">
      <c r="A10" s="6" t="s">
        <v>14</v>
      </c>
      <c r="B10" t="s">
        <v>46</v>
      </c>
      <c r="C10" t="s">
        <v>10</v>
      </c>
      <c r="D10" t="s">
        <v>5</v>
      </c>
      <c r="E10" t="s">
        <v>6</v>
      </c>
      <c r="F10" t="s">
        <v>7</v>
      </c>
      <c r="G10" t="s">
        <v>7</v>
      </c>
      <c r="H10">
        <v>2.9687999999999999</v>
      </c>
      <c r="I10">
        <v>2.4144999999999999</v>
      </c>
      <c r="J10" t="s">
        <v>7</v>
      </c>
      <c r="K10" t="s">
        <v>7</v>
      </c>
      <c r="L10">
        <v>3.609</v>
      </c>
      <c r="M10">
        <v>5.2210999999999999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>
        <v>7.07</v>
      </c>
      <c r="U10">
        <v>9.2407000000000004</v>
      </c>
      <c r="V10" t="s">
        <v>7</v>
      </c>
      <c r="W10" t="s">
        <v>7</v>
      </c>
      <c r="X10">
        <v>0.70750000000000002</v>
      </c>
      <c r="Y10">
        <v>0.75770000000000004</v>
      </c>
      <c r="Z10" t="s">
        <v>7</v>
      </c>
      <c r="AA10" t="s">
        <v>7</v>
      </c>
      <c r="AB10">
        <v>5.1719999999999997</v>
      </c>
      <c r="AC10">
        <v>3.5247999999999999</v>
      </c>
      <c r="AD10" s="60">
        <f t="shared" si="0"/>
        <v>14.2134</v>
      </c>
      <c r="AE10" s="59">
        <f t="shared" si="1"/>
        <v>40.686099999999996</v>
      </c>
      <c r="AF10" s="7">
        <f t="shared" si="2"/>
        <v>6.5777999999999999</v>
      </c>
      <c r="AG10" s="7">
        <f t="shared" si="3"/>
        <v>7.6356000000000002</v>
      </c>
      <c r="AH10" s="6">
        <f t="shared" si="4"/>
        <v>7.07</v>
      </c>
      <c r="AI10" s="6">
        <f t="shared" si="5"/>
        <v>9.2407000000000004</v>
      </c>
      <c r="AJ10" s="6">
        <f t="shared" si="6"/>
        <v>5.8795000000000002</v>
      </c>
      <c r="AK10" s="6">
        <f t="shared" si="7"/>
        <v>4.2824999999999998</v>
      </c>
      <c r="AL10" s="17">
        <f t="shared" si="8"/>
        <v>6.4762504791645123E-2</v>
      </c>
      <c r="AM10" s="54">
        <f t="shared" si="9"/>
        <v>-0.13764302306547377</v>
      </c>
      <c r="AN10" s="54">
        <f t="shared" si="10"/>
        <v>0.11628545727413045</v>
      </c>
    </row>
    <row r="11" spans="1:40" s="6" customFormat="1" x14ac:dyDescent="0.2">
      <c r="A11" s="6" t="s">
        <v>22</v>
      </c>
      <c r="B11" t="s">
        <v>53</v>
      </c>
      <c r="C11" t="s">
        <v>10</v>
      </c>
      <c r="D11" t="s">
        <v>11</v>
      </c>
      <c r="E11" t="s">
        <v>6</v>
      </c>
      <c r="F11" t="s">
        <v>7</v>
      </c>
      <c r="G11" t="s">
        <v>7</v>
      </c>
      <c r="H11">
        <v>17.993600000000001</v>
      </c>
      <c r="I11">
        <v>16.2532</v>
      </c>
      <c r="J11" t="s">
        <v>7</v>
      </c>
      <c r="K11" t="s">
        <v>7</v>
      </c>
      <c r="L11">
        <v>14.7036</v>
      </c>
      <c r="M11">
        <v>19.738399999999999</v>
      </c>
      <c r="N11" t="s">
        <v>7</v>
      </c>
      <c r="O11" t="s">
        <v>7</v>
      </c>
      <c r="P11">
        <v>6.6546000000000003</v>
      </c>
      <c r="Q11">
        <v>5.0128000000000004</v>
      </c>
      <c r="R11" t="s">
        <v>7</v>
      </c>
      <c r="S11" t="s">
        <v>7</v>
      </c>
      <c r="T11">
        <v>17.013300000000001</v>
      </c>
      <c r="U11">
        <v>8.0008999999999997</v>
      </c>
      <c r="V11" t="s">
        <v>7</v>
      </c>
      <c r="W11" t="s">
        <v>7</v>
      </c>
      <c r="X11">
        <v>9.9807000000000006</v>
      </c>
      <c r="Y11">
        <v>7.2762000000000002</v>
      </c>
      <c r="Z11" t="s">
        <v>7</v>
      </c>
      <c r="AA11" t="s">
        <v>7</v>
      </c>
      <c r="AB11">
        <v>8.4257000000000009</v>
      </c>
      <c r="AC11">
        <v>3.8489</v>
      </c>
      <c r="AD11" s="60">
        <f t="shared" si="0"/>
        <v>68.688800000000001</v>
      </c>
      <c r="AE11" s="59">
        <f t="shared" si="1"/>
        <v>134.90189999999998</v>
      </c>
      <c r="AF11" s="7">
        <f t="shared" si="2"/>
        <v>32.697200000000002</v>
      </c>
      <c r="AG11" s="7">
        <f t="shared" si="3"/>
        <v>35.991599999999998</v>
      </c>
      <c r="AH11" s="6">
        <f t="shared" si="4"/>
        <v>23.667900000000003</v>
      </c>
      <c r="AI11" s="6">
        <f t="shared" si="5"/>
        <v>13.0137</v>
      </c>
      <c r="AJ11" s="6">
        <f t="shared" si="6"/>
        <v>18.406400000000001</v>
      </c>
      <c r="AK11" s="6">
        <f t="shared" si="7"/>
        <v>11.1251</v>
      </c>
      <c r="AL11" s="17">
        <f t="shared" si="8"/>
        <v>4.1690589790884136E-2</v>
      </c>
      <c r="AM11" s="54">
        <f t="shared" si="9"/>
        <v>-0.21866493228868411</v>
      </c>
      <c r="AN11" s="54">
        <f t="shared" si="10"/>
        <v>-0.25975893477377032</v>
      </c>
    </row>
    <row r="12" spans="1:40" s="6" customFormat="1" x14ac:dyDescent="0.2">
      <c r="A12" s="6" t="s">
        <v>33</v>
      </c>
      <c r="B12" t="s">
        <v>55</v>
      </c>
      <c r="C12" t="s">
        <v>10</v>
      </c>
      <c r="D12" t="s">
        <v>11</v>
      </c>
      <c r="E12" t="s">
        <v>6</v>
      </c>
      <c r="F12">
        <v>8.6340000000000003</v>
      </c>
      <c r="G12">
        <v>26.777999999999999</v>
      </c>
      <c r="H12" t="s">
        <v>7</v>
      </c>
      <c r="I12" t="s">
        <v>7</v>
      </c>
      <c r="J12">
        <v>4.9043999999999999</v>
      </c>
      <c r="K12">
        <v>17.168500000000002</v>
      </c>
      <c r="L12" t="s">
        <v>7</v>
      </c>
      <c r="M12" t="s">
        <v>7</v>
      </c>
      <c r="N12">
        <v>6.5033000000000003</v>
      </c>
      <c r="O12">
        <v>12.391400000000001</v>
      </c>
      <c r="P12" t="s">
        <v>7</v>
      </c>
      <c r="Q12" t="s">
        <v>7</v>
      </c>
      <c r="R12">
        <v>9.4438999999999993</v>
      </c>
      <c r="S12">
        <v>7.8524000000000003</v>
      </c>
      <c r="T12" t="s">
        <v>7</v>
      </c>
      <c r="U12" t="s">
        <v>7</v>
      </c>
      <c r="V12">
        <v>5.5960000000000001</v>
      </c>
      <c r="W12">
        <v>17.0138</v>
      </c>
      <c r="X12" t="s">
        <v>7</v>
      </c>
      <c r="Y12" t="s">
        <v>7</v>
      </c>
      <c r="Z12">
        <v>9.1105</v>
      </c>
      <c r="AA12">
        <v>14.4909</v>
      </c>
      <c r="AB12" t="s">
        <v>7</v>
      </c>
      <c r="AC12" t="s">
        <v>7</v>
      </c>
      <c r="AD12" s="60">
        <f t="shared" si="0"/>
        <v>57.484900000000003</v>
      </c>
      <c r="AE12" s="59">
        <f t="shared" si="1"/>
        <v>139.88710000000003</v>
      </c>
      <c r="AF12" s="7">
        <f t="shared" si="2"/>
        <v>13.538399999999999</v>
      </c>
      <c r="AG12" s="7">
        <f t="shared" si="3"/>
        <v>43.9465</v>
      </c>
      <c r="AH12" s="6">
        <f t="shared" si="4"/>
        <v>15.947199999999999</v>
      </c>
      <c r="AI12" s="6">
        <f t="shared" si="5"/>
        <v>20.2438</v>
      </c>
      <c r="AJ12" s="6">
        <f t="shared" si="6"/>
        <v>14.7065</v>
      </c>
      <c r="AK12" s="6">
        <f t="shared" si="7"/>
        <v>31.5047</v>
      </c>
      <c r="AL12" s="17">
        <f t="shared" si="8"/>
        <v>0.51135695114197377</v>
      </c>
      <c r="AM12" s="54">
        <f t="shared" si="9"/>
        <v>0.33086602117099195</v>
      </c>
      <c r="AN12" s="54">
        <f t="shared" si="10"/>
        <v>0.10360759709918406</v>
      </c>
    </row>
    <row r="13" spans="1:40" s="6" customFormat="1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60"/>
      <c r="AE13" s="59"/>
      <c r="AF13" s="7"/>
      <c r="AG13" s="7"/>
      <c r="AL13" s="17"/>
      <c r="AM13" s="54"/>
      <c r="AN13" s="54"/>
    </row>
    <row r="14" spans="1:40" x14ac:dyDescent="0.2">
      <c r="A14" t="s">
        <v>3</v>
      </c>
      <c r="B14" t="s">
        <v>36</v>
      </c>
      <c r="C14" t="s">
        <v>4</v>
      </c>
      <c r="D14" t="s">
        <v>5</v>
      </c>
      <c r="E14" t="s">
        <v>6</v>
      </c>
      <c r="F14" t="s">
        <v>7</v>
      </c>
      <c r="G14" t="s">
        <v>7</v>
      </c>
      <c r="H14">
        <v>4.9355000000000002</v>
      </c>
      <c r="I14">
        <v>5.2922000000000002</v>
      </c>
      <c r="J14" t="s">
        <v>7</v>
      </c>
      <c r="K14" t="s">
        <v>7</v>
      </c>
      <c r="L14">
        <v>4.2678000000000003</v>
      </c>
      <c r="M14">
        <v>10.077299999999999</v>
      </c>
      <c r="N14" t="s">
        <v>7</v>
      </c>
      <c r="O14" t="s">
        <v>7</v>
      </c>
      <c r="P14">
        <v>9.0357000000000003</v>
      </c>
      <c r="Q14">
        <v>6.1130000000000004</v>
      </c>
      <c r="R14" t="s">
        <v>7</v>
      </c>
      <c r="S14" t="s">
        <v>7</v>
      </c>
      <c r="T14">
        <v>9.9093</v>
      </c>
      <c r="U14">
        <v>7.2441000000000004</v>
      </c>
      <c r="V14" t="s">
        <v>7</v>
      </c>
      <c r="W14" t="s">
        <v>7</v>
      </c>
      <c r="X14">
        <v>3.8035999999999999</v>
      </c>
      <c r="Y14">
        <v>4.3971999999999998</v>
      </c>
      <c r="Z14" t="s">
        <v>7</v>
      </c>
      <c r="AA14" t="s">
        <v>7</v>
      </c>
      <c r="AB14">
        <v>9.0648</v>
      </c>
      <c r="AC14">
        <v>3.8130999999999999</v>
      </c>
      <c r="AD14" s="60">
        <f t="shared" ref="AD14:AD24" si="11">SUM(F14:M14)</f>
        <v>24.572800000000001</v>
      </c>
      <c r="AE14" s="59">
        <f t="shared" ref="AE14:AE24" si="12">SUM(F14:AC14)</f>
        <v>77.953600000000023</v>
      </c>
      <c r="AF14" s="7">
        <f t="shared" ref="AF14:AF24" si="13">SUM(F14,H14,J14,L14)</f>
        <v>9.2033000000000005</v>
      </c>
      <c r="AG14" s="7">
        <f t="shared" ref="AG14:AG24" si="14">SUM(G14,I14,K14,M14)</f>
        <v>15.369499999999999</v>
      </c>
      <c r="AH14" s="6">
        <f t="shared" ref="AH14:AH24" si="15">SUM(N14,P14,R14,T14)</f>
        <v>18.945</v>
      </c>
      <c r="AI14" s="6">
        <f t="shared" ref="AI14:AI24" si="16">SUM(O14,Q14,S14,U14)</f>
        <v>13.357100000000001</v>
      </c>
      <c r="AJ14" s="6">
        <f t="shared" ref="AJ14:AJ24" si="17">SUM(V14,X14,Z14,AB14)</f>
        <v>12.868399999999999</v>
      </c>
      <c r="AK14" s="6">
        <f t="shared" ref="AK14:AK24" si="18">SUM(W14,Y14,AA14,AC14)</f>
        <v>8.2103000000000002</v>
      </c>
      <c r="AL14" s="17">
        <f t="shared" ref="AL14:AL24" si="19">LOG(AG14/AF14)</f>
        <v>0.2227161603217534</v>
      </c>
      <c r="AM14" s="54">
        <f t="shared" ref="AM14:AM24" si="20">LOG(AK14/AJ14)</f>
        <v>-0.1951655257050057</v>
      </c>
      <c r="AN14" s="54">
        <f t="shared" ref="AN14:AN24" si="21">LOG(AI14/AH14)</f>
        <v>-0.15178243221321719</v>
      </c>
    </row>
    <row r="15" spans="1:40" x14ac:dyDescent="0.2">
      <c r="A15" t="s">
        <v>8</v>
      </c>
      <c r="B15" t="s">
        <v>37</v>
      </c>
      <c r="C15" t="s">
        <v>4</v>
      </c>
      <c r="D15" t="s">
        <v>5</v>
      </c>
      <c r="E15" t="s">
        <v>6</v>
      </c>
      <c r="F15" t="s">
        <v>7</v>
      </c>
      <c r="G15" t="s">
        <v>7</v>
      </c>
      <c r="H15">
        <v>10.4101</v>
      </c>
      <c r="I15">
        <v>12.583299999999999</v>
      </c>
      <c r="J15" t="s">
        <v>7</v>
      </c>
      <c r="K15" t="s">
        <v>7</v>
      </c>
      <c r="L15">
        <v>17.0733</v>
      </c>
      <c r="M15">
        <v>15.039300000000001</v>
      </c>
      <c r="N15" t="s">
        <v>7</v>
      </c>
      <c r="O15" t="s">
        <v>7</v>
      </c>
      <c r="P15">
        <v>13.5222</v>
      </c>
      <c r="Q15">
        <v>8.8762000000000008</v>
      </c>
      <c r="R15" t="s">
        <v>7</v>
      </c>
      <c r="S15" t="s">
        <v>7</v>
      </c>
      <c r="T15">
        <v>18.668500000000002</v>
      </c>
      <c r="U15">
        <v>10.288600000000001</v>
      </c>
      <c r="V15" t="s">
        <v>7</v>
      </c>
      <c r="W15" t="s">
        <v>7</v>
      </c>
      <c r="X15">
        <v>7.8771000000000004</v>
      </c>
      <c r="Y15">
        <v>17.68</v>
      </c>
      <c r="Z15" t="s">
        <v>7</v>
      </c>
      <c r="AA15" t="s">
        <v>7</v>
      </c>
      <c r="AB15">
        <v>2.8060999999999998</v>
      </c>
      <c r="AC15">
        <v>26.205400000000001</v>
      </c>
      <c r="AD15" s="60">
        <f t="shared" si="11"/>
        <v>55.105999999999995</v>
      </c>
      <c r="AE15" s="59">
        <f t="shared" si="12"/>
        <v>161.03009999999998</v>
      </c>
      <c r="AF15" s="7">
        <f t="shared" si="13"/>
        <v>27.4834</v>
      </c>
      <c r="AG15" s="7">
        <f t="shared" si="14"/>
        <v>27.622599999999998</v>
      </c>
      <c r="AH15" s="6">
        <f t="shared" si="15"/>
        <v>32.1907</v>
      </c>
      <c r="AI15" s="6">
        <f t="shared" si="16"/>
        <v>19.1648</v>
      </c>
      <c r="AJ15" s="6">
        <f t="shared" si="17"/>
        <v>10.683199999999999</v>
      </c>
      <c r="AK15" s="6">
        <f t="shared" si="18"/>
        <v>43.885400000000004</v>
      </c>
      <c r="AL15" s="17">
        <f t="shared" si="19"/>
        <v>2.1940957595999594E-3</v>
      </c>
      <c r="AM15" s="54">
        <f t="shared" si="20"/>
        <v>0.61361870226283699</v>
      </c>
      <c r="AN15" s="54">
        <f t="shared" si="21"/>
        <v>-0.22522612929615987</v>
      </c>
    </row>
    <row r="16" spans="1:40" x14ac:dyDescent="0.2">
      <c r="A16" t="s">
        <v>27</v>
      </c>
      <c r="B16" t="s">
        <v>44</v>
      </c>
      <c r="C16" t="s">
        <v>4</v>
      </c>
      <c r="D16" t="s">
        <v>11</v>
      </c>
      <c r="E16" t="s">
        <v>6</v>
      </c>
      <c r="F16" t="s">
        <v>7</v>
      </c>
      <c r="G16" t="s">
        <v>7</v>
      </c>
      <c r="H16">
        <v>2.9409000000000001</v>
      </c>
      <c r="I16">
        <v>21.433900000000001</v>
      </c>
      <c r="J16" t="s">
        <v>7</v>
      </c>
      <c r="K16" t="s">
        <v>7</v>
      </c>
      <c r="L16">
        <v>16.087599999999998</v>
      </c>
      <c r="M16">
        <v>4.0387000000000004</v>
      </c>
      <c r="N16" t="s">
        <v>7</v>
      </c>
      <c r="O16" t="s">
        <v>7</v>
      </c>
      <c r="P16">
        <v>11.252700000000001</v>
      </c>
      <c r="Q16">
        <v>2.7357999999999998</v>
      </c>
      <c r="R16" t="s">
        <v>7</v>
      </c>
      <c r="S16" t="s">
        <v>7</v>
      </c>
      <c r="T16">
        <v>5.0858999999999996</v>
      </c>
      <c r="U16">
        <v>14.427199999999999</v>
      </c>
      <c r="V16" t="s">
        <v>7</v>
      </c>
      <c r="W16" t="s">
        <v>7</v>
      </c>
      <c r="X16">
        <v>6.8651</v>
      </c>
      <c r="Y16">
        <v>2.1937000000000002</v>
      </c>
      <c r="Z16" t="s">
        <v>7</v>
      </c>
      <c r="AA16" t="s">
        <v>7</v>
      </c>
      <c r="AB16">
        <v>3.0017999999999998</v>
      </c>
      <c r="AC16">
        <v>11.541499999999999</v>
      </c>
      <c r="AD16" s="60">
        <f t="shared" si="11"/>
        <v>44.501100000000001</v>
      </c>
      <c r="AE16" s="59">
        <f t="shared" si="12"/>
        <v>101.60480000000001</v>
      </c>
      <c r="AF16" s="7">
        <f t="shared" si="13"/>
        <v>19.028499999999998</v>
      </c>
      <c r="AG16" s="7">
        <f t="shared" si="14"/>
        <v>25.4726</v>
      </c>
      <c r="AH16" s="6">
        <f t="shared" si="15"/>
        <v>16.3386</v>
      </c>
      <c r="AI16" s="6">
        <f t="shared" si="16"/>
        <v>17.163</v>
      </c>
      <c r="AJ16" s="6">
        <f t="shared" si="17"/>
        <v>9.8668999999999993</v>
      </c>
      <c r="AK16" s="6">
        <f t="shared" si="18"/>
        <v>13.735199999999999</v>
      </c>
      <c r="AL16" s="17">
        <f t="shared" si="19"/>
        <v>0.12666872128122098</v>
      </c>
      <c r="AM16" s="54">
        <f t="shared" si="20"/>
        <v>0.14365426092454586</v>
      </c>
      <c r="AN16" s="54">
        <f t="shared" si="21"/>
        <v>2.1378361936619832E-2</v>
      </c>
    </row>
    <row r="17" spans="1:40" x14ac:dyDescent="0.2">
      <c r="A17" t="s">
        <v>30</v>
      </c>
      <c r="B17" t="s">
        <v>52</v>
      </c>
      <c r="C17" t="s">
        <v>4</v>
      </c>
      <c r="D17" t="s">
        <v>11</v>
      </c>
      <c r="E17" t="s">
        <v>6</v>
      </c>
      <c r="F17" t="s">
        <v>7</v>
      </c>
      <c r="G17" t="s">
        <v>7</v>
      </c>
      <c r="H17">
        <v>6.8284000000000002</v>
      </c>
      <c r="I17">
        <v>15.374499999999999</v>
      </c>
      <c r="J17" t="s">
        <v>7</v>
      </c>
      <c r="K17" t="s">
        <v>7</v>
      </c>
      <c r="L17">
        <v>7.7511999999999999</v>
      </c>
      <c r="M17">
        <v>25.396699999999999</v>
      </c>
      <c r="N17" t="s">
        <v>7</v>
      </c>
      <c r="O17" t="s">
        <v>7</v>
      </c>
      <c r="P17">
        <v>6.6380999999999997</v>
      </c>
      <c r="Q17">
        <v>6.6624999999999996</v>
      </c>
      <c r="R17" t="s">
        <v>7</v>
      </c>
      <c r="S17" t="s">
        <v>7</v>
      </c>
      <c r="T17">
        <v>9.7697000000000003</v>
      </c>
      <c r="U17">
        <v>3.931</v>
      </c>
      <c r="V17" t="s">
        <v>7</v>
      </c>
      <c r="W17" t="s">
        <v>7</v>
      </c>
      <c r="X17">
        <v>9.6052</v>
      </c>
      <c r="Y17">
        <v>13.8461</v>
      </c>
      <c r="Z17" t="s">
        <v>7</v>
      </c>
      <c r="AA17" t="s">
        <v>7</v>
      </c>
      <c r="AB17">
        <v>9.8819999999999997</v>
      </c>
      <c r="AC17">
        <v>5.3426999999999998</v>
      </c>
      <c r="AD17" s="60">
        <f t="shared" si="11"/>
        <v>55.3508</v>
      </c>
      <c r="AE17" s="59">
        <f t="shared" si="12"/>
        <v>121.02809999999998</v>
      </c>
      <c r="AF17" s="7">
        <f t="shared" si="13"/>
        <v>14.579599999999999</v>
      </c>
      <c r="AG17" s="7">
        <f t="shared" si="14"/>
        <v>40.7712</v>
      </c>
      <c r="AH17" s="6">
        <f t="shared" si="15"/>
        <v>16.407800000000002</v>
      </c>
      <c r="AI17" s="6">
        <f t="shared" si="16"/>
        <v>10.593499999999999</v>
      </c>
      <c r="AJ17" s="6">
        <f t="shared" si="17"/>
        <v>19.487200000000001</v>
      </c>
      <c r="AK17" s="6">
        <f t="shared" si="18"/>
        <v>19.188800000000001</v>
      </c>
      <c r="AL17" s="17">
        <f t="shared" si="19"/>
        <v>0.44660788501233634</v>
      </c>
      <c r="AM17" s="54">
        <f t="shared" si="20"/>
        <v>-6.7016260694934019E-3</v>
      </c>
      <c r="AN17" s="54">
        <f t="shared" si="21"/>
        <v>-0.19001088271125305</v>
      </c>
    </row>
    <row r="18" spans="1:40" x14ac:dyDescent="0.2">
      <c r="A18" t="s">
        <v>18</v>
      </c>
      <c r="B18" t="s">
        <v>43</v>
      </c>
      <c r="C18" t="s">
        <v>19</v>
      </c>
      <c r="D18" t="s">
        <v>5</v>
      </c>
      <c r="E18" t="s">
        <v>6</v>
      </c>
      <c r="F18">
        <v>23.803799999999999</v>
      </c>
      <c r="G18">
        <v>21.6267</v>
      </c>
      <c r="H18" t="s">
        <v>7</v>
      </c>
      <c r="I18" t="s">
        <v>7</v>
      </c>
      <c r="J18">
        <v>12.7758</v>
      </c>
      <c r="K18">
        <v>22.717099999999999</v>
      </c>
      <c r="L18" t="s">
        <v>7</v>
      </c>
      <c r="M18" t="s">
        <v>7</v>
      </c>
      <c r="N18">
        <v>0.64949999999999997</v>
      </c>
      <c r="O18">
        <v>7.6113999999999997</v>
      </c>
      <c r="P18" t="s">
        <v>7</v>
      </c>
      <c r="Q18" t="s">
        <v>7</v>
      </c>
      <c r="R18">
        <v>3.0802</v>
      </c>
      <c r="S18">
        <v>2.5895000000000001</v>
      </c>
      <c r="T18" t="s">
        <v>7</v>
      </c>
      <c r="U18" t="s">
        <v>7</v>
      </c>
      <c r="V18">
        <v>10.2151</v>
      </c>
      <c r="W18">
        <v>13.5656</v>
      </c>
      <c r="X18" t="s">
        <v>7</v>
      </c>
      <c r="Y18" t="s">
        <v>7</v>
      </c>
      <c r="Z18">
        <v>12.2234</v>
      </c>
      <c r="AA18">
        <v>7.7858000000000001</v>
      </c>
      <c r="AB18" t="s">
        <v>7</v>
      </c>
      <c r="AC18" t="s">
        <v>7</v>
      </c>
      <c r="AD18" s="60">
        <f t="shared" si="11"/>
        <v>80.923400000000001</v>
      </c>
      <c r="AE18" s="59">
        <f t="shared" si="12"/>
        <v>138.64390000000003</v>
      </c>
      <c r="AF18" s="7">
        <f t="shared" si="13"/>
        <v>36.579599999999999</v>
      </c>
      <c r="AG18" s="7">
        <f t="shared" si="14"/>
        <v>44.343800000000002</v>
      </c>
      <c r="AH18" s="6">
        <f t="shared" si="15"/>
        <v>3.7297000000000002</v>
      </c>
      <c r="AI18" s="6">
        <f t="shared" si="16"/>
        <v>10.200900000000001</v>
      </c>
      <c r="AJ18" s="6">
        <f t="shared" si="17"/>
        <v>22.438499999999998</v>
      </c>
      <c r="AK18" s="6">
        <f t="shared" si="18"/>
        <v>21.351399999999998</v>
      </c>
      <c r="AL18" s="17">
        <f t="shared" si="19"/>
        <v>8.3593954696459721E-2</v>
      </c>
      <c r="AM18" s="54">
        <f t="shared" si="20"/>
        <v>-2.1567464479957461E-2</v>
      </c>
      <c r="AN18" s="54">
        <f t="shared" si="21"/>
        <v>0.43696458961993356</v>
      </c>
    </row>
    <row r="19" spans="1:40" x14ac:dyDescent="0.2">
      <c r="A19" t="s">
        <v>135</v>
      </c>
      <c r="B19" t="s">
        <v>45</v>
      </c>
      <c r="C19" t="s">
        <v>19</v>
      </c>
      <c r="D19" t="s">
        <v>5</v>
      </c>
      <c r="E19" t="s">
        <v>6</v>
      </c>
      <c r="F19">
        <v>9.0515000000000008</v>
      </c>
      <c r="G19">
        <v>8.3872</v>
      </c>
      <c r="H19" t="s">
        <v>7</v>
      </c>
      <c r="I19" t="s">
        <v>7</v>
      </c>
      <c r="J19">
        <v>8.3074999999999992</v>
      </c>
      <c r="K19">
        <v>7.6990999999999996</v>
      </c>
      <c r="L19" t="s">
        <v>7</v>
      </c>
      <c r="M19" t="s">
        <v>7</v>
      </c>
      <c r="N19">
        <v>5.4123999999999999</v>
      </c>
      <c r="O19">
        <v>0.4748</v>
      </c>
      <c r="P19" t="s">
        <v>7</v>
      </c>
      <c r="Q19" t="s">
        <v>7</v>
      </c>
      <c r="R19" t="s">
        <v>7</v>
      </c>
      <c r="S19">
        <v>3.9626999999999999</v>
      </c>
      <c r="T19" t="s">
        <v>7</v>
      </c>
      <c r="U19" t="s">
        <v>7</v>
      </c>
      <c r="V19">
        <v>8.7294</v>
      </c>
      <c r="W19">
        <v>0.73280000000000001</v>
      </c>
      <c r="X19" t="s">
        <v>7</v>
      </c>
      <c r="Y19" t="s">
        <v>7</v>
      </c>
      <c r="Z19">
        <v>4.3135000000000003</v>
      </c>
      <c r="AA19">
        <v>9.6085999999999991</v>
      </c>
      <c r="AB19" t="s">
        <v>7</v>
      </c>
      <c r="AC19" t="s">
        <v>7</v>
      </c>
      <c r="AD19" s="60">
        <f t="shared" si="11"/>
        <v>33.445300000000003</v>
      </c>
      <c r="AE19" s="59">
        <f t="shared" si="12"/>
        <v>66.67949999999999</v>
      </c>
      <c r="AF19" s="7">
        <f t="shared" si="13"/>
        <v>17.359000000000002</v>
      </c>
      <c r="AG19" s="7">
        <f t="shared" si="14"/>
        <v>16.086300000000001</v>
      </c>
      <c r="AH19" s="6">
        <f t="shared" si="15"/>
        <v>5.4123999999999999</v>
      </c>
      <c r="AI19" s="6">
        <f t="shared" si="16"/>
        <v>4.4375</v>
      </c>
      <c r="AJ19" s="6">
        <f t="shared" si="17"/>
        <v>13.042899999999999</v>
      </c>
      <c r="AK19" s="6">
        <f t="shared" si="18"/>
        <v>10.341399999999998</v>
      </c>
      <c r="AL19" s="17">
        <f t="shared" si="19"/>
        <v>-3.3068539378875945E-2</v>
      </c>
      <c r="AM19" s="54">
        <f t="shared" si="20"/>
        <v>-0.10079482781494324</v>
      </c>
      <c r="AN19" s="54">
        <f t="shared" si="21"/>
        <v>-8.6251519307621746E-2</v>
      </c>
    </row>
    <row r="20" spans="1:40" s="52" customFormat="1" x14ac:dyDescent="0.2">
      <c r="A20" s="52" t="s">
        <v>20</v>
      </c>
      <c r="B20" t="s">
        <v>50</v>
      </c>
      <c r="C20" t="s">
        <v>19</v>
      </c>
      <c r="D20" t="s">
        <v>11</v>
      </c>
      <c r="E20" t="s">
        <v>6</v>
      </c>
      <c r="F20" t="s">
        <v>7</v>
      </c>
      <c r="G20">
        <v>33.741199999999999</v>
      </c>
      <c r="H20" t="s">
        <v>7</v>
      </c>
      <c r="I20" t="s">
        <v>7</v>
      </c>
      <c r="J20">
        <v>27.2135</v>
      </c>
      <c r="K20">
        <v>5.7516999999999996</v>
      </c>
      <c r="L20" t="s">
        <v>7</v>
      </c>
      <c r="M20" t="s">
        <v>7</v>
      </c>
      <c r="N20">
        <v>0.71550000000000002</v>
      </c>
      <c r="O20">
        <v>12.356999999999999</v>
      </c>
      <c r="P20" t="s">
        <v>7</v>
      </c>
      <c r="Q20" t="s">
        <v>7</v>
      </c>
      <c r="R20">
        <v>0.10829999999999999</v>
      </c>
      <c r="S20">
        <v>0.38279999999999997</v>
      </c>
      <c r="T20" t="s">
        <v>7</v>
      </c>
      <c r="U20" t="s">
        <v>7</v>
      </c>
      <c r="V20">
        <v>12.1341</v>
      </c>
      <c r="W20">
        <v>8.3033000000000001</v>
      </c>
      <c r="X20" t="s">
        <v>7</v>
      </c>
      <c r="Y20" t="s">
        <v>7</v>
      </c>
      <c r="Z20">
        <v>3.7052</v>
      </c>
      <c r="AA20">
        <v>10.404199999999999</v>
      </c>
      <c r="AB20" t="s">
        <v>7</v>
      </c>
      <c r="AC20" t="s">
        <v>7</v>
      </c>
      <c r="AD20" s="60">
        <f t="shared" si="11"/>
        <v>66.706400000000002</v>
      </c>
      <c r="AE20" s="59">
        <f t="shared" si="12"/>
        <v>114.81680000000001</v>
      </c>
      <c r="AF20" s="7">
        <f t="shared" si="13"/>
        <v>27.2135</v>
      </c>
      <c r="AG20" s="7">
        <f t="shared" si="14"/>
        <v>39.492899999999999</v>
      </c>
      <c r="AH20" s="6">
        <f t="shared" si="15"/>
        <v>0.82379999999999998</v>
      </c>
      <c r="AI20" s="6">
        <f t="shared" si="16"/>
        <v>12.739799999999999</v>
      </c>
      <c r="AJ20" s="6">
        <f t="shared" si="17"/>
        <v>15.8393</v>
      </c>
      <c r="AK20" s="6">
        <f t="shared" si="18"/>
        <v>18.7075</v>
      </c>
      <c r="AL20" s="17">
        <f t="shared" si="19"/>
        <v>0.16173462442050912</v>
      </c>
      <c r="AM20" s="54">
        <f t="shared" si="20"/>
        <v>7.2279769372332409E-2</v>
      </c>
      <c r="AN20" s="54">
        <f t="shared" si="21"/>
        <v>1.1893408225156543</v>
      </c>
    </row>
    <row r="21" spans="1:40" s="3" customFormat="1" x14ac:dyDescent="0.2">
      <c r="A21" s="14" t="s">
        <v>129</v>
      </c>
      <c r="B21" s="3" t="s">
        <v>111</v>
      </c>
      <c r="C21" s="3" t="s">
        <v>24</v>
      </c>
      <c r="D21" s="3" t="s">
        <v>5</v>
      </c>
      <c r="E21" s="3" t="s">
        <v>6</v>
      </c>
      <c r="F21" s="2">
        <v>13.5883</v>
      </c>
      <c r="G21" s="2">
        <v>7.7043999999999997</v>
      </c>
      <c r="H21" t="s">
        <v>7</v>
      </c>
      <c r="I21" t="s">
        <v>7</v>
      </c>
      <c r="J21" s="2">
        <v>3.9723999999999999</v>
      </c>
      <c r="K21" s="2">
        <v>15.712999999999999</v>
      </c>
      <c r="L21" t="s">
        <v>7</v>
      </c>
      <c r="M21" t="s">
        <v>7</v>
      </c>
      <c r="N21" s="2">
        <v>1.8684000000000001</v>
      </c>
      <c r="O21" s="2">
        <v>6.5541</v>
      </c>
      <c r="P21" t="s">
        <v>7</v>
      </c>
      <c r="Q21" t="s">
        <v>7</v>
      </c>
      <c r="R21" s="3">
        <v>1.4404999999999999</v>
      </c>
      <c r="S21" s="3">
        <v>2.4611000000000001</v>
      </c>
      <c r="T21" t="s">
        <v>7</v>
      </c>
      <c r="U21" t="s">
        <v>7</v>
      </c>
      <c r="V21" s="2">
        <v>4.4255000000000004</v>
      </c>
      <c r="W21" s="2">
        <v>6.5545</v>
      </c>
      <c r="X21" t="s">
        <v>7</v>
      </c>
      <c r="Y21" t="s">
        <v>7</v>
      </c>
      <c r="Z21" s="2">
        <v>2.5333000000000001</v>
      </c>
      <c r="AA21" s="2">
        <v>3.3342999999999998</v>
      </c>
      <c r="AB21" t="s">
        <v>7</v>
      </c>
      <c r="AC21" t="s">
        <v>7</v>
      </c>
      <c r="AD21" s="60">
        <f>SUM(F21:M21)</f>
        <v>40.978099999999998</v>
      </c>
      <c r="AE21" s="59">
        <f t="shared" si="12"/>
        <v>70.149799999999999</v>
      </c>
      <c r="AF21" s="7">
        <f t="shared" si="13"/>
        <v>17.560700000000001</v>
      </c>
      <c r="AG21" s="7">
        <f t="shared" si="14"/>
        <v>23.417400000000001</v>
      </c>
      <c r="AH21" s="6">
        <f t="shared" si="15"/>
        <v>3.3089</v>
      </c>
      <c r="AI21" s="6">
        <f t="shared" si="16"/>
        <v>9.0152000000000001</v>
      </c>
      <c r="AJ21" s="6">
        <f t="shared" si="17"/>
        <v>6.9588000000000001</v>
      </c>
      <c r="AK21" s="6">
        <f t="shared" si="18"/>
        <v>9.8887999999999998</v>
      </c>
      <c r="AL21" s="17">
        <f t="shared" si="19"/>
        <v>0.12499685067835198</v>
      </c>
      <c r="AM21" s="54">
        <f t="shared" si="20"/>
        <v>0.1526092386215786</v>
      </c>
      <c r="AN21" s="54">
        <f t="shared" si="21"/>
        <v>0.43529172356464457</v>
      </c>
    </row>
    <row r="22" spans="1:40" s="3" customFormat="1" x14ac:dyDescent="0.2">
      <c r="A22" s="14" t="s">
        <v>134</v>
      </c>
      <c r="B22" s="3" t="s">
        <v>119</v>
      </c>
      <c r="C22" s="3" t="s">
        <v>24</v>
      </c>
      <c r="D22" s="3" t="s">
        <v>11</v>
      </c>
      <c r="E22" s="3" t="s">
        <v>6</v>
      </c>
      <c r="F22" s="2">
        <v>7.2622</v>
      </c>
      <c r="G22" s="2">
        <v>11.3652</v>
      </c>
      <c r="H22" t="s">
        <v>7</v>
      </c>
      <c r="I22" t="s">
        <v>7</v>
      </c>
      <c r="J22" s="2">
        <v>10.5503</v>
      </c>
      <c r="K22" s="2">
        <v>14.7887</v>
      </c>
      <c r="L22" t="s">
        <v>7</v>
      </c>
      <c r="M22" t="s">
        <v>7</v>
      </c>
      <c r="N22" s="2">
        <v>6.2731000000000003</v>
      </c>
      <c r="O22" s="2">
        <v>1.5065</v>
      </c>
      <c r="P22" t="s">
        <v>7</v>
      </c>
      <c r="Q22" t="s">
        <v>7</v>
      </c>
      <c r="R22" s="2">
        <v>5.3292000000000002</v>
      </c>
      <c r="S22" s="2">
        <v>13.7506</v>
      </c>
      <c r="T22" t="s">
        <v>7</v>
      </c>
      <c r="U22" t="s">
        <v>7</v>
      </c>
      <c r="V22" s="2">
        <v>10.6729</v>
      </c>
      <c r="W22" s="2">
        <v>0.72450000000000003</v>
      </c>
      <c r="X22" t="s">
        <v>7</v>
      </c>
      <c r="Y22" t="s">
        <v>7</v>
      </c>
      <c r="Z22" s="2">
        <v>2.4647999999999999</v>
      </c>
      <c r="AA22" s="2">
        <v>8.1438000000000006</v>
      </c>
      <c r="AB22" t="s">
        <v>7</v>
      </c>
      <c r="AC22" t="s">
        <v>7</v>
      </c>
      <c r="AD22" s="60">
        <f t="shared" si="11"/>
        <v>43.9664</v>
      </c>
      <c r="AE22" s="59">
        <f t="shared" si="12"/>
        <v>92.831800000000001</v>
      </c>
      <c r="AF22" s="7">
        <f t="shared" si="13"/>
        <v>17.8125</v>
      </c>
      <c r="AG22" s="7">
        <f t="shared" si="14"/>
        <v>26.1539</v>
      </c>
      <c r="AH22" s="6">
        <f t="shared" si="15"/>
        <v>11.6023</v>
      </c>
      <c r="AI22" s="6">
        <f t="shared" si="16"/>
        <v>15.257100000000001</v>
      </c>
      <c r="AJ22" s="6">
        <f t="shared" si="17"/>
        <v>13.137700000000001</v>
      </c>
      <c r="AK22" s="6">
        <f t="shared" si="18"/>
        <v>8.8683000000000014</v>
      </c>
      <c r="AL22" s="17">
        <f t="shared" si="19"/>
        <v>0.16681158151761055</v>
      </c>
      <c r="AM22" s="54">
        <f t="shared" si="20"/>
        <v>-0.17067896435113367</v>
      </c>
      <c r="AN22" s="54">
        <f t="shared" si="21"/>
        <v>0.11892790194418805</v>
      </c>
    </row>
    <row r="23" spans="1:40" s="3" customFormat="1" x14ac:dyDescent="0.2">
      <c r="A23" s="14" t="s">
        <v>134</v>
      </c>
      <c r="B23" s="3" t="s">
        <v>120</v>
      </c>
      <c r="C23" s="3" t="s">
        <v>24</v>
      </c>
      <c r="D23" s="3" t="s">
        <v>11</v>
      </c>
      <c r="E23" s="3" t="s">
        <v>6</v>
      </c>
      <c r="F23" s="2">
        <v>0.88270000000000004</v>
      </c>
      <c r="G23" s="2">
        <v>4.1269</v>
      </c>
      <c r="H23" t="s">
        <v>7</v>
      </c>
      <c r="I23" t="s">
        <v>7</v>
      </c>
      <c r="J23" s="2">
        <v>5.7873000000000001</v>
      </c>
      <c r="K23" s="2">
        <v>1.0643</v>
      </c>
      <c r="L23" t="s">
        <v>7</v>
      </c>
      <c r="M23" t="s">
        <v>7</v>
      </c>
      <c r="N23" s="2">
        <v>3.7639999999999998</v>
      </c>
      <c r="O23" s="2">
        <v>2.1398999999999999</v>
      </c>
      <c r="P23" t="s">
        <v>7</v>
      </c>
      <c r="Q23" t="s">
        <v>7</v>
      </c>
      <c r="R23" s="2">
        <v>6.4287999999999998</v>
      </c>
      <c r="S23" s="2">
        <v>5.5206999999999997</v>
      </c>
      <c r="T23" t="s">
        <v>7</v>
      </c>
      <c r="U23" t="s">
        <v>7</v>
      </c>
      <c r="V23" s="2">
        <v>7.7358000000000002</v>
      </c>
      <c r="W23" s="2">
        <v>1.7827</v>
      </c>
      <c r="X23" t="s">
        <v>7</v>
      </c>
      <c r="Y23" t="s">
        <v>7</v>
      </c>
      <c r="Z23" s="2">
        <v>5.5792999999999999</v>
      </c>
      <c r="AA23" s="2">
        <v>6.9781000000000004</v>
      </c>
      <c r="AB23" t="s">
        <v>7</v>
      </c>
      <c r="AC23" t="s">
        <v>7</v>
      </c>
      <c r="AD23" s="60">
        <f t="shared" si="11"/>
        <v>11.8612</v>
      </c>
      <c r="AE23" s="59">
        <f t="shared" si="12"/>
        <v>51.790499999999994</v>
      </c>
      <c r="AF23" s="7">
        <f t="shared" si="13"/>
        <v>6.67</v>
      </c>
      <c r="AG23" s="7">
        <f t="shared" si="14"/>
        <v>5.1912000000000003</v>
      </c>
      <c r="AH23" s="6">
        <f t="shared" si="15"/>
        <v>10.1928</v>
      </c>
      <c r="AI23" s="6">
        <f t="shared" si="16"/>
        <v>7.6605999999999996</v>
      </c>
      <c r="AJ23" s="6">
        <f t="shared" si="17"/>
        <v>13.315100000000001</v>
      </c>
      <c r="AK23" s="6">
        <f t="shared" si="18"/>
        <v>8.7607999999999997</v>
      </c>
      <c r="AL23" s="17">
        <f t="shared" si="19"/>
        <v>-0.10885807276585141</v>
      </c>
      <c r="AM23" s="54">
        <f t="shared" si="20"/>
        <v>-0.18180066650247473</v>
      </c>
      <c r="AN23" s="54">
        <f t="shared" si="21"/>
        <v>-0.12403071655736804</v>
      </c>
    </row>
    <row r="24" spans="1:40" x14ac:dyDescent="0.2">
      <c r="A24" t="s">
        <v>25</v>
      </c>
      <c r="B24" t="s">
        <v>48</v>
      </c>
      <c r="C24" t="s">
        <v>24</v>
      </c>
      <c r="D24" t="s">
        <v>5</v>
      </c>
      <c r="E24" t="s">
        <v>6</v>
      </c>
      <c r="F24">
        <v>31.096800000000002</v>
      </c>
      <c r="G24">
        <v>5.2247000000000003</v>
      </c>
      <c r="H24" t="s">
        <v>7</v>
      </c>
      <c r="I24" t="s">
        <v>7</v>
      </c>
      <c r="J24">
        <v>4.3053999999999997</v>
      </c>
      <c r="K24">
        <v>27.209399999999999</v>
      </c>
      <c r="L24" t="s">
        <v>7</v>
      </c>
      <c r="M24" t="s">
        <v>7</v>
      </c>
      <c r="N24">
        <v>0.45529999999999998</v>
      </c>
      <c r="O24">
        <v>18.371200000000002</v>
      </c>
      <c r="P24" t="s">
        <v>7</v>
      </c>
      <c r="Q24" t="s">
        <v>7</v>
      </c>
      <c r="R24">
        <v>3.8056999999999999</v>
      </c>
      <c r="S24">
        <v>3.3557999999999999</v>
      </c>
      <c r="T24" t="s">
        <v>7</v>
      </c>
      <c r="U24" t="s">
        <v>7</v>
      </c>
      <c r="V24">
        <v>1.0042</v>
      </c>
      <c r="W24">
        <v>24.028400000000001</v>
      </c>
      <c r="X24" t="s">
        <v>7</v>
      </c>
      <c r="Y24" t="s">
        <v>7</v>
      </c>
      <c r="Z24">
        <v>10.648099999999999</v>
      </c>
      <c r="AA24">
        <v>2.5089999999999999</v>
      </c>
      <c r="AB24" t="s">
        <v>7</v>
      </c>
      <c r="AC24" t="s">
        <v>7</v>
      </c>
      <c r="AD24" s="60">
        <f t="shared" si="11"/>
        <v>67.836299999999994</v>
      </c>
      <c r="AE24" s="59">
        <f t="shared" si="12"/>
        <v>132.01399999999998</v>
      </c>
      <c r="AF24" s="7">
        <f t="shared" si="13"/>
        <v>35.402200000000001</v>
      </c>
      <c r="AG24" s="7">
        <f t="shared" si="14"/>
        <v>32.434100000000001</v>
      </c>
      <c r="AH24" s="6">
        <f t="shared" si="15"/>
        <v>4.2610000000000001</v>
      </c>
      <c r="AI24" s="6">
        <f t="shared" si="16"/>
        <v>21.727</v>
      </c>
      <c r="AJ24" s="6">
        <f t="shared" si="17"/>
        <v>11.6523</v>
      </c>
      <c r="AK24" s="6">
        <f t="shared" si="18"/>
        <v>26.537400000000002</v>
      </c>
      <c r="AL24" s="17">
        <f t="shared" si="19"/>
        <v>-3.8028399858502003E-2</v>
      </c>
      <c r="AM24" s="54">
        <f t="shared" si="20"/>
        <v>0.35744671319873178</v>
      </c>
      <c r="AN24" s="54">
        <f t="shared" si="21"/>
        <v>0.707488230160075</v>
      </c>
    </row>
    <row r="25" spans="1:40" x14ac:dyDescent="0.2">
      <c r="AD25" s="60"/>
      <c r="AE25" s="59"/>
      <c r="AF25" s="7"/>
      <c r="AG25" s="7"/>
      <c r="AH25" s="6"/>
      <c r="AI25" s="6"/>
      <c r="AJ25" s="6"/>
      <c r="AK25" s="6"/>
      <c r="AL25" s="17"/>
      <c r="AM25" s="54"/>
      <c r="AN25" s="54"/>
    </row>
    <row r="26" spans="1:40" x14ac:dyDescent="0.2">
      <c r="A26" s="10" t="s">
        <v>137</v>
      </c>
      <c r="B26" t="s">
        <v>114</v>
      </c>
      <c r="C26" t="s">
        <v>24</v>
      </c>
      <c r="D26" t="s">
        <v>5</v>
      </c>
      <c r="E26" s="63" t="s">
        <v>32</v>
      </c>
      <c r="F26" s="1">
        <v>14.3855</v>
      </c>
      <c r="G26" s="1">
        <v>7.7267999999999999</v>
      </c>
      <c r="J26" s="1">
        <v>10.833500000000001</v>
      </c>
      <c r="K26" s="1">
        <v>4.0385999999999997</v>
      </c>
      <c r="N26" s="1">
        <v>10.5077</v>
      </c>
      <c r="O26" s="1">
        <v>4.0303000000000004</v>
      </c>
      <c r="R26" s="3" t="s">
        <v>7</v>
      </c>
      <c r="S26" s="3" t="s">
        <v>7</v>
      </c>
      <c r="V26" s="1">
        <v>9.3095999999999997</v>
      </c>
      <c r="W26" s="1">
        <v>3.6629999999999998</v>
      </c>
      <c r="Z26" s="1">
        <v>4.7824</v>
      </c>
      <c r="AA26" s="1">
        <v>8.4450000000000003</v>
      </c>
      <c r="AD26" s="60">
        <f>SUM(F26:M26)</f>
        <v>36.984400000000008</v>
      </c>
      <c r="AE26" s="59">
        <f>SUM(F26:AC26)</f>
        <v>77.722399999999993</v>
      </c>
      <c r="AF26" s="7">
        <f t="shared" ref="AF26:AG28" si="22">SUM(F26,H26,J26,L26)</f>
        <v>25.219000000000001</v>
      </c>
      <c r="AG26" s="7">
        <f t="shared" si="22"/>
        <v>11.7654</v>
      </c>
      <c r="AH26" s="6">
        <f t="shared" ref="AH26:AI28" si="23">SUM(N26,P26,R26,T26)</f>
        <v>10.5077</v>
      </c>
      <c r="AI26" s="6">
        <f t="shared" si="23"/>
        <v>4.0303000000000004</v>
      </c>
      <c r="AJ26" s="6">
        <f t="shared" ref="AJ26:AK28" si="24">SUM(V26,X26,Z26,AB26)</f>
        <v>14.091999999999999</v>
      </c>
      <c r="AK26" s="6">
        <f t="shared" si="24"/>
        <v>12.108000000000001</v>
      </c>
      <c r="AL26" s="17">
        <f>LOG(AG26/AF26)</f>
        <v>-0.33112116475021963</v>
      </c>
      <c r="AM26" s="54">
        <f>LOG(AK26/AJ26)</f>
        <v>-6.5900222224669472E-2</v>
      </c>
      <c r="AN26" s="54">
        <f>LOG(AI26/AH26)</f>
        <v>-0.41617029041822817</v>
      </c>
    </row>
    <row r="27" spans="1:40" x14ac:dyDescent="0.2">
      <c r="A27" s="10" t="s">
        <v>138</v>
      </c>
      <c r="B27" t="s">
        <v>117</v>
      </c>
      <c r="C27" t="s">
        <v>118</v>
      </c>
      <c r="D27" t="s">
        <v>5</v>
      </c>
      <c r="E27" s="63" t="s">
        <v>32</v>
      </c>
      <c r="F27" s="1">
        <v>8.4354999999999993</v>
      </c>
      <c r="G27" s="1">
        <v>20.120699999999999</v>
      </c>
      <c r="J27" s="1">
        <v>19.007100000000001</v>
      </c>
      <c r="K27" s="1">
        <v>3.8304999999999998</v>
      </c>
      <c r="N27" s="1">
        <v>7.8696000000000002</v>
      </c>
      <c r="O27" s="1">
        <v>5.5038999999999998</v>
      </c>
      <c r="R27" s="3">
        <v>0.87660000000000005</v>
      </c>
      <c r="S27" s="3">
        <v>1.9524999999999999</v>
      </c>
      <c r="V27" s="1">
        <v>4.6105999999999998</v>
      </c>
      <c r="W27" s="1">
        <v>4.6967999999999996</v>
      </c>
      <c r="Z27" s="1">
        <v>4.1642000000000001</v>
      </c>
      <c r="AA27" s="1">
        <v>2.4477000000000002</v>
      </c>
      <c r="AD27" s="60">
        <f>SUM(F27:M27)</f>
        <v>51.393799999999999</v>
      </c>
      <c r="AE27" s="59">
        <f>SUM(F27:AC27)</f>
        <v>83.515699999999981</v>
      </c>
      <c r="AF27" s="7">
        <f t="shared" si="22"/>
        <v>27.442599999999999</v>
      </c>
      <c r="AG27" s="7">
        <f t="shared" si="22"/>
        <v>23.9512</v>
      </c>
      <c r="AH27" s="6">
        <f t="shared" si="23"/>
        <v>8.7462</v>
      </c>
      <c r="AI27" s="6">
        <f t="shared" si="23"/>
        <v>7.4563999999999995</v>
      </c>
      <c r="AJ27" s="6">
        <f t="shared" si="24"/>
        <v>8.774799999999999</v>
      </c>
      <c r="AK27" s="6">
        <f t="shared" si="24"/>
        <v>7.1444999999999999</v>
      </c>
      <c r="AL27" s="17">
        <f>LOG(AG27/AF27)</f>
        <v>-5.9097978174066618E-2</v>
      </c>
      <c r="AM27" s="54">
        <f>LOG(AK27/AJ27)</f>
        <v>-8.9265386008055378E-2</v>
      </c>
      <c r="AN27" s="54">
        <f>LOG(AI27/AH27)</f>
        <v>-6.9290206385151903E-2</v>
      </c>
    </row>
    <row r="28" spans="1:40" x14ac:dyDescent="0.2">
      <c r="A28" s="10" t="s">
        <v>136</v>
      </c>
      <c r="B28" t="s">
        <v>115</v>
      </c>
      <c r="C28" t="s">
        <v>116</v>
      </c>
      <c r="D28" t="s">
        <v>5</v>
      </c>
      <c r="E28" s="63" t="s">
        <v>32</v>
      </c>
      <c r="F28" s="1">
        <v>3.7635999999999998</v>
      </c>
      <c r="G28" s="1">
        <v>10.023400000000001</v>
      </c>
      <c r="J28" s="1">
        <v>15.615600000000001</v>
      </c>
      <c r="K28" s="1">
        <v>3.4472999999999998</v>
      </c>
      <c r="N28" s="1">
        <v>8.1807999999999996</v>
      </c>
      <c r="O28" s="1">
        <v>1.1241000000000001</v>
      </c>
      <c r="R28" s="3" t="s">
        <v>7</v>
      </c>
      <c r="S28" s="3">
        <v>0.67579999999999996</v>
      </c>
      <c r="V28" s="1">
        <v>4.8045999999999998</v>
      </c>
      <c r="W28" s="1">
        <v>6.1508000000000003</v>
      </c>
      <c r="Z28" s="1">
        <v>1.631</v>
      </c>
      <c r="AA28" s="1">
        <v>1.9044000000000001</v>
      </c>
      <c r="AD28" s="60">
        <f>SUM(F28:M28)</f>
        <v>32.849899999999998</v>
      </c>
      <c r="AE28" s="59">
        <f>SUM(F28:AC28)</f>
        <v>57.321400000000004</v>
      </c>
      <c r="AF28" s="7">
        <f t="shared" si="22"/>
        <v>19.379200000000001</v>
      </c>
      <c r="AG28" s="7">
        <f t="shared" si="22"/>
        <v>13.470700000000001</v>
      </c>
      <c r="AH28" s="6">
        <f t="shared" si="23"/>
        <v>8.1807999999999996</v>
      </c>
      <c r="AI28" s="6">
        <f t="shared" si="23"/>
        <v>1.7999000000000001</v>
      </c>
      <c r="AJ28" s="6">
        <f t="shared" si="24"/>
        <v>6.4356</v>
      </c>
      <c r="AK28" s="6">
        <f t="shared" si="24"/>
        <v>8.055200000000001</v>
      </c>
      <c r="AL28" s="17">
        <f>LOG(AG28/AF28)</f>
        <v>-0.15794568054859437</v>
      </c>
      <c r="AM28" s="54">
        <f>LOG(AK28/AJ28)</f>
        <v>9.748728483803569E-2</v>
      </c>
      <c r="AN28" s="54">
        <f>LOG(AI28/AH28)</f>
        <v>-0.65754739842060483</v>
      </c>
    </row>
    <row r="29" spans="1:40" s="44" customFormat="1" x14ac:dyDescent="0.2">
      <c r="AE29" s="47" t="s">
        <v>99</v>
      </c>
      <c r="AF29" s="45">
        <f>TTEST(AF2:AF12,AG2:AG12,2,1)</f>
        <v>0.5465211365583108</v>
      </c>
      <c r="AG29" s="49"/>
      <c r="AH29" s="50">
        <f>TTEST(AH2:AH12,AI2:AI12,2,1)</f>
        <v>0.15229870634583714</v>
      </c>
      <c r="AJ29" s="50">
        <f>TTEST(AJ2:AJ12,AK2:AK12,2,1)</f>
        <v>0.4140547373168687</v>
      </c>
      <c r="AL29" s="45"/>
      <c r="AM29" s="55">
        <f>TTEST(AM2:AM12,AN2:AN12,2,1)</f>
        <v>0.72699292169646279</v>
      </c>
      <c r="AN29" s="56"/>
    </row>
    <row r="30" spans="1:40" s="44" customFormat="1" x14ac:dyDescent="0.2">
      <c r="A30" s="70"/>
      <c r="B30" s="74"/>
      <c r="C30" s="73"/>
      <c r="AE30" s="47"/>
      <c r="AF30" s="82">
        <f>TTEST(AF14:AF24,AG14:AG24,2,1)</f>
        <v>3.3228131371813213E-2</v>
      </c>
      <c r="AG30" s="49"/>
      <c r="AH30" s="50">
        <f>TTEST(AH14:AH24,AI14:AI24,2,1)</f>
        <v>0.54206160849005969</v>
      </c>
      <c r="AJ30" s="50">
        <f>TTEST(AJ14:AJ24,AK14:AK24,2,1)</f>
        <v>0.30903561496398763</v>
      </c>
      <c r="AL30" s="45"/>
      <c r="AM30" s="55">
        <f>TTEST(AM14:AM24,AN14:AN24,2,1)</f>
        <v>0.37798357426678397</v>
      </c>
      <c r="AN30" s="56"/>
    </row>
    <row r="31" spans="1:40" s="46" customFormat="1" x14ac:dyDescent="0.2">
      <c r="A31" s="71"/>
      <c r="B31" s="75"/>
      <c r="C31" s="73"/>
      <c r="AE31" s="47" t="s">
        <v>98</v>
      </c>
      <c r="AF31" s="48">
        <f t="shared" ref="AF31:AN31" si="25">TTEST(AF2:AF12,AF14:AF24,2,3)</f>
        <v>0.70481630188568056</v>
      </c>
      <c r="AG31" s="48">
        <f t="shared" si="25"/>
        <v>0.29796295557564301</v>
      </c>
      <c r="AH31" s="48">
        <f t="shared" si="25"/>
        <v>0.50666365060681517</v>
      </c>
      <c r="AI31" s="48">
        <f t="shared" si="25"/>
        <v>0.50534962018821483</v>
      </c>
      <c r="AJ31" s="48">
        <f t="shared" si="25"/>
        <v>0.78895823592210124</v>
      </c>
      <c r="AK31" s="62">
        <f t="shared" si="25"/>
        <v>0.14793661343374037</v>
      </c>
      <c r="AL31" s="48">
        <f t="shared" si="25"/>
        <v>0.29592930497134146</v>
      </c>
      <c r="AM31" s="61">
        <f t="shared" si="25"/>
        <v>0.1017207932323231</v>
      </c>
      <c r="AN31" s="57">
        <f t="shared" si="25"/>
        <v>8.3153980779094638E-2</v>
      </c>
    </row>
    <row r="32" spans="1:40" s="1" customFormat="1" ht="64" x14ac:dyDescent="0.2">
      <c r="A32" s="1" t="s">
        <v>97</v>
      </c>
      <c r="AC32" s="78"/>
      <c r="AD32" s="67"/>
      <c r="AH32" s="67" t="s">
        <v>58</v>
      </c>
      <c r="AI32" s="67" t="s">
        <v>59</v>
      </c>
      <c r="AJ32" s="67" t="s">
        <v>61</v>
      </c>
      <c r="AK32" s="67" t="s">
        <v>60</v>
      </c>
      <c r="AL32" s="68" t="s">
        <v>67</v>
      </c>
      <c r="AM32" s="68" t="s">
        <v>88</v>
      </c>
      <c r="AN32" s="68" t="s">
        <v>96</v>
      </c>
    </row>
    <row r="33" spans="1:40" x14ac:dyDescent="0.2">
      <c r="AC33" s="44">
        <f>COUNT(AF2:AF12)</f>
        <v>11</v>
      </c>
      <c r="AD33" s="69" t="s">
        <v>91</v>
      </c>
      <c r="AE33" s="83" t="s">
        <v>141</v>
      </c>
      <c r="AF33" s="66">
        <f t="shared" ref="AF33" si="26">AVERAGE(AF14:AF24)</f>
        <v>20.808390909090907</v>
      </c>
      <c r="AG33" s="66">
        <f t="shared" ref="AG33" si="27">AVERAGE(AG14:AG24)</f>
        <v>26.94140909090909</v>
      </c>
      <c r="AH33" s="66">
        <f t="shared" ref="AH33:AN33" si="28">AVERAGE(AH14:AH24)</f>
        <v>11.201181818181819</v>
      </c>
      <c r="AI33" s="66">
        <f t="shared" si="28"/>
        <v>12.846954545454544</v>
      </c>
      <c r="AJ33" s="66">
        <f t="shared" si="28"/>
        <v>13.571845454545452</v>
      </c>
      <c r="AK33" s="66">
        <f t="shared" si="28"/>
        <v>17.225027272727274</v>
      </c>
      <c r="AL33" s="66">
        <f t="shared" si="28"/>
        <v>0.10503353288041932</v>
      </c>
      <c r="AM33" s="66">
        <f t="shared" si="28"/>
        <v>6.0263600859728858E-2</v>
      </c>
      <c r="AN33" s="66">
        <f t="shared" si="28"/>
        <v>0.19382635905959048</v>
      </c>
    </row>
    <row r="34" spans="1:40" x14ac:dyDescent="0.2">
      <c r="AC34" s="44">
        <f>COUNT(AF14:AF24)</f>
        <v>11</v>
      </c>
      <c r="AD34" s="69" t="s">
        <v>92</v>
      </c>
      <c r="AE34" s="84" t="s">
        <v>142</v>
      </c>
      <c r="AF34" s="66">
        <f t="shared" ref="AF34" si="29">AVERAGE(AF2:AF12)</f>
        <v>19.191327272727275</v>
      </c>
      <c r="AG34" s="66">
        <f t="shared" ref="AG34" si="30">AVERAGE(AG2:AG12)</f>
        <v>21.214790909090912</v>
      </c>
      <c r="AH34" s="66">
        <f t="shared" ref="AH34:AN34" si="31">AVERAGE(AH2:AH12)</f>
        <v>13.535209090909092</v>
      </c>
      <c r="AI34" s="66">
        <f t="shared" si="31"/>
        <v>11.312890909090909</v>
      </c>
      <c r="AJ34" s="66">
        <f t="shared" si="31"/>
        <v>13.019636363636364</v>
      </c>
      <c r="AK34" s="66">
        <f t="shared" si="31"/>
        <v>11.221418181818182</v>
      </c>
      <c r="AL34" s="66">
        <f t="shared" si="31"/>
        <v>2.1345588105773319E-2</v>
      </c>
      <c r="AM34" s="66">
        <f t="shared" si="31"/>
        <v>-0.10298962129716886</v>
      </c>
      <c r="AN34" s="66">
        <f t="shared" si="31"/>
        <v>-7.7981051249106481E-2</v>
      </c>
    </row>
    <row r="35" spans="1:40" x14ac:dyDescent="0.2">
      <c r="AC35" s="44">
        <f>COUNT(AD26:AD28)</f>
        <v>3</v>
      </c>
      <c r="AD35" s="69" t="s">
        <v>130</v>
      </c>
      <c r="AE35" s="84" t="s">
        <v>140</v>
      </c>
      <c r="AF35" s="69">
        <f t="shared" ref="AF35" si="32">AVERAGE(AF26:AF28)</f>
        <v>24.0136</v>
      </c>
      <c r="AG35" s="69">
        <f t="shared" ref="AG35" si="33">AVERAGE(AG26:AG28)</f>
        <v>16.395766666666667</v>
      </c>
      <c r="AH35" s="69">
        <f t="shared" ref="AH35:AN35" si="34">AVERAGE(AH26:AH28)</f>
        <v>9.1448999999999998</v>
      </c>
      <c r="AI35" s="69">
        <f t="shared" si="34"/>
        <v>4.428866666666667</v>
      </c>
      <c r="AJ35" s="69">
        <f t="shared" si="34"/>
        <v>9.7674666666666656</v>
      </c>
      <c r="AK35" s="69">
        <f t="shared" si="34"/>
        <v>9.102566666666668</v>
      </c>
      <c r="AL35" s="66">
        <f t="shared" si="34"/>
        <v>-0.18272160782429356</v>
      </c>
      <c r="AM35" s="66">
        <f t="shared" si="34"/>
        <v>-1.9226107798229721E-2</v>
      </c>
      <c r="AN35" s="66">
        <f t="shared" si="34"/>
        <v>-0.38100263174132837</v>
      </c>
    </row>
    <row r="36" spans="1:40" x14ac:dyDescent="0.2">
      <c r="AF36" s="78"/>
      <c r="AG36"/>
      <c r="AH36"/>
      <c r="AI36"/>
      <c r="AJ36"/>
      <c r="AK36"/>
      <c r="AL36"/>
      <c r="AM36"/>
      <c r="AN36"/>
    </row>
    <row r="37" spans="1:40" x14ac:dyDescent="0.2">
      <c r="AF37" s="78"/>
      <c r="AG37" s="79"/>
    </row>
    <row r="38" spans="1:40" x14ac:dyDescent="0.2">
      <c r="A38" t="s">
        <v>128</v>
      </c>
      <c r="C38" s="51"/>
      <c r="AF38" s="79"/>
      <c r="AG38" s="79"/>
    </row>
    <row r="39" spans="1:40" s="52" customFormat="1" x14ac:dyDescent="0.2">
      <c r="A39" s="52" t="s">
        <v>29</v>
      </c>
      <c r="C39" s="52" t="s">
        <v>24</v>
      </c>
      <c r="D39" s="52" t="s">
        <v>11</v>
      </c>
      <c r="E39" s="52" t="s">
        <v>6</v>
      </c>
      <c r="F39" s="52" t="s">
        <v>7</v>
      </c>
      <c r="G39" s="52" t="s">
        <v>7</v>
      </c>
      <c r="H39" s="52">
        <v>7.0784000000000002</v>
      </c>
      <c r="I39" s="52">
        <v>8.1796000000000006</v>
      </c>
      <c r="J39" s="52" t="s">
        <v>7</v>
      </c>
      <c r="K39" s="52" t="s">
        <v>7</v>
      </c>
      <c r="L39" s="52">
        <v>0.37459999999999999</v>
      </c>
      <c r="M39" s="52">
        <v>3.9386999999999999</v>
      </c>
      <c r="N39" s="52" t="s">
        <v>7</v>
      </c>
      <c r="O39" s="52" t="s">
        <v>7</v>
      </c>
      <c r="P39" s="52">
        <v>0.55800000000000005</v>
      </c>
      <c r="Q39" s="52">
        <v>1.2157</v>
      </c>
      <c r="R39" s="52" t="s">
        <v>7</v>
      </c>
      <c r="S39" s="52" t="s">
        <v>7</v>
      </c>
      <c r="T39" s="52">
        <v>2.6193</v>
      </c>
      <c r="U39" s="52">
        <v>2.5148999999999999</v>
      </c>
      <c r="V39" s="52" t="s">
        <v>7</v>
      </c>
      <c r="W39" s="52" t="s">
        <v>7</v>
      </c>
      <c r="X39" s="52">
        <v>0.37469999999999998</v>
      </c>
      <c r="Y39" s="52">
        <v>4.1885000000000003</v>
      </c>
      <c r="Z39" s="52" t="s">
        <v>7</v>
      </c>
      <c r="AA39" s="52" t="s">
        <v>7</v>
      </c>
      <c r="AB39" s="52">
        <v>1.0639000000000001</v>
      </c>
      <c r="AC39" s="52">
        <v>0.10829999999999999</v>
      </c>
      <c r="AF39" s="80">
        <f t="shared" ref="AF39:AF41" si="35">SUM(F39,H39,J39,L39)</f>
        <v>7.4530000000000003</v>
      </c>
      <c r="AG39" s="80">
        <f>SUM(G39,I39,K39,M39)</f>
        <v>12.118300000000001</v>
      </c>
      <c r="AH39" s="6">
        <f t="shared" ref="AH39:AI41" si="36">SUM(N39,P39,R39,T39)</f>
        <v>3.1772999999999998</v>
      </c>
      <c r="AI39" s="6">
        <f t="shared" si="36"/>
        <v>3.7305999999999999</v>
      </c>
      <c r="AJ39" s="6">
        <f t="shared" ref="AJ39:AK41" si="37">SUM(V39,X39,Z39,AB39)</f>
        <v>1.4386000000000001</v>
      </c>
      <c r="AK39" s="6">
        <f t="shared" si="37"/>
        <v>4.2968000000000002</v>
      </c>
      <c r="AL39" s="17">
        <f>LOG(AG39/AF39)</f>
        <v>0.21111057843478687</v>
      </c>
      <c r="AM39" s="54">
        <f t="shared" ref="AM39" si="38">LOG(AK39/AJ39)</f>
        <v>0.47520508340267587</v>
      </c>
      <c r="AN39" s="54">
        <f t="shared" ref="AN39" si="39">LOG(AI39/AH39)</f>
        <v>6.9720463135624106E-2</v>
      </c>
    </row>
    <row r="40" spans="1:40" x14ac:dyDescent="0.2">
      <c r="A40" t="s">
        <v>23</v>
      </c>
      <c r="C40" t="s">
        <v>24</v>
      </c>
      <c r="D40" t="s">
        <v>5</v>
      </c>
      <c r="E40" t="s">
        <v>6</v>
      </c>
      <c r="F40">
        <v>14.3842</v>
      </c>
      <c r="G40">
        <v>7.7060000000000004</v>
      </c>
      <c r="H40" t="s">
        <v>7</v>
      </c>
      <c r="I40" t="s">
        <v>7</v>
      </c>
      <c r="J40">
        <v>16.246300000000002</v>
      </c>
      <c r="K40">
        <v>0.35909999999999997</v>
      </c>
      <c r="L40" t="s">
        <v>7</v>
      </c>
      <c r="M40" t="s">
        <v>7</v>
      </c>
      <c r="N40">
        <v>1.8684000000000001</v>
      </c>
      <c r="O40">
        <v>6.5541</v>
      </c>
      <c r="P40" t="s">
        <v>7</v>
      </c>
      <c r="Q40" t="s">
        <v>7</v>
      </c>
      <c r="R40">
        <v>1.4404999999999999</v>
      </c>
      <c r="S40">
        <v>2.4611000000000001</v>
      </c>
      <c r="T40" t="s">
        <v>7</v>
      </c>
      <c r="U40" t="s">
        <v>7</v>
      </c>
      <c r="V40">
        <v>4.4255000000000004</v>
      </c>
      <c r="W40">
        <v>6.5545</v>
      </c>
      <c r="X40" t="s">
        <v>7</v>
      </c>
      <c r="Y40" t="s">
        <v>7</v>
      </c>
      <c r="Z40">
        <v>2.5333000000000001</v>
      </c>
      <c r="AA40">
        <v>3.3342999999999998</v>
      </c>
      <c r="AB40" t="s">
        <v>7</v>
      </c>
      <c r="AC40" t="s">
        <v>7</v>
      </c>
      <c r="AF40" s="80">
        <f t="shared" si="35"/>
        <v>30.630500000000001</v>
      </c>
      <c r="AG40" s="80">
        <f>SUM(G40,I40,K40,M40)</f>
        <v>8.065100000000001</v>
      </c>
      <c r="AH40" s="6">
        <f t="shared" si="36"/>
        <v>3.3089</v>
      </c>
      <c r="AI40" s="6">
        <f t="shared" si="36"/>
        <v>9.0152000000000001</v>
      </c>
      <c r="AJ40" s="6">
        <f t="shared" si="37"/>
        <v>6.9588000000000001</v>
      </c>
      <c r="AK40" s="6">
        <f t="shared" si="37"/>
        <v>9.8887999999999998</v>
      </c>
      <c r="AL40" s="17">
        <f>LOG(AG40/AF40)</f>
        <v>-0.57954432949334067</v>
      </c>
      <c r="AM40" s="54">
        <f>LOG(AK40/AJ40)</f>
        <v>0.1526092386215786</v>
      </c>
      <c r="AN40" s="54">
        <f>LOG(AI40/AH40)</f>
        <v>0.43529172356464457</v>
      </c>
    </row>
    <row r="41" spans="1:40" s="8" customFormat="1" x14ac:dyDescent="0.2">
      <c r="A41" s="8" t="s">
        <v>31</v>
      </c>
      <c r="B41" s="8" t="s">
        <v>143</v>
      </c>
      <c r="C41" s="8" t="s">
        <v>24</v>
      </c>
      <c r="D41" s="8" t="s">
        <v>5</v>
      </c>
      <c r="E41" s="8" t="s">
        <v>32</v>
      </c>
      <c r="F41">
        <v>14.3855</v>
      </c>
      <c r="G41">
        <v>7.7271000000000001</v>
      </c>
      <c r="H41" t="s">
        <v>7</v>
      </c>
      <c r="I41" t="s">
        <v>7</v>
      </c>
      <c r="J41">
        <v>4.2385000000000002</v>
      </c>
      <c r="K41">
        <v>0.14149999999999999</v>
      </c>
      <c r="L41" t="s">
        <v>7</v>
      </c>
      <c r="M41" t="s">
        <v>7</v>
      </c>
      <c r="N41">
        <v>10.5077</v>
      </c>
      <c r="O41">
        <v>4.0303000000000004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>
        <v>9.3095999999999997</v>
      </c>
      <c r="W41">
        <v>3.6629999999999998</v>
      </c>
      <c r="X41" t="s">
        <v>7</v>
      </c>
      <c r="Y41" t="s">
        <v>7</v>
      </c>
      <c r="Z41">
        <v>4.7824</v>
      </c>
      <c r="AA41">
        <v>8.4450000000000003</v>
      </c>
      <c r="AB41" t="s">
        <v>7</v>
      </c>
      <c r="AC41" t="s">
        <v>7</v>
      </c>
      <c r="AD41" s="60">
        <f>SUM(F41:M41)</f>
        <v>26.492600000000003</v>
      </c>
      <c r="AE41" s="59">
        <f t="shared" ref="AE41" si="40">SUM(F41:AC41)</f>
        <v>67.23060000000001</v>
      </c>
      <c r="AF41" s="80">
        <f t="shared" si="35"/>
        <v>18.624000000000002</v>
      </c>
      <c r="AG41" s="80">
        <f>SUM(G41,I41,K41,M41)</f>
        <v>7.8685999999999998</v>
      </c>
      <c r="AH41" s="6">
        <f t="shared" si="36"/>
        <v>10.5077</v>
      </c>
      <c r="AI41" s="6">
        <f t="shared" si="36"/>
        <v>4.0303000000000004</v>
      </c>
      <c r="AJ41" s="6">
        <f t="shared" si="37"/>
        <v>14.091999999999999</v>
      </c>
      <c r="AK41" s="6">
        <f t="shared" si="37"/>
        <v>12.108000000000001</v>
      </c>
      <c r="AL41" s="17">
        <f>LOG(AG41/AF41)</f>
        <v>-0.37417549444312526</v>
      </c>
      <c r="AM41" s="54">
        <f>LOG(AK41/AJ41)</f>
        <v>-6.5900222224669472E-2</v>
      </c>
      <c r="AN41" s="54">
        <f>LOG(AI41/AH41)</f>
        <v>-0.41617029041822817</v>
      </c>
    </row>
    <row r="42" spans="1:40" x14ac:dyDescent="0.2">
      <c r="A42">
        <v>39.955500000000001</v>
      </c>
      <c r="C42">
        <v>10.9472</v>
      </c>
      <c r="D42" t="s">
        <v>7</v>
      </c>
      <c r="E42" t="s">
        <v>7</v>
      </c>
      <c r="F42">
        <v>34.297699999999999</v>
      </c>
      <c r="G42">
        <v>0.32469999999999999</v>
      </c>
      <c r="H42" t="s">
        <v>7</v>
      </c>
      <c r="I42" t="s">
        <v>7</v>
      </c>
      <c r="J42">
        <v>7.0509000000000004</v>
      </c>
      <c r="K42">
        <v>12.0213</v>
      </c>
      <c r="L42" t="s">
        <v>7</v>
      </c>
      <c r="M42" t="s">
        <v>7</v>
      </c>
      <c r="N42">
        <v>5.7058</v>
      </c>
      <c r="O42">
        <v>2.0979999999999999</v>
      </c>
      <c r="P42" t="s">
        <v>7</v>
      </c>
      <c r="Q42" t="s">
        <v>7</v>
      </c>
      <c r="R42">
        <v>2.8765999999999998</v>
      </c>
      <c r="S42">
        <v>18.013500000000001</v>
      </c>
      <c r="T42" t="s">
        <v>7</v>
      </c>
      <c r="U42" t="s">
        <v>7</v>
      </c>
      <c r="V42">
        <v>11.2719</v>
      </c>
      <c r="W42">
        <v>7.0449000000000002</v>
      </c>
      <c r="X42" t="s">
        <v>7</v>
      </c>
      <c r="Y42" t="s">
        <v>7</v>
      </c>
      <c r="AF42" s="81"/>
      <c r="AG42" s="81"/>
      <c r="AH42"/>
      <c r="AI42"/>
      <c r="AJ42"/>
      <c r="AK42"/>
      <c r="AL42"/>
      <c r="AM42"/>
      <c r="AN42"/>
    </row>
    <row r="43" spans="1:40" x14ac:dyDescent="0.2">
      <c r="A43" t="s">
        <v>28</v>
      </c>
      <c r="C43" t="s">
        <v>24</v>
      </c>
      <c r="D43" t="s">
        <v>11</v>
      </c>
      <c r="E43" t="s">
        <v>6</v>
      </c>
      <c r="F43">
        <v>33.720100000000002</v>
      </c>
      <c r="G43">
        <v>7.9568000000000003</v>
      </c>
      <c r="H43" t="s">
        <v>7</v>
      </c>
      <c r="I43" t="s">
        <v>7</v>
      </c>
      <c r="J43">
        <v>27.265999999999998</v>
      </c>
      <c r="K43" t="s">
        <v>7</v>
      </c>
      <c r="L43" t="s">
        <v>7</v>
      </c>
      <c r="M43" t="s">
        <v>7</v>
      </c>
      <c r="N43">
        <v>4.7005999999999997</v>
      </c>
      <c r="O43">
        <v>11.927199999999999</v>
      </c>
      <c r="P43" t="s">
        <v>7</v>
      </c>
      <c r="Q43" t="s">
        <v>7</v>
      </c>
      <c r="R43">
        <v>6.8958000000000004</v>
      </c>
      <c r="S43">
        <v>1.0742</v>
      </c>
      <c r="T43" t="s">
        <v>7</v>
      </c>
      <c r="U43" t="s">
        <v>7</v>
      </c>
      <c r="V43">
        <v>0.67449999999999999</v>
      </c>
      <c r="W43">
        <v>13.395300000000001</v>
      </c>
      <c r="X43" t="s">
        <v>7</v>
      </c>
      <c r="Y43" t="s">
        <v>7</v>
      </c>
      <c r="Z43">
        <v>13.4689</v>
      </c>
      <c r="AA43">
        <v>3.7218</v>
      </c>
      <c r="AB43" t="s">
        <v>7</v>
      </c>
      <c r="AC43" t="s">
        <v>7</v>
      </c>
      <c r="AF43" s="80">
        <f>SUM(F43,H43,J43,L43)</f>
        <v>60.9861</v>
      </c>
      <c r="AG43" s="80">
        <f>SUM(G43,I43,K43,M43)</f>
        <v>7.9568000000000003</v>
      </c>
      <c r="AH43" s="6">
        <f>SUM(N43,P43,R43,T43)</f>
        <v>11.596399999999999</v>
      </c>
      <c r="AI43" s="6">
        <f>SUM(O43,Q43,S43,U43)</f>
        <v>13.001399999999999</v>
      </c>
      <c r="AJ43" s="6">
        <f>SUM(V43,X43,Z43,AB43)</f>
        <v>14.1434</v>
      </c>
      <c r="AK43" s="6">
        <f>SUM(W43,Y43,AA43,AC43)</f>
        <v>17.117100000000001</v>
      </c>
      <c r="AL43" s="17">
        <f>LOG(AG43/AF43)</f>
        <v>-0.88449241966048386</v>
      </c>
      <c r="AM43" s="54">
        <f>LOG(AK43/AJ43)</f>
        <v>8.287636371889405E-2</v>
      </c>
      <c r="AN43" s="54">
        <f>LOG(AI43/AH43)</f>
        <v>4.9666932701415485E-2</v>
      </c>
    </row>
    <row r="44" spans="1:40" x14ac:dyDescent="0.2">
      <c r="AF44" s="79"/>
      <c r="AG44" s="79"/>
    </row>
    <row r="45" spans="1:40" x14ac:dyDescent="0.2">
      <c r="AF45" s="79"/>
      <c r="AG45" s="79"/>
    </row>
  </sheetData>
  <sortState ref="A26:AQ28">
    <sortCondition ref="C26:C28"/>
  </sortState>
  <conditionalFormatting sqref="AL37:AL38 AL1 AL44:AL1048576">
    <cfRule type="cellIs" dxfId="42" priority="93" operator="greaterThan">
      <formula>0</formula>
    </cfRule>
  </conditionalFormatting>
  <conditionalFormatting sqref="AF31:AN31">
    <cfRule type="cellIs" dxfId="41" priority="85" operator="lessThan">
      <formula>0.05</formula>
    </cfRule>
  </conditionalFormatting>
  <conditionalFormatting sqref="AL41">
    <cfRule type="cellIs" dxfId="40" priority="73" operator="greaterThan">
      <formula>0</formula>
    </cfRule>
  </conditionalFormatting>
  <conditionalFormatting sqref="AM41:AN41">
    <cfRule type="top10" dxfId="39" priority="74" percent="1" bottom="1" rank="10"/>
    <cfRule type="top10" dxfId="38" priority="75" percent="1" rank="10"/>
    <cfRule type="cellIs" dxfId="37" priority="76" operator="greaterThan">
      <formula>0</formula>
    </cfRule>
  </conditionalFormatting>
  <conditionalFormatting sqref="AL43">
    <cfRule type="cellIs" dxfId="36" priority="69" operator="greaterThan">
      <formula>0</formula>
    </cfRule>
  </conditionalFormatting>
  <conditionalFormatting sqref="AM43:AN43">
    <cfRule type="top10" dxfId="35" priority="70" percent="1" bottom="1" rank="10"/>
    <cfRule type="top10" dxfId="34" priority="71" percent="1" rank="10"/>
    <cfRule type="cellIs" dxfId="33" priority="72" operator="greaterThan">
      <formula>0</formula>
    </cfRule>
  </conditionalFormatting>
  <conditionalFormatting sqref="AM40:AN40">
    <cfRule type="top10" dxfId="32" priority="52" percent="1" bottom="1" rank="10"/>
    <cfRule type="top10" dxfId="31" priority="53" percent="1" rank="10"/>
    <cfRule type="cellIs" dxfId="30" priority="54" operator="greaterThan">
      <formula>0</formula>
    </cfRule>
  </conditionalFormatting>
  <conditionalFormatting sqref="AL40">
    <cfRule type="top10" dxfId="29" priority="50" percent="1" bottom="1" rank="10"/>
    <cfRule type="top10" dxfId="28" priority="51" rank="10"/>
  </conditionalFormatting>
  <conditionalFormatting sqref="AM2:AN2 AM25:AN25 AM13:AN13">
    <cfRule type="top10" dxfId="27" priority="94" percent="1" bottom="1" rank="10"/>
    <cfRule type="top10" dxfId="26" priority="95" percent="1" rank="10"/>
  </conditionalFormatting>
  <conditionalFormatting sqref="AL2 AL25 AL13">
    <cfRule type="top10" dxfId="25" priority="98" percent="1" bottom="1" rank="10"/>
    <cfRule type="top10" dxfId="24" priority="99" percent="1" rank="10"/>
  </conditionalFormatting>
  <conditionalFormatting sqref="AM39:AN39">
    <cfRule type="top10" dxfId="23" priority="28" percent="1" bottom="1" rank="10"/>
    <cfRule type="top10" dxfId="22" priority="29" percent="1" rank="10"/>
  </conditionalFormatting>
  <conditionalFormatting sqref="AL39">
    <cfRule type="top10" dxfId="21" priority="30" percent="1" bottom="1" rank="10"/>
    <cfRule type="top10" dxfId="20" priority="31" percent="1" rank="10"/>
  </conditionalFormatting>
  <conditionalFormatting sqref="AM3:AN12">
    <cfRule type="top10" dxfId="19" priority="17" percent="1" bottom="1" rank="10"/>
    <cfRule type="top10" dxfId="18" priority="18" percent="1" rank="10"/>
  </conditionalFormatting>
  <conditionalFormatting sqref="AL3:AL12">
    <cfRule type="top10" dxfId="17" priority="19" percent="1" bottom="1" rank="10"/>
    <cfRule type="top10" dxfId="16" priority="20" percent="1" rank="10"/>
  </conditionalFormatting>
  <conditionalFormatting sqref="AM14:AN24">
    <cfRule type="top10" dxfId="15" priority="13" percent="1" bottom="1" rank="10"/>
    <cfRule type="top10" dxfId="14" priority="14" percent="1" rank="10"/>
  </conditionalFormatting>
  <conditionalFormatting sqref="AL14:AL24">
    <cfRule type="top10" dxfId="13" priority="15" percent="1" bottom="1" rank="10"/>
    <cfRule type="top10" dxfId="12" priority="16" percent="1" rank="10"/>
  </conditionalFormatting>
  <conditionalFormatting sqref="AM28:AN28">
    <cfRule type="top10" dxfId="11" priority="5" percent="1" bottom="1" rank="10"/>
    <cfRule type="top10" dxfId="10" priority="6" percent="1" rank="10"/>
  </conditionalFormatting>
  <conditionalFormatting sqref="AL28">
    <cfRule type="top10" dxfId="9" priority="7" percent="1" bottom="1" rank="10"/>
    <cfRule type="top10" dxfId="8" priority="8" percent="1" rank="10"/>
  </conditionalFormatting>
  <conditionalFormatting sqref="AM27:AN27">
    <cfRule type="top10" dxfId="7" priority="1" percent="1" bottom="1" rank="10"/>
    <cfRule type="top10" dxfId="6" priority="2" percent="1" rank="10"/>
  </conditionalFormatting>
  <conditionalFormatting sqref="AL27">
    <cfRule type="top10" dxfId="5" priority="3" percent="1" bottom="1" rank="10"/>
    <cfRule type="top10" dxfId="4" priority="4" percent="1" rank="10"/>
  </conditionalFormatting>
  <conditionalFormatting sqref="AM26:AN26">
    <cfRule type="top10" dxfId="3" priority="100" percent="1" bottom="1" rank="10"/>
    <cfRule type="top10" dxfId="2" priority="101" percent="1" rank="10"/>
  </conditionalFormatting>
  <conditionalFormatting sqref="AL26">
    <cfRule type="top10" dxfId="1" priority="102" percent="1" bottom="1" rank="10"/>
    <cfRule type="top10" dxfId="0" priority="103" percent="1" rank="10"/>
  </conditionalFormatting>
  <pageMargins left="0.75" right="0.75" top="1" bottom="1" header="0.5" footer="0.5"/>
  <pageSetup orientation="portrait" horizontalDpi="4294967292" verticalDpi="4294967292"/>
  <ignoredErrors>
    <ignoredError sqref="AM2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B1" workbookViewId="0">
      <selection activeCell="I18" sqref="I18"/>
    </sheetView>
  </sheetViews>
  <sheetFormatPr baseColWidth="10" defaultRowHeight="16" x14ac:dyDescent="0.2"/>
  <cols>
    <col min="1" max="1" width="18.1640625" bestFit="1" customWidth="1"/>
    <col min="2" max="2" width="4.83203125" bestFit="1" customWidth="1"/>
    <col min="3" max="3" width="7.33203125" bestFit="1" customWidth="1"/>
    <col min="4" max="5" width="9.83203125" bestFit="1" customWidth="1"/>
    <col min="6" max="6" width="13.33203125" style="9" customWidth="1"/>
    <col min="7" max="7" width="13" bestFit="1" customWidth="1"/>
    <col min="8" max="8" width="13.6640625" bestFit="1" customWidth="1"/>
    <col min="9" max="9" width="9.83203125" style="10" customWidth="1"/>
    <col min="10" max="10" width="7.1640625" customWidth="1"/>
    <col min="11" max="11" width="11.6640625" bestFit="1" customWidth="1"/>
    <col min="12" max="12" width="12.33203125" bestFit="1" customWidth="1"/>
    <col min="13" max="13" width="9.83203125" style="10" customWidth="1"/>
    <col min="14" max="14" width="6.83203125" customWidth="1"/>
    <col min="15" max="15" width="10.33203125" bestFit="1" customWidth="1"/>
    <col min="16" max="16" width="11" bestFit="1" customWidth="1"/>
    <col min="17" max="17" width="9.83203125" style="10" customWidth="1"/>
    <col min="18" max="18" width="5.83203125" customWidth="1"/>
  </cols>
  <sheetData>
    <row r="1" spans="1:21" x14ac:dyDescent="0.2">
      <c r="O1" s="6" t="s">
        <v>63</v>
      </c>
      <c r="R1" t="s">
        <v>64</v>
      </c>
      <c r="T1" s="10"/>
    </row>
    <row r="2" spans="1:21" ht="48" x14ac:dyDescent="0.2">
      <c r="B2" t="s">
        <v>0</v>
      </c>
      <c r="C2" t="s">
        <v>1</v>
      </c>
      <c r="D2" t="s">
        <v>65</v>
      </c>
      <c r="E2" t="s">
        <v>66</v>
      </c>
      <c r="F2" s="11" t="s">
        <v>67</v>
      </c>
      <c r="G2" t="s">
        <v>68</v>
      </c>
      <c r="H2" t="s">
        <v>69</v>
      </c>
      <c r="I2" s="12" t="s">
        <v>70</v>
      </c>
      <c r="K2" t="s">
        <v>71</v>
      </c>
      <c r="L2" t="s">
        <v>72</v>
      </c>
      <c r="M2" s="12" t="s">
        <v>70</v>
      </c>
      <c r="O2" s="13" t="s">
        <v>70</v>
      </c>
      <c r="P2" s="1" t="s">
        <v>73</v>
      </c>
      <c r="R2" t="s">
        <v>74</v>
      </c>
      <c r="S2" t="s">
        <v>75</v>
      </c>
      <c r="T2" s="14" t="s">
        <v>76</v>
      </c>
    </row>
    <row r="3" spans="1:21" x14ac:dyDescent="0.2">
      <c r="A3" t="s">
        <v>36</v>
      </c>
      <c r="B3" t="s">
        <v>4</v>
      </c>
      <c r="C3" t="s">
        <v>5</v>
      </c>
      <c r="D3">
        <v>17.4405</v>
      </c>
      <c r="E3">
        <v>7.5487000000000002</v>
      </c>
      <c r="F3" s="15">
        <f>D3-E3</f>
        <v>9.8917999999999999</v>
      </c>
      <c r="G3" s="16">
        <v>13.357100000000001</v>
      </c>
      <c r="H3" s="16">
        <v>18.945</v>
      </c>
      <c r="I3" s="14">
        <f>G3-H3</f>
        <v>-5.5878999999999994</v>
      </c>
      <c r="K3" s="16">
        <v>6.7285000000000004</v>
      </c>
      <c r="L3" s="16">
        <v>9.3339999999999996</v>
      </c>
      <c r="M3" s="14">
        <f>K3-L3</f>
        <v>-2.6054999999999993</v>
      </c>
      <c r="O3" s="17">
        <f>AVERAGE(M3,I3)</f>
        <v>-4.0966999999999993</v>
      </c>
      <c r="P3">
        <f>M3/I3</f>
        <v>0.46627534494174905</v>
      </c>
      <c r="R3">
        <v>20.085599999999999</v>
      </c>
      <c r="S3">
        <v>28.279</v>
      </c>
      <c r="T3" s="14">
        <f>R3-S3</f>
        <v>-8.1934000000000005</v>
      </c>
    </row>
    <row r="4" spans="1:21" x14ac:dyDescent="0.2">
      <c r="A4" t="s">
        <v>37</v>
      </c>
      <c r="B4" t="s">
        <v>4</v>
      </c>
      <c r="C4" t="s">
        <v>5</v>
      </c>
      <c r="D4">
        <v>38.969499999999996</v>
      </c>
      <c r="E4">
        <v>47.972099999999998</v>
      </c>
      <c r="F4" s="15">
        <f>D4-E4</f>
        <v>-9.002600000000001</v>
      </c>
      <c r="G4" s="16">
        <v>19.1648</v>
      </c>
      <c r="H4" s="16">
        <v>32.1907</v>
      </c>
      <c r="I4" s="14">
        <f>G4-H4</f>
        <v>-13.0259</v>
      </c>
      <c r="K4" s="16">
        <v>43.885400000000004</v>
      </c>
      <c r="L4" s="16">
        <v>10.683199999999999</v>
      </c>
      <c r="M4" s="14">
        <f>K4-L4</f>
        <v>33.202200000000005</v>
      </c>
      <c r="O4" s="17">
        <f>AVERAGE(M4,I4)</f>
        <v>10.088150000000002</v>
      </c>
      <c r="P4">
        <f t="shared" ref="P4:P5" si="0">M4/I4</f>
        <v>-2.548937117588804</v>
      </c>
      <c r="R4">
        <v>63.050200000000004</v>
      </c>
      <c r="S4">
        <v>42.873899999999999</v>
      </c>
      <c r="T4" s="14">
        <f>R4-S4</f>
        <v>20.176300000000005</v>
      </c>
    </row>
    <row r="5" spans="1:21" x14ac:dyDescent="0.2">
      <c r="A5" t="s">
        <v>50</v>
      </c>
      <c r="B5" t="s">
        <v>19</v>
      </c>
      <c r="C5" t="s">
        <v>11</v>
      </c>
      <c r="D5">
        <v>52.606199999999994</v>
      </c>
      <c r="E5">
        <v>21.111000000000001</v>
      </c>
      <c r="F5" s="15">
        <f>D5-E5</f>
        <v>31.495199999999993</v>
      </c>
      <c r="G5" s="16">
        <v>12.739799999999999</v>
      </c>
      <c r="H5" s="18">
        <v>0.82379999999999998</v>
      </c>
      <c r="I5" s="14">
        <f>G5-H5</f>
        <v>11.915999999999999</v>
      </c>
      <c r="K5" s="16">
        <v>18.699100000000001</v>
      </c>
      <c r="L5" s="16">
        <v>15.822699999999999</v>
      </c>
      <c r="M5" s="14">
        <f>K5-L5</f>
        <v>2.8764000000000021</v>
      </c>
      <c r="O5" s="17">
        <f>AVERAGE(M5,I5)</f>
        <v>7.3962000000000003</v>
      </c>
      <c r="P5">
        <f t="shared" si="0"/>
        <v>0.24138972809667694</v>
      </c>
      <c r="R5">
        <v>31.4389</v>
      </c>
      <c r="S5">
        <v>16.6465</v>
      </c>
      <c r="T5" s="14">
        <f>R5-S5</f>
        <v>14.792400000000001</v>
      </c>
    </row>
    <row r="6" spans="1:21" s="8" customFormat="1" x14ac:dyDescent="0.2">
      <c r="C6" s="19" t="s">
        <v>77</v>
      </c>
      <c r="D6" s="20">
        <v>20</v>
      </c>
      <c r="E6" s="20">
        <f>AVERAGE(E3:E5)</f>
        <v>25.543933333333332</v>
      </c>
      <c r="F6" s="21">
        <f>AVERAGE(F3:F5)</f>
        <v>10.794799999999997</v>
      </c>
      <c r="G6" s="20">
        <f>AVERAGE(G3:G5)</f>
        <v>15.087233333333335</v>
      </c>
      <c r="H6" s="20">
        <f t="shared" ref="H6:L6" si="1">AVERAGE(H3:H5)</f>
        <v>17.319833333333332</v>
      </c>
      <c r="I6" s="22">
        <f>AVERAGE(I3:I5)</f>
        <v>-2.2325999999999997</v>
      </c>
      <c r="J6" s="20"/>
      <c r="K6" s="20">
        <f>AVERAGE(K3:K5)</f>
        <v>23.104333333333333</v>
      </c>
      <c r="L6" s="20">
        <f t="shared" si="1"/>
        <v>11.946633333333333</v>
      </c>
      <c r="M6" s="22">
        <f>AVERAGE(M3:M5)</f>
        <v>11.157700000000004</v>
      </c>
      <c r="N6" s="22"/>
      <c r="O6" s="23">
        <f>AVERAGE(O3:O5)</f>
        <v>4.4625500000000011</v>
      </c>
      <c r="P6" s="23">
        <f>AVERAGE(P3:P5)</f>
        <v>-0.61375734818345939</v>
      </c>
      <c r="R6" s="20">
        <f>AVERAGE(R3:R5)</f>
        <v>38.191566666666667</v>
      </c>
      <c r="S6" s="20">
        <f>AVERAGE(S3:S5)</f>
        <v>29.26646666666667</v>
      </c>
      <c r="T6" s="22">
        <f>AVERAGE(T3:T5)</f>
        <v>8.9251000000000023</v>
      </c>
    </row>
    <row r="7" spans="1:21" x14ac:dyDescent="0.2">
      <c r="C7" s="24" t="s">
        <v>78</v>
      </c>
      <c r="D7" s="25">
        <f>_xlfn.STDEV.S(D3:D5)</f>
        <v>17.729842471475408</v>
      </c>
      <c r="E7" s="25">
        <f>_xlfn.STDEV.S(E3:E5)</f>
        <v>20.573064680385691</v>
      </c>
      <c r="F7" s="26">
        <f>_xlfn.STDEV.S(F3:F5)</f>
        <v>20.263995360244238</v>
      </c>
      <c r="G7" s="25">
        <f>_xlfn.STDEV.S(G3:G5)</f>
        <v>3.5447393787602048</v>
      </c>
      <c r="H7" s="25">
        <f t="shared" ref="H7:L7" si="2">_xlfn.STDEV.S(H3:H5)</f>
        <v>15.746475126939787</v>
      </c>
      <c r="I7" s="27">
        <f>_xlfn.STDEV.S(I3:I5)</f>
        <v>12.805003805934614</v>
      </c>
      <c r="J7" s="25"/>
      <c r="K7" s="25">
        <f>_xlfn.STDEV.S(K3:K5)</f>
        <v>18.966110959902498</v>
      </c>
      <c r="L7" s="25">
        <f t="shared" si="2"/>
        <v>3.4238873759709603</v>
      </c>
      <c r="M7" s="27">
        <f>_xlfn.STDEV.S(M3:M5)</f>
        <v>19.286855422541027</v>
      </c>
      <c r="N7" s="27"/>
      <c r="O7" s="28">
        <f>_xlfn.STDEV.S(O3:O5)</f>
        <v>7.5337387214118339</v>
      </c>
      <c r="P7" s="28">
        <f>_xlfn.STDEV.S(P3:P5)</f>
        <v>1.6796826903027664</v>
      </c>
      <c r="R7" s="25">
        <f>_xlfn.STDEV.S(R3:R5)</f>
        <v>22.26405384523072</v>
      </c>
      <c r="S7" s="25">
        <f>_xlfn.STDEV.S(S3:S5)</f>
        <v>13.141554150987362</v>
      </c>
      <c r="T7" s="27">
        <f>_xlfn.STDEV.S(T3:T5)</f>
        <v>15.067477442823668</v>
      </c>
    </row>
    <row r="8" spans="1:21" x14ac:dyDescent="0.2">
      <c r="C8" s="24" t="s">
        <v>79</v>
      </c>
      <c r="D8" s="25"/>
      <c r="E8" s="25"/>
      <c r="F8" s="26">
        <f>F7/(SQRT(COUNT(F3:F5)))</f>
        <v>11.699423176094339</v>
      </c>
      <c r="G8" s="25"/>
      <c r="H8" s="25"/>
      <c r="I8" s="26">
        <f>I7/(SQRT(COUNT(I3:I5)))</f>
        <v>7.3929723943305321</v>
      </c>
      <c r="J8" s="25"/>
      <c r="K8" s="25"/>
      <c r="L8" s="25"/>
      <c r="M8" s="26">
        <f>M7/(SQRT(COUNT(M3:M5)))</f>
        <v>11.135271170025456</v>
      </c>
      <c r="N8" s="25"/>
      <c r="O8" s="28">
        <f>O7/(SQRT(COUNT(O3:O5)))</f>
        <v>4.3496060788114299</v>
      </c>
      <c r="P8" s="28">
        <f>P7/(SQRT(COUNT(P3:P5)))</f>
        <v>0.96976525339945707</v>
      </c>
      <c r="R8" s="25"/>
      <c r="S8" s="25"/>
      <c r="T8" s="26">
        <f>T7/(SQRT(COUNT(T3:T5)))</f>
        <v>8.6992121576228598</v>
      </c>
    </row>
    <row r="9" spans="1:21" x14ac:dyDescent="0.2">
      <c r="C9" s="24" t="s">
        <v>80</v>
      </c>
      <c r="D9" s="25"/>
      <c r="E9" s="25"/>
      <c r="F9" s="26">
        <f>TDIST(F6/F8,3,1)</f>
        <v>0.21211282758528258</v>
      </c>
      <c r="G9" s="25"/>
      <c r="H9" s="25"/>
      <c r="I9" s="26">
        <f>TDIST(-I6/I8,3,1)</f>
        <v>0.39119264511818203</v>
      </c>
      <c r="J9" s="25"/>
      <c r="K9" s="25"/>
      <c r="L9" s="25"/>
      <c r="M9" s="26">
        <f>TDIST(M6/M8,3,1)</f>
        <v>0.19508509313767991</v>
      </c>
      <c r="N9" s="25"/>
      <c r="O9" s="28">
        <f>TDIST(O6/O8,3,1)</f>
        <v>0.1902019781818389</v>
      </c>
      <c r="P9" s="28">
        <f>TDIST(-P6/P8,3,1)</f>
        <v>0.28587661249756846</v>
      </c>
      <c r="R9" s="25"/>
      <c r="S9" s="25"/>
      <c r="T9" s="26">
        <f>TDIST(T6/T8,3,1)</f>
        <v>0.1902019781818389</v>
      </c>
    </row>
    <row r="10" spans="1:21" s="29" customFormat="1" x14ac:dyDescent="0.2">
      <c r="D10" s="30" t="s">
        <v>81</v>
      </c>
      <c r="E10" s="31">
        <f>TTEST(D3:D5,E3:E5,2,3)</f>
        <v>0.52980000125279125</v>
      </c>
      <c r="F10" s="26"/>
      <c r="G10" s="30" t="s">
        <v>81</v>
      </c>
      <c r="H10" s="31">
        <f>TTEST(G3:G5,H3:H5,2,3)</f>
        <v>0.83113403554694898</v>
      </c>
      <c r="I10" s="27"/>
      <c r="K10" s="30" t="s">
        <v>81</v>
      </c>
      <c r="L10" s="31">
        <f>TTEST(K3:K5,L3:L5,2,3)</f>
        <v>0.41602124300049154</v>
      </c>
      <c r="M10" s="27"/>
      <c r="N10" s="31"/>
      <c r="O10" s="32"/>
      <c r="P10" s="32"/>
      <c r="R10" s="30" t="s">
        <v>81</v>
      </c>
      <c r="S10" s="31">
        <f>TTEST(R3:R5,S3:S5,2,3)</f>
        <v>0.58908180075227334</v>
      </c>
      <c r="T10" s="27">
        <f>TTEST(R3:R5,S3:S5,2,3)</f>
        <v>0.58908180075227334</v>
      </c>
      <c r="U10" s="31"/>
    </row>
    <row r="11" spans="1:21" x14ac:dyDescent="0.2">
      <c r="F11" s="15"/>
      <c r="I11" s="14"/>
      <c r="M11" s="14"/>
      <c r="O11" s="6"/>
      <c r="P11" s="6"/>
      <c r="R11" t="s">
        <v>82</v>
      </c>
      <c r="T11" s="14"/>
    </row>
    <row r="12" spans="1:21" x14ac:dyDescent="0.2">
      <c r="A12" t="s">
        <v>41</v>
      </c>
      <c r="B12" t="s">
        <v>10</v>
      </c>
      <c r="C12" t="s">
        <v>5</v>
      </c>
      <c r="D12">
        <v>22.597700000000003</v>
      </c>
      <c r="E12">
        <v>21.673400000000001</v>
      </c>
      <c r="F12" s="15">
        <f>D12-E12</f>
        <v>0.92430000000000234</v>
      </c>
      <c r="G12">
        <v>17.528300000000002</v>
      </c>
      <c r="H12">
        <v>16.637900000000002</v>
      </c>
      <c r="I12" s="14">
        <f>G12-H12</f>
        <v>0.89039999999999964</v>
      </c>
      <c r="K12">
        <v>8.5301000000000009</v>
      </c>
      <c r="L12">
        <v>14.2546</v>
      </c>
      <c r="M12" s="14">
        <f>K12-L12</f>
        <v>-5.724499999999999</v>
      </c>
      <c r="O12" s="17">
        <f t="shared" ref="O12:O16" si="3">AVERAGE(M12,I12)</f>
        <v>-2.4170499999999997</v>
      </c>
      <c r="P12">
        <f t="shared" ref="P12:P16" si="4">M12/I12</f>
        <v>-6.4291329739442959</v>
      </c>
      <c r="R12">
        <v>26.058400000000002</v>
      </c>
      <c r="S12">
        <v>30.892500000000002</v>
      </c>
      <c r="T12" s="14">
        <f>R12-S12</f>
        <v>-4.8340999999999994</v>
      </c>
    </row>
    <row r="13" spans="1:21" x14ac:dyDescent="0.2">
      <c r="A13" t="s">
        <v>42</v>
      </c>
      <c r="B13" t="s">
        <v>17</v>
      </c>
      <c r="C13" t="s">
        <v>11</v>
      </c>
      <c r="D13">
        <v>16.041699999999999</v>
      </c>
      <c r="E13">
        <v>21.2408</v>
      </c>
      <c r="F13" s="15">
        <f>D13-E13</f>
        <v>-5.1991000000000014</v>
      </c>
      <c r="G13">
        <v>13.154299999999999</v>
      </c>
      <c r="H13">
        <v>16.338200000000001</v>
      </c>
      <c r="I13" s="14">
        <f>G13-H13</f>
        <v>-3.1839000000000013</v>
      </c>
      <c r="K13">
        <v>11.8947</v>
      </c>
      <c r="L13">
        <v>17.742000000000001</v>
      </c>
      <c r="M13" s="14">
        <f>K13-L13</f>
        <v>-5.8473000000000006</v>
      </c>
      <c r="O13" s="17">
        <f t="shared" si="3"/>
        <v>-4.5156000000000009</v>
      </c>
      <c r="P13">
        <f t="shared" si="4"/>
        <v>1.8365212475266177</v>
      </c>
      <c r="R13">
        <v>25.048999999999999</v>
      </c>
      <c r="S13">
        <v>34.080200000000005</v>
      </c>
      <c r="T13" s="14">
        <f>R13-S13</f>
        <v>-9.0312000000000054</v>
      </c>
    </row>
    <row r="14" spans="1:21" x14ac:dyDescent="0.2">
      <c r="A14" t="s">
        <v>47</v>
      </c>
      <c r="B14" t="s">
        <v>17</v>
      </c>
      <c r="C14" t="s">
        <v>5</v>
      </c>
      <c r="D14">
        <v>15.456800000000001</v>
      </c>
      <c r="E14">
        <v>15.105899999999998</v>
      </c>
      <c r="F14" s="15">
        <f>D14-E14</f>
        <v>0.35090000000000288</v>
      </c>
      <c r="G14">
        <v>7.4249999999999998</v>
      </c>
      <c r="H14">
        <v>17.217400000000001</v>
      </c>
      <c r="I14" s="14">
        <f>G14-H14</f>
        <v>-9.7924000000000007</v>
      </c>
      <c r="K14">
        <v>6.6356999999999999</v>
      </c>
      <c r="L14">
        <v>10.8536</v>
      </c>
      <c r="M14" s="14">
        <f>K14-L14</f>
        <v>-4.2179000000000002</v>
      </c>
      <c r="O14" s="17">
        <f t="shared" si="3"/>
        <v>-7.0051500000000004</v>
      </c>
      <c r="P14">
        <f t="shared" si="4"/>
        <v>0.43073199624198355</v>
      </c>
      <c r="R14">
        <v>14.060700000000001</v>
      </c>
      <c r="S14">
        <v>28.071000000000002</v>
      </c>
      <c r="T14" s="14">
        <f>R14-S14</f>
        <v>-14.010300000000001</v>
      </c>
    </row>
    <row r="15" spans="1:21" x14ac:dyDescent="0.2">
      <c r="A15" t="s">
        <v>54</v>
      </c>
      <c r="B15" t="s">
        <v>13</v>
      </c>
      <c r="C15" t="s">
        <v>11</v>
      </c>
      <c r="D15">
        <v>38.300399999999996</v>
      </c>
      <c r="E15">
        <v>36.565800000000003</v>
      </c>
      <c r="F15" s="15">
        <f>D15-E15</f>
        <v>1.7345999999999933</v>
      </c>
      <c r="G15">
        <v>14.932400000000001</v>
      </c>
      <c r="H15">
        <v>24.2362</v>
      </c>
      <c r="I15" s="14">
        <f>G15-H15</f>
        <v>-9.303799999999999</v>
      </c>
      <c r="K15">
        <v>13.039300000000001</v>
      </c>
      <c r="L15" s="33">
        <v>10.8964</v>
      </c>
      <c r="M15" s="14">
        <f>K15-L15</f>
        <v>2.1429000000000009</v>
      </c>
      <c r="O15" s="17">
        <f t="shared" si="3"/>
        <v>-3.580449999999999</v>
      </c>
      <c r="P15">
        <f t="shared" si="4"/>
        <v>-0.23032524344891347</v>
      </c>
      <c r="R15">
        <v>27.971700000000002</v>
      </c>
      <c r="S15">
        <v>35.132599999999996</v>
      </c>
      <c r="T15" s="14">
        <f>R15-S15</f>
        <v>-7.1608999999999945</v>
      </c>
    </row>
    <row r="16" spans="1:21" x14ac:dyDescent="0.2">
      <c r="A16" t="s">
        <v>55</v>
      </c>
      <c r="B16" t="s">
        <v>10</v>
      </c>
      <c r="C16" t="s">
        <v>11</v>
      </c>
      <c r="D16">
        <v>45.589100000000002</v>
      </c>
      <c r="E16">
        <v>19.9818</v>
      </c>
      <c r="F16" s="15">
        <f>D16-E16</f>
        <v>25.607300000000002</v>
      </c>
      <c r="G16">
        <v>20.2438</v>
      </c>
      <c r="H16">
        <v>15.947199999999999</v>
      </c>
      <c r="I16" s="14">
        <f>G16-H16</f>
        <v>4.2966000000000015</v>
      </c>
      <c r="K16">
        <v>31.496400000000001</v>
      </c>
      <c r="L16">
        <v>14.7065</v>
      </c>
      <c r="M16" s="14">
        <f>K16-L16</f>
        <v>16.789900000000003</v>
      </c>
      <c r="O16" s="17">
        <f t="shared" si="3"/>
        <v>10.543250000000002</v>
      </c>
      <c r="P16">
        <f t="shared" si="4"/>
        <v>3.9077177302983745</v>
      </c>
      <c r="R16">
        <v>51.740200000000002</v>
      </c>
      <c r="S16">
        <v>30.653700000000001</v>
      </c>
      <c r="T16" s="14">
        <f>R16-S16</f>
        <v>21.086500000000001</v>
      </c>
    </row>
    <row r="17" spans="3:21" s="8" customFormat="1" x14ac:dyDescent="0.2">
      <c r="C17" s="19" t="s">
        <v>77</v>
      </c>
      <c r="D17" s="20">
        <f>AVERAGE(D12:D16)</f>
        <v>27.597140000000003</v>
      </c>
      <c r="E17" s="20">
        <f>AVERAGE(E12:E16)</f>
        <v>22.913540000000001</v>
      </c>
      <c r="F17" s="21">
        <f>AVERAGE(F12:F16)</f>
        <v>4.6836000000000002</v>
      </c>
      <c r="G17" s="20">
        <f>AVERAGE(G12:G16)</f>
        <v>14.65676</v>
      </c>
      <c r="H17" s="20">
        <f t="shared" ref="H17:L17" si="5">AVERAGE(H12:H16)</f>
        <v>18.075379999999999</v>
      </c>
      <c r="I17" s="22">
        <f>AVERAGE(I12:I16)</f>
        <v>-3.4186199999999998</v>
      </c>
      <c r="J17" s="20"/>
      <c r="K17" s="20">
        <f>AVERAGE(K12:K16)</f>
        <v>14.319240000000002</v>
      </c>
      <c r="L17" s="20">
        <f t="shared" si="5"/>
        <v>13.690620000000001</v>
      </c>
      <c r="M17" s="22">
        <f>AVERAGE(M12:M16)</f>
        <v>0.62862000000000084</v>
      </c>
      <c r="N17" s="20"/>
      <c r="O17" s="23">
        <f>AVERAGE(O14:O16)</f>
        <v>-1.4116666666665742E-2</v>
      </c>
      <c r="P17" s="23">
        <f>AVERAGE(P14:P16)</f>
        <v>1.369374827697148</v>
      </c>
      <c r="R17" s="20">
        <f>AVERAGE(R12:R16)</f>
        <v>28.975999999999999</v>
      </c>
      <c r="S17" s="20">
        <f>AVERAGE(S12:S16)</f>
        <v>31.765999999999998</v>
      </c>
      <c r="T17" s="22">
        <f>AVERAGE(T12:T16)</f>
        <v>-2.7900000000000005</v>
      </c>
    </row>
    <row r="18" spans="3:21" x14ac:dyDescent="0.2">
      <c r="C18" s="24" t="s">
        <v>78</v>
      </c>
      <c r="D18" s="25">
        <f>_xlfn.STDEV.S(D12:D16)</f>
        <v>13.639839153120535</v>
      </c>
      <c r="E18" s="25">
        <f>_xlfn.STDEV.S(E12:E16)</f>
        <v>8.0665133612980497</v>
      </c>
      <c r="F18" s="26">
        <f>_xlfn.STDEV.S(F12:F16)</f>
        <v>12.011142824061331</v>
      </c>
      <c r="G18" s="25">
        <f>_xlfn.STDEV.S(G12:G16)</f>
        <v>4.8500637648385663</v>
      </c>
      <c r="H18" s="25">
        <f t="shared" ref="H18:L18" si="6">_xlfn.STDEV.S(H12:H16)</f>
        <v>3.4750944579968088</v>
      </c>
      <c r="I18" s="27">
        <f>_xlfn.STDEV.S(I12:I16)</f>
        <v>6.192894751406647</v>
      </c>
      <c r="J18" s="25"/>
      <c r="K18" s="25">
        <f>_xlfn.STDEV.S(K12:K16)</f>
        <v>9.9388429300396925</v>
      </c>
      <c r="L18" s="25">
        <f t="shared" si="6"/>
        <v>2.8991426925903436</v>
      </c>
      <c r="M18" s="27">
        <f>_xlfn.STDEV.S(M12:M16)</f>
        <v>9.6081793911229632</v>
      </c>
      <c r="N18" s="25"/>
      <c r="O18" s="28">
        <f>_xlfn.STDEV.S(O14:O16)</f>
        <v>9.3019157017967729</v>
      </c>
      <c r="P18" s="28">
        <f>_xlfn.STDEV.S(P14:P16)</f>
        <v>2.2229794616519629</v>
      </c>
      <c r="R18" s="25">
        <f>_xlfn.STDEV.S(R12:R16)</f>
        <v>13.834895310229138</v>
      </c>
      <c r="S18" s="25">
        <f>_xlfn.STDEV.S(S12:S16)</f>
        <v>2.8435345848081393</v>
      </c>
      <c r="T18" s="27">
        <f>_xlfn.STDEV.S(T12:T16)</f>
        <v>13.767879951176216</v>
      </c>
    </row>
    <row r="19" spans="3:21" x14ac:dyDescent="0.2">
      <c r="C19" s="24"/>
      <c r="D19" s="30" t="s">
        <v>81</v>
      </c>
      <c r="E19" s="31">
        <f>TTEST(D14:D16,E14:E16,2,3)</f>
        <v>0.45918008651753639</v>
      </c>
      <c r="F19" s="26"/>
      <c r="G19" s="30" t="s">
        <v>81</v>
      </c>
      <c r="H19" s="31">
        <f>TTEST(G14:G16,H14:H16,2,3)</f>
        <v>0.34378129818285746</v>
      </c>
      <c r="I19" s="27"/>
      <c r="J19" s="31"/>
      <c r="K19" s="30" t="s">
        <v>81</v>
      </c>
      <c r="L19" s="31">
        <f>TTEST(K14:K16,L14:L16,2,3)</f>
        <v>0.57982106025215063</v>
      </c>
      <c r="M19" s="27"/>
      <c r="N19" s="31"/>
      <c r="O19" s="27"/>
      <c r="R19" s="30" t="s">
        <v>81</v>
      </c>
      <c r="S19" s="31">
        <f>TTEST(R14:R16,S14:S16,2,3)</f>
        <v>0.99820284321135855</v>
      </c>
      <c r="T19" s="27">
        <f>TTEST(R14:R16,S14:S16,2,3)</f>
        <v>0.99820284321135855</v>
      </c>
      <c r="U19" s="31"/>
    </row>
    <row r="20" spans="3:21" x14ac:dyDescent="0.2">
      <c r="C20" s="24"/>
      <c r="F20" s="15"/>
      <c r="I20" s="14"/>
      <c r="M20" s="14"/>
      <c r="T20" s="14"/>
    </row>
    <row r="21" spans="3:21" s="36" customFormat="1" x14ac:dyDescent="0.2">
      <c r="C21" s="34" t="s">
        <v>83</v>
      </c>
      <c r="D21" s="35">
        <f t="shared" ref="D21:I21" si="7">TTEST(D3:D5,D12:D16,2,3)</f>
        <v>0.50983704764780291</v>
      </c>
      <c r="E21" s="35">
        <f t="shared" si="7"/>
        <v>0.84901263192907617</v>
      </c>
      <c r="F21" s="35">
        <f t="shared" si="7"/>
        <v>0.66878451450255161</v>
      </c>
      <c r="G21" s="35">
        <f t="shared" si="7"/>
        <v>0.89033942154073786</v>
      </c>
      <c r="H21" s="35">
        <f t="shared" si="7"/>
        <v>0.94180160916239852</v>
      </c>
      <c r="I21" s="35">
        <f t="shared" si="7"/>
        <v>0.89155733096159495</v>
      </c>
      <c r="J21" s="35"/>
      <c r="K21" s="35">
        <f>TTEST(K3:K5,K12:K16,2,3)</f>
        <v>0.51706534335818766</v>
      </c>
      <c r="L21" s="35">
        <f>TTEST(L3:L5,L12:L16,2,3)</f>
        <v>0.50423634381204718</v>
      </c>
      <c r="M21" s="35">
        <f>TTEST(M3:M5,M12:M16,2,3)</f>
        <v>0.45132033765184731</v>
      </c>
      <c r="N21" s="35"/>
      <c r="O21" s="35">
        <f>TTEST(O3:O5,O12:O16,2,3)</f>
        <v>0.33334030987832441</v>
      </c>
      <c r="P21" s="35">
        <f>TTEST(P3:P5,P12:P16,1,2)</f>
        <v>0.41892982780653143</v>
      </c>
      <c r="R21" s="35">
        <f>TTEST(R3:R5,R12:R16,2,3)</f>
        <v>0.56494055887555905</v>
      </c>
      <c r="S21" s="35">
        <f>TTEST(S3:S5,S12:S16,2,3)</f>
        <v>0.7746200739923238</v>
      </c>
      <c r="T21" s="35">
        <f>TTEST(T3:T5,T12:T16,2,3)</f>
        <v>0.33334030987832441</v>
      </c>
    </row>
    <row r="22" spans="3:21" x14ac:dyDescent="0.2">
      <c r="C22" s="34" t="s">
        <v>84</v>
      </c>
      <c r="F22" s="15"/>
      <c r="I22" s="14"/>
      <c r="M22" s="14"/>
      <c r="T22" s="14"/>
      <c r="U22" s="33"/>
    </row>
    <row r="23" spans="3:21" x14ac:dyDescent="0.2">
      <c r="C23" s="34" t="s">
        <v>85</v>
      </c>
    </row>
    <row r="25" spans="3:21" x14ac:dyDescent="0.2">
      <c r="D25">
        <f>COUNT(D12:D16,D3:D5)</f>
        <v>8</v>
      </c>
    </row>
    <row r="28" spans="3:21" x14ac:dyDescent="0.2">
      <c r="F28" s="9" t="s">
        <v>86</v>
      </c>
      <c r="G28" s="14" t="s">
        <v>87</v>
      </c>
      <c r="H28" s="14" t="s">
        <v>87</v>
      </c>
      <c r="I28" s="14" t="s">
        <v>87</v>
      </c>
    </row>
    <row r="29" spans="3:21" ht="32" customHeight="1" x14ac:dyDescent="0.2">
      <c r="F29" s="37" t="s">
        <v>67</v>
      </c>
      <c r="G29" t="s">
        <v>88</v>
      </c>
      <c r="H29" s="10" t="s">
        <v>89</v>
      </c>
      <c r="I29" s="10" t="s">
        <v>90</v>
      </c>
      <c r="L29" s="38"/>
      <c r="M29" s="38"/>
      <c r="N29" s="38"/>
      <c r="O29" s="38"/>
      <c r="P29" s="38"/>
      <c r="Q29" s="38"/>
      <c r="R29" s="38"/>
      <c r="S29" s="38"/>
    </row>
    <row r="30" spans="3:21" x14ac:dyDescent="0.2">
      <c r="E30" t="s">
        <v>91</v>
      </c>
      <c r="F30" s="39">
        <f>F6</f>
        <v>10.794799999999997</v>
      </c>
      <c r="G30" s="40">
        <f>M6</f>
        <v>11.157700000000004</v>
      </c>
      <c r="H30" s="40">
        <f>I6</f>
        <v>-2.2325999999999997</v>
      </c>
      <c r="I30" s="39">
        <f>O6</f>
        <v>4.4625500000000011</v>
      </c>
      <c r="J30" s="41"/>
      <c r="K30" s="41"/>
      <c r="L30" s="38"/>
      <c r="M30" s="38"/>
      <c r="N30" s="38"/>
      <c r="O30" s="38"/>
      <c r="P30" s="38"/>
      <c r="Q30" s="38"/>
      <c r="R30" s="38"/>
      <c r="S30" s="38"/>
    </row>
    <row r="31" spans="3:21" x14ac:dyDescent="0.2">
      <c r="E31" t="s">
        <v>92</v>
      </c>
      <c r="F31" s="39">
        <f>F17</f>
        <v>4.6836000000000002</v>
      </c>
      <c r="G31" s="40">
        <f>M17</f>
        <v>0.62862000000000084</v>
      </c>
      <c r="H31" s="40">
        <f>I17</f>
        <v>-3.4186199999999998</v>
      </c>
      <c r="I31" s="39">
        <f>O17</f>
        <v>-1.4116666666665742E-2</v>
      </c>
      <c r="J31" s="41"/>
      <c r="K31" s="41"/>
      <c r="L31" s="38"/>
      <c r="M31" s="38"/>
      <c r="N31" s="38"/>
      <c r="O31" s="38"/>
      <c r="P31" s="38"/>
      <c r="Q31" s="38"/>
      <c r="R31" s="38"/>
      <c r="S31" s="38"/>
    </row>
    <row r="32" spans="3:21" x14ac:dyDescent="0.2">
      <c r="G32" t="s">
        <v>93</v>
      </c>
      <c r="J32" s="41"/>
      <c r="K32" s="41"/>
    </row>
    <row r="33" spans="7:7" x14ac:dyDescent="0.2">
      <c r="G33" t="s">
        <v>94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6" sqref="B6"/>
    </sheetView>
  </sheetViews>
  <sheetFormatPr baseColWidth="10" defaultRowHeight="16" x14ac:dyDescent="0.2"/>
  <cols>
    <col min="1" max="2" width="17.5" customWidth="1"/>
    <col min="5" max="5" width="26.33203125" customWidth="1"/>
    <col min="6" max="17" width="10.83203125" style="1"/>
  </cols>
  <sheetData>
    <row r="1" spans="1:17" ht="48" x14ac:dyDescent="0.2">
      <c r="A1" t="s">
        <v>127</v>
      </c>
      <c r="C1" t="s">
        <v>0</v>
      </c>
      <c r="D1" t="s">
        <v>1</v>
      </c>
      <c r="E1" t="s">
        <v>2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</row>
    <row r="2" spans="1:17" x14ac:dyDescent="0.2">
      <c r="A2" t="s">
        <v>115</v>
      </c>
      <c r="B2" t="s">
        <v>125</v>
      </c>
      <c r="C2" t="s">
        <v>116</v>
      </c>
      <c r="D2" t="s">
        <v>5</v>
      </c>
      <c r="E2" t="s">
        <v>32</v>
      </c>
      <c r="F2" s="1">
        <v>3.7635999999999998</v>
      </c>
      <c r="G2" s="1">
        <v>10.023400000000001</v>
      </c>
      <c r="H2" s="1">
        <v>15.615600000000001</v>
      </c>
      <c r="I2" s="1">
        <v>3.4472999999999998</v>
      </c>
      <c r="J2" s="1">
        <v>8.1807999999999996</v>
      </c>
      <c r="K2" s="1">
        <v>1.1241000000000001</v>
      </c>
      <c r="N2" s="1">
        <v>4.8045999999999998</v>
      </c>
      <c r="O2" s="1">
        <v>6.1508000000000003</v>
      </c>
      <c r="P2" s="1">
        <v>1.631</v>
      </c>
      <c r="Q2" s="1">
        <v>1.9044000000000001</v>
      </c>
    </row>
    <row r="3" spans="1:17" x14ac:dyDescent="0.2">
      <c r="A3" t="s">
        <v>111</v>
      </c>
      <c r="B3" t="s">
        <v>125</v>
      </c>
      <c r="C3" t="s">
        <v>24</v>
      </c>
      <c r="D3" t="s">
        <v>5</v>
      </c>
      <c r="E3" t="s">
        <v>6</v>
      </c>
      <c r="F3" s="1">
        <v>13.5883</v>
      </c>
      <c r="G3" s="1">
        <v>7.7043999999999997</v>
      </c>
      <c r="H3" s="1">
        <v>3.9723999999999999</v>
      </c>
      <c r="I3" s="1">
        <v>15.712999999999999</v>
      </c>
      <c r="J3" s="1">
        <v>1.8684000000000001</v>
      </c>
      <c r="K3" s="1">
        <v>6.5541</v>
      </c>
      <c r="N3" s="1">
        <v>4.4255000000000004</v>
      </c>
      <c r="O3" s="1">
        <v>6.5545</v>
      </c>
      <c r="P3" s="1">
        <v>2.5333000000000001</v>
      </c>
      <c r="Q3" s="1">
        <v>3.3342999999999998</v>
      </c>
    </row>
    <row r="4" spans="1:17" x14ac:dyDescent="0.2">
      <c r="A4" t="s">
        <v>114</v>
      </c>
      <c r="B4" t="s">
        <v>125</v>
      </c>
      <c r="C4" t="s">
        <v>24</v>
      </c>
      <c r="D4" t="s">
        <v>5</v>
      </c>
      <c r="E4" t="s">
        <v>32</v>
      </c>
      <c r="F4" s="1">
        <v>14.3855</v>
      </c>
      <c r="G4" s="1">
        <v>7.7267999999999999</v>
      </c>
      <c r="H4" s="1">
        <v>10.833500000000001</v>
      </c>
      <c r="I4" s="1">
        <v>4.0385999999999997</v>
      </c>
      <c r="J4" s="1">
        <v>10.5077</v>
      </c>
      <c r="K4" s="1">
        <v>4.0303000000000004</v>
      </c>
      <c r="N4" s="1">
        <v>9.3095999999999997</v>
      </c>
      <c r="O4" s="1">
        <v>3.6629999999999998</v>
      </c>
      <c r="P4" s="1">
        <v>4.7824</v>
      </c>
      <c r="Q4" s="1">
        <v>8.4450000000000003</v>
      </c>
    </row>
    <row r="5" spans="1:17" x14ac:dyDescent="0.2">
      <c r="A5" t="s">
        <v>117</v>
      </c>
      <c r="B5" t="s">
        <v>125</v>
      </c>
      <c r="C5" t="s">
        <v>118</v>
      </c>
      <c r="D5" t="s">
        <v>5</v>
      </c>
      <c r="E5" t="s">
        <v>32</v>
      </c>
      <c r="F5" s="1">
        <v>8.4354999999999993</v>
      </c>
      <c r="G5" s="1">
        <v>20.120699999999999</v>
      </c>
      <c r="H5" s="1">
        <v>19.007100000000001</v>
      </c>
      <c r="I5" s="1">
        <v>3.8304999999999998</v>
      </c>
      <c r="J5" s="1">
        <v>7.8696000000000002</v>
      </c>
      <c r="K5" s="1">
        <v>5.5038999999999998</v>
      </c>
      <c r="N5" s="1">
        <v>4.6105999999999998</v>
      </c>
      <c r="O5" s="1">
        <v>4.6967999999999996</v>
      </c>
      <c r="P5" s="1">
        <v>4.1642000000000001</v>
      </c>
      <c r="Q5" s="1">
        <v>2.4477000000000002</v>
      </c>
    </row>
    <row r="6" spans="1:17" x14ac:dyDescent="0.2">
      <c r="A6" t="s">
        <v>115</v>
      </c>
      <c r="B6" t="s">
        <v>126</v>
      </c>
      <c r="C6" t="s">
        <v>116</v>
      </c>
      <c r="D6" t="s">
        <v>5</v>
      </c>
      <c r="E6" t="s">
        <v>32</v>
      </c>
      <c r="F6" s="1">
        <v>3.4337</v>
      </c>
      <c r="G6" s="1">
        <v>8.9483999999999995</v>
      </c>
      <c r="H6" s="1">
        <v>14.408300000000001</v>
      </c>
      <c r="I6" s="1">
        <v>2.8395000000000001</v>
      </c>
      <c r="J6" s="1">
        <v>7.6464999999999996</v>
      </c>
      <c r="K6" s="1">
        <v>0.93269999999999997</v>
      </c>
      <c r="N6" s="1">
        <v>4.4047999999999998</v>
      </c>
      <c r="O6" s="1">
        <v>5.7633000000000001</v>
      </c>
      <c r="P6" s="1">
        <v>1.2481</v>
      </c>
      <c r="Q6" s="1">
        <v>1.6216999999999999</v>
      </c>
    </row>
    <row r="7" spans="1:17" x14ac:dyDescent="0.2">
      <c r="A7" t="s">
        <v>111</v>
      </c>
      <c r="B7" t="s">
        <v>126</v>
      </c>
      <c r="C7" t="s">
        <v>24</v>
      </c>
      <c r="D7" t="s">
        <v>5</v>
      </c>
      <c r="E7" t="s">
        <v>6</v>
      </c>
      <c r="F7" s="1">
        <v>10.584300000000001</v>
      </c>
      <c r="G7" s="1">
        <v>6.2468000000000004</v>
      </c>
      <c r="H7" s="1">
        <v>2.8647999999999998</v>
      </c>
      <c r="I7" s="1">
        <v>14.166700000000001</v>
      </c>
      <c r="J7" s="1">
        <v>1.3854</v>
      </c>
      <c r="K7" s="1">
        <v>5.4549000000000003</v>
      </c>
      <c r="N7" s="1">
        <v>3.6427</v>
      </c>
      <c r="O7" s="1">
        <v>5.9131999999999998</v>
      </c>
      <c r="P7" s="1">
        <v>1.7801</v>
      </c>
      <c r="Q7" s="1">
        <v>2.6896</v>
      </c>
    </row>
    <row r="8" spans="1:17" x14ac:dyDescent="0.2">
      <c r="A8" t="s">
        <v>114</v>
      </c>
      <c r="B8" t="s">
        <v>126</v>
      </c>
      <c r="C8" t="s">
        <v>24</v>
      </c>
      <c r="D8" t="s">
        <v>5</v>
      </c>
      <c r="E8" t="s">
        <v>32</v>
      </c>
      <c r="F8" s="1">
        <v>13.7195</v>
      </c>
      <c r="G8" s="1">
        <v>6.6780999999999997</v>
      </c>
      <c r="H8" s="1">
        <v>10.0091</v>
      </c>
      <c r="I8" s="1">
        <v>3.6471</v>
      </c>
      <c r="J8" s="1">
        <v>10.266299999999999</v>
      </c>
      <c r="K8" s="1">
        <v>3.8136999999999999</v>
      </c>
      <c r="N8" s="1">
        <v>8.9099000000000004</v>
      </c>
      <c r="O8" s="1">
        <v>3.3799000000000001</v>
      </c>
      <c r="P8" s="1">
        <v>4.5242000000000004</v>
      </c>
      <c r="Q8" s="1">
        <v>8.0533999999999999</v>
      </c>
    </row>
    <row r="9" spans="1:17" x14ac:dyDescent="0.2">
      <c r="A9" t="s">
        <v>117</v>
      </c>
      <c r="B9" t="s">
        <v>126</v>
      </c>
      <c r="C9" t="s">
        <v>118</v>
      </c>
      <c r="D9" t="s">
        <v>5</v>
      </c>
      <c r="E9" t="s">
        <v>32</v>
      </c>
      <c r="F9" s="1">
        <v>7.8110999999999997</v>
      </c>
      <c r="G9" s="1">
        <v>17.8475</v>
      </c>
      <c r="H9" s="1">
        <v>18.2745</v>
      </c>
      <c r="I9" s="1">
        <v>3.4222999999999999</v>
      </c>
      <c r="J9" s="1">
        <v>6.7702999999999998</v>
      </c>
      <c r="K9" s="1">
        <v>5.0960999999999999</v>
      </c>
      <c r="N9" s="1">
        <v>4.1025999999999998</v>
      </c>
      <c r="O9" s="1">
        <v>4.3388</v>
      </c>
      <c r="P9" s="1">
        <v>3.9725999999999999</v>
      </c>
      <c r="Q9" s="1">
        <v>2.1812999999999998</v>
      </c>
    </row>
    <row r="10" spans="1:17" x14ac:dyDescent="0.2">
      <c r="A10" t="s">
        <v>119</v>
      </c>
      <c r="B10" t="s">
        <v>125</v>
      </c>
      <c r="C10" t="s">
        <v>24</v>
      </c>
      <c r="D10" t="s">
        <v>11</v>
      </c>
      <c r="E10" t="s">
        <v>6</v>
      </c>
      <c r="F10" s="1">
        <v>7.2622</v>
      </c>
      <c r="G10" s="1">
        <v>11.3652</v>
      </c>
      <c r="H10" s="1">
        <v>10.5503</v>
      </c>
      <c r="I10" s="1">
        <v>14.7887</v>
      </c>
      <c r="J10" s="1">
        <v>6.2731000000000003</v>
      </c>
      <c r="K10" s="1">
        <v>1.5065</v>
      </c>
      <c r="L10" s="1">
        <v>5.3292000000000002</v>
      </c>
      <c r="M10" s="1">
        <v>13.7506</v>
      </c>
      <c r="N10" s="1">
        <v>10.6729</v>
      </c>
      <c r="O10" s="1">
        <v>0.72450000000000003</v>
      </c>
      <c r="P10" s="1">
        <v>2.4647999999999999</v>
      </c>
      <c r="Q10" s="1">
        <v>8.1438000000000006</v>
      </c>
    </row>
    <row r="11" spans="1:17" x14ac:dyDescent="0.2">
      <c r="A11" t="s">
        <v>120</v>
      </c>
      <c r="B11" t="s">
        <v>125</v>
      </c>
      <c r="C11" t="s">
        <v>24</v>
      </c>
      <c r="D11" t="s">
        <v>11</v>
      </c>
      <c r="E11" t="s">
        <v>6</v>
      </c>
      <c r="F11" s="1">
        <v>0.88270000000000004</v>
      </c>
      <c r="G11" s="1">
        <v>4.1269</v>
      </c>
      <c r="H11" s="1">
        <v>5.7873000000000001</v>
      </c>
      <c r="I11" s="1">
        <v>1.0643</v>
      </c>
      <c r="J11" s="1">
        <v>3.7639999999999998</v>
      </c>
      <c r="K11" s="1">
        <v>2.1398999999999999</v>
      </c>
      <c r="L11" s="1">
        <v>6.4287999999999998</v>
      </c>
      <c r="M11" s="1">
        <v>5.5206999999999997</v>
      </c>
      <c r="N11" s="1">
        <v>7.7358000000000002</v>
      </c>
      <c r="O11" s="1">
        <v>1.7827</v>
      </c>
      <c r="P11" s="1">
        <v>5.5792999999999999</v>
      </c>
      <c r="Q11" s="1">
        <v>6.9781000000000004</v>
      </c>
    </row>
    <row r="12" spans="1:17" x14ac:dyDescent="0.2">
      <c r="A12" t="s">
        <v>119</v>
      </c>
      <c r="B12" t="s">
        <v>126</v>
      </c>
      <c r="C12" t="s">
        <v>24</v>
      </c>
      <c r="D12" t="s">
        <v>11</v>
      </c>
      <c r="E12" t="s">
        <v>6</v>
      </c>
      <c r="F12" s="1">
        <v>6.5624000000000002</v>
      </c>
      <c r="G12" s="1">
        <v>10.349399999999999</v>
      </c>
      <c r="H12" s="1">
        <v>9.5096000000000007</v>
      </c>
      <c r="I12" s="1">
        <v>13.9975</v>
      </c>
      <c r="J12" s="1">
        <v>5.8315000000000001</v>
      </c>
      <c r="K12" s="1">
        <v>1.5065</v>
      </c>
      <c r="L12" s="1">
        <v>4.7878999999999996</v>
      </c>
      <c r="M12" s="1">
        <v>12.876200000000001</v>
      </c>
      <c r="N12" s="1">
        <v>9.8400999999999996</v>
      </c>
      <c r="O12" s="1">
        <v>0.58289999999999997</v>
      </c>
      <c r="P12" s="1">
        <v>2.2568000000000001</v>
      </c>
      <c r="Q12" s="1">
        <v>7.4527000000000001</v>
      </c>
    </row>
    <row r="13" spans="1:17" x14ac:dyDescent="0.2">
      <c r="A13" t="s">
        <v>120</v>
      </c>
      <c r="B13" t="s">
        <v>126</v>
      </c>
      <c r="C13" t="s">
        <v>24</v>
      </c>
      <c r="D13" t="s">
        <v>11</v>
      </c>
      <c r="E13" t="s">
        <v>6</v>
      </c>
      <c r="F13" s="1">
        <v>0.75770000000000004</v>
      </c>
      <c r="G13" s="1">
        <v>3.1446000000000001</v>
      </c>
      <c r="H13" s="1">
        <v>3.8136000000000001</v>
      </c>
      <c r="I13" s="1">
        <v>0.54800000000000004</v>
      </c>
      <c r="J13" s="1">
        <v>2.7726999999999999</v>
      </c>
      <c r="K13" s="1">
        <v>1.6988000000000001</v>
      </c>
      <c r="L13" s="1">
        <v>4.5136000000000003</v>
      </c>
      <c r="M13" s="1">
        <v>3.4975000000000001</v>
      </c>
      <c r="N13" s="1">
        <v>7.4779</v>
      </c>
      <c r="O13" s="1">
        <v>1.5911999999999999</v>
      </c>
      <c r="P13" s="1">
        <v>4.0891999999999999</v>
      </c>
      <c r="Q13" s="1">
        <v>3.7223000000000002</v>
      </c>
    </row>
    <row r="19" spans="9:9" x14ac:dyDescent="0.2">
      <c r="I19" s="1" t="s">
        <v>97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STATS</vt:lpstr>
      <vt:lpstr>FOR STATS OLD</vt:lpstr>
      <vt:lpstr>total fixation sum with FILTER</vt:lpstr>
      <vt:lpstr>total fixation sum FILTER</vt:lpstr>
      <vt:lpstr>total fixation sum no filter</vt:lpstr>
      <vt:lpstr>Total Fixation Duration ORIGINA</vt:lpstr>
      <vt:lpstr>new data to add in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Bosworth</dc:creator>
  <cp:lastModifiedBy>Microsoft Office User</cp:lastModifiedBy>
  <dcterms:created xsi:type="dcterms:W3CDTF">2014-12-23T19:07:10Z</dcterms:created>
  <dcterms:modified xsi:type="dcterms:W3CDTF">2017-01-11T19:28:35Z</dcterms:modified>
</cp:coreProperties>
</file>