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_Release\Demo_S012_Vonline\"/>
    </mc:Choice>
  </mc:AlternateContent>
  <xr:revisionPtr revIDLastSave="0" documentId="13_ncr:1_{F2F66526-C1A0-405C-8742-0419B9FCB86B}" xr6:coauthVersionLast="47" xr6:coauthVersionMax="47" xr10:uidLastSave="{00000000-0000-0000-0000-000000000000}"/>
  <bookViews>
    <workbookView xWindow="-120" yWindow="-120" windowWidth="29040" windowHeight="15840" tabRatio="901" activeTab="2" xr2:uid="{00000000-000D-0000-FFFF-FFFF00000000}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D5" i="133" l="1"/>
  <c r="E5" i="133"/>
  <c r="F5" i="133"/>
  <c r="G5" i="133"/>
  <c r="G13" i="133" s="1"/>
  <c r="H5" i="133"/>
  <c r="H13" i="133" s="1"/>
  <c r="I5" i="133"/>
  <c r="I13" i="133" s="1"/>
  <c r="J5" i="133"/>
  <c r="K5" i="133"/>
  <c r="L5" i="133"/>
  <c r="L13" i="133" s="1"/>
  <c r="M5" i="133"/>
  <c r="N5" i="133"/>
  <c r="N13" i="133" s="1"/>
  <c r="O5" i="133"/>
  <c r="O13" i="133" s="1"/>
  <c r="P5" i="133"/>
  <c r="Q5" i="133"/>
  <c r="R5" i="133"/>
  <c r="S5" i="133"/>
  <c r="S13" i="133" s="1"/>
  <c r="T5" i="133"/>
  <c r="U5" i="133"/>
  <c r="U13" i="133" s="1"/>
  <c r="D6" i="133"/>
  <c r="V6" i="133" s="1"/>
  <c r="E6" i="133"/>
  <c r="F6" i="133"/>
  <c r="G6" i="133"/>
  <c r="H6" i="133"/>
  <c r="I6" i="133"/>
  <c r="J6" i="133"/>
  <c r="J13" i="133" s="1"/>
  <c r="K6" i="133"/>
  <c r="L6" i="133"/>
  <c r="M6" i="133"/>
  <c r="N6" i="133"/>
  <c r="O6" i="133"/>
  <c r="P6" i="133"/>
  <c r="Q6" i="133"/>
  <c r="R6" i="133"/>
  <c r="S6" i="133"/>
  <c r="T6" i="133"/>
  <c r="U6" i="133"/>
  <c r="D7" i="133"/>
  <c r="V7" i="133" s="1"/>
  <c r="E7" i="133"/>
  <c r="E13" i="133" s="1"/>
  <c r="F7" i="133"/>
  <c r="G7" i="133"/>
  <c r="H7" i="133"/>
  <c r="E23" i="140" s="1"/>
  <c r="I7" i="133"/>
  <c r="E18" i="140" s="1"/>
  <c r="J7" i="133"/>
  <c r="E21" i="140" s="1"/>
  <c r="K7" i="133"/>
  <c r="K13" i="133" s="1"/>
  <c r="L7" i="133"/>
  <c r="M7" i="133"/>
  <c r="N7" i="133"/>
  <c r="O7" i="133"/>
  <c r="P7" i="133"/>
  <c r="Q7" i="133"/>
  <c r="R7" i="133"/>
  <c r="S7" i="133"/>
  <c r="T7" i="133"/>
  <c r="U7" i="133"/>
  <c r="D8" i="133"/>
  <c r="V8" i="133" s="1"/>
  <c r="E8" i="133"/>
  <c r="F8" i="133"/>
  <c r="G8" i="133"/>
  <c r="H8" i="133"/>
  <c r="I8" i="133"/>
  <c r="J8" i="133"/>
  <c r="K8" i="133"/>
  <c r="L8" i="133"/>
  <c r="M8" i="133"/>
  <c r="M13" i="133" s="1"/>
  <c r="N8" i="133"/>
  <c r="O8" i="133"/>
  <c r="P8" i="133"/>
  <c r="Q8" i="133"/>
  <c r="R8" i="133"/>
  <c r="S8" i="133"/>
  <c r="T8" i="133"/>
  <c r="T13" i="133" s="1"/>
  <c r="U8" i="133"/>
  <c r="D9" i="133"/>
  <c r="E9" i="133"/>
  <c r="F9" i="133"/>
  <c r="G9" i="133"/>
  <c r="H9" i="133"/>
  <c r="V9" i="133" s="1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V11" i="133" s="1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O5" i="138" s="1"/>
  <c r="O6" i="138"/>
  <c r="C2" i="140"/>
  <c r="M6" i="140" s="1"/>
  <c r="M17" i="140" s="1"/>
  <c r="B2" i="140"/>
  <c r="L9" i="140" s="1"/>
  <c r="L6" i="140"/>
  <c r="D17" i="140" s="1"/>
  <c r="C17" i="140" s="1"/>
  <c r="B2" i="138"/>
  <c r="N5" i="138" s="1"/>
  <c r="N6" i="138"/>
  <c r="B8" i="149"/>
  <c r="C24" i="140"/>
  <c r="C23" i="140"/>
  <c r="C22" i="140"/>
  <c r="C21" i="140"/>
  <c r="C18" i="140"/>
  <c r="C19" i="140"/>
  <c r="J11" i="134"/>
  <c r="C20" i="140"/>
  <c r="D2" i="138"/>
  <c r="P6" i="138"/>
  <c r="F2" i="140"/>
  <c r="E2" i="140"/>
  <c r="O17" i="140" s="1"/>
  <c r="N19" i="140"/>
  <c r="F2" i="134"/>
  <c r="E2" i="134"/>
  <c r="E8" i="134"/>
  <c r="F2" i="138"/>
  <c r="E2" i="138"/>
  <c r="Q12" i="138" s="1"/>
  <c r="P12" i="138"/>
  <c r="N8" i="140"/>
  <c r="M5" i="140"/>
  <c r="M16" i="140"/>
  <c r="L7" i="140"/>
  <c r="C14" i="138" s="1"/>
  <c r="D18" i="140"/>
  <c r="N5" i="140"/>
  <c r="M9" i="140"/>
  <c r="M20" i="140"/>
  <c r="L5" i="140"/>
  <c r="L16" i="140" s="1"/>
  <c r="B16" i="140" s="1"/>
  <c r="D16" i="140"/>
  <c r="C16" i="140" s="1"/>
  <c r="M8" i="140"/>
  <c r="M19" i="140"/>
  <c r="O12" i="138"/>
  <c r="C13" i="138"/>
  <c r="D6" i="149"/>
  <c r="L17" i="140"/>
  <c r="B17" i="140" s="1"/>
  <c r="N18" i="140"/>
  <c r="M7" i="140"/>
  <c r="M18" i="140"/>
  <c r="L8" i="140"/>
  <c r="L19" i="140" s="1"/>
  <c r="B25" i="140" s="1"/>
  <c r="F13" i="138"/>
  <c r="G13" i="138" s="1"/>
  <c r="F12" i="138"/>
  <c r="G12" i="138" s="1"/>
  <c r="E9" i="134"/>
  <c r="H10" i="134" l="1"/>
  <c r="H12" i="134"/>
  <c r="H9" i="134"/>
  <c r="D12" i="138"/>
  <c r="C9" i="134"/>
  <c r="H11" i="134"/>
  <c r="L20" i="140"/>
  <c r="B26" i="140" s="1"/>
  <c r="C16" i="138"/>
  <c r="D26" i="140"/>
  <c r="C26" i="140" s="1"/>
  <c r="E24" i="140"/>
  <c r="D25" i="140"/>
  <c r="C25" i="140" s="1"/>
  <c r="O20" i="140"/>
  <c r="E22" i="140"/>
  <c r="N17" i="140"/>
  <c r="L18" i="140"/>
  <c r="B18" i="140" s="1"/>
  <c r="O16" i="140"/>
  <c r="N7" i="140"/>
  <c r="V5" i="133"/>
  <c r="V13" i="133" s="1"/>
  <c r="N12" i="138"/>
  <c r="B12" i="138" s="1"/>
  <c r="N20" i="140"/>
  <c r="F14" i="138"/>
  <c r="G14" i="138" s="1"/>
  <c r="E19" i="140"/>
  <c r="E20" i="140"/>
  <c r="C6" i="149"/>
  <c r="D13" i="133"/>
  <c r="F16" i="138"/>
  <c r="G16" i="138" s="1"/>
  <c r="F15" i="140"/>
  <c r="C12" i="138"/>
  <c r="N16" i="140"/>
  <c r="N9" i="140"/>
  <c r="E6" i="149"/>
  <c r="P5" i="138"/>
  <c r="C15" i="138"/>
  <c r="F15" i="138"/>
  <c r="G15" i="138" s="1"/>
  <c r="N6" i="140"/>
  <c r="E11" i="138"/>
  <c r="O19" i="140"/>
  <c r="O18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<sst xmlns="http://schemas.openxmlformats.org/spreadsheetml/2006/main" count="345" uniqueCount="175">
  <si>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</si>
  <si>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</si>
  <si>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</si>
  <si>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</si>
  <si>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</si>
  <si>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</si>
  <si>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</si>
  <si>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</si>
  <si>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</si>
  <si>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</si>
  <si>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</si>
  <si>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</si>
  <si>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</si>
  <si>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</si>
  <si>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</si>
  <si>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</si>
  <si>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</si>
  <si>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</si>
  <si>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</si>
  <si>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</si>
  <si>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</si>
  <si>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</si>
  <si>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</si>
  <si>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</si>
  <si>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</si>
  <si>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</si>
  <si>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</si>
  <si>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</si>
  <si>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</si>
  <si>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</si>
  <si>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</si>
  <si>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</si>
  <si>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</si>
  <si>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</si>
  <si>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</si>
  <si>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</si>
  <si>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</si>
  <si>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</si>
  <si>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</si>
  <si>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</si>
  <si>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</si>
  <si>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</si>
  <si>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</si>
  <si>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</si>
  <si>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</si>
  <si>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</si>
  <si>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</si>
  <si>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</si>
  <si>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</si>
  <si>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</si>
  <si>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</si>
  <si>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</si>
  <si>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</si>
  <si>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</si>
  <si>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</si>
  <si>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</si>
  <si>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</si>
  <si>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</si>
  <si>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</si>
  <si>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</si>
  <si>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</si>
  <si>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</si>
  <si>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</si>
  <si>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</si>
  <si>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</si>
  <si>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</si>
  <si>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</si>
  <si>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</si>
  <si>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</si>
  <si>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</si>
  <si>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</si>
  <si>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</si>
  <si>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</si>
  <si>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</si>
  <si>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</si>
  <si>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</si>
  <si>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</si>
  <si>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</si>
  <si>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</si>
  <si>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</si>
  <si>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</si>
  <si>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</si>
  <si>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</si>
  <si>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</si>
  <si>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</si>
  <si>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</si>
  <si>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</si>
  <si>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</si>
  <si>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</si>
  <si>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</si>
  <si>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</si>
  <si>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</si>
  <si>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</si>
  <si>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</si>
  <si>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</si>
  <si>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</si>
  <si>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</si>
  <si>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</si>
  <si>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</si>
  <si>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</si>
  <si>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</si>
  <si>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</si>
  <si>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</si>
  <si>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</si>
  <si>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</si>
  <si>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</si>
  <si>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</si>
  <si>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</si>
  <si>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</si>
  <si>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</si>
  <si>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</si>
  <si>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</si>
  <si>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</si>
  <si>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</si>
  <si>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</si>
  <si>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</si>
  <si>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</si>
  <si>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</si>
  <si>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</si>
  <si>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</si>
  <si>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</si>
  <si>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</si>
  <si>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</si>
  <si>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</si>
  <si>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</si>
  <si>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</si>
  <si>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</si>
  <si>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</si>
  <si>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</si>
  <si>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</si>
  <si>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</si>
  <si>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</si>
  <si>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</si>
  <si>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</si>
  <si>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</si>
  <si>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</si>
  <si>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</si>
  <si>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</si>
  <si>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</si>
  <si>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</si>
  <si>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</si>
  <si>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</si>
  <si>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</si>
  <si>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</si>
  <si>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</si>
  <si>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</si>
  <si>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</si>
  <si>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</si>
  <si>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</si>
  <si>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</si>
  <si>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</si>
  <si>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</si>
  <si>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</si>
  <si>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</si>
  <si>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</si>
  <si>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</si>
  <si>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</si>
  <si>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</si>
  <si>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</si>
  <si>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</si>
  <si>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</si>
  <si>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</si>
  <si>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</si>
  <si>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</si>
  <si>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</si>
  <si>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</si>
  <si>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</si>
  <si>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</si>
  <si>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</si>
  <si>
    <t>DEETEST</t>
  </si>
  <si>
    <t>INDELC</t>
  </si>
  <si>
    <t>DEEPAK TEST</t>
  </si>
  <si>
    <t>PJa</t>
  </si>
  <si>
    <t>Rohit Test</t>
  </si>
  <si>
    <t>ROHIT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</si>
</sst>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8" applyNumberFormat="0" applyAlignment="0" applyProtection="0"/>
    <xf numFmtId="164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18" applyNumberFormat="0" applyAlignment="0" applyProtection="0"/>
    <xf numFmtId="0" fontId="20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/>
    <xf numFmtId="0" fontId="5" fillId="0" borderId="0" xfId="11" applyFont="1" applyAlignment="1">
      <alignment horizontal="left"/>
    </xf>
    <xf numFmtId="0" fontId="0" fillId="0" borderId="2" xfId="0" applyBorder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6" fillId="6" borderId="0" xfId="3"/>
    <xf numFmtId="0" fontId="21" fillId="0" borderId="0" xfId="6" applyFont="1" applyFill="1"/>
    <xf numFmtId="0" fontId="21" fillId="11" borderId="0" xfId="6" applyFont="1" applyFill="1"/>
    <xf numFmtId="0" fontId="4" fillId="0" borderId="0" xfId="8" applyFont="1" applyFill="1"/>
    <xf numFmtId="1" fontId="4" fillId="0" borderId="0" xfId="0" applyNumberFormat="1" applyFont="1"/>
    <xf numFmtId="0" fontId="22" fillId="4" borderId="3" xfId="1" applyFont="1" applyBorder="1" applyAlignment="1">
      <alignment horizontal="center" wrapText="1"/>
    </xf>
    <xf numFmtId="0" fontId="23" fillId="0" borderId="0" xfId="0" applyFont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0" fontId="21" fillId="11" borderId="0" xfId="6" applyFont="1" applyFill="1" applyAlignment="1">
      <alignment wrapText="1"/>
    </xf>
    <xf numFmtId="0" fontId="0" fillId="0" borderId="0" xfId="0" applyAlignment="1">
      <alignment wrapText="1"/>
    </xf>
    <xf numFmtId="0" fontId="24" fillId="0" borderId="0" xfId="0" applyFont="1"/>
    <xf numFmtId="9" fontId="23" fillId="0" borderId="0" xfId="16" applyFont="1" applyBorder="1" applyAlignment="1"/>
    <xf numFmtId="0" fontId="3" fillId="0" borderId="0" xfId="0" applyFont="1"/>
    <xf numFmtId="0" fontId="4" fillId="0" borderId="0" xfId="9"/>
    <xf numFmtId="0" fontId="4" fillId="0" borderId="0" xfId="9" applyAlignment="1">
      <alignment wrapText="1"/>
    </xf>
    <xf numFmtId="1" fontId="4" fillId="0" borderId="0" xfId="9" applyNumberFormat="1"/>
    <xf numFmtId="9" fontId="0" fillId="0" borderId="0" xfId="16" applyFont="1" applyBorder="1" applyAlignment="1"/>
    <xf numFmtId="0" fontId="4" fillId="0" borderId="2" xfId="0" applyFont="1" applyBorder="1"/>
    <xf numFmtId="0" fontId="4" fillId="0" borderId="2" xfId="9" applyBorder="1"/>
    <xf numFmtId="0" fontId="16" fillId="0" borderId="0" xfId="3" applyFill="1"/>
    <xf numFmtId="0" fontId="5" fillId="0" borderId="0" xfId="0" applyFont="1" applyAlignment="1">
      <alignment horizontal="left"/>
    </xf>
    <xf numFmtId="0" fontId="11" fillId="0" borderId="0" xfId="0" applyFont="1"/>
    <xf numFmtId="0" fontId="11" fillId="3" borderId="0" xfId="0" quotePrefix="1" applyFont="1" applyFill="1"/>
    <xf numFmtId="0" fontId="11" fillId="0" borderId="0" xfId="0" quotePrefix="1" applyFont="1"/>
    <xf numFmtId="0" fontId="3" fillId="0" borderId="0" xfId="11" applyFont="1" applyAlignment="1">
      <alignment horizontal="left" vertical="center"/>
    </xf>
    <xf numFmtId="0" fontId="3" fillId="2" borderId="3" xfId="11" applyFont="1" applyFill="1" applyBorder="1" applyAlignment="1">
      <alignment horizontal="left" vertical="center"/>
    </xf>
    <xf numFmtId="0" fontId="25" fillId="0" borderId="0" xfId="0" applyFont="1"/>
    <xf numFmtId="0" fontId="21" fillId="11" borderId="0" xfId="6" applyFont="1" applyFill="1" applyAlignment="1">
      <alignment horizontal="left"/>
    </xf>
    <xf numFmtId="0" fontId="25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5" fillId="12" borderId="0" xfId="0" applyFont="1" applyFill="1"/>
    <xf numFmtId="0" fontId="0" fillId="13" borderId="0" xfId="0" applyFill="1"/>
    <xf numFmtId="1" fontId="0" fillId="14" borderId="2" xfId="0" applyNumberFormat="1" applyFill="1" applyBorder="1"/>
    <xf numFmtId="1" fontId="19" fillId="9" borderId="0" xfId="7" applyNumberFormat="1" applyBorder="1" applyAlignment="1"/>
    <xf numFmtId="1" fontId="17" fillId="7" borderId="4" xfId="4" applyNumberFormat="1" applyBorder="1" applyAlignment="1">
      <alignment horizontal="right"/>
    </xf>
    <xf numFmtId="1" fontId="17" fillId="7" borderId="5" xfId="4" applyNumberFormat="1" applyBorder="1" applyAlignment="1">
      <alignment horizontal="right"/>
    </xf>
    <xf numFmtId="165" fontId="17" fillId="7" borderId="6" xfId="4" applyNumberFormat="1" applyBorder="1" applyAlignment="1">
      <alignment horizontal="right" vertical="center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165" fontId="9" fillId="14" borderId="9" xfId="0" applyNumberFormat="1" applyFont="1" applyFill="1" applyBorder="1" applyAlignment="1">
      <alignment horizontal="left" vertical="center"/>
    </xf>
    <xf numFmtId="165" fontId="9" fillId="14" borderId="10" xfId="0" applyNumberFormat="1" applyFont="1" applyFill="1" applyBorder="1" applyAlignment="1">
      <alignment horizontal="left" vertical="center"/>
    </xf>
    <xf numFmtId="165" fontId="9" fillId="14" borderId="11" xfId="0" applyNumberFormat="1" applyFont="1" applyFill="1" applyBorder="1" applyAlignment="1">
      <alignment horizontal="left" vertical="center"/>
    </xf>
    <xf numFmtId="165" fontId="9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4" fillId="0" borderId="6" xfId="0" applyFont="1" applyBorder="1" applyAlignment="1">
      <alignment horizontal="center"/>
    </xf>
    <xf numFmtId="0" fontId="25" fillId="12" borderId="13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6" xfId="0" applyFont="1" applyFill="1" applyBorder="1" applyAlignment="1">
      <alignment wrapText="1"/>
    </xf>
    <xf numFmtId="9" fontId="19" fillId="9" borderId="0" xfId="16" applyFont="1" applyFill="1" applyBorder="1" applyAlignment="1"/>
    <xf numFmtId="165" fontId="17" fillId="7" borderId="13" xfId="4" applyNumberFormat="1" applyBorder="1" applyAlignment="1">
      <alignment horizontal="right" vertical="center"/>
    </xf>
    <xf numFmtId="165" fontId="17" fillId="7" borderId="4" xfId="4" applyNumberFormat="1" applyBorder="1" applyAlignment="1">
      <alignment horizontal="right" vertical="center"/>
    </xf>
    <xf numFmtId="165" fontId="17" fillId="7" borderId="5" xfId="4" applyNumberFormat="1" applyBorder="1" applyAlignment="1">
      <alignment horizontal="right" vertical="center"/>
    </xf>
    <xf numFmtId="9" fontId="12" fillId="14" borderId="12" xfId="16" applyFont="1" applyFill="1" applyBorder="1" applyAlignment="1"/>
    <xf numFmtId="9" fontId="12" fillId="14" borderId="2" xfId="16" applyFont="1" applyFill="1" applyBorder="1" applyAlignment="1"/>
    <xf numFmtId="9" fontId="12" fillId="14" borderId="10" xfId="16" applyFont="1" applyFill="1" applyBorder="1" applyAlignment="1"/>
    <xf numFmtId="9" fontId="12" fillId="14" borderId="1" xfId="16" applyFont="1" applyFill="1" applyBorder="1" applyAlignment="1"/>
    <xf numFmtId="9" fontId="12" fillId="14" borderId="14" xfId="16" applyFont="1" applyFill="1" applyBorder="1" applyAlignment="1"/>
    <xf numFmtId="9" fontId="12" fillId="14" borderId="11" xfId="16" applyFont="1" applyFill="1" applyBorder="1" applyAlignment="1"/>
    <xf numFmtId="9" fontId="12" fillId="14" borderId="0" xfId="16" applyFont="1" applyFill="1" applyBorder="1" applyAlignment="1"/>
    <xf numFmtId="9" fontId="12" fillId="14" borderId="15" xfId="16" applyFont="1" applyFill="1" applyBorder="1" applyAlignment="1"/>
    <xf numFmtId="9" fontId="12" fillId="14" borderId="16" xfId="16" applyFont="1" applyFill="1" applyBorder="1" applyAlignment="1"/>
    <xf numFmtId="9" fontId="19" fillId="9" borderId="11" xfId="16" applyFont="1" applyFill="1" applyBorder="1" applyAlignment="1"/>
    <xf numFmtId="0" fontId="26" fillId="6" borderId="2" xfId="3" applyFont="1" applyBorder="1" applyAlignment="1">
      <alignment horizontal="left" vertical="center"/>
    </xf>
    <xf numFmtId="0" fontId="0" fillId="15" borderId="0" xfId="0" applyFill="1"/>
    <xf numFmtId="2" fontId="0" fillId="15" borderId="0" xfId="0" applyNumberFormat="1" applyFill="1"/>
    <xf numFmtId="9" fontId="4" fillId="15" borderId="0" xfId="16" applyFont="1" applyFill="1"/>
    <xf numFmtId="2" fontId="4" fillId="13" borderId="0" xfId="8" applyNumberFormat="1" applyFont="1" applyFill="1"/>
    <xf numFmtId="0" fontId="4" fillId="13" borderId="0" xfId="8" applyFont="1" applyFill="1"/>
    <xf numFmtId="2" fontId="0" fillId="13" borderId="0" xfId="0" applyNumberFormat="1" applyFill="1"/>
    <xf numFmtId="2" fontId="0" fillId="15" borderId="2" xfId="0" applyNumberFormat="1" applyFill="1" applyBorder="1"/>
    <xf numFmtId="2" fontId="4" fillId="0" borderId="0" xfId="8" applyNumberFormat="1" applyFont="1" applyFill="1"/>
    <xf numFmtId="0" fontId="27" fillId="0" borderId="0" xfId="0" applyFont="1"/>
    <xf numFmtId="0" fontId="3" fillId="16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7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/>
    <xf numFmtId="0" fontId="16" fillId="5" borderId="0" xfId="2"/>
    <xf numFmtId="165" fontId="8" fillId="0" borderId="12" xfId="0" applyNumberFormat="1" applyFont="1" applyBorder="1" applyAlignment="1">
      <alignment horizontal="left" vertical="center"/>
    </xf>
    <xf numFmtId="0" fontId="3" fillId="0" borderId="16" xfId="0" applyFont="1" applyBorder="1"/>
    <xf numFmtId="1" fontId="0" fillId="14" borderId="0" xfId="0" applyNumberFormat="1" applyFill="1"/>
    <xf numFmtId="0" fontId="0" fillId="14" borderId="0" xfId="0" applyFill="1"/>
    <xf numFmtId="1" fontId="3" fillId="14" borderId="15" xfId="0" applyNumberFormat="1" applyFont="1" applyFill="1" applyBorder="1"/>
    <xf numFmtId="1" fontId="3" fillId="14" borderId="16" xfId="0" applyNumberFormat="1" applyFont="1" applyFill="1" applyBorder="1"/>
    <xf numFmtId="0" fontId="22" fillId="4" borderId="4" xfId="1" applyFont="1" applyBorder="1" applyAlignment="1">
      <alignment horizontal="left" wrapText="1"/>
    </xf>
    <xf numFmtId="165" fontId="9" fillId="14" borderId="13" xfId="0" applyNumberFormat="1" applyFont="1" applyFill="1" applyBorder="1" applyAlignment="1">
      <alignment horizontal="left" vertical="center"/>
    </xf>
    <xf numFmtId="165" fontId="9" fillId="14" borderId="4" xfId="0" applyNumberFormat="1" applyFont="1" applyFill="1" applyBorder="1" applyAlignment="1">
      <alignment horizontal="left" vertical="center"/>
    </xf>
    <xf numFmtId="165" fontId="9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5" fillId="12" borderId="15" xfId="0" applyFont="1" applyFill="1" applyBorder="1"/>
    <xf numFmtId="1" fontId="19" fillId="9" borderId="5" xfId="7" applyNumberFormat="1" applyBorder="1" applyAlignment="1"/>
    <xf numFmtId="9" fontId="19" fillId="9" borderId="15" xfId="16" applyFont="1" applyFill="1" applyBorder="1" applyAlignment="1"/>
    <xf numFmtId="0" fontId="13" fillId="0" borderId="0" xfId="0" applyFont="1"/>
    <xf numFmtId="0" fontId="0" fillId="16" borderId="0" xfId="0" applyFill="1"/>
    <xf numFmtId="9" fontId="0" fillId="0" borderId="0" xfId="0" applyNumberFormat="1"/>
    <xf numFmtId="9" fontId="0" fillId="0" borderId="0" xfId="16" applyFont="1" applyFill="1"/>
    <xf numFmtId="0" fontId="22" fillId="0" borderId="0" xfId="1" applyFont="1" applyFill="1" applyBorder="1" applyAlignment="1">
      <alignment horizontal="left" wrapText="1"/>
    </xf>
    <xf numFmtId="9" fontId="0" fillId="0" borderId="0" xfId="16" applyFont="1"/>
    <xf numFmtId="9" fontId="14" fillId="15" borderId="0" xfId="16" applyFont="1" applyFill="1"/>
    <xf numFmtId="0" fontId="18" fillId="8" borderId="0" xfId="6"/>
    <xf numFmtId="9" fontId="18" fillId="8" borderId="0" xfId="6" applyNumberFormat="1" applyAlignment="1">
      <alignment horizontal="left"/>
    </xf>
    <xf numFmtId="9" fontId="14" fillId="13" borderId="0" xfId="25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65" fontId="9" fillId="14" borderId="13" xfId="0" applyNumberFormat="1" applyFont="1" applyFill="1" applyBorder="1" applyAlignment="1">
      <alignment horizontal="center" vertical="center"/>
    </xf>
    <xf numFmtId="165" fontId="9" fillId="14" borderId="6" xfId="0" applyNumberFormat="1" applyFont="1" applyFill="1" applyBorder="1" applyAlignment="1">
      <alignment horizontal="center" vertical="center"/>
    </xf>
    <xf numFmtId="165" fontId="9" fillId="14" borderId="5" xfId="0" applyNumberFormat="1" applyFont="1" applyFill="1" applyBorder="1" applyAlignment="1">
      <alignment horizontal="center" vertical="center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4" xfId="0" applyNumberFormat="1" applyFont="1" applyFill="1" applyBorder="1" applyAlignment="1">
      <alignment horizontal="left"/>
    </xf>
    <xf numFmtId="166" fontId="22" fillId="4" borderId="3" xfId="1" applyNumberFormat="1" applyFont="1" applyBorder="1" applyAlignment="1">
      <alignment horizontal="left" wrapText="1"/>
    </xf>
    <xf numFmtId="166" fontId="0" fillId="0" borderId="0" xfId="0" applyNumberFormat="1"/>
    <xf numFmtId="166" fontId="0" fillId="0" borderId="0" xfId="0" applyNumberFormat="1" applyAlignment="1">
      <alignment wrapText="1"/>
    </xf>
    <xf numFmtId="166" fontId="22" fillId="4" borderId="3" xfId="1" applyNumberFormat="1" applyFont="1" applyBorder="1" applyAlignment="1">
      <alignment horizontal="center" wrapText="1"/>
    </xf>
  </cellXfs>
  <cellStyles count="27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4" xfId="21" xr:uid="{00000000-0005-0000-0000-000015000000}"/>
    <cellStyle name="Percent 4 2" xfId="22" xr:uid="{00000000-0005-0000-0000-000016000000}"/>
    <cellStyle name="Percent 4 3" xfId="23" xr:uid="{00000000-0005-0000-0000-000017000000}"/>
    <cellStyle name="Percent 5" xfId="24" xr:uid="{00000000-0005-0000-0000-000018000000}"/>
    <cellStyle name="Percent 6" xfId="25" xr:uid="{00000000-0005-0000-0000-000019000000}"/>
    <cellStyle name="Standard_Sce_D_Extraction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13" name="Picture 6">
          <a:extLst>
            <a:ext uri="{FF2B5EF4-FFF2-40B4-BE49-F238E27FC236}">
              <a16:creationId xmlns:a16="http://schemas.microsoft.com/office/drawing/2014/main" id="{8CB20699-34AE-481F-A77C-B3B9C0198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14" name="Picture 8">
          <a:extLst>
            <a:ext uri="{FF2B5EF4-FFF2-40B4-BE49-F238E27FC236}">
              <a16:creationId xmlns:a16="http://schemas.microsoft.com/office/drawing/2014/main" id="{ABB9838F-7BCF-4D9E-B2D2-524A7B57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15" name="Picture 17">
          <a:extLst>
            <a:ext uri="{FF2B5EF4-FFF2-40B4-BE49-F238E27FC236}">
              <a16:creationId xmlns:a16="http://schemas.microsoft.com/office/drawing/2014/main" id="{8768EF0F-7D26-42A5-8DB1-CBC6850C3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6D51E-B815-4D0B-8BA8-49E6AF1749C3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ADC397-DAA8-4C94-ACFD-0BF32CD248CF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1D9DD6-D40E-4399-9509-9FBFC26A5DA0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D89917-DA75-46CF-8AF6-E5C40F62C09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S25"/>
  <sheetViews>
    <sheetView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2:45" x14ac:dyDescent="0.2">
      <c r="X1" s="21" t="s">
        <v>94</v>
      </c>
      <c r="Y1" s="1" t="s">
        <v>95</v>
      </c>
      <c r="Z1" s="1" t="s">
        <v>96</v>
      </c>
      <c r="AA1" s="1" t="s">
        <v>104</v>
      </c>
    </row>
    <row r="2" spans="2:45" ht="15.75" x14ac:dyDescent="0.25">
      <c r="D2" s="39" t="s">
        <v>44</v>
      </c>
      <c r="E2" s="39" t="s">
        <v>45</v>
      </c>
      <c r="F2" s="39" t="s">
        <v>46</v>
      </c>
      <c r="G2" s="39" t="s">
        <v>128</v>
      </c>
      <c r="H2" s="39" t="s">
        <v>129</v>
      </c>
      <c r="I2" s="39" t="s">
        <v>130</v>
      </c>
      <c r="J2" s="39" t="s">
        <v>131</v>
      </c>
      <c r="K2" s="39" t="s">
        <v>132</v>
      </c>
      <c r="L2" s="39" t="s">
        <v>133</v>
      </c>
      <c r="M2" s="39" t="s">
        <v>134</v>
      </c>
      <c r="N2" s="39" t="s">
        <v>47</v>
      </c>
      <c r="O2" s="39" t="s">
        <v>160</v>
      </c>
      <c r="P2" s="39" t="s">
        <v>161</v>
      </c>
      <c r="Q2" s="39" t="s">
        <v>162</v>
      </c>
      <c r="R2" s="39" t="s">
        <v>163</v>
      </c>
      <c r="S2" s="39" t="s">
        <v>49</v>
      </c>
      <c r="T2" s="39" t="s">
        <v>50</v>
      </c>
      <c r="U2" s="39" t="s">
        <v>51</v>
      </c>
      <c r="V2" s="39" t="s">
        <v>155</v>
      </c>
      <c r="Y2" s="38" t="s">
        <v>146</v>
      </c>
      <c r="Z2" s="10" t="s">
        <v>78</v>
      </c>
      <c r="AA2" s="10" t="s">
        <v>105</v>
      </c>
      <c r="AE2" s="39" t="s">
        <v>44</v>
      </c>
      <c r="AF2" s="39" t="s">
        <v>45</v>
      </c>
      <c r="AG2" s="39" t="s">
        <v>46</v>
      </c>
      <c r="AH2" s="39" t="s">
        <v>128</v>
      </c>
      <c r="AI2" s="39" t="s">
        <v>129</v>
      </c>
      <c r="AJ2" s="39" t="s">
        <v>130</v>
      </c>
      <c r="AK2" s="39" t="s">
        <v>131</v>
      </c>
      <c r="AL2" s="39" t="s">
        <v>132</v>
      </c>
      <c r="AM2" s="39" t="s">
        <v>133</v>
      </c>
      <c r="AN2" s="39" t="s">
        <v>134</v>
      </c>
      <c r="AO2" s="39" t="s">
        <v>47</v>
      </c>
      <c r="AP2" s="39" t="s">
        <v>48</v>
      </c>
      <c r="AQ2" s="39" t="s">
        <v>49</v>
      </c>
      <c r="AR2" s="39" t="s">
        <v>50</v>
      </c>
      <c r="AS2" s="39" t="s">
        <v>51</v>
      </c>
    </row>
    <row r="3" spans="2:45" ht="38.25" x14ac:dyDescent="0.2">
      <c r="C3" s="73" t="s">
        <v>125</v>
      </c>
      <c r="D3" s="40" t="s">
        <v>52</v>
      </c>
      <c r="E3" s="40" t="s">
        <v>53</v>
      </c>
      <c r="F3" s="40" t="s">
        <v>127</v>
      </c>
      <c r="G3" s="40" t="s">
        <v>140</v>
      </c>
      <c r="H3" s="40" t="s">
        <v>137</v>
      </c>
      <c r="I3" s="40" t="s">
        <v>130</v>
      </c>
      <c r="J3" s="40" t="s">
        <v>138</v>
      </c>
      <c r="K3" s="40" t="s">
        <v>139</v>
      </c>
      <c r="L3" s="40" t="s">
        <v>135</v>
      </c>
      <c r="M3" s="40" t="s">
        <v>136</v>
      </c>
      <c r="N3" s="40" t="s">
        <v>54</v>
      </c>
      <c r="O3" s="40" t="s">
        <v>164</v>
      </c>
      <c r="P3" s="40" t="s">
        <v>165</v>
      </c>
      <c r="Q3" s="40" t="s">
        <v>166</v>
      </c>
      <c r="R3" s="40" t="s">
        <v>167</v>
      </c>
      <c r="S3" s="40" t="s">
        <v>56</v>
      </c>
      <c r="T3" s="40" t="s">
        <v>57</v>
      </c>
      <c r="U3" s="40" t="s">
        <v>89</v>
      </c>
      <c r="V3" s="40" t="s">
        <v>58</v>
      </c>
      <c r="AC3" s="21" t="s">
        <v>124</v>
      </c>
      <c r="AD3" s="5"/>
      <c r="AE3" s="40" t="s">
        <v>52</v>
      </c>
      <c r="AF3" s="40" t="s">
        <v>53</v>
      </c>
      <c r="AG3" s="40" t="s">
        <v>127</v>
      </c>
      <c r="AH3" s="40" t="s">
        <v>140</v>
      </c>
      <c r="AI3" s="40" t="s">
        <v>137</v>
      </c>
      <c r="AJ3" s="40" t="s">
        <v>130</v>
      </c>
      <c r="AK3" s="40" t="s">
        <v>138</v>
      </c>
      <c r="AL3" s="40" t="s">
        <v>139</v>
      </c>
      <c r="AM3" s="40" t="s">
        <v>135</v>
      </c>
      <c r="AN3" s="40" t="s">
        <v>136</v>
      </c>
      <c r="AO3" s="40" t="s">
        <v>54</v>
      </c>
      <c r="AP3" s="40" t="s">
        <v>55</v>
      </c>
      <c r="AQ3" s="40" t="s">
        <v>56</v>
      </c>
      <c r="AR3" s="40" t="s">
        <v>57</v>
      </c>
      <c r="AS3" s="40" t="s">
        <v>89</v>
      </c>
    </row>
    <row r="4" spans="2:45" x14ac:dyDescent="0.2">
      <c r="B4" s="37"/>
      <c r="C4" s="91" t="s">
        <v>59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92"/>
      <c r="AC4" s="37"/>
      <c r="AD4" s="6" t="s">
        <v>59</v>
      </c>
      <c r="AO4" s="27">
        <v>0</v>
      </c>
    </row>
    <row r="5" spans="2:45" x14ac:dyDescent="0.2">
      <c r="B5" s="41" t="s">
        <v>60</v>
      </c>
      <c r="C5" s="48" t="s">
        <v>61</v>
      </c>
      <c r="D5" s="93">
        <f>[2]EB1!D16</f>
        <v>231.76075</v>
      </c>
      <c r="E5" s="93">
        <f>[2]EB1!E16</f>
        <v>2063.9171999999999</v>
      </c>
      <c r="F5" s="93">
        <f>[2]EB1!F16</f>
        <v>0</v>
      </c>
      <c r="G5" s="93">
        <f>[2]EB1!G16</f>
        <v>862.053</v>
      </c>
      <c r="H5" s="93">
        <f>[2]EB1!H16</f>
        <v>72.9495</v>
      </c>
      <c r="I5" s="93">
        <f>[2]EB1!I16</f>
        <v>190.17599999999999</v>
      </c>
      <c r="J5" s="93">
        <f>[2]EB1!J16</f>
        <v>3.1680000000000001</v>
      </c>
      <c r="K5" s="93">
        <f>[2]EB1!K16</f>
        <v>0</v>
      </c>
      <c r="L5" s="93">
        <f>[2]EB1!L16</f>
        <v>15.38</v>
      </c>
      <c r="M5" s="93">
        <f>[2]EB1!M16</f>
        <v>0.92</v>
      </c>
      <c r="N5" s="94">
        <f>[2]EB1!N16</f>
        <v>0</v>
      </c>
      <c r="O5" s="93">
        <f>[2]EB1!O16</f>
        <v>895.44524999999999</v>
      </c>
      <c r="P5" s="93">
        <f>[2]EB1!P16</f>
        <v>0</v>
      </c>
      <c r="Q5" s="93">
        <f>[2]EB1!Q16</f>
        <v>0</v>
      </c>
      <c r="R5" s="93">
        <f>[2]EB1!R16</f>
        <v>50</v>
      </c>
      <c r="S5" s="93">
        <f>[2]EB1!S16</f>
        <v>0</v>
      </c>
      <c r="T5" s="93">
        <f>[2]EB1!T16</f>
        <v>432.74250000000001</v>
      </c>
      <c r="U5" s="93">
        <f>[2]EB1!U16</f>
        <v>1435.8710000000001</v>
      </c>
      <c r="V5" s="95">
        <f>SUM(D5:U5)</f>
        <v>6254.3832000000002</v>
      </c>
      <c r="AC5" s="41" t="s">
        <v>60</v>
      </c>
      <c r="AD5" s="51" t="s">
        <v>61</v>
      </c>
      <c r="AE5" s="65">
        <v>1</v>
      </c>
      <c r="AF5" s="66">
        <v>0</v>
      </c>
      <c r="AG5" s="66">
        <v>0.3</v>
      </c>
      <c r="AH5" s="66">
        <v>0.3</v>
      </c>
      <c r="AI5" s="66">
        <v>0.3</v>
      </c>
      <c r="AJ5" s="66">
        <v>0.3</v>
      </c>
      <c r="AK5" s="66">
        <v>0.3</v>
      </c>
      <c r="AL5" s="66">
        <v>0.3</v>
      </c>
      <c r="AM5" s="66">
        <v>0.3</v>
      </c>
      <c r="AN5" s="66">
        <v>0.3</v>
      </c>
      <c r="AO5" s="66">
        <v>0</v>
      </c>
      <c r="AP5" s="66">
        <v>1</v>
      </c>
      <c r="AQ5" s="66">
        <v>0.5</v>
      </c>
      <c r="AR5" s="66">
        <v>0.5</v>
      </c>
      <c r="AS5" s="67">
        <v>0.44</v>
      </c>
    </row>
    <row r="6" spans="2:45" x14ac:dyDescent="0.2">
      <c r="B6" s="41" t="s">
        <v>62</v>
      </c>
      <c r="C6" s="49" t="s">
        <v>63</v>
      </c>
      <c r="D6" s="93">
        <f>[2]EB1!D17</f>
        <v>37.001249999999999</v>
      </c>
      <c r="E6" s="93">
        <f>[2]EB1!E17</f>
        <v>700.69200000000001</v>
      </c>
      <c r="F6" s="93">
        <f>[2]EB1!F17</f>
        <v>0</v>
      </c>
      <c r="G6" s="93">
        <f>[2]EB1!G17</f>
        <v>368.84399999999999</v>
      </c>
      <c r="H6" s="93">
        <f>[2]EB1!H17</f>
        <v>1.677</v>
      </c>
      <c r="I6" s="93">
        <f>[2]EB1!I17</f>
        <v>31.602</v>
      </c>
      <c r="J6" s="93">
        <f>[2]EB1!J17</f>
        <v>5.72</v>
      </c>
      <c r="K6" s="93">
        <f>[2]EB1!K17</f>
        <v>0</v>
      </c>
      <c r="L6" s="93">
        <f>[2]EB1!L17</f>
        <v>19.32</v>
      </c>
      <c r="M6" s="93">
        <f>[2]EB1!M17</f>
        <v>0.24199999999999999</v>
      </c>
      <c r="N6" s="94">
        <f>[2]EB1!N17</f>
        <v>0</v>
      </c>
      <c r="O6" s="93">
        <f>[2]EB1!O17</f>
        <v>39</v>
      </c>
      <c r="P6" s="93">
        <f>[2]EB1!P17</f>
        <v>0</v>
      </c>
      <c r="Q6" s="93">
        <f>[2]EB1!Q17</f>
        <v>0</v>
      </c>
      <c r="R6" s="93">
        <f>[2]EB1!R17</f>
        <v>7.5</v>
      </c>
      <c r="S6" s="93">
        <f>[2]EB1!S17</f>
        <v>0.60850000000000004</v>
      </c>
      <c r="T6" s="93">
        <f>[2]EB1!T17</f>
        <v>127.32299999999999</v>
      </c>
      <c r="U6" s="93">
        <f>[2]EB1!U17</f>
        <v>1263.6955</v>
      </c>
      <c r="V6" s="95">
        <f t="shared" ref="V6:V12" si="0">SUM(D6:U6)</f>
        <v>2603.2252500000004</v>
      </c>
      <c r="AC6" s="41" t="s">
        <v>62</v>
      </c>
      <c r="AD6" s="52" t="s">
        <v>63</v>
      </c>
      <c r="AE6" s="68">
        <v>1</v>
      </c>
      <c r="AF6" s="69">
        <v>0</v>
      </c>
      <c r="AG6" s="69">
        <v>0.3</v>
      </c>
      <c r="AH6" s="69">
        <v>0.3</v>
      </c>
      <c r="AI6" s="69">
        <v>0.3</v>
      </c>
      <c r="AJ6" s="69">
        <v>0.3</v>
      </c>
      <c r="AK6" s="69">
        <v>0.3</v>
      </c>
      <c r="AL6" s="69">
        <v>0.3</v>
      </c>
      <c r="AM6" s="69">
        <v>0.3</v>
      </c>
      <c r="AN6" s="69">
        <v>0.3</v>
      </c>
      <c r="AO6" s="69">
        <v>0</v>
      </c>
      <c r="AP6" s="69">
        <v>1</v>
      </c>
      <c r="AQ6" s="69">
        <v>0.5</v>
      </c>
      <c r="AR6" s="69">
        <v>0.5</v>
      </c>
      <c r="AS6" s="70">
        <v>0.44</v>
      </c>
    </row>
    <row r="7" spans="2:45" ht="15" x14ac:dyDescent="0.25">
      <c r="B7" s="41" t="s">
        <v>64</v>
      </c>
      <c r="C7" s="49" t="s">
        <v>65</v>
      </c>
      <c r="D7" s="44">
        <f>[2]EB1!D18</f>
        <v>1233.0409000000002</v>
      </c>
      <c r="E7" s="44">
        <f>[2]EB1!E18</f>
        <v>1774.8644000000002</v>
      </c>
      <c r="F7" s="44">
        <f>[2]EB1!F18</f>
        <v>0</v>
      </c>
      <c r="G7" s="44">
        <f>[2]EB1!G18</f>
        <v>298.68</v>
      </c>
      <c r="H7" s="44">
        <f>[2]EB1!H18</f>
        <v>36.356499999999997</v>
      </c>
      <c r="I7" s="44">
        <f>[2]EB1!I18</f>
        <v>142.97149999999999</v>
      </c>
      <c r="J7" s="44">
        <f>[2]EB1!J18</f>
        <v>7.766</v>
      </c>
      <c r="K7" s="44">
        <f>[2]EB1!K18</f>
        <v>44.066000000000003</v>
      </c>
      <c r="L7" s="44">
        <f>[2]EB1!L18</f>
        <v>286.0505</v>
      </c>
      <c r="M7" s="44">
        <f>[2]EB1!M18</f>
        <v>191.57300000000001</v>
      </c>
      <c r="N7" s="44">
        <f>[2]EB1!N18</f>
        <v>0</v>
      </c>
      <c r="O7" s="44">
        <f>[2]EB1!O18</f>
        <v>541.25324999999998</v>
      </c>
      <c r="P7" s="44">
        <f>[2]EB1!P18</f>
        <v>0</v>
      </c>
      <c r="Q7" s="44">
        <f>[2]EB1!Q18</f>
        <v>0</v>
      </c>
      <c r="R7" s="44">
        <f>[2]EB1!R18</f>
        <v>0</v>
      </c>
      <c r="S7" s="93">
        <f>[2]EB1!S18</f>
        <v>58.595999999999997</v>
      </c>
      <c r="T7" s="93">
        <f>[2]EB1!T18</f>
        <v>316.79149999999998</v>
      </c>
      <c r="U7" s="44">
        <f>[2]EB1!U18</f>
        <v>2044.222</v>
      </c>
      <c r="V7" s="95">
        <f t="shared" si="0"/>
        <v>6976.2315499999995</v>
      </c>
      <c r="X7" s="7"/>
      <c r="AC7" s="41" t="s">
        <v>64</v>
      </c>
      <c r="AD7" s="52" t="s">
        <v>65</v>
      </c>
      <c r="AE7" s="72">
        <v>1</v>
      </c>
      <c r="AF7" s="59">
        <v>0</v>
      </c>
      <c r="AG7" s="59">
        <v>0.3</v>
      </c>
      <c r="AH7" s="59">
        <v>0.3</v>
      </c>
      <c r="AI7" s="59">
        <v>0.3</v>
      </c>
      <c r="AJ7" s="59">
        <v>0.3</v>
      </c>
      <c r="AK7" s="59">
        <v>0.3</v>
      </c>
      <c r="AL7" s="59">
        <v>0.3</v>
      </c>
      <c r="AM7" s="59">
        <v>0.3</v>
      </c>
      <c r="AN7" s="59">
        <v>0.3</v>
      </c>
      <c r="AO7" s="69">
        <v>0</v>
      </c>
      <c r="AP7" s="59">
        <v>1</v>
      </c>
      <c r="AQ7" s="69">
        <v>0.5</v>
      </c>
      <c r="AR7" s="69">
        <v>0.5</v>
      </c>
      <c r="AS7" s="106">
        <v>0.44</v>
      </c>
    </row>
    <row r="8" spans="2:45" x14ac:dyDescent="0.2">
      <c r="B8" s="41" t="s">
        <v>66</v>
      </c>
      <c r="C8" s="49" t="s">
        <v>67</v>
      </c>
      <c r="D8" s="93">
        <f>[2]EB1!D19</f>
        <v>28.665000000000003</v>
      </c>
      <c r="E8" s="93">
        <f>[2]EB1!E19</f>
        <v>80.482399999999998</v>
      </c>
      <c r="F8" s="93">
        <f>[2]EB1!F19</f>
        <v>0</v>
      </c>
      <c r="G8" s="93">
        <f>[2]EB1!G19</f>
        <v>366.58800000000002</v>
      </c>
      <c r="H8" s="93">
        <f>[2]EB1!H19</f>
        <v>0.47299999999999998</v>
      </c>
      <c r="I8" s="93">
        <f>[2]EB1!I19</f>
        <v>16.169</v>
      </c>
      <c r="J8" s="93">
        <f>[2]EB1!J19</f>
        <v>1.716</v>
      </c>
      <c r="K8" s="93">
        <f>[2]EB1!K19</f>
        <v>0</v>
      </c>
      <c r="L8" s="93">
        <f>[2]EB1!L19</f>
        <v>13.74</v>
      </c>
      <c r="M8" s="93">
        <f>[2]EB1!M19</f>
        <v>0</v>
      </c>
      <c r="N8" s="94">
        <f>[2]EB1!N19</f>
        <v>0</v>
      </c>
      <c r="O8" s="93">
        <f>[2]EB1!O19</f>
        <v>47.314499999999995</v>
      </c>
      <c r="P8" s="93">
        <f>[2]EB1!P19</f>
        <v>0</v>
      </c>
      <c r="Q8" s="93">
        <f>[2]EB1!Q19</f>
        <v>0</v>
      </c>
      <c r="R8" s="93">
        <f>[2]EB1!R19</f>
        <v>0</v>
      </c>
      <c r="S8" s="93">
        <f>[2]EB1!S19</f>
        <v>5.0000000000000001E-4</v>
      </c>
      <c r="T8" s="93">
        <f>[2]EB1!T19</f>
        <v>7.7869999999999999</v>
      </c>
      <c r="U8" s="93">
        <f>[2]EB1!U19</f>
        <v>9.6930000000000014</v>
      </c>
      <c r="V8" s="95">
        <f t="shared" si="0"/>
        <v>572.62840000000006</v>
      </c>
      <c r="AC8" s="41" t="s">
        <v>66</v>
      </c>
      <c r="AD8" s="52" t="s">
        <v>67</v>
      </c>
      <c r="AE8" s="68">
        <v>1</v>
      </c>
      <c r="AF8" s="69">
        <v>0</v>
      </c>
      <c r="AG8" s="69">
        <v>0.3</v>
      </c>
      <c r="AH8" s="69">
        <v>0.3</v>
      </c>
      <c r="AI8" s="69">
        <v>0.3</v>
      </c>
      <c r="AJ8" s="69">
        <v>0.3</v>
      </c>
      <c r="AK8" s="69">
        <v>0.3</v>
      </c>
      <c r="AL8" s="69">
        <v>0.3</v>
      </c>
      <c r="AM8" s="69">
        <v>0.3</v>
      </c>
      <c r="AN8" s="69">
        <v>0.3</v>
      </c>
      <c r="AO8" s="69">
        <v>0</v>
      </c>
      <c r="AP8" s="69">
        <v>1</v>
      </c>
      <c r="AQ8" s="69">
        <v>0.5</v>
      </c>
      <c r="AR8" s="69">
        <v>0.5</v>
      </c>
      <c r="AS8" s="70">
        <v>0.44</v>
      </c>
    </row>
    <row r="9" spans="2:45" x14ac:dyDescent="0.2">
      <c r="B9" s="41" t="s">
        <v>68</v>
      </c>
      <c r="C9" s="49" t="s">
        <v>69</v>
      </c>
      <c r="D9" s="93">
        <f>[2]EB1!D20</f>
        <v>0.36140000000000005</v>
      </c>
      <c r="E9" s="93">
        <f>[2]EB1!E20</f>
        <v>8.4995999999999992</v>
      </c>
      <c r="F9" s="93">
        <f>[2]EB1!F20</f>
        <v>0</v>
      </c>
      <c r="G9" s="93">
        <f>[2]EB1!G20</f>
        <v>3856.2855</v>
      </c>
      <c r="H9" s="93">
        <f>[2]EB1!H20</f>
        <v>1047.652</v>
      </c>
      <c r="I9" s="93">
        <f>[2]EB1!I20</f>
        <v>94.230999999999995</v>
      </c>
      <c r="J9" s="93">
        <f>[2]EB1!J20</f>
        <v>2394.2159999999999</v>
      </c>
      <c r="K9" s="93">
        <f>[2]EB1!K20</f>
        <v>0</v>
      </c>
      <c r="L9" s="93">
        <f>[2]EB1!L20</f>
        <v>33.24</v>
      </c>
      <c r="M9" s="93">
        <f>[2]EB1!M20</f>
        <v>0</v>
      </c>
      <c r="N9" s="94">
        <f>[2]EB1!N20</f>
        <v>0</v>
      </c>
      <c r="O9" s="93">
        <f>[2]EB1!O20</f>
        <v>120.75</v>
      </c>
      <c r="P9" s="93">
        <f>[2]EB1!P20</f>
        <v>0</v>
      </c>
      <c r="Q9" s="93">
        <f>[2]EB1!Q20</f>
        <v>0</v>
      </c>
      <c r="R9" s="93">
        <f>[2]EB1!R20</f>
        <v>0</v>
      </c>
      <c r="S9" s="93">
        <f>[2]EB1!S20</f>
        <v>0</v>
      </c>
      <c r="T9" s="93">
        <f>[2]EB1!T20</f>
        <v>0</v>
      </c>
      <c r="U9" s="93">
        <f>[2]EB1!U20</f>
        <v>132.98599999999999</v>
      </c>
      <c r="V9" s="95">
        <f t="shared" si="0"/>
        <v>7688.2214999999987</v>
      </c>
      <c r="AC9" s="41" t="s">
        <v>68</v>
      </c>
      <c r="AD9" s="52" t="s">
        <v>69</v>
      </c>
      <c r="AE9" s="68">
        <v>1</v>
      </c>
      <c r="AF9" s="69">
        <v>0</v>
      </c>
      <c r="AG9" s="69">
        <v>0.3</v>
      </c>
      <c r="AH9" s="69">
        <v>0.3</v>
      </c>
      <c r="AI9" s="69">
        <v>0.3</v>
      </c>
      <c r="AJ9" s="69">
        <v>0.3</v>
      </c>
      <c r="AK9" s="69">
        <v>0.3</v>
      </c>
      <c r="AL9" s="69">
        <v>0.3</v>
      </c>
      <c r="AM9" s="69">
        <v>0.3</v>
      </c>
      <c r="AN9" s="69">
        <v>0.3</v>
      </c>
      <c r="AO9" s="69">
        <v>0</v>
      </c>
      <c r="AP9" s="69">
        <v>1</v>
      </c>
      <c r="AQ9" s="69">
        <v>0.5</v>
      </c>
      <c r="AR9" s="69">
        <v>0.5</v>
      </c>
      <c r="AS9" s="70">
        <v>0.44</v>
      </c>
    </row>
    <row r="10" spans="2:45" x14ac:dyDescent="0.2">
      <c r="B10" s="41" t="s">
        <v>70</v>
      </c>
      <c r="C10" s="50" t="s">
        <v>71</v>
      </c>
      <c r="D10" s="43">
        <f>[2]EB1!D21</f>
        <v>773.00014999999871</v>
      </c>
      <c r="E10" s="43">
        <f>[2]EB1!E21</f>
        <v>0</v>
      </c>
      <c r="F10" s="43">
        <f>[2]EB1!F21</f>
        <v>0</v>
      </c>
      <c r="G10" s="43">
        <f>[2]EB1!G21</f>
        <v>0</v>
      </c>
      <c r="H10" s="43">
        <f>[2]EB1!H21</f>
        <v>0</v>
      </c>
      <c r="I10" s="43">
        <f>[2]EB1!I21</f>
        <v>0</v>
      </c>
      <c r="J10" s="43">
        <f>[2]EB1!J21</f>
        <v>0</v>
      </c>
      <c r="K10" s="43">
        <f>[2]EB1!K21</f>
        <v>0</v>
      </c>
      <c r="L10" s="43">
        <f>[2]EB1!L21</f>
        <v>0</v>
      </c>
      <c r="M10" s="43">
        <f>[2]EB1!M21</f>
        <v>0</v>
      </c>
      <c r="N10" s="43">
        <f>[2]EB1!N21</f>
        <v>0</v>
      </c>
      <c r="O10" s="43">
        <f>[2]EB1!O21</f>
        <v>0</v>
      </c>
      <c r="P10" s="43">
        <f>[2]EB1!P21</f>
        <v>0</v>
      </c>
      <c r="Q10" s="43">
        <f>[2]EB1!Q21</f>
        <v>0</v>
      </c>
      <c r="R10" s="43">
        <f>[2]EB1!R21</f>
        <v>0</v>
      </c>
      <c r="S10" s="43">
        <f>[2]EB1!S21</f>
        <v>0</v>
      </c>
      <c r="T10" s="43">
        <f>[2]EB1!T21</f>
        <v>313.51900000000001</v>
      </c>
      <c r="U10" s="43">
        <f>[2]EB1!U21</f>
        <v>325</v>
      </c>
      <c r="V10" s="96">
        <f t="shared" si="0"/>
        <v>1411.5191499999987</v>
      </c>
      <c r="AC10" s="41" t="s">
        <v>70</v>
      </c>
      <c r="AD10" s="53" t="s">
        <v>71</v>
      </c>
      <c r="AE10" s="63">
        <v>1</v>
      </c>
      <c r="AF10" s="64">
        <v>0</v>
      </c>
      <c r="AG10" s="64">
        <v>0.3</v>
      </c>
      <c r="AH10" s="64">
        <v>0.3</v>
      </c>
      <c r="AI10" s="64">
        <v>0.3</v>
      </c>
      <c r="AJ10" s="64">
        <v>0.3</v>
      </c>
      <c r="AK10" s="64">
        <v>0.3</v>
      </c>
      <c r="AL10" s="64">
        <v>0.3</v>
      </c>
      <c r="AM10" s="64">
        <v>0.3</v>
      </c>
      <c r="AN10" s="64">
        <v>0.3</v>
      </c>
      <c r="AO10" s="64">
        <v>0</v>
      </c>
      <c r="AP10" s="64">
        <v>1</v>
      </c>
      <c r="AQ10" s="64">
        <v>0.5</v>
      </c>
      <c r="AR10" s="64">
        <v>0.5</v>
      </c>
      <c r="AS10" s="71">
        <v>0.44</v>
      </c>
    </row>
    <row r="11" spans="2:45" x14ac:dyDescent="0.2">
      <c r="B11" s="41" t="s">
        <v>87</v>
      </c>
      <c r="C11" s="49" t="s">
        <v>72</v>
      </c>
      <c r="D11" s="93">
        <f>[2]EB1!D22</f>
        <v>34.094450000000002</v>
      </c>
      <c r="E11" s="93">
        <f>[2]EB1!E22</f>
        <v>253.5292</v>
      </c>
      <c r="F11" s="93">
        <f>[2]EB1!F22</f>
        <v>0</v>
      </c>
      <c r="G11" s="93">
        <f>[2]EB1!G22</f>
        <v>76.465000000000003</v>
      </c>
      <c r="H11" s="93">
        <f>[2]EB1!H22</f>
        <v>4.7945000000000002</v>
      </c>
      <c r="I11" s="93">
        <f>[2]EB1!I22</f>
        <v>199.87350000000001</v>
      </c>
      <c r="J11" s="93">
        <f>[2]EB1!J22</f>
        <v>3.1459999999999999</v>
      </c>
      <c r="K11" s="93">
        <f>[2]EB1!K22</f>
        <v>899.20600000000002</v>
      </c>
      <c r="L11" s="93">
        <f>[2]EB1!L22</f>
        <v>52.04</v>
      </c>
      <c r="M11" s="93">
        <f>[2]EB1!M22</f>
        <v>800.72900000000004</v>
      </c>
      <c r="N11" s="94">
        <f>[2]EB1!N22</f>
        <v>0</v>
      </c>
      <c r="O11" s="93">
        <f>[2]EB1!O22</f>
        <v>0</v>
      </c>
      <c r="P11" s="93">
        <f>[2]EB1!P22</f>
        <v>0</v>
      </c>
      <c r="Q11" s="93">
        <f>[2]EB1!Q22</f>
        <v>0</v>
      </c>
      <c r="R11" s="93">
        <f>[2]EB1!R22</f>
        <v>0</v>
      </c>
      <c r="S11" s="93">
        <f>[2]EB1!S22</f>
        <v>0</v>
      </c>
      <c r="T11" s="93">
        <f>[2]EB1!T22</f>
        <v>0</v>
      </c>
      <c r="U11" s="93">
        <f>[2]EB1!U22</f>
        <v>0</v>
      </c>
      <c r="V11" s="95">
        <f t="shared" si="0"/>
        <v>2323.8776500000004</v>
      </c>
      <c r="AC11" s="41" t="s">
        <v>87</v>
      </c>
      <c r="AD11" s="52" t="s">
        <v>72</v>
      </c>
      <c r="AE11" s="68">
        <v>1</v>
      </c>
      <c r="AF11" s="69">
        <v>0</v>
      </c>
      <c r="AG11" s="69">
        <v>0.3</v>
      </c>
      <c r="AH11" s="69">
        <v>0.3</v>
      </c>
      <c r="AI11" s="69">
        <v>0.3</v>
      </c>
      <c r="AJ11" s="69">
        <v>0.3</v>
      </c>
      <c r="AK11" s="69">
        <v>0.3</v>
      </c>
      <c r="AL11" s="69">
        <v>0.3</v>
      </c>
      <c r="AM11" s="69">
        <v>0.3</v>
      </c>
      <c r="AN11" s="69">
        <v>0.3</v>
      </c>
      <c r="AO11" s="69">
        <v>0</v>
      </c>
      <c r="AP11" s="69">
        <v>1</v>
      </c>
      <c r="AQ11" s="69">
        <v>0.5</v>
      </c>
      <c r="AR11" s="69">
        <v>0.5</v>
      </c>
      <c r="AS11" s="70">
        <v>0.44</v>
      </c>
    </row>
    <row r="12" spans="2:45" x14ac:dyDescent="0.2">
      <c r="B12" s="41" t="s">
        <v>88</v>
      </c>
      <c r="C12" s="49" t="s">
        <v>73</v>
      </c>
      <c r="D12" s="93">
        <f>[2]EB1!D23</f>
        <v>0</v>
      </c>
      <c r="E12" s="93">
        <f>[2]EB1!E23</f>
        <v>0</v>
      </c>
      <c r="F12" s="93">
        <f>[2]EB1!F23</f>
        <v>0</v>
      </c>
      <c r="G12" s="93">
        <f>[2]EB1!G23</f>
        <v>146.90600000000001</v>
      </c>
      <c r="H12" s="93">
        <f>[2]EB1!H23</f>
        <v>0</v>
      </c>
      <c r="I12" s="93">
        <f>[2]EB1!I23</f>
        <v>0</v>
      </c>
      <c r="J12" s="93">
        <f>[2]EB1!J23</f>
        <v>0</v>
      </c>
      <c r="K12" s="93">
        <f>[2]EB1!K23</f>
        <v>0</v>
      </c>
      <c r="L12" s="93">
        <f>[2]EB1!L23</f>
        <v>902.14</v>
      </c>
      <c r="M12" s="93">
        <f>[2]EB1!M23</f>
        <v>6.5</v>
      </c>
      <c r="N12" s="94">
        <f>[2]EB1!N23</f>
        <v>0</v>
      </c>
      <c r="O12" s="43">
        <f>[2]EB1!O23</f>
        <v>0</v>
      </c>
      <c r="P12" s="43">
        <f>[2]EB1!P23</f>
        <v>0</v>
      </c>
      <c r="Q12" s="43">
        <f>[2]EB1!Q23</f>
        <v>0</v>
      </c>
      <c r="R12" s="43">
        <f>[2]EB1!R23</f>
        <v>0</v>
      </c>
      <c r="S12" s="93">
        <f>[2]EB1!S23</f>
        <v>0</v>
      </c>
      <c r="T12" s="93">
        <f>[2]EB1!T23</f>
        <v>0</v>
      </c>
      <c r="U12" s="93">
        <f>[2]EB1!U23</f>
        <v>0</v>
      </c>
      <c r="V12" s="95">
        <f t="shared" si="0"/>
        <v>1055.546</v>
      </c>
      <c r="AC12" s="41" t="s">
        <v>88</v>
      </c>
      <c r="AD12" s="52" t="s">
        <v>73</v>
      </c>
      <c r="AE12" s="68">
        <v>1</v>
      </c>
      <c r="AF12" s="69">
        <v>0</v>
      </c>
      <c r="AG12" s="69">
        <v>0.3</v>
      </c>
      <c r="AH12" s="69">
        <v>0.3</v>
      </c>
      <c r="AI12" s="69">
        <v>0.3</v>
      </c>
      <c r="AJ12" s="69">
        <v>0.3</v>
      </c>
      <c r="AK12" s="69">
        <v>0.3</v>
      </c>
      <c r="AL12" s="69">
        <v>0.3</v>
      </c>
      <c r="AM12" s="69">
        <v>0.3</v>
      </c>
      <c r="AN12" s="69">
        <v>0.3</v>
      </c>
      <c r="AO12" s="69">
        <v>0</v>
      </c>
      <c r="AP12" s="69">
        <v>1</v>
      </c>
      <c r="AQ12" s="69">
        <v>0.5</v>
      </c>
      <c r="AR12" s="69">
        <v>0.5</v>
      </c>
      <c r="AS12" s="70">
        <v>0.44</v>
      </c>
    </row>
    <row r="13" spans="2:45" ht="15" x14ac:dyDescent="0.25">
      <c r="B13" s="90" t="s">
        <v>90</v>
      </c>
      <c r="C13" s="47" t="s">
        <v>152</v>
      </c>
      <c r="D13" s="45">
        <f t="shared" ref="D13:V13" si="1">SUM(D5:D12)</f>
        <v>2337.9238999999989</v>
      </c>
      <c r="E13" s="45">
        <f t="shared" si="1"/>
        <v>4881.9848000000002</v>
      </c>
      <c r="F13" s="45"/>
      <c r="G13" s="45">
        <f t="shared" si="1"/>
        <v>5975.8215</v>
      </c>
      <c r="H13" s="45">
        <f t="shared" si="1"/>
        <v>1163.9024999999999</v>
      </c>
      <c r="I13" s="45">
        <f t="shared" si="1"/>
        <v>675.02300000000002</v>
      </c>
      <c r="J13" s="45">
        <f t="shared" si="1"/>
        <v>2415.732</v>
      </c>
      <c r="K13" s="45">
        <f t="shared" si="1"/>
        <v>943.27200000000005</v>
      </c>
      <c r="L13" s="45">
        <f t="shared" si="1"/>
        <v>1321.9105</v>
      </c>
      <c r="M13" s="45">
        <f t="shared" si="1"/>
        <v>999.96400000000006</v>
      </c>
      <c r="N13" s="45">
        <f t="shared" si="1"/>
        <v>0</v>
      </c>
      <c r="O13" s="45">
        <f t="shared" si="1"/>
        <v>1643.7629999999999</v>
      </c>
      <c r="P13" s="45"/>
      <c r="Q13" s="45"/>
      <c r="R13" s="45"/>
      <c r="S13" s="45">
        <f t="shared" si="1"/>
        <v>59.204999999999998</v>
      </c>
      <c r="T13" s="45">
        <f t="shared" si="1"/>
        <v>1198.163</v>
      </c>
      <c r="U13" s="45">
        <f>SUM(U5:U12)</f>
        <v>5211.4674999999997</v>
      </c>
      <c r="V13" s="46">
        <f t="shared" si="1"/>
        <v>28885.632699999998</v>
      </c>
      <c r="AC13" s="41" t="s">
        <v>90</v>
      </c>
      <c r="AD13" s="60"/>
      <c r="AE13" s="60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2"/>
    </row>
    <row r="14" spans="2:45" x14ac:dyDescent="0.2">
      <c r="D14" s="7"/>
      <c r="F14" s="7"/>
      <c r="G14" s="7"/>
      <c r="H14" s="7"/>
      <c r="I14" s="7"/>
      <c r="J14" s="7"/>
      <c r="K14" s="7"/>
      <c r="L14" s="7"/>
      <c r="M14" s="7"/>
    </row>
    <row r="15" spans="2:45" x14ac:dyDescent="0.2">
      <c r="D15" s="7"/>
      <c r="F15" s="7"/>
      <c r="G15" s="7"/>
      <c r="H15" s="7"/>
      <c r="I15" s="7"/>
      <c r="J15" s="7"/>
      <c r="K15" s="7"/>
      <c r="L15" s="7"/>
      <c r="M15" s="7"/>
    </row>
    <row r="16" spans="2:45" ht="15" x14ac:dyDescent="0.25">
      <c r="C16" s="44" t="s">
        <v>147</v>
      </c>
      <c r="D16" s="44"/>
      <c r="E16" s="44"/>
      <c r="F16" s="7"/>
      <c r="G16" s="7"/>
      <c r="H16" s="7"/>
      <c r="I16" s="7"/>
      <c r="J16" s="7"/>
      <c r="K16" s="7"/>
      <c r="L16" s="7"/>
      <c r="M16" s="7"/>
    </row>
    <row r="17" spans="2:24" x14ac:dyDescent="0.2">
      <c r="D17" s="7"/>
      <c r="F17" s="7"/>
      <c r="G17" s="7"/>
      <c r="H17" s="7"/>
      <c r="I17" s="7"/>
      <c r="J17" s="7"/>
      <c r="K17" s="7"/>
      <c r="L17" s="7"/>
      <c r="M17" s="7"/>
    </row>
    <row r="18" spans="2:24" x14ac:dyDescent="0.2">
      <c r="C18" s="1"/>
      <c r="D18" s="22"/>
    </row>
    <row r="19" spans="2:24" ht="38.25" x14ac:dyDescent="0.2">
      <c r="B19" s="23" t="s">
        <v>102</v>
      </c>
      <c r="C19" s="55" t="s">
        <v>116</v>
      </c>
      <c r="D19" s="54" t="s">
        <v>52</v>
      </c>
      <c r="E19" s="117" t="s">
        <v>53</v>
      </c>
      <c r="F19" s="117" t="s">
        <v>127</v>
      </c>
      <c r="G19" s="117" t="s">
        <v>140</v>
      </c>
      <c r="H19" s="117" t="s">
        <v>137</v>
      </c>
      <c r="I19" s="117" t="s">
        <v>130</v>
      </c>
      <c r="J19" s="117" t="s">
        <v>138</v>
      </c>
      <c r="K19" s="117" t="s">
        <v>139</v>
      </c>
      <c r="L19" s="117" t="s">
        <v>135</v>
      </c>
      <c r="M19" s="117" t="s">
        <v>136</v>
      </c>
      <c r="N19" s="117" t="s">
        <v>54</v>
      </c>
      <c r="O19" s="117" t="s">
        <v>164</v>
      </c>
      <c r="P19" s="117" t="s">
        <v>165</v>
      </c>
      <c r="Q19" s="117" t="s">
        <v>166</v>
      </c>
      <c r="R19" s="117" t="s">
        <v>167</v>
      </c>
      <c r="S19" s="117" t="s">
        <v>56</v>
      </c>
      <c r="T19" s="117" t="s">
        <v>57</v>
      </c>
      <c r="U19" s="118" t="s">
        <v>89</v>
      </c>
      <c r="V19" s="40" t="s">
        <v>58</v>
      </c>
    </row>
    <row r="20" spans="2:24" ht="15" x14ac:dyDescent="0.25">
      <c r="B20" s="104" t="s">
        <v>64</v>
      </c>
      <c r="C20" s="99" t="s">
        <v>154</v>
      </c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100"/>
      <c r="V20" s="105">
        <v>1</v>
      </c>
      <c r="W20" s="101"/>
      <c r="X20" s="100" t="s">
        <v>103</v>
      </c>
    </row>
    <row r="23" spans="2:24" x14ac:dyDescent="0.2">
      <c r="C23" s="56" t="s">
        <v>107</v>
      </c>
      <c r="D23" s="58" t="s">
        <v>108</v>
      </c>
      <c r="E23" s="57" t="s">
        <v>109</v>
      </c>
    </row>
    <row r="24" spans="2:24" x14ac:dyDescent="0.2">
      <c r="B24" s="21" t="s">
        <v>117</v>
      </c>
      <c r="C24" s="102" t="s">
        <v>110</v>
      </c>
      <c r="D24" s="102" t="s">
        <v>111</v>
      </c>
      <c r="E24" s="103" t="s">
        <v>109</v>
      </c>
    </row>
    <row r="25" spans="2:24" x14ac:dyDescent="0.2">
      <c r="B25" s="41" t="s">
        <v>64</v>
      </c>
      <c r="C25" s="119">
        <v>1</v>
      </c>
      <c r="D25" s="120"/>
      <c r="E25" s="121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82" t="s">
        <v>151</v>
      </c>
    </row>
    <row r="4" spans="2:10" ht="18" x14ac:dyDescent="0.25">
      <c r="E4" s="107"/>
      <c r="F4" s="107"/>
      <c r="G4" s="107"/>
      <c r="H4" s="107"/>
      <c r="I4" s="107"/>
      <c r="J4" s="107"/>
    </row>
    <row r="5" spans="2:10" ht="12.75" customHeight="1" x14ac:dyDescent="0.2">
      <c r="E5" s="83" t="s">
        <v>159</v>
      </c>
      <c r="F5" s="83"/>
      <c r="G5" s="83"/>
      <c r="H5" s="83"/>
      <c r="I5" s="108"/>
      <c r="J5" s="108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tabSelected="1" zoomScaleNormal="100" workbookViewId="0">
      <selection activeCell="M23" sqref="M23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8" t="s">
        <v>75</v>
      </c>
      <c r="C1" s="8" t="s">
        <v>76</v>
      </c>
      <c r="D1" s="8" t="s">
        <v>77</v>
      </c>
      <c r="E1" s="8" t="s">
        <v>114</v>
      </c>
      <c r="F1" s="8" t="s">
        <v>95</v>
      </c>
      <c r="G1" s="8" t="s">
        <v>100</v>
      </c>
      <c r="H1" s="30"/>
    </row>
    <row r="2" spans="2:18" ht="15.75" x14ac:dyDescent="0.25">
      <c r="B2" s="10" t="str">
        <f>'EB1'!B7</f>
        <v>IND</v>
      </c>
      <c r="C2" s="10" t="str">
        <f>'EB1'!C7</f>
        <v>Industry</v>
      </c>
      <c r="D2" s="10" t="s">
        <v>112</v>
      </c>
      <c r="E2" s="10" t="str">
        <f>'EB1'!Z2</f>
        <v>PJ</v>
      </c>
      <c r="F2" s="10" t="str">
        <f>'EB1'!Y2</f>
        <v>M€2005</v>
      </c>
      <c r="G2" s="10" t="s">
        <v>101</v>
      </c>
      <c r="H2" s="9"/>
      <c r="J2" s="122" t="s">
        <v>14</v>
      </c>
      <c r="K2" s="122"/>
      <c r="L2" s="123"/>
      <c r="M2" s="123"/>
      <c r="N2" s="123"/>
      <c r="O2" s="123"/>
      <c r="P2" s="123"/>
      <c r="Q2" s="123"/>
      <c r="R2" s="123"/>
    </row>
    <row r="3" spans="2:18" x14ac:dyDescent="0.2">
      <c r="J3" s="124" t="s">
        <v>7</v>
      </c>
      <c r="K3" s="125" t="s">
        <v>30</v>
      </c>
      <c r="L3" s="124" t="s">
        <v>0</v>
      </c>
      <c r="M3" s="124" t="s">
        <v>3</v>
      </c>
      <c r="N3" s="124" t="s">
        <v>4</v>
      </c>
      <c r="O3" s="124" t="s">
        <v>8</v>
      </c>
      <c r="P3" s="124" t="s">
        <v>9</v>
      </c>
      <c r="Q3" s="124" t="s">
        <v>10</v>
      </c>
      <c r="R3" s="124" t="s">
        <v>12</v>
      </c>
    </row>
    <row r="4" spans="2:18" ht="24" thickBot="1" x14ac:dyDescent="0.3">
      <c r="B4" s="9"/>
      <c r="C4" s="9"/>
      <c r="D4" s="9"/>
      <c r="E4" s="9"/>
      <c r="G4" s="9"/>
      <c r="J4" s="126" t="s">
        <v>37</v>
      </c>
      <c r="K4" s="126" t="s">
        <v>31</v>
      </c>
      <c r="L4" s="126" t="s">
        <v>26</v>
      </c>
      <c r="M4" s="126" t="s">
        <v>27</v>
      </c>
      <c r="N4" s="126" t="s">
        <v>4</v>
      </c>
      <c r="O4" s="126" t="s">
        <v>40</v>
      </c>
      <c r="P4" s="126" t="s">
        <v>41</v>
      </c>
      <c r="Q4" s="126" t="s">
        <v>28</v>
      </c>
      <c r="R4" s="126" t="s">
        <v>29</v>
      </c>
    </row>
    <row r="5" spans="2:18" x14ac:dyDescent="0.2">
      <c r="E5" s="12"/>
      <c r="F5" s="12"/>
      <c r="G5" s="81"/>
      <c r="H5" s="11"/>
      <c r="J5" s="127" t="s">
        <v>74</v>
      </c>
      <c r="K5" s="127"/>
      <c r="L5" s="127" t="str">
        <f>$B$2&amp;'EB1'!$D$2</f>
        <v>INDCOA</v>
      </c>
      <c r="M5" s="128" t="str">
        <f>$C$2&amp;" "&amp;'EB1'!$D$3</f>
        <v>Industry Solid Fuels</v>
      </c>
      <c r="N5" s="127" t="str">
        <f>$E$2</f>
        <v>PJ</v>
      </c>
      <c r="O5" s="127"/>
      <c r="P5" s="127"/>
      <c r="Q5" s="127"/>
      <c r="R5" s="127"/>
    </row>
    <row r="6" spans="2:18" x14ac:dyDescent="0.2">
      <c r="E6" s="12"/>
      <c r="F6" s="12"/>
      <c r="G6" s="81"/>
      <c r="H6" s="11"/>
      <c r="J6" s="127"/>
      <c r="K6" s="127"/>
      <c r="L6" s="127" t="str">
        <f>$B$2&amp;'EB1'!$E$2</f>
        <v>INDGAS</v>
      </c>
      <c r="M6" s="128" t="str">
        <f>$C$2&amp;" "&amp;'EB1'!$E$3</f>
        <v>Industry Natural Gas</v>
      </c>
      <c r="N6" s="127" t="str">
        <f>$E$2</f>
        <v>PJ</v>
      </c>
      <c r="O6" s="127"/>
      <c r="P6" s="127"/>
      <c r="Q6" s="127"/>
      <c r="R6" s="127"/>
    </row>
    <row r="7" spans="2:18" x14ac:dyDescent="0.2">
      <c r="E7" s="12"/>
      <c r="F7" s="12"/>
      <c r="G7" s="81"/>
      <c r="H7" s="11"/>
      <c r="J7" s="127"/>
      <c r="K7" s="127"/>
      <c r="L7" s="127" t="str">
        <f>$B$2&amp;'EB1'!$F$2</f>
        <v>INDOIL</v>
      </c>
      <c r="M7" s="128" t="str">
        <f>$C$2&amp;" "&amp;'EB1'!$F$3</f>
        <v>Industry Crude oil</v>
      </c>
      <c r="N7" s="127" t="str">
        <f>$E$2</f>
        <v>PJ</v>
      </c>
      <c r="O7" s="127"/>
      <c r="P7" s="127"/>
      <c r="Q7" s="127"/>
      <c r="R7" s="127"/>
    </row>
    <row r="8" spans="2:18" x14ac:dyDescent="0.2">
      <c r="E8" s="12"/>
      <c r="F8" s="12"/>
      <c r="G8" s="81"/>
      <c r="H8" s="11"/>
      <c r="J8" s="127"/>
      <c r="K8" s="127"/>
      <c r="L8" s="127" t="str">
        <f>$B$2&amp;'EB1'!$O$2</f>
        <v>INDBIO</v>
      </c>
      <c r="M8" s="128" t="str">
        <f>$C$2&amp;" "&amp;'EB1'!$O$3</f>
        <v>Industry Biomass</v>
      </c>
      <c r="N8" s="127" t="str">
        <f>$E$2</f>
        <v>PJ</v>
      </c>
      <c r="O8" s="127"/>
      <c r="P8" s="127"/>
      <c r="Q8" s="127"/>
      <c r="R8" s="127"/>
    </row>
    <row r="9" spans="2:18" x14ac:dyDescent="0.2">
      <c r="E9" s="12"/>
      <c r="F9" s="12"/>
      <c r="G9" s="81"/>
      <c r="H9" s="11"/>
      <c r="J9" s="127"/>
      <c r="K9" s="127"/>
      <c r="L9" s="127" t="str">
        <f>$B$2&amp;'EB1'!$U$2</f>
        <v>INDELC</v>
      </c>
      <c r="M9" s="128" t="str">
        <f>$C$2&amp;" "&amp;'EB1'!$U$3</f>
        <v>Industry Electricity</v>
      </c>
      <c r="N9" s="127" t="str">
        <f>$E$2</f>
        <v>PJ</v>
      </c>
      <c r="O9" s="127"/>
      <c r="P9" s="127"/>
      <c r="Q9" s="127"/>
      <c r="R9" s="127"/>
    </row>
    <row r="10" spans="2:18" x14ac:dyDescent="0.2">
      <c r="E10" s="12"/>
      <c r="F10" s="12"/>
      <c r="G10" s="81"/>
      <c r="H10" s="11"/>
      <c r="M10" s="20"/>
    </row>
    <row r="11" spans="2:18" x14ac:dyDescent="0.2">
      <c r="E11" s="12"/>
      <c r="F11" s="12"/>
      <c r="G11" s="81"/>
      <c r="H11" s="11"/>
      <c r="L11" s="24"/>
      <c r="M11" s="25"/>
    </row>
    <row r="12" spans="2:18" x14ac:dyDescent="0.2">
      <c r="D12" s="4" t="s">
        <v>13</v>
      </c>
      <c r="E12" s="4"/>
      <c r="F12" s="4"/>
      <c r="J12" s="122" t="s">
        <v>15</v>
      </c>
      <c r="K12" s="122"/>
      <c r="L12" s="127"/>
      <c r="M12" s="127"/>
      <c r="N12" s="127"/>
      <c r="O12" s="127"/>
      <c r="P12" s="127"/>
      <c r="Q12" s="127"/>
      <c r="R12" s="127"/>
    </row>
    <row r="13" spans="2:18" x14ac:dyDescent="0.2">
      <c r="B13" s="18" t="s">
        <v>1</v>
      </c>
      <c r="C13" s="18" t="s">
        <v>5</v>
      </c>
      <c r="D13" s="18" t="s">
        <v>6</v>
      </c>
      <c r="E13" s="87" t="s">
        <v>145</v>
      </c>
      <c r="F13" s="84" t="s">
        <v>126</v>
      </c>
      <c r="G13" s="84" t="s">
        <v>86</v>
      </c>
      <c r="H13" s="84" t="s">
        <v>81</v>
      </c>
      <c r="J13" s="124" t="s">
        <v>11</v>
      </c>
      <c r="K13" s="125" t="s">
        <v>30</v>
      </c>
      <c r="L13" s="124" t="s">
        <v>1</v>
      </c>
      <c r="M13" s="124" t="s">
        <v>2</v>
      </c>
      <c r="N13" s="124" t="s">
        <v>16</v>
      </c>
      <c r="O13" s="124" t="s">
        <v>17</v>
      </c>
      <c r="P13" s="124" t="s">
        <v>18</v>
      </c>
      <c r="Q13" s="124" t="s">
        <v>19</v>
      </c>
      <c r="R13" s="124" t="s">
        <v>20</v>
      </c>
    </row>
    <row r="14" spans="2:18" ht="23.25" thickBot="1" x14ac:dyDescent="0.25">
      <c r="B14" s="16" t="s">
        <v>39</v>
      </c>
      <c r="C14" s="16" t="s">
        <v>32</v>
      </c>
      <c r="D14" s="16" t="s">
        <v>33</v>
      </c>
      <c r="E14" s="16" t="s">
        <v>144</v>
      </c>
      <c r="F14" s="16" t="s">
        <v>34</v>
      </c>
      <c r="G14" s="16" t="s">
        <v>91</v>
      </c>
      <c r="H14" s="16" t="s">
        <v>168</v>
      </c>
      <c r="J14" s="126" t="s">
        <v>38</v>
      </c>
      <c r="K14" s="126" t="s">
        <v>31</v>
      </c>
      <c r="L14" s="126" t="s">
        <v>21</v>
      </c>
      <c r="M14" s="126" t="s">
        <v>22</v>
      </c>
      <c r="N14" s="126" t="s">
        <v>23</v>
      </c>
      <c r="O14" s="126" t="s">
        <v>24</v>
      </c>
      <c r="P14" s="126" t="s">
        <v>43</v>
      </c>
      <c r="Q14" s="126" t="s">
        <v>42</v>
      </c>
      <c r="R14" s="126" t="s">
        <v>25</v>
      </c>
    </row>
    <row r="15" spans="2:18" ht="13.5" thickBot="1" x14ac:dyDescent="0.25">
      <c r="B15" s="15" t="s">
        <v>92</v>
      </c>
      <c r="C15" s="15"/>
      <c r="D15" s="15"/>
      <c r="E15" s="13"/>
      <c r="F15" s="13" t="str">
        <f>E2&amp;"a"</f>
        <v>PJa</v>
      </c>
      <c r="G15" s="13"/>
      <c r="H15" s="13" t="s">
        <v>93</v>
      </c>
      <c r="J15" s="126" t="s">
        <v>83</v>
      </c>
      <c r="K15" s="129"/>
      <c r="L15" s="129"/>
      <c r="M15" s="129"/>
      <c r="N15" s="129"/>
      <c r="O15" s="129"/>
      <c r="P15" s="129"/>
      <c r="Q15" s="129"/>
      <c r="R15" s="129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2"/>
      <c r="F16" s="12"/>
      <c r="G16" s="77">
        <v>1</v>
      </c>
      <c r="H16" s="78">
        <v>50</v>
      </c>
      <c r="J16" s="123" t="s">
        <v>113</v>
      </c>
      <c r="K16" s="127"/>
      <c r="L16" s="127" t="str">
        <f>"FT"&amp;$G$2&amp;"-"&amp;L5</f>
        <v>FTE-INDCOA</v>
      </c>
      <c r="M16" s="128" t="str">
        <f>$D$2&amp;" Technology"&amp;" "&amp;$G$1&amp;" "&amp;M5</f>
        <v>Sector Fuel Technology Existing Industry Solid Fuels</v>
      </c>
      <c r="N16" s="127" t="str">
        <f>$E$2</f>
        <v>PJ</v>
      </c>
      <c r="O16" s="127" t="str">
        <f>$E$2&amp;"a"</f>
        <v>PJa</v>
      </c>
      <c r="P16" s="127"/>
      <c r="Q16" s="127"/>
      <c r="R16" s="127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2"/>
      <c r="F17" s="12"/>
      <c r="G17" s="77">
        <v>1</v>
      </c>
      <c r="H17" s="78">
        <v>50</v>
      </c>
      <c r="J17" s="127"/>
      <c r="K17" s="127"/>
      <c r="L17" s="127" t="str">
        <f>"FT"&amp;$G$2&amp;"-"&amp;L6</f>
        <v>FTE-INDGAS</v>
      </c>
      <c r="M17" s="128" t="str">
        <f>$D$2&amp;" Technology"&amp;" "&amp;$G$1&amp;" "&amp;M6</f>
        <v>Sector Fuel Technology Existing Industry Natural Gas</v>
      </c>
      <c r="N17" s="127" t="str">
        <f>$E$2</f>
        <v>PJ</v>
      </c>
      <c r="O17" s="127" t="str">
        <f>$E$2&amp;"a"</f>
        <v>PJa</v>
      </c>
      <c r="P17" s="127"/>
      <c r="Q17" s="127"/>
      <c r="R17" s="127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76">
        <f>-'EB1'!G$7/-SUM('EB1'!$G$7:$M$7)</f>
        <v>0.29646731618564842</v>
      </c>
      <c r="F18" s="12"/>
      <c r="G18" s="77">
        <v>1</v>
      </c>
      <c r="H18" s="78">
        <v>50</v>
      </c>
      <c r="J18" s="127"/>
      <c r="K18" s="127"/>
      <c r="L18" s="127" t="str">
        <f>"FT"&amp;$G$2&amp;"-"&amp;L7</f>
        <v>FTE-INDOIL</v>
      </c>
      <c r="M18" s="128" t="str">
        <f>$D$2&amp;" Technology"&amp;" "&amp;$G$1&amp;" "&amp;M7</f>
        <v>Sector Fuel Technology Existing Industry Crude oil</v>
      </c>
      <c r="N18" s="127" t="str">
        <f>$E$2</f>
        <v>PJ</v>
      </c>
      <c r="O18" s="127" t="str">
        <f>$E$2&amp;"a"</f>
        <v>PJa</v>
      </c>
      <c r="P18" s="127"/>
      <c r="Q18" s="127"/>
      <c r="R18" s="127"/>
    </row>
    <row r="19" spans="2:18" x14ac:dyDescent="0.2">
      <c r="C19" t="str">
        <f>'EB1'!H$2</f>
        <v>KER</v>
      </c>
      <c r="E19" s="76">
        <f>-'EB1'!H$7/-SUM('EB1'!$G$7:$M$7)</f>
        <v>3.6087163455549506E-2</v>
      </c>
      <c r="F19" s="12"/>
      <c r="G19" s="77"/>
      <c r="H19" s="78"/>
      <c r="J19" s="127"/>
      <c r="K19" s="127"/>
      <c r="L19" s="127" t="str">
        <f>"FT"&amp;$G$2&amp;"-"&amp;L8</f>
        <v>FTE-INDBIO</v>
      </c>
      <c r="M19" s="128" t="str">
        <f>$D$2&amp;" Technology"&amp;" "&amp;$G$1&amp;" "&amp;M8</f>
        <v>Sector Fuel Technology Existing Industry Biomass</v>
      </c>
      <c r="N19" s="127" t="str">
        <f>$E$2</f>
        <v>PJ</v>
      </c>
      <c r="O19" s="127" t="str">
        <f>$E$2&amp;"a"</f>
        <v>PJa</v>
      </c>
      <c r="P19" s="127"/>
      <c r="Q19" s="127"/>
      <c r="R19" s="127"/>
    </row>
    <row r="20" spans="2:18" x14ac:dyDescent="0.2">
      <c r="C20" t="str">
        <f>'EB1'!I$2</f>
        <v>LPG</v>
      </c>
      <c r="E20" s="76">
        <f>-'EB1'!I$7/-SUM('EB1'!$G$7:$M$7)</f>
        <v>0.14191233727077954</v>
      </c>
      <c r="F20" s="12"/>
      <c r="G20" s="77"/>
      <c r="H20" s="78"/>
      <c r="J20" s="127"/>
      <c r="K20" s="127"/>
      <c r="L20" s="127" t="str">
        <f>"FT"&amp;$G$2&amp;"-"&amp;L9</f>
        <v>FTE-INDELC</v>
      </c>
      <c r="M20" s="128" t="str">
        <f>$D$2&amp;" Technology"&amp;" "&amp;$G$1&amp;" "&amp;M9</f>
        <v>Sector Fuel Technology Existing Industry Electricity</v>
      </c>
      <c r="N20" s="127" t="str">
        <f>$E$2</f>
        <v>PJ</v>
      </c>
      <c r="O20" s="127" t="str">
        <f>$E$2&amp;"a"</f>
        <v>PJa</v>
      </c>
      <c r="P20" s="127" t="s">
        <v>153</v>
      </c>
      <c r="Q20" s="127"/>
      <c r="R20" s="127"/>
    </row>
    <row r="21" spans="2:18" x14ac:dyDescent="0.2">
      <c r="C21" t="str">
        <f>'EB1'!J$2</f>
        <v>GSL</v>
      </c>
      <c r="E21" s="76">
        <f>-'EB1'!J$7/-SUM('EB1'!$G$7:$M$7)</f>
        <v>7.708467850200032E-3</v>
      </c>
      <c r="F21" s="12"/>
      <c r="G21" s="77"/>
      <c r="H21" s="78"/>
      <c r="L21" t="s">
        <v>169</v>
      </c>
      <c r="M21" s="20" t="s">
        <v>171</v>
      </c>
      <c r="N21" t="s">
        <v>78</v>
      </c>
      <c r="O21" t="s">
        <v>172</v>
      </c>
    </row>
    <row r="22" spans="2:18" x14ac:dyDescent="0.2">
      <c r="C22" t="str">
        <f>'EB1'!K$2</f>
        <v>NAP</v>
      </c>
      <c r="E22" s="76">
        <f>-'EB1'!K$7/-SUM('EB1'!$G$7:$M$7)</f>
        <v>4.373954986954863E-2</v>
      </c>
      <c r="F22" s="12"/>
      <c r="G22" s="77"/>
      <c r="H22" s="78"/>
      <c r="J22" s="24"/>
      <c r="K22" s="24"/>
      <c r="L22" t="s">
        <v>173</v>
      </c>
      <c r="M22" s="20" t="s">
        <v>174</v>
      </c>
      <c r="N22" t="s">
        <v>78</v>
      </c>
      <c r="O22" t="s">
        <v>172</v>
      </c>
    </row>
    <row r="23" spans="2:18" x14ac:dyDescent="0.2">
      <c r="C23" t="str">
        <f>'EB1'!L$2</f>
        <v>HFO</v>
      </c>
      <c r="E23" s="76">
        <f>-'EB1'!L$7/-SUM('EB1'!$G$7:$M$7)</f>
        <v>0.28393137815910952</v>
      </c>
      <c r="F23" s="12"/>
      <c r="G23" s="77"/>
      <c r="H23" s="78"/>
      <c r="J23" s="24"/>
      <c r="K23" s="24"/>
      <c r="M23" s="20"/>
    </row>
    <row r="24" spans="2:18" x14ac:dyDescent="0.2">
      <c r="C24" t="str">
        <f>'EB1'!M$2</f>
        <v>OPP</v>
      </c>
      <c r="E24" s="76">
        <f>-'EB1'!M$7/-SUM('EB1'!$G$7:$M$7)</f>
        <v>0.19015378720916443</v>
      </c>
      <c r="F24" s="12"/>
      <c r="G24" s="77"/>
      <c r="H24" s="78"/>
      <c r="M24" s="20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2"/>
      <c r="F25" s="12"/>
      <c r="G25" s="77">
        <v>1</v>
      </c>
      <c r="H25" s="78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2"/>
      <c r="F26" s="12"/>
      <c r="G26" s="77">
        <v>1</v>
      </c>
      <c r="H26" s="78">
        <v>50</v>
      </c>
    </row>
    <row r="27" spans="2:18" x14ac:dyDescent="0.2">
      <c r="B27" t="s">
        <v>169</v>
      </c>
      <c r="C27" t="s">
        <v>51</v>
      </c>
      <c r="D27" t="s">
        <v>170</v>
      </c>
      <c r="F27" s="12"/>
      <c r="G27" s="81">
        <v>1</v>
      </c>
      <c r="H27" s="11">
        <v>50</v>
      </c>
    </row>
    <row r="28" spans="2:18" x14ac:dyDescent="0.2">
      <c r="B28" s="24"/>
      <c r="D28" s="24"/>
      <c r="E28" s="109"/>
      <c r="F28" s="12"/>
      <c r="G28" s="81"/>
      <c r="H28" s="11"/>
    </row>
    <row r="29" spans="2:18" x14ac:dyDescent="0.2">
      <c r="B29" s="24"/>
      <c r="D29" s="24"/>
      <c r="E29" s="109"/>
      <c r="F29" s="12"/>
      <c r="G29" s="81"/>
      <c r="H29" s="11"/>
    </row>
    <row r="30" spans="2:18" x14ac:dyDescent="0.2">
      <c r="B30" s="24"/>
      <c r="D30" s="24"/>
      <c r="F30" s="12"/>
      <c r="G30" s="81"/>
      <c r="H30" s="11"/>
    </row>
    <row r="34" spans="2:3" x14ac:dyDescent="0.2">
      <c r="B34" s="42"/>
      <c r="C34" s="1" t="s">
        <v>149</v>
      </c>
    </row>
    <row r="35" spans="2:3" x14ac:dyDescent="0.2">
      <c r="B35" s="74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8" t="s">
        <v>75</v>
      </c>
      <c r="C1" s="8" t="s">
        <v>77</v>
      </c>
      <c r="D1" s="8" t="s">
        <v>115</v>
      </c>
      <c r="E1" s="8" t="s">
        <v>79</v>
      </c>
      <c r="F1" s="8" t="s">
        <v>80</v>
      </c>
      <c r="G1" s="8"/>
      <c r="I1" s="8" t="s">
        <v>100</v>
      </c>
    </row>
    <row r="2" spans="2:20" ht="31.5" x14ac:dyDescent="0.25">
      <c r="B2" s="10" t="str">
        <f>'EB1'!B7</f>
        <v>IND</v>
      </c>
      <c r="C2" s="10" t="str">
        <f>'EB1'!C7</f>
        <v>Industry</v>
      </c>
      <c r="D2" s="19" t="str">
        <f>"Demand Technologies"</f>
        <v>Demand Technologies</v>
      </c>
      <c r="E2" s="10" t="str">
        <f>'EB1'!Z2</f>
        <v>PJ</v>
      </c>
      <c r="F2" s="10" t="str">
        <f>'EB1'!Y2</f>
        <v>M€2005</v>
      </c>
      <c r="G2" s="10"/>
      <c r="I2" s="10" t="s">
        <v>101</v>
      </c>
      <c r="L2" s="122" t="s">
        <v>14</v>
      </c>
      <c r="M2" s="122"/>
      <c r="N2" s="123"/>
      <c r="O2" s="123"/>
      <c r="P2" s="123"/>
      <c r="Q2" s="123"/>
      <c r="R2" s="123"/>
      <c r="S2" s="123"/>
      <c r="T2" s="123"/>
    </row>
    <row r="3" spans="2:20" x14ac:dyDescent="0.2">
      <c r="L3" s="124" t="s">
        <v>7</v>
      </c>
      <c r="M3" s="125" t="s">
        <v>30</v>
      </c>
      <c r="N3" s="124" t="s">
        <v>0</v>
      </c>
      <c r="O3" s="124" t="s">
        <v>3</v>
      </c>
      <c r="P3" s="124" t="s">
        <v>4</v>
      </c>
      <c r="Q3" s="124" t="s">
        <v>8</v>
      </c>
      <c r="R3" s="124" t="s">
        <v>9</v>
      </c>
      <c r="S3" s="124" t="s">
        <v>10</v>
      </c>
      <c r="T3" s="124" t="s">
        <v>12</v>
      </c>
    </row>
    <row r="4" spans="2:20" ht="24" thickBot="1" x14ac:dyDescent="0.3">
      <c r="B4" s="9"/>
      <c r="C4" s="9"/>
      <c r="D4" s="9"/>
      <c r="E4" s="9"/>
      <c r="F4" s="9"/>
      <c r="G4" s="9"/>
      <c r="H4" s="9"/>
      <c r="L4" s="126" t="s">
        <v>37</v>
      </c>
      <c r="M4" s="126" t="s">
        <v>31</v>
      </c>
      <c r="N4" s="126" t="s">
        <v>26</v>
      </c>
      <c r="O4" s="126" t="s">
        <v>27</v>
      </c>
      <c r="P4" s="126" t="s">
        <v>4</v>
      </c>
      <c r="Q4" s="126" t="s">
        <v>40</v>
      </c>
      <c r="R4" s="126" t="s">
        <v>41</v>
      </c>
      <c r="S4" s="126" t="s">
        <v>28</v>
      </c>
      <c r="T4" s="126" t="s">
        <v>29</v>
      </c>
    </row>
    <row r="5" spans="2:20" ht="15.75" x14ac:dyDescent="0.25">
      <c r="B5" s="9"/>
      <c r="C5" s="9"/>
      <c r="D5" s="9"/>
      <c r="E5" s="9"/>
      <c r="F5" s="9"/>
      <c r="G5" s="9"/>
      <c r="H5" s="9"/>
      <c r="L5" s="123" t="s">
        <v>85</v>
      </c>
      <c r="M5" s="127"/>
      <c r="N5" s="123" t="str">
        <f>LEFT($L$5,1)&amp;LEFT(B2,1)&amp;'EB1'!$C$20</f>
        <v>DIDM1</v>
      </c>
      <c r="O5" s="123" t="str">
        <f>LEFT($D$2,6)&amp;" "&amp;$C$2&amp; " Sector - "&amp;'EB1'!$X$20</f>
        <v>Demand Industry Sector - Demand 1</v>
      </c>
      <c r="P5" s="123" t="str">
        <f>$E$2</f>
        <v>PJ</v>
      </c>
      <c r="Q5" s="123"/>
      <c r="R5" s="123"/>
      <c r="S5" s="123"/>
      <c r="T5" s="123"/>
    </row>
    <row r="6" spans="2:20" x14ac:dyDescent="0.2">
      <c r="L6" s="127" t="s">
        <v>106</v>
      </c>
      <c r="M6" s="127"/>
      <c r="N6" s="127" t="str">
        <f>$B$2&amp;'EB1'!$C$23</f>
        <v>INDCO2</v>
      </c>
      <c r="O6" s="127" t="str">
        <f>$C$2&amp;" "&amp;'EB1'!$C$24</f>
        <v>Industry Carbon dioxide</v>
      </c>
      <c r="P6" s="127" t="str">
        <f>'EB1'!$AA$2</f>
        <v>kt</v>
      </c>
      <c r="Q6" s="127"/>
      <c r="R6" s="127"/>
      <c r="S6" s="127"/>
      <c r="T6" s="127"/>
    </row>
    <row r="7" spans="2:20" ht="15" x14ac:dyDescent="0.25">
      <c r="G7" s="114" t="s">
        <v>157</v>
      </c>
    </row>
    <row r="8" spans="2:20" ht="15" x14ac:dyDescent="0.25">
      <c r="D8" s="4" t="s">
        <v>13</v>
      </c>
      <c r="E8" s="4"/>
      <c r="F8" s="4"/>
      <c r="G8" s="115">
        <v>0.2</v>
      </c>
      <c r="I8" s="4"/>
      <c r="J8" s="14"/>
      <c r="L8" s="122" t="s">
        <v>15</v>
      </c>
      <c r="M8" s="122"/>
      <c r="N8" s="127"/>
      <c r="O8" s="127"/>
      <c r="P8" s="127"/>
      <c r="Q8" s="127"/>
      <c r="R8" s="127"/>
      <c r="S8" s="127"/>
      <c r="T8" s="127"/>
    </row>
    <row r="9" spans="2:20" ht="25.5" x14ac:dyDescent="0.2">
      <c r="B9" s="18" t="s">
        <v>1</v>
      </c>
      <c r="C9" s="18" t="s">
        <v>5</v>
      </c>
      <c r="D9" s="18" t="s">
        <v>6</v>
      </c>
      <c r="E9" s="84" t="s">
        <v>126</v>
      </c>
      <c r="F9" s="87" t="s">
        <v>145</v>
      </c>
      <c r="G9" s="87" t="s">
        <v>158</v>
      </c>
      <c r="H9" s="84" t="s">
        <v>86</v>
      </c>
      <c r="I9" s="84" t="s">
        <v>98</v>
      </c>
      <c r="J9" s="84" t="s">
        <v>81</v>
      </c>
      <c r="L9" s="124" t="s">
        <v>11</v>
      </c>
      <c r="M9" s="125" t="s">
        <v>30</v>
      </c>
      <c r="N9" s="124" t="s">
        <v>1</v>
      </c>
      <c r="O9" s="124" t="s">
        <v>2</v>
      </c>
      <c r="P9" s="124" t="s">
        <v>16</v>
      </c>
      <c r="Q9" s="124" t="s">
        <v>17</v>
      </c>
      <c r="R9" s="124" t="s">
        <v>18</v>
      </c>
      <c r="S9" s="124" t="s">
        <v>19</v>
      </c>
      <c r="T9" s="124" t="s">
        <v>20</v>
      </c>
    </row>
    <row r="10" spans="2:20" ht="23.25" thickBot="1" x14ac:dyDescent="0.25">
      <c r="B10" s="16" t="s">
        <v>39</v>
      </c>
      <c r="C10" s="16" t="s">
        <v>32</v>
      </c>
      <c r="D10" s="16" t="s">
        <v>33</v>
      </c>
      <c r="E10" s="16" t="s">
        <v>34</v>
      </c>
      <c r="F10" s="16" t="s">
        <v>144</v>
      </c>
      <c r="G10" s="16" t="s">
        <v>144</v>
      </c>
      <c r="H10" s="16" t="s">
        <v>91</v>
      </c>
      <c r="I10" s="97" t="s">
        <v>99</v>
      </c>
      <c r="J10" s="16" t="s">
        <v>168</v>
      </c>
      <c r="L10" s="126" t="s">
        <v>38</v>
      </c>
      <c r="M10" s="126" t="s">
        <v>31</v>
      </c>
      <c r="N10" s="126" t="s">
        <v>21</v>
      </c>
      <c r="O10" s="126" t="s">
        <v>22</v>
      </c>
      <c r="P10" s="126" t="s">
        <v>23</v>
      </c>
      <c r="Q10" s="126" t="s">
        <v>24</v>
      </c>
      <c r="R10" s="126" t="s">
        <v>43</v>
      </c>
      <c r="S10" s="126" t="s">
        <v>42</v>
      </c>
      <c r="T10" s="126" t="s">
        <v>25</v>
      </c>
    </row>
    <row r="11" spans="2:20" ht="13.5" thickBot="1" x14ac:dyDescent="0.25">
      <c r="B11" s="15" t="s">
        <v>92</v>
      </c>
      <c r="C11" s="15"/>
      <c r="D11" s="15"/>
      <c r="E11" s="13" t="str">
        <f>E2&amp;"a"</f>
        <v>PJa</v>
      </c>
      <c r="F11" s="13"/>
      <c r="G11" s="13"/>
      <c r="H11" s="13"/>
      <c r="I11" s="86"/>
      <c r="J11" s="13" t="s">
        <v>93</v>
      </c>
      <c r="L11" s="126" t="s">
        <v>83</v>
      </c>
      <c r="M11" s="126"/>
      <c r="N11" s="126"/>
      <c r="O11" s="126"/>
      <c r="P11" s="126"/>
      <c r="Q11" s="126"/>
      <c r="R11" s="126"/>
      <c r="S11" s="126"/>
      <c r="T11" s="126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7"/>
      <c r="F12" s="113">
        <f>'EB1'!$D$7/('EB1'!$D$7+'EB1'!$E$7+SUM('EB1'!$G$7:$M$7)+'EB1'!O$7+'EB1'!U$7)</f>
        <v>0.18680048955254447</v>
      </c>
      <c r="G12" s="116">
        <f>IF(F12=0,20%,F12*(1+$G$8))</f>
        <v>0.22416058746305337</v>
      </c>
      <c r="H12" s="79">
        <v>1</v>
      </c>
      <c r="I12" s="79">
        <v>0.95</v>
      </c>
      <c r="J12" s="42">
        <v>30</v>
      </c>
      <c r="L12" s="123" t="s">
        <v>97</v>
      </c>
      <c r="M12" s="127"/>
      <c r="N12" s="127" t="str">
        <f>LEFT($B$2)&amp;'EB1'!$C$20&amp;$I$2&amp;'EB1'!V2</f>
        <v>IDM1ETOT</v>
      </c>
      <c r="O12" s="127" t="str">
        <f>$D$2&amp;" "&amp;$C$2&amp; " Sector - "&amp;""&amp;$I$1&amp;" "&amp;'EB1'!$X$20&amp;" - "&amp;'EB1'!$V$3</f>
        <v>Demand Technologies Industry Sector - Existing Demand 1 - Total</v>
      </c>
      <c r="P12" s="127" t="str">
        <f>$E$2</f>
        <v>PJ</v>
      </c>
      <c r="Q12" s="127" t="str">
        <f>$E$2&amp;"a"</f>
        <v>PJa</v>
      </c>
      <c r="R12" s="127"/>
      <c r="S12" s="127"/>
      <c r="T12" s="127"/>
    </row>
    <row r="13" spans="2:20" x14ac:dyDescent="0.2">
      <c r="C13" t="str">
        <f>Sector_Fuels!L6</f>
        <v>INDGAS</v>
      </c>
      <c r="F13" s="113">
        <f>'EB1'!$E$7/('EB1'!$D$7+'EB1'!$E$7+SUM('EB1'!$G$7:$M$7)+'EB1'!O$7+'EB1'!U$7)</f>
        <v>0.26888446182878689</v>
      </c>
      <c r="G13" s="116">
        <f>IF(F13=0,20%,F13*(1+$G$8))</f>
        <v>0.32266135419454428</v>
      </c>
      <c r="H13" s="17"/>
      <c r="I13" s="17"/>
      <c r="O13" s="20"/>
    </row>
    <row r="14" spans="2:20" x14ac:dyDescent="0.2">
      <c r="C14" t="str">
        <f>Sector_Fuels!L7</f>
        <v>INDOIL</v>
      </c>
      <c r="E14" s="7"/>
      <c r="F14" s="113">
        <f>SUM('EB1'!$G$7:$M$7)/('EB1'!$D$7+'EB1'!$E$7+SUM('EB1'!$G$7:$M$7)+'EB1'!O$7+'EB1'!U$7)</f>
        <v>0.15262646600475283</v>
      </c>
      <c r="G14" s="116">
        <f>IF(F14=0,20%,F14*(1+$G$8))</f>
        <v>0.1831517592057034</v>
      </c>
      <c r="H14" s="17"/>
      <c r="I14" s="17"/>
      <c r="O14" s="20"/>
    </row>
    <row r="15" spans="2:20" x14ac:dyDescent="0.2">
      <c r="C15" t="str">
        <f>Sector_Fuels!L8</f>
        <v>INDBIO</v>
      </c>
      <c r="E15" s="7"/>
      <c r="F15" s="113">
        <f>'EB1'!O$7/('EB1'!$D$7+'EB1'!$E$7+SUM('EB1'!$G$7:$M$7)+'EB1'!O$7+'EB1'!U$7)</f>
        <v>8.1997581809253622E-2</v>
      </c>
      <c r="G15" s="116">
        <f>IF(F15=0,20%,F15*(1+$G$8))</f>
        <v>9.8397098171104341E-2</v>
      </c>
      <c r="H15" s="17"/>
      <c r="I15" s="17"/>
      <c r="O15" s="20"/>
    </row>
    <row r="16" spans="2:20" x14ac:dyDescent="0.2">
      <c r="C16" t="str">
        <f>Sector_Fuels!L9</f>
        <v>INDELC</v>
      </c>
      <c r="F16" s="113">
        <f>'EB1'!U$7/('EB1'!$D$7+'EB1'!$E$7+SUM('EB1'!$G$7:$M$7)+'EB1'!O$7+'EB1'!U$7)</f>
        <v>0.30969100080466228</v>
      </c>
      <c r="G16" s="116">
        <f>IF(F16=0,20%,F16*(1+$G$8))</f>
        <v>0.37162920096559471</v>
      </c>
    </row>
    <row r="17" spans="2:11" x14ac:dyDescent="0.2">
      <c r="F17" s="110"/>
      <c r="G17" s="110"/>
    </row>
    <row r="18" spans="2:11" x14ac:dyDescent="0.2">
      <c r="F18" s="109"/>
      <c r="G18" s="109"/>
    </row>
    <row r="19" spans="2:11" x14ac:dyDescent="0.2">
      <c r="F19" s="109"/>
      <c r="G19" s="109"/>
    </row>
    <row r="20" spans="2:11" x14ac:dyDescent="0.2">
      <c r="H20" s="7"/>
      <c r="I20" s="112"/>
    </row>
    <row r="21" spans="2:11" x14ac:dyDescent="0.2">
      <c r="I21" s="112"/>
    </row>
    <row r="22" spans="2:11" x14ac:dyDescent="0.2">
      <c r="B22" s="42"/>
      <c r="C22" s="1" t="s">
        <v>149</v>
      </c>
      <c r="I22" s="112"/>
    </row>
    <row r="23" spans="2:11" x14ac:dyDescent="0.2">
      <c r="B23" s="74"/>
      <c r="C23" s="1" t="s">
        <v>150</v>
      </c>
      <c r="I23" s="112"/>
    </row>
    <row r="24" spans="2:11" x14ac:dyDescent="0.2">
      <c r="I24" s="112"/>
      <c r="K24" s="1"/>
    </row>
    <row r="25" spans="2:11" x14ac:dyDescent="0.2">
      <c r="K25" s="1"/>
    </row>
    <row r="26" spans="2:11" x14ac:dyDescent="0.2">
      <c r="K26" s="1"/>
    </row>
    <row r="27" spans="2:11" x14ac:dyDescent="0.2">
      <c r="E27" s="7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5"/>
  <sheetViews>
    <sheetView workbookViewId="0">
      <selection activeCell="K19" sqref="K19:K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2.140625" bestFit="1" customWidth="1"/>
    <col min="9" max="9" width="10.5703125" bestFit="1" customWidth="1"/>
    <col min="10" max="10" width="5" bestFit="1" customWidth="1"/>
    <col min="11" max="11" width="11.42578125" bestFit="1" customWidth="1"/>
    <col min="12" max="12" width="13.5703125" customWidth="1"/>
    <col min="13" max="13" width="5" bestFit="1" customWidth="1"/>
  </cols>
  <sheetData>
    <row r="1" spans="2:10" ht="15" x14ac:dyDescent="0.25">
      <c r="B1" s="8" t="s">
        <v>75</v>
      </c>
      <c r="C1" s="8" t="s">
        <v>76</v>
      </c>
      <c r="D1" s="8" t="s">
        <v>77</v>
      </c>
      <c r="E1" s="8" t="s">
        <v>79</v>
      </c>
      <c r="F1" s="8" t="s">
        <v>80</v>
      </c>
    </row>
    <row r="2" spans="2:10" ht="15.75" x14ac:dyDescent="0.25">
      <c r="B2" s="10" t="s">
        <v>85</v>
      </c>
      <c r="C2" s="10"/>
      <c r="D2" s="10"/>
      <c r="E2" s="10" t="str">
        <f>'EB1'!Z2</f>
        <v>PJ</v>
      </c>
      <c r="F2" s="10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82</v>
      </c>
      <c r="C6" s="2" t="s">
        <v>0</v>
      </c>
      <c r="D6" s="2" t="s">
        <v>142</v>
      </c>
      <c r="E6" s="88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0" ht="33.75" x14ac:dyDescent="0.2">
      <c r="B7" s="16" t="s">
        <v>83</v>
      </c>
      <c r="C7" s="16" t="s">
        <v>84</v>
      </c>
      <c r="D7" s="16" t="s">
        <v>143</v>
      </c>
      <c r="E7" s="85" t="s">
        <v>36</v>
      </c>
      <c r="G7" s="16" t="s">
        <v>83</v>
      </c>
      <c r="H7" s="16" t="s">
        <v>84</v>
      </c>
      <c r="I7" s="16"/>
      <c r="J7" s="16"/>
    </row>
    <row r="8" spans="2:10" ht="13.5" thickBot="1" x14ac:dyDescent="0.25">
      <c r="B8" s="15" t="s">
        <v>92</v>
      </c>
      <c r="C8" s="15"/>
      <c r="D8" s="15"/>
      <c r="E8" s="13" t="str">
        <f>E2</f>
        <v>PJ</v>
      </c>
      <c r="G8" s="15" t="s">
        <v>92</v>
      </c>
      <c r="H8" s="15"/>
      <c r="I8" s="15"/>
      <c r="J8" s="15"/>
    </row>
    <row r="9" spans="2:10" x14ac:dyDescent="0.2">
      <c r="B9" t="s">
        <v>35</v>
      </c>
      <c r="C9" t="str">
        <f>DemTechs_IND!$N$5</f>
        <v>DIDM1</v>
      </c>
      <c r="D9" s="1" t="s">
        <v>78</v>
      </c>
      <c r="E9" s="89">
        <f>SUM('EB1'!D7:E7,'EB1'!G7:O7,'EB1'!U7)</f>
        <v>6600.8440499999997</v>
      </c>
      <c r="G9" s="1" t="s">
        <v>119</v>
      </c>
      <c r="H9" s="1" t="str">
        <f>DemTechs_IND!$N$5</f>
        <v>DIDM1</v>
      </c>
      <c r="I9" s="24" t="s">
        <v>120</v>
      </c>
      <c r="J9" s="75">
        <v>0.3</v>
      </c>
    </row>
    <row r="10" spans="2:10" x14ac:dyDescent="0.2">
      <c r="G10" s="1" t="s">
        <v>119</v>
      </c>
      <c r="H10" s="1" t="str">
        <f>DemTechs_IND!$N$5</f>
        <v>DIDM1</v>
      </c>
      <c r="I10" s="24" t="s">
        <v>121</v>
      </c>
      <c r="J10" s="75">
        <v>0.2</v>
      </c>
    </row>
    <row r="11" spans="2:10" x14ac:dyDescent="0.2">
      <c r="D11" s="1"/>
      <c r="E11" s="7"/>
      <c r="G11" s="1" t="s">
        <v>119</v>
      </c>
      <c r="H11" s="1" t="str">
        <f>DemTechs_IND!$N$5</f>
        <v>DIDM1</v>
      </c>
      <c r="I11" s="24" t="s">
        <v>122</v>
      </c>
      <c r="J11" s="75">
        <f>1-J9-J10-J12</f>
        <v>0.28999999999999992</v>
      </c>
    </row>
    <row r="12" spans="2:10" x14ac:dyDescent="0.2">
      <c r="D12" s="1"/>
      <c r="G12" s="28" t="s">
        <v>119</v>
      </c>
      <c r="H12" s="28" t="str">
        <f>DemTechs_IND!$N$5</f>
        <v>DIDM1</v>
      </c>
      <c r="I12" s="29" t="s">
        <v>123</v>
      </c>
      <c r="J12" s="80">
        <v>0.21</v>
      </c>
    </row>
    <row r="15" spans="2:10" x14ac:dyDescent="0.2">
      <c r="E15" s="26"/>
    </row>
    <row r="16" spans="2:10" x14ac:dyDescent="0.2">
      <c r="E16" s="7"/>
    </row>
    <row r="18" spans="2:5" x14ac:dyDescent="0.2">
      <c r="E18" s="7"/>
    </row>
    <row r="24" spans="2:5" x14ac:dyDescent="0.2">
      <c r="B24" s="42"/>
      <c r="C24" s="1" t="s">
        <v>149</v>
      </c>
    </row>
    <row r="25" spans="2:5" x14ac:dyDescent="0.2">
      <c r="B25" s="74"/>
      <c r="C25" s="1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33" t="s">
        <v>156</v>
      </c>
      <c r="C3" s="33"/>
      <c r="D3" s="33"/>
      <c r="E3" s="33"/>
      <c r="F3" s="33"/>
      <c r="G3" s="33"/>
      <c r="H3" s="33"/>
      <c r="I3" s="33"/>
    </row>
    <row r="4" spans="2:9" ht="17.45" customHeight="1" x14ac:dyDescent="0.25">
      <c r="B4" s="34"/>
      <c r="C4" s="34"/>
      <c r="D4" s="34"/>
      <c r="E4" s="34"/>
      <c r="F4" s="34"/>
      <c r="G4" s="34"/>
    </row>
    <row r="5" spans="2:9" ht="18" x14ac:dyDescent="0.25">
      <c r="B5" s="31" t="s">
        <v>141</v>
      </c>
      <c r="C5" s="32"/>
    </row>
    <row r="6" spans="2:9" ht="13.5" thickBot="1" x14ac:dyDescent="0.25">
      <c r="B6" s="36" t="s">
        <v>0</v>
      </c>
      <c r="C6" s="36" t="str">
        <f>Sector_Fuels!$L$5</f>
        <v>INDCOA</v>
      </c>
      <c r="D6" s="36" t="str">
        <f>Sector_Fuels!$L$6</f>
        <v>INDGAS</v>
      </c>
      <c r="E6" s="36" t="str">
        <f>Sector_Fuels!$L$7</f>
        <v>INDOIL</v>
      </c>
      <c r="F6" s="35"/>
      <c r="G6" s="35"/>
      <c r="H6" s="1"/>
    </row>
    <row r="7" spans="2:9" ht="13.5" thickBot="1" x14ac:dyDescent="0.25">
      <c r="B7" s="15" t="s">
        <v>92</v>
      </c>
      <c r="C7" s="15" t="s">
        <v>148</v>
      </c>
      <c r="D7" s="15" t="s">
        <v>148</v>
      </c>
      <c r="E7" s="15" t="s">
        <v>148</v>
      </c>
      <c r="F7" s="111"/>
      <c r="G7" s="111"/>
      <c r="H7" s="1"/>
    </row>
    <row r="8" spans="2:9" x14ac:dyDescent="0.2">
      <c r="B8" s="35" t="str">
        <f>DemTechs_IND!N6</f>
        <v>INDCO2</v>
      </c>
      <c r="C8" s="79">
        <v>95</v>
      </c>
      <c r="D8" s="79">
        <v>56.1</v>
      </c>
      <c r="E8" s="79">
        <v>76.400000000000006</v>
      </c>
      <c r="F8" s="17"/>
      <c r="G8" s="17"/>
      <c r="H8" s="1"/>
    </row>
    <row r="23" spans="2:3" x14ac:dyDescent="0.2">
      <c r="B23" s="42"/>
      <c r="C23" s="1" t="s">
        <v>149</v>
      </c>
    </row>
    <row r="24" spans="2:3" x14ac:dyDescent="0.2">
      <c r="B24" s="74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cp:lastPrinted>2004-11-16T14:57:57Z</cp:lastPrinted>
  <dcterms:created xsi:type="dcterms:W3CDTF">2000-12-13T15:53:11Z</dcterms:created>
  <dcterms:modified xsi:type="dcterms:W3CDTF">2023-06-27T08:00:15Z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582149684429168</vt:r8>
  </property>
</Properties>
</file>