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UZU\"/>
    </mc:Choice>
  </mc:AlternateContent>
  <xr:revisionPtr revIDLastSave="0" documentId="13_ncr:1_{B636F3E2-A0EC-493A-A287-2601B1E3E0B0}" xr6:coauthVersionLast="47" xr6:coauthVersionMax="47" xr10:uidLastSave="{00000000-0000-0000-0000-000000000000}"/>
  <bookViews>
    <workbookView xWindow="-108" yWindow="-108" windowWidth="23256" windowHeight="14616" firstSheet="1" activeTab="1" xr2:uid="{3D7E3A03-CAF9-4CFF-A97E-6A6B7ECB01BA}"/>
  </bookViews>
  <sheets>
    <sheet name="holiday list" sheetId="7" r:id="rId1"/>
    <sheet name="Employee Master" sheetId="1" r:id="rId2"/>
    <sheet name="Attendance Tracker" sheetId="2" r:id="rId3"/>
    <sheet name="Leave summary" sheetId="3" r:id="rId4"/>
    <sheet name="DASH BOARD" sheetId="8" r:id="rId5"/>
    <sheet name="Detail1" sheetId="10" state="hidden" r:id="rId6"/>
    <sheet name="Dashboard Values" sheetId="4" r:id="rId7"/>
  </sheets>
  <calcPr calcId="191029"/>
  <pivotCaches>
    <pivotCache cacheId="7" r:id="rId8"/>
    <pivotCache cacheId="4" r:id="rId9"/>
    <pivotCache cacheId="2" r:id="rId10"/>
    <pivotCache cacheId="3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2" i="3"/>
  <c r="H101" i="2"/>
  <c r="L101" i="2" s="1"/>
  <c r="O5" i="2"/>
  <c r="O6" i="2"/>
  <c r="O7" i="2"/>
  <c r="O9" i="2"/>
  <c r="O10" i="2"/>
  <c r="O11" i="2"/>
  <c r="O12" i="2"/>
  <c r="O13" i="2"/>
  <c r="O14" i="2"/>
  <c r="O15" i="2"/>
  <c r="N14" i="2"/>
  <c r="P10" i="2"/>
  <c r="H143" i="2"/>
  <c r="I143" i="2" s="1"/>
  <c r="O143" i="2" s="1"/>
  <c r="H144" i="2"/>
  <c r="L144" i="2" s="1"/>
  <c r="H80" i="2"/>
  <c r="H81" i="2"/>
  <c r="I81" i="2" s="1"/>
  <c r="R81" i="2" s="1"/>
  <c r="H82" i="2"/>
  <c r="I82" i="2" s="1"/>
  <c r="R82" i="2" s="1"/>
  <c r="H83" i="2"/>
  <c r="L83" i="2" s="1"/>
  <c r="H84" i="2"/>
  <c r="H85" i="2"/>
  <c r="H86" i="2"/>
  <c r="L86" i="2" s="1"/>
  <c r="H87" i="2"/>
  <c r="I87" i="2" s="1"/>
  <c r="H88" i="2"/>
  <c r="L88" i="2" s="1"/>
  <c r="H89" i="2"/>
  <c r="I89" i="2" s="1"/>
  <c r="H90" i="2"/>
  <c r="I90" i="2" s="1"/>
  <c r="H91" i="2"/>
  <c r="I91" i="2" s="1"/>
  <c r="H92" i="2"/>
  <c r="L92" i="2" s="1"/>
  <c r="H93" i="2"/>
  <c r="I93" i="2" s="1"/>
  <c r="H94" i="2"/>
  <c r="L94" i="2" s="1"/>
  <c r="H95" i="2"/>
  <c r="I95" i="2" s="1"/>
  <c r="N95" i="2" s="1"/>
  <c r="H96" i="2"/>
  <c r="I96" i="2" s="1"/>
  <c r="H97" i="2"/>
  <c r="I97" i="2" s="1"/>
  <c r="R97" i="2" s="1"/>
  <c r="H98" i="2"/>
  <c r="L98" i="2" s="1"/>
  <c r="H99" i="2"/>
  <c r="L99" i="2" s="1"/>
  <c r="H100" i="2"/>
  <c r="I100" i="2" s="1"/>
  <c r="O100" i="2" s="1"/>
  <c r="H102" i="2"/>
  <c r="L102" i="2" s="1"/>
  <c r="H103" i="2"/>
  <c r="L103" i="2" s="1"/>
  <c r="H104" i="2"/>
  <c r="L104" i="2" s="1"/>
  <c r="H105" i="2"/>
  <c r="I105" i="2" s="1"/>
  <c r="H106" i="2"/>
  <c r="I106" i="2" s="1"/>
  <c r="H107" i="2"/>
  <c r="L107" i="2" s="1"/>
  <c r="H108" i="2"/>
  <c r="L108" i="2" s="1"/>
  <c r="H109" i="2"/>
  <c r="I109" i="2" s="1"/>
  <c r="H110" i="2"/>
  <c r="I110" i="2" s="1"/>
  <c r="O110" i="2" s="1"/>
  <c r="H111" i="2"/>
  <c r="I111" i="2" s="1"/>
  <c r="O111" i="2" s="1"/>
  <c r="H112" i="2"/>
  <c r="H113" i="2"/>
  <c r="L113" i="2" s="1"/>
  <c r="H114" i="2"/>
  <c r="L114" i="2" s="1"/>
  <c r="H115" i="2"/>
  <c r="I115" i="2" s="1"/>
  <c r="H116" i="2"/>
  <c r="I116" i="2" s="1"/>
  <c r="H117" i="2"/>
  <c r="I117" i="2" s="1"/>
  <c r="O117" i="2" s="1"/>
  <c r="H118" i="2"/>
  <c r="I118" i="2" s="1"/>
  <c r="O118" i="2" s="1"/>
  <c r="H119" i="2"/>
  <c r="I119" i="2" s="1"/>
  <c r="H120" i="2"/>
  <c r="I120" i="2" s="1"/>
  <c r="H121" i="2"/>
  <c r="I121" i="2" s="1"/>
  <c r="H122" i="2"/>
  <c r="I122" i="2" s="1"/>
  <c r="H123" i="2"/>
  <c r="I123" i="2" s="1"/>
  <c r="O123" i="2" s="1"/>
  <c r="H124" i="2"/>
  <c r="L124" i="2" s="1"/>
  <c r="H125" i="2"/>
  <c r="L125" i="2" s="1"/>
  <c r="H126" i="2"/>
  <c r="L126" i="2" s="1"/>
  <c r="H127" i="2"/>
  <c r="L127" i="2" s="1"/>
  <c r="H128" i="2"/>
  <c r="L128" i="2" s="1"/>
  <c r="H129" i="2"/>
  <c r="L129" i="2" s="1"/>
  <c r="H130" i="2"/>
  <c r="L130" i="2" s="1"/>
  <c r="H131" i="2"/>
  <c r="I131" i="2" s="1"/>
  <c r="H132" i="2"/>
  <c r="I132" i="2" s="1"/>
  <c r="O132" i="2" s="1"/>
  <c r="H133" i="2"/>
  <c r="I133" i="2" s="1"/>
  <c r="H134" i="2"/>
  <c r="L134" i="2" s="1"/>
  <c r="H135" i="2"/>
  <c r="L135" i="2" s="1"/>
  <c r="H136" i="2"/>
  <c r="L136" i="2" s="1"/>
  <c r="H137" i="2"/>
  <c r="I137" i="2" s="1"/>
  <c r="H138" i="2"/>
  <c r="L138" i="2" s="1"/>
  <c r="H139" i="2"/>
  <c r="L139" i="2" s="1"/>
  <c r="H140" i="2"/>
  <c r="L140" i="2" s="1"/>
  <c r="H141" i="2"/>
  <c r="L141" i="2" s="1"/>
  <c r="H142" i="2"/>
  <c r="L142" i="2" s="1"/>
  <c r="H145" i="2"/>
  <c r="L145" i="2" s="1"/>
  <c r="H146" i="2"/>
  <c r="H147" i="2"/>
  <c r="I147" i="2" s="1"/>
  <c r="P147" i="2" s="1"/>
  <c r="H148" i="2"/>
  <c r="I148" i="2" s="1"/>
  <c r="P148" i="2" s="1"/>
  <c r="H149" i="2"/>
  <c r="I149" i="2" s="1"/>
  <c r="P149" i="2" s="1"/>
  <c r="H150" i="2"/>
  <c r="I150" i="2" s="1"/>
  <c r="R150" i="2" s="1"/>
  <c r="H151" i="2"/>
  <c r="L151" i="2" s="1"/>
  <c r="H152" i="2"/>
  <c r="L152" i="2" s="1"/>
  <c r="H153" i="2"/>
  <c r="L153" i="2" s="1"/>
  <c r="H154" i="2"/>
  <c r="I154" i="2" s="1"/>
  <c r="H155" i="2"/>
  <c r="L155" i="2" s="1"/>
  <c r="H156" i="2"/>
  <c r="L156" i="2" s="1"/>
  <c r="H157" i="2"/>
  <c r="I157" i="2" s="1"/>
  <c r="H158" i="2"/>
  <c r="L158" i="2" s="1"/>
  <c r="H159" i="2"/>
  <c r="I159" i="2" s="1"/>
  <c r="H160" i="2"/>
  <c r="I160" i="2" s="1"/>
  <c r="O160" i="2" s="1"/>
  <c r="H161" i="2"/>
  <c r="I161" i="2" s="1"/>
  <c r="R161" i="2" s="1"/>
  <c r="H162" i="2"/>
  <c r="L162" i="2" s="1"/>
  <c r="H163" i="2"/>
  <c r="I163" i="2" s="1"/>
  <c r="R163" i="2" s="1"/>
  <c r="H164" i="2"/>
  <c r="L164" i="2" s="1"/>
  <c r="H165" i="2"/>
  <c r="I165" i="2" s="1"/>
  <c r="O165" i="2" s="1"/>
  <c r="H166" i="2"/>
  <c r="I166" i="2" s="1"/>
  <c r="H167" i="2"/>
  <c r="I167" i="2" s="1"/>
  <c r="H168" i="2"/>
  <c r="L168" i="2" s="1"/>
  <c r="H169" i="2"/>
  <c r="L169" i="2" s="1"/>
  <c r="H170" i="2"/>
  <c r="L170" i="2" s="1"/>
  <c r="H171" i="2"/>
  <c r="L171" i="2" s="1"/>
  <c r="H172" i="2"/>
  <c r="L172" i="2" s="1"/>
  <c r="H173" i="2"/>
  <c r="L173" i="2" s="1"/>
  <c r="H174" i="2"/>
  <c r="L174" i="2" s="1"/>
  <c r="H175" i="2"/>
  <c r="L175" i="2" s="1"/>
  <c r="H176" i="2"/>
  <c r="L176" i="2" s="1"/>
  <c r="H177" i="2"/>
  <c r="L177" i="2" s="1"/>
  <c r="H178" i="2"/>
  <c r="L178" i="2" s="1"/>
  <c r="H179" i="2"/>
  <c r="L179" i="2" s="1"/>
  <c r="H180" i="2"/>
  <c r="L180" i="2" s="1"/>
  <c r="H181" i="2"/>
  <c r="H182" i="2"/>
  <c r="H183" i="2"/>
  <c r="H184" i="2"/>
  <c r="L184" i="2" s="1"/>
  <c r="H185" i="2"/>
  <c r="L185" i="2" s="1"/>
  <c r="H186" i="2"/>
  <c r="L186" i="2" s="1"/>
  <c r="I173" i="2"/>
  <c r="P173" i="2" s="1"/>
  <c r="M2" i="2"/>
  <c r="A3" i="2"/>
  <c r="M3" i="2" s="1"/>
  <c r="Y47" i="7"/>
  <c r="C2" i="2"/>
  <c r="B186" i="2"/>
  <c r="D186" i="2" s="1"/>
  <c r="H45" i="2"/>
  <c r="I45" i="2" s="1"/>
  <c r="N45" i="2" s="1"/>
  <c r="H46" i="2"/>
  <c r="L46" i="2" s="1"/>
  <c r="H47" i="2"/>
  <c r="L47" i="2" s="1"/>
  <c r="H48" i="2"/>
  <c r="L48" i="2" s="1"/>
  <c r="H49" i="2"/>
  <c r="L49" i="2" s="1"/>
  <c r="H50" i="2"/>
  <c r="L50" i="2" s="1"/>
  <c r="H51" i="2"/>
  <c r="L51" i="2" s="1"/>
  <c r="H52" i="2"/>
  <c r="L52" i="2" s="1"/>
  <c r="H53" i="2"/>
  <c r="L53" i="2" s="1"/>
  <c r="H54" i="2"/>
  <c r="L54" i="2" s="1"/>
  <c r="H55" i="2"/>
  <c r="L55" i="2" s="1"/>
  <c r="H56" i="2"/>
  <c r="L56" i="2" s="1"/>
  <c r="H57" i="2"/>
  <c r="L57" i="2" s="1"/>
  <c r="H58" i="2"/>
  <c r="H59" i="2"/>
  <c r="H60" i="2"/>
  <c r="I60" i="2" s="1"/>
  <c r="H61" i="2"/>
  <c r="I61" i="2" s="1"/>
  <c r="H62" i="2"/>
  <c r="I62" i="2" s="1"/>
  <c r="N62" i="2" s="1"/>
  <c r="H63" i="2"/>
  <c r="I63" i="2" s="1"/>
  <c r="N63" i="2" s="1"/>
  <c r="H64" i="2"/>
  <c r="I64" i="2" s="1"/>
  <c r="N64" i="2" s="1"/>
  <c r="H65" i="2"/>
  <c r="I65" i="2" s="1"/>
  <c r="N65" i="2" s="1"/>
  <c r="H66" i="2"/>
  <c r="I66" i="2" s="1"/>
  <c r="N66" i="2" s="1"/>
  <c r="H67" i="2"/>
  <c r="L67" i="2" s="1"/>
  <c r="H68" i="2"/>
  <c r="L68" i="2" s="1"/>
  <c r="H69" i="2"/>
  <c r="L69" i="2" s="1"/>
  <c r="H70" i="2"/>
  <c r="L70" i="2" s="1"/>
  <c r="H71" i="2"/>
  <c r="L71" i="2" s="1"/>
  <c r="H72" i="2"/>
  <c r="L72" i="2" s="1"/>
  <c r="H73" i="2"/>
  <c r="L73" i="2" s="1"/>
  <c r="H74" i="2"/>
  <c r="L74" i="2" s="1"/>
  <c r="H75" i="2"/>
  <c r="L75" i="2" s="1"/>
  <c r="H76" i="2"/>
  <c r="L76" i="2" s="1"/>
  <c r="H77" i="2"/>
  <c r="L77" i="2" s="1"/>
  <c r="H78" i="2"/>
  <c r="L78" i="2" s="1"/>
  <c r="H79" i="2"/>
  <c r="I79" i="2" s="1"/>
  <c r="O79" i="2" s="1"/>
  <c r="B4" i="2"/>
  <c r="B5" i="2"/>
  <c r="E5" i="2" s="1"/>
  <c r="B6" i="2"/>
  <c r="B7" i="2"/>
  <c r="D7" i="2" s="1"/>
  <c r="B8" i="2"/>
  <c r="D8" i="2" s="1"/>
  <c r="B9" i="2"/>
  <c r="E9" i="2" s="1"/>
  <c r="B10" i="2"/>
  <c r="C10" i="2" s="1"/>
  <c r="B11" i="2"/>
  <c r="B12" i="2"/>
  <c r="B13" i="2"/>
  <c r="B14" i="2"/>
  <c r="B15" i="2"/>
  <c r="B16" i="2"/>
  <c r="C16" i="2" s="1"/>
  <c r="B17" i="2"/>
  <c r="B18" i="2"/>
  <c r="B19" i="2"/>
  <c r="B20" i="2"/>
  <c r="E20" i="2" s="1"/>
  <c r="B21" i="2"/>
  <c r="B22" i="2"/>
  <c r="D22" i="2" s="1"/>
  <c r="B23" i="2"/>
  <c r="D23" i="2" s="1"/>
  <c r="B24" i="2"/>
  <c r="D24" i="2" s="1"/>
  <c r="B25" i="2"/>
  <c r="E25" i="2" s="1"/>
  <c r="B26" i="2"/>
  <c r="C26" i="2" s="1"/>
  <c r="B27" i="2"/>
  <c r="D27" i="2" s="1"/>
  <c r="B28" i="2"/>
  <c r="B29" i="2"/>
  <c r="B30" i="2"/>
  <c r="B31" i="2"/>
  <c r="D31" i="2" s="1"/>
  <c r="B32" i="2"/>
  <c r="E32" i="2" s="1"/>
  <c r="B33" i="2"/>
  <c r="E33" i="2" s="1"/>
  <c r="B34" i="2"/>
  <c r="E34" i="2" s="1"/>
  <c r="B35" i="2"/>
  <c r="B36" i="2"/>
  <c r="E36" i="2" s="1"/>
  <c r="B37" i="2"/>
  <c r="E37" i="2" s="1"/>
  <c r="B38" i="2"/>
  <c r="E38" i="2" s="1"/>
  <c r="B39" i="2"/>
  <c r="D39" i="2" s="1"/>
  <c r="B40" i="2"/>
  <c r="C40" i="2" s="1"/>
  <c r="B41" i="2"/>
  <c r="E41" i="2" s="1"/>
  <c r="B42" i="2"/>
  <c r="C42" i="2" s="1"/>
  <c r="B43" i="2"/>
  <c r="D43" i="2" s="1"/>
  <c r="B44" i="2"/>
  <c r="C44" i="2" s="1"/>
  <c r="B45" i="2"/>
  <c r="B46" i="2"/>
  <c r="B47" i="2"/>
  <c r="E47" i="2" s="1"/>
  <c r="B48" i="2"/>
  <c r="E48" i="2" s="1"/>
  <c r="B49" i="2"/>
  <c r="B50" i="2"/>
  <c r="C50" i="2" s="1"/>
  <c r="B51" i="2"/>
  <c r="C51" i="2" s="1"/>
  <c r="B52" i="2"/>
  <c r="B53" i="2"/>
  <c r="B54" i="2"/>
  <c r="E54" i="2" s="1"/>
  <c r="B55" i="2"/>
  <c r="C55" i="2" s="1"/>
  <c r="B56" i="2"/>
  <c r="B57" i="2"/>
  <c r="D57" i="2" s="1"/>
  <c r="B58" i="2"/>
  <c r="C58" i="2" s="1"/>
  <c r="B59" i="2"/>
  <c r="B60" i="2"/>
  <c r="B61" i="2"/>
  <c r="B62" i="2"/>
  <c r="B63" i="2"/>
  <c r="C63" i="2" s="1"/>
  <c r="B64" i="2"/>
  <c r="C64" i="2" s="1"/>
  <c r="B65" i="2"/>
  <c r="C65" i="2" s="1"/>
  <c r="B66" i="2"/>
  <c r="C66" i="2" s="1"/>
  <c r="B67" i="2"/>
  <c r="C67" i="2" s="1"/>
  <c r="B68" i="2"/>
  <c r="B69" i="2"/>
  <c r="B70" i="2"/>
  <c r="D70" i="2" s="1"/>
  <c r="B71" i="2"/>
  <c r="C71" i="2" s="1"/>
  <c r="B72" i="2"/>
  <c r="D72" i="2" s="1"/>
  <c r="B73" i="2"/>
  <c r="D73" i="2" s="1"/>
  <c r="B74" i="2"/>
  <c r="C74" i="2" s="1"/>
  <c r="B75" i="2"/>
  <c r="B76" i="2"/>
  <c r="B77" i="2"/>
  <c r="B78" i="2"/>
  <c r="D78" i="2" s="1"/>
  <c r="B79" i="2"/>
  <c r="C79" i="2" s="1"/>
  <c r="B80" i="2"/>
  <c r="D80" i="2" s="1"/>
  <c r="B81" i="2"/>
  <c r="E81" i="2" s="1"/>
  <c r="B82" i="2"/>
  <c r="C82" i="2" s="1"/>
  <c r="B83" i="2"/>
  <c r="C83" i="2" s="1"/>
  <c r="B84" i="2"/>
  <c r="B85" i="2"/>
  <c r="B86" i="2"/>
  <c r="B87" i="2"/>
  <c r="C87" i="2" s="1"/>
  <c r="B88" i="2"/>
  <c r="B89" i="2"/>
  <c r="D89" i="2" s="1"/>
  <c r="B90" i="2"/>
  <c r="C90" i="2" s="1"/>
  <c r="B91" i="2"/>
  <c r="B92" i="2"/>
  <c r="B93" i="2"/>
  <c r="B94" i="2"/>
  <c r="D94" i="2" s="1"/>
  <c r="B95" i="2"/>
  <c r="C95" i="2" s="1"/>
  <c r="B96" i="2"/>
  <c r="B97" i="2"/>
  <c r="B98" i="2"/>
  <c r="C98" i="2" s="1"/>
  <c r="B99" i="2"/>
  <c r="C99" i="2" s="1"/>
  <c r="B100" i="2"/>
  <c r="B101" i="2"/>
  <c r="B102" i="2"/>
  <c r="B103" i="2"/>
  <c r="B104" i="2"/>
  <c r="D104" i="2" s="1"/>
  <c r="B105" i="2"/>
  <c r="D105" i="2" s="1"/>
  <c r="B106" i="2"/>
  <c r="C106" i="2" s="1"/>
  <c r="B107" i="2"/>
  <c r="B108" i="2"/>
  <c r="B109" i="2"/>
  <c r="B110" i="2"/>
  <c r="B111" i="2"/>
  <c r="E111" i="2" s="1"/>
  <c r="B112" i="2"/>
  <c r="E112" i="2" s="1"/>
  <c r="B113" i="2"/>
  <c r="B114" i="2"/>
  <c r="C114" i="2" s="1"/>
  <c r="B115" i="2"/>
  <c r="C115" i="2" s="1"/>
  <c r="B116" i="2"/>
  <c r="B117" i="2"/>
  <c r="B118" i="2"/>
  <c r="B119" i="2"/>
  <c r="C119" i="2" s="1"/>
  <c r="B120" i="2"/>
  <c r="D120" i="2" s="1"/>
  <c r="B121" i="2"/>
  <c r="D121" i="2" s="1"/>
  <c r="B122" i="2"/>
  <c r="C122" i="2" s="1"/>
  <c r="B123" i="2"/>
  <c r="B124" i="2"/>
  <c r="B125" i="2"/>
  <c r="B126" i="2"/>
  <c r="B127" i="2"/>
  <c r="B128" i="2"/>
  <c r="B129" i="2"/>
  <c r="B130" i="2"/>
  <c r="C130" i="2" s="1"/>
  <c r="B131" i="2"/>
  <c r="C131" i="2" s="1"/>
  <c r="B132" i="2"/>
  <c r="B133" i="2"/>
  <c r="B134" i="2"/>
  <c r="D134" i="2" s="1"/>
  <c r="B135" i="2"/>
  <c r="C135" i="2" s="1"/>
  <c r="B136" i="2"/>
  <c r="D136" i="2" s="1"/>
  <c r="B137" i="2"/>
  <c r="D137" i="2" s="1"/>
  <c r="B138" i="2"/>
  <c r="C138" i="2" s="1"/>
  <c r="B139" i="2"/>
  <c r="B140" i="2"/>
  <c r="B141" i="2"/>
  <c r="B142" i="2"/>
  <c r="B143" i="2"/>
  <c r="C143" i="2" s="1"/>
  <c r="B144" i="2"/>
  <c r="C144" i="2" s="1"/>
  <c r="B145" i="2"/>
  <c r="B146" i="2"/>
  <c r="C146" i="2" s="1"/>
  <c r="B147" i="2"/>
  <c r="C147" i="2" s="1"/>
  <c r="B148" i="2"/>
  <c r="B149" i="2"/>
  <c r="B150" i="2"/>
  <c r="E150" i="2" s="1"/>
  <c r="B151" i="2"/>
  <c r="B152" i="2"/>
  <c r="D152" i="2" s="1"/>
  <c r="B153" i="2"/>
  <c r="D153" i="2" s="1"/>
  <c r="B154" i="2"/>
  <c r="C154" i="2" s="1"/>
  <c r="B155" i="2"/>
  <c r="B156" i="2"/>
  <c r="B157" i="2"/>
  <c r="B158" i="2"/>
  <c r="D158" i="2" s="1"/>
  <c r="B159" i="2"/>
  <c r="D159" i="2" s="1"/>
  <c r="B160" i="2"/>
  <c r="E160" i="2" s="1"/>
  <c r="B161" i="2"/>
  <c r="D161" i="2" s="1"/>
  <c r="B162" i="2"/>
  <c r="C162" i="2" s="1"/>
  <c r="B163" i="2"/>
  <c r="C163" i="2" s="1"/>
  <c r="B164" i="2"/>
  <c r="B165" i="2"/>
  <c r="B166" i="2"/>
  <c r="B167" i="2"/>
  <c r="C167" i="2" s="1"/>
  <c r="B168" i="2"/>
  <c r="B169" i="2"/>
  <c r="D169" i="2" s="1"/>
  <c r="B170" i="2"/>
  <c r="C170" i="2" s="1"/>
  <c r="B171" i="2"/>
  <c r="B172" i="2"/>
  <c r="B173" i="2"/>
  <c r="B174" i="2"/>
  <c r="C174" i="2" s="1"/>
  <c r="B175" i="2"/>
  <c r="C175" i="2" s="1"/>
  <c r="B176" i="2"/>
  <c r="C176" i="2" s="1"/>
  <c r="B177" i="2"/>
  <c r="E177" i="2" s="1"/>
  <c r="B178" i="2"/>
  <c r="C178" i="2" s="1"/>
  <c r="B179" i="2"/>
  <c r="C179" i="2" s="1"/>
  <c r="B180" i="2"/>
  <c r="B181" i="2"/>
  <c r="B182" i="2"/>
  <c r="C182" i="2" s="1"/>
  <c r="B183" i="2"/>
  <c r="C183" i="2" s="1"/>
  <c r="B184" i="2"/>
  <c r="C184" i="2" s="1"/>
  <c r="B185" i="2"/>
  <c r="D185" i="2" s="1"/>
  <c r="B3" i="2"/>
  <c r="C3" i="2" s="1"/>
  <c r="H44" i="2"/>
  <c r="E44" i="2"/>
  <c r="D44" i="2"/>
  <c r="H5" i="2"/>
  <c r="I5" i="2" s="1"/>
  <c r="P5" i="2" s="1"/>
  <c r="H11" i="2"/>
  <c r="I15" i="2"/>
  <c r="H3" i="2"/>
  <c r="L3" i="2" s="1"/>
  <c r="H4" i="2"/>
  <c r="L4" i="2" s="1"/>
  <c r="H17" i="2"/>
  <c r="I17" i="2" s="1"/>
  <c r="N17" i="2" s="1"/>
  <c r="H6" i="2"/>
  <c r="L6" i="2" s="1"/>
  <c r="H7" i="2"/>
  <c r="L7" i="2" s="1"/>
  <c r="H8" i="2"/>
  <c r="I8" i="2" s="1"/>
  <c r="R8" i="2" s="1"/>
  <c r="H9" i="2"/>
  <c r="I9" i="2" s="1"/>
  <c r="R9" i="2" s="1"/>
  <c r="H10" i="2"/>
  <c r="H12" i="2"/>
  <c r="H13" i="2"/>
  <c r="L13" i="2" s="1"/>
  <c r="H14" i="2"/>
  <c r="L14" i="2" s="1"/>
  <c r="H15" i="2"/>
  <c r="L15" i="2" s="1"/>
  <c r="H16" i="2"/>
  <c r="H18" i="2"/>
  <c r="L18" i="2" s="1"/>
  <c r="H19" i="2"/>
  <c r="L19" i="2" s="1"/>
  <c r="H20" i="2"/>
  <c r="L20" i="2" s="1"/>
  <c r="H21" i="2"/>
  <c r="L21" i="2" s="1"/>
  <c r="H22" i="2"/>
  <c r="I22" i="2" s="1"/>
  <c r="N22" i="2" s="1"/>
  <c r="H23" i="2"/>
  <c r="L23" i="2" s="1"/>
  <c r="H24" i="2"/>
  <c r="L24" i="2" s="1"/>
  <c r="H25" i="2"/>
  <c r="L25" i="2" s="1"/>
  <c r="H26" i="2"/>
  <c r="H27" i="2"/>
  <c r="L27" i="2" s="1"/>
  <c r="H28" i="2"/>
  <c r="H29" i="2"/>
  <c r="H30" i="2"/>
  <c r="L30" i="2" s="1"/>
  <c r="H31" i="2"/>
  <c r="I31" i="2" s="1"/>
  <c r="R31" i="2" s="1"/>
  <c r="H32" i="2"/>
  <c r="I32" i="2" s="1"/>
  <c r="O32" i="2" s="1"/>
  <c r="H33" i="2"/>
  <c r="L33" i="2" s="1"/>
  <c r="H34" i="2"/>
  <c r="H35" i="2"/>
  <c r="L35" i="2" s="1"/>
  <c r="H36" i="2"/>
  <c r="L36" i="2" s="1"/>
  <c r="H37" i="2"/>
  <c r="H38" i="2"/>
  <c r="L38" i="2" s="1"/>
  <c r="H39" i="2"/>
  <c r="I39" i="2" s="1"/>
  <c r="O39" i="2" s="1"/>
  <c r="H40" i="2"/>
  <c r="I40" i="2" s="1"/>
  <c r="N40" i="2" s="1"/>
  <c r="H41" i="2"/>
  <c r="L41" i="2" s="1"/>
  <c r="H42" i="2"/>
  <c r="L42" i="2" s="1"/>
  <c r="H43" i="2"/>
  <c r="I43" i="2" s="1"/>
  <c r="H2" i="2"/>
  <c r="E2" i="2"/>
  <c r="D25" i="2"/>
  <c r="D26" i="2"/>
  <c r="D2" i="2"/>
  <c r="Q7" i="3" l="1"/>
  <c r="Q5" i="3"/>
  <c r="Q3" i="3"/>
  <c r="Q6" i="3"/>
  <c r="Q2" i="3"/>
  <c r="Q4" i="3"/>
  <c r="O8" i="2"/>
  <c r="R64" i="2"/>
  <c r="I48" i="2"/>
  <c r="R48" i="2" s="1"/>
  <c r="P143" i="2"/>
  <c r="P110" i="2"/>
  <c r="R111" i="2"/>
  <c r="R110" i="2"/>
  <c r="C105" i="2"/>
  <c r="R95" i="2"/>
  <c r="C39" i="2"/>
  <c r="I144" i="2"/>
  <c r="N144" i="2" s="1"/>
  <c r="C38" i="2"/>
  <c r="C81" i="2"/>
  <c r="C33" i="2"/>
  <c r="D175" i="2"/>
  <c r="C32" i="2"/>
  <c r="I49" i="2"/>
  <c r="R49" i="2" s="1"/>
  <c r="C31" i="2"/>
  <c r="D160" i="2"/>
  <c r="I47" i="2"/>
  <c r="R47" i="2" s="1"/>
  <c r="E176" i="2"/>
  <c r="R63" i="2"/>
  <c r="E175" i="2"/>
  <c r="R62" i="2"/>
  <c r="E174" i="2"/>
  <c r="P17" i="2"/>
  <c r="E79" i="2"/>
  <c r="P161" i="2"/>
  <c r="C34" i="2"/>
  <c r="R117" i="2"/>
  <c r="I78" i="2"/>
  <c r="R78" i="2" s="1"/>
  <c r="E80" i="2"/>
  <c r="E78" i="2"/>
  <c r="P160" i="2"/>
  <c r="P111" i="2"/>
  <c r="R96" i="2"/>
  <c r="P96" i="2"/>
  <c r="C41" i="2"/>
  <c r="D10" i="2"/>
  <c r="D9" i="2"/>
  <c r="D3" i="2"/>
  <c r="C73" i="2"/>
  <c r="C72" i="2"/>
  <c r="E42" i="2"/>
  <c r="E40" i="2"/>
  <c r="I25" i="2"/>
  <c r="N25" i="2" s="1"/>
  <c r="C186" i="2"/>
  <c r="D167" i="2"/>
  <c r="E39" i="2"/>
  <c r="I23" i="2"/>
  <c r="O23" i="2" s="1"/>
  <c r="C185" i="2"/>
  <c r="P97" i="2"/>
  <c r="C25" i="2"/>
  <c r="E24" i="2"/>
  <c r="C169" i="2"/>
  <c r="R17" i="2"/>
  <c r="C9" i="2"/>
  <c r="E23" i="2"/>
  <c r="I7" i="2"/>
  <c r="N7" i="2" s="1"/>
  <c r="C153" i="2"/>
  <c r="D144" i="2"/>
  <c r="L22" i="2"/>
  <c r="O150" i="2"/>
  <c r="P95" i="2"/>
  <c r="C8" i="2"/>
  <c r="E10" i="2"/>
  <c r="C152" i="2"/>
  <c r="D143" i="2"/>
  <c r="O149" i="2"/>
  <c r="L8" i="2"/>
  <c r="C7" i="2"/>
  <c r="C137" i="2"/>
  <c r="D135" i="2"/>
  <c r="E8" i="2"/>
  <c r="C136" i="2"/>
  <c r="D87" i="2"/>
  <c r="L87" i="2"/>
  <c r="O40" i="2"/>
  <c r="E7" i="2"/>
  <c r="C120" i="2"/>
  <c r="D79" i="2"/>
  <c r="P79" i="2"/>
  <c r="R147" i="2"/>
  <c r="D38" i="2"/>
  <c r="D71" i="2"/>
  <c r="P31" i="2"/>
  <c r="R143" i="2"/>
  <c r="O159" i="2"/>
  <c r="P159" i="2"/>
  <c r="O109" i="2"/>
  <c r="R109" i="2"/>
  <c r="N93" i="2"/>
  <c r="R93" i="2"/>
  <c r="P93" i="2"/>
  <c r="P109" i="2"/>
  <c r="O157" i="2"/>
  <c r="P157" i="2"/>
  <c r="C166" i="2"/>
  <c r="E166" i="2"/>
  <c r="C118" i="2"/>
  <c r="E118" i="2"/>
  <c r="C86" i="2"/>
  <c r="D86" i="2"/>
  <c r="C6" i="2"/>
  <c r="E6" i="2"/>
  <c r="D6" i="2"/>
  <c r="I37" i="2"/>
  <c r="R37" i="2" s="1"/>
  <c r="L37" i="2"/>
  <c r="R159" i="2"/>
  <c r="C4" i="2"/>
  <c r="E4" i="2"/>
  <c r="D4" i="2"/>
  <c r="E86" i="2"/>
  <c r="O48" i="2"/>
  <c r="P48" i="2"/>
  <c r="N48" i="2"/>
  <c r="R157" i="2"/>
  <c r="E22" i="2"/>
  <c r="I21" i="2"/>
  <c r="P21" i="2" s="1"/>
  <c r="E113" i="2"/>
  <c r="D113" i="2"/>
  <c r="D166" i="2"/>
  <c r="C80" i="2"/>
  <c r="R32" i="2"/>
  <c r="C160" i="2"/>
  <c r="P66" i="2"/>
  <c r="C159" i="2"/>
  <c r="E159" i="2"/>
  <c r="P65" i="2"/>
  <c r="E158" i="2"/>
  <c r="P64" i="2"/>
  <c r="R5" i="2"/>
  <c r="D112" i="2"/>
  <c r="P63" i="2"/>
  <c r="D111" i="2"/>
  <c r="E144" i="2"/>
  <c r="P62" i="2"/>
  <c r="P150" i="2"/>
  <c r="D95" i="2"/>
  <c r="E143" i="2"/>
  <c r="R79" i="2"/>
  <c r="D42" i="2"/>
  <c r="I185" i="2"/>
  <c r="O185" i="2" s="1"/>
  <c r="N79" i="2"/>
  <c r="D41" i="2"/>
  <c r="E26" i="2"/>
  <c r="E95" i="2"/>
  <c r="I184" i="2"/>
  <c r="P184" i="2" s="1"/>
  <c r="P40" i="2"/>
  <c r="R66" i="2"/>
  <c r="D40" i="2"/>
  <c r="C121" i="2"/>
  <c r="C57" i="2"/>
  <c r="E94" i="2"/>
  <c r="I162" i="2"/>
  <c r="P32" i="2"/>
  <c r="R160" i="2"/>
  <c r="R65" i="2"/>
  <c r="P166" i="2"/>
  <c r="O166" i="2"/>
  <c r="R166" i="2"/>
  <c r="O115" i="2"/>
  <c r="P115" i="2"/>
  <c r="R115" i="2"/>
  <c r="R167" i="2"/>
  <c r="O167" i="2"/>
  <c r="P167" i="2"/>
  <c r="O116" i="2"/>
  <c r="P116" i="2"/>
  <c r="R116" i="2"/>
  <c r="N60" i="2"/>
  <c r="R60" i="2"/>
  <c r="P60" i="2"/>
  <c r="O122" i="2"/>
  <c r="R122" i="2"/>
  <c r="P122" i="2"/>
  <c r="O90" i="2"/>
  <c r="R90" i="2"/>
  <c r="P90" i="2"/>
  <c r="L10" i="2"/>
  <c r="I10" i="2"/>
  <c r="R10" i="2" s="1"/>
  <c r="P121" i="2"/>
  <c r="R121" i="2"/>
  <c r="P89" i="2"/>
  <c r="R89" i="2"/>
  <c r="P154" i="2"/>
  <c r="R154" i="2"/>
  <c r="O120" i="2"/>
  <c r="R120" i="2"/>
  <c r="N185" i="2"/>
  <c r="O119" i="2"/>
  <c r="R119" i="2"/>
  <c r="R87" i="2"/>
  <c r="P87" i="2"/>
  <c r="O87" i="2"/>
  <c r="P120" i="2"/>
  <c r="I186" i="2"/>
  <c r="L183" i="2"/>
  <c r="I183" i="2"/>
  <c r="O183" i="2" s="1"/>
  <c r="N133" i="2"/>
  <c r="R133" i="2"/>
  <c r="P133" i="2"/>
  <c r="L182" i="2"/>
  <c r="I182" i="2"/>
  <c r="O182" i="2" s="1"/>
  <c r="N132" i="2"/>
  <c r="R132" i="2"/>
  <c r="P132" i="2"/>
  <c r="I84" i="2"/>
  <c r="N84" i="2" s="1"/>
  <c r="L84" i="2"/>
  <c r="O89" i="2"/>
  <c r="P117" i="2"/>
  <c r="R45" i="2"/>
  <c r="O22" i="2"/>
  <c r="P22" i="2"/>
  <c r="L181" i="2"/>
  <c r="I181" i="2"/>
  <c r="N149" i="2"/>
  <c r="R149" i="2"/>
  <c r="P131" i="2"/>
  <c r="R131" i="2"/>
  <c r="R100" i="2"/>
  <c r="P81" i="2"/>
  <c r="E18" i="2"/>
  <c r="C18" i="2"/>
  <c r="I169" i="2"/>
  <c r="E145" i="2"/>
  <c r="D145" i="2"/>
  <c r="C145" i="2"/>
  <c r="E129" i="2"/>
  <c r="C129" i="2"/>
  <c r="D129" i="2"/>
  <c r="E97" i="2"/>
  <c r="D97" i="2"/>
  <c r="C97" i="2"/>
  <c r="E65" i="2"/>
  <c r="D65" i="2"/>
  <c r="E49" i="2"/>
  <c r="D49" i="2"/>
  <c r="C49" i="2"/>
  <c r="D17" i="2"/>
  <c r="C17" i="2"/>
  <c r="I168" i="2"/>
  <c r="L9" i="2"/>
  <c r="D48" i="2"/>
  <c r="C48" i="2"/>
  <c r="C113" i="2"/>
  <c r="P163" i="2"/>
  <c r="I11" i="2"/>
  <c r="R11" i="2" s="1"/>
  <c r="C127" i="2"/>
  <c r="E127" i="2"/>
  <c r="D127" i="2"/>
  <c r="E63" i="2"/>
  <c r="D63" i="2"/>
  <c r="D47" i="2"/>
  <c r="C47" i="2"/>
  <c r="D15" i="2"/>
  <c r="C15" i="2"/>
  <c r="C177" i="2"/>
  <c r="C112" i="2"/>
  <c r="D177" i="2"/>
  <c r="P100" i="2"/>
  <c r="R106" i="2"/>
  <c r="O106" i="2"/>
  <c r="P106" i="2"/>
  <c r="L2" i="2"/>
  <c r="I2" i="2"/>
  <c r="P61" i="2"/>
  <c r="R61" i="2"/>
  <c r="P137" i="2"/>
  <c r="R137" i="2"/>
  <c r="P105" i="2"/>
  <c r="R105" i="2"/>
  <c r="O105" i="2"/>
  <c r="R43" i="2"/>
  <c r="P43" i="2"/>
  <c r="O137" i="2"/>
  <c r="P119" i="2"/>
  <c r="I85" i="2"/>
  <c r="L85" i="2"/>
  <c r="O121" i="2"/>
  <c r="P118" i="2"/>
  <c r="N148" i="2"/>
  <c r="R148" i="2"/>
  <c r="O49" i="2"/>
  <c r="O173" i="2"/>
  <c r="R173" i="2"/>
  <c r="P82" i="2"/>
  <c r="I170" i="2"/>
  <c r="P165" i="2"/>
  <c r="R165" i="2"/>
  <c r="P15" i="2"/>
  <c r="R15" i="2"/>
  <c r="E161" i="2"/>
  <c r="C161" i="2"/>
  <c r="R22" i="2"/>
  <c r="E128" i="2"/>
  <c r="C128" i="2"/>
  <c r="D128" i="2"/>
  <c r="D96" i="2"/>
  <c r="C96" i="2"/>
  <c r="E64" i="2"/>
  <c r="D64" i="2"/>
  <c r="D142" i="2"/>
  <c r="E142" i="2"/>
  <c r="C126" i="2"/>
  <c r="E126" i="2"/>
  <c r="C110" i="2"/>
  <c r="E110" i="2"/>
  <c r="C62" i="2"/>
  <c r="E62" i="2"/>
  <c r="C46" i="2"/>
  <c r="E46" i="2"/>
  <c r="D30" i="2"/>
  <c r="C30" i="2"/>
  <c r="D14" i="2"/>
  <c r="C14" i="2"/>
  <c r="C111" i="2"/>
  <c r="D176" i="2"/>
  <c r="D81" i="2"/>
  <c r="E96" i="2"/>
  <c r="O154" i="2"/>
  <c r="P45" i="2"/>
  <c r="P9" i="2"/>
  <c r="R118" i="2"/>
  <c r="C104" i="2"/>
  <c r="C151" i="2"/>
  <c r="D151" i="2"/>
  <c r="I3" i="2"/>
  <c r="C24" i="2"/>
  <c r="C150" i="2"/>
  <c r="D150" i="2"/>
  <c r="C102" i="2"/>
  <c r="D102" i="2"/>
  <c r="C70" i="2"/>
  <c r="E70" i="2"/>
  <c r="P123" i="2"/>
  <c r="R123" i="2"/>
  <c r="C20" i="2"/>
  <c r="D20" i="2"/>
  <c r="D55" i="2"/>
  <c r="D168" i="2"/>
  <c r="C168" i="2"/>
  <c r="D88" i="2"/>
  <c r="C88" i="2"/>
  <c r="D56" i="2"/>
  <c r="C56" i="2"/>
  <c r="C103" i="2"/>
  <c r="D103" i="2"/>
  <c r="C134" i="2"/>
  <c r="E134" i="2"/>
  <c r="C54" i="2"/>
  <c r="D54" i="2"/>
  <c r="C23" i="2"/>
  <c r="C22" i="2"/>
  <c r="D183" i="2"/>
  <c r="D119" i="2"/>
  <c r="D182" i="2"/>
  <c r="D118" i="2"/>
  <c r="E182" i="2"/>
  <c r="E102" i="2"/>
  <c r="N91" i="2"/>
  <c r="O91" i="2"/>
  <c r="P91" i="2"/>
  <c r="R91" i="2"/>
  <c r="C89" i="2"/>
  <c r="P39" i="2"/>
  <c r="R40" i="2"/>
  <c r="R39" i="2"/>
  <c r="I38" i="2"/>
  <c r="E109" i="2"/>
  <c r="C109" i="2"/>
  <c r="D109" i="2"/>
  <c r="C140" i="2"/>
  <c r="D140" i="2"/>
  <c r="E140" i="2"/>
  <c r="N161" i="2"/>
  <c r="O161" i="2"/>
  <c r="C141" i="2"/>
  <c r="D141" i="2"/>
  <c r="E141" i="2"/>
  <c r="C45" i="2"/>
  <c r="E45" i="2"/>
  <c r="D45" i="2"/>
  <c r="C108" i="2"/>
  <c r="D108" i="2"/>
  <c r="E108" i="2"/>
  <c r="C60" i="2"/>
  <c r="D60" i="2"/>
  <c r="E60" i="2"/>
  <c r="O163" i="2"/>
  <c r="N81" i="2"/>
  <c r="O81" i="2"/>
  <c r="C155" i="2"/>
  <c r="D155" i="2"/>
  <c r="E155" i="2"/>
  <c r="C75" i="2"/>
  <c r="D75" i="2"/>
  <c r="E75" i="2"/>
  <c r="I28" i="2"/>
  <c r="L28" i="2"/>
  <c r="N5" i="2"/>
  <c r="I34" i="2"/>
  <c r="L34" i="2"/>
  <c r="E173" i="2"/>
  <c r="C173" i="2"/>
  <c r="D173" i="2"/>
  <c r="C93" i="2"/>
  <c r="E93" i="2"/>
  <c r="D93" i="2"/>
  <c r="D29" i="2"/>
  <c r="C29" i="2"/>
  <c r="N82" i="2"/>
  <c r="O82" i="2"/>
  <c r="C92" i="2"/>
  <c r="D92" i="2"/>
  <c r="E92" i="2"/>
  <c r="E28" i="2"/>
  <c r="D28" i="2"/>
  <c r="C28" i="2"/>
  <c r="N96" i="2"/>
  <c r="O96" i="2"/>
  <c r="N97" i="2"/>
  <c r="O97" i="2"/>
  <c r="L44" i="2"/>
  <c r="I44" i="2"/>
  <c r="C91" i="2"/>
  <c r="D91" i="2"/>
  <c r="E91" i="2"/>
  <c r="N21" i="2"/>
  <c r="O21" i="2"/>
  <c r="I19" i="2"/>
  <c r="N43" i="2"/>
  <c r="O43" i="2"/>
  <c r="I18" i="2"/>
  <c r="E61" i="2"/>
  <c r="C61" i="2"/>
  <c r="D61" i="2"/>
  <c r="C171" i="2"/>
  <c r="D171" i="2"/>
  <c r="E171" i="2"/>
  <c r="E11" i="2"/>
  <c r="C11" i="2"/>
  <c r="L112" i="2"/>
  <c r="I112" i="2"/>
  <c r="O31" i="2"/>
  <c r="N31" i="2"/>
  <c r="I29" i="2"/>
  <c r="L29" i="2"/>
  <c r="C181" i="2"/>
  <c r="D181" i="2"/>
  <c r="E181" i="2"/>
  <c r="C165" i="2"/>
  <c r="D165" i="2"/>
  <c r="E165" i="2"/>
  <c r="C149" i="2"/>
  <c r="D149" i="2"/>
  <c r="E149" i="2"/>
  <c r="C133" i="2"/>
  <c r="D133" i="2"/>
  <c r="E133" i="2"/>
  <c r="C117" i="2"/>
  <c r="D117" i="2"/>
  <c r="E117" i="2"/>
  <c r="C101" i="2"/>
  <c r="D101" i="2"/>
  <c r="E101" i="2"/>
  <c r="C85" i="2"/>
  <c r="D85" i="2"/>
  <c r="E85" i="2"/>
  <c r="C69" i="2"/>
  <c r="D69" i="2"/>
  <c r="E69" i="2"/>
  <c r="C53" i="2"/>
  <c r="D53" i="2"/>
  <c r="E53" i="2"/>
  <c r="C37" i="2"/>
  <c r="D37" i="2"/>
  <c r="D21" i="2"/>
  <c r="C21" i="2"/>
  <c r="E21" i="2"/>
  <c r="N131" i="2"/>
  <c r="O131" i="2"/>
  <c r="D13" i="2"/>
  <c r="C13" i="2"/>
  <c r="C156" i="2"/>
  <c r="D156" i="2"/>
  <c r="E156" i="2"/>
  <c r="E43" i="2"/>
  <c r="C43" i="2"/>
  <c r="D116" i="2"/>
  <c r="E116" i="2"/>
  <c r="C116" i="2"/>
  <c r="C125" i="2"/>
  <c r="E125" i="2"/>
  <c r="D125" i="2"/>
  <c r="I16" i="2"/>
  <c r="L16" i="2"/>
  <c r="E12" i="2"/>
  <c r="C12" i="2"/>
  <c r="C59" i="2"/>
  <c r="D59" i="2"/>
  <c r="E59" i="2"/>
  <c r="I20" i="2"/>
  <c r="N61" i="2"/>
  <c r="O61" i="2"/>
  <c r="C157" i="2"/>
  <c r="E157" i="2"/>
  <c r="D157" i="2"/>
  <c r="C77" i="2"/>
  <c r="D77" i="2"/>
  <c r="E77" i="2"/>
  <c r="C172" i="2"/>
  <c r="D172" i="2"/>
  <c r="E172" i="2"/>
  <c r="C124" i="2"/>
  <c r="D124" i="2"/>
  <c r="E124" i="2"/>
  <c r="C76" i="2"/>
  <c r="D76" i="2"/>
  <c r="E76" i="2"/>
  <c r="N147" i="2"/>
  <c r="O147" i="2"/>
  <c r="C139" i="2"/>
  <c r="D139" i="2"/>
  <c r="E139" i="2"/>
  <c r="C123" i="2"/>
  <c r="D123" i="2"/>
  <c r="E123" i="2"/>
  <c r="C107" i="2"/>
  <c r="D107" i="2"/>
  <c r="E107" i="2"/>
  <c r="E27" i="2"/>
  <c r="C27" i="2"/>
  <c r="I146" i="2"/>
  <c r="L146" i="2"/>
  <c r="L80" i="2"/>
  <c r="I80" i="2"/>
  <c r="L12" i="2"/>
  <c r="I12" i="2"/>
  <c r="I26" i="2"/>
  <c r="L26" i="2"/>
  <c r="D180" i="2"/>
  <c r="E180" i="2"/>
  <c r="C180" i="2"/>
  <c r="D164" i="2"/>
  <c r="E164" i="2"/>
  <c r="C164" i="2"/>
  <c r="D148" i="2"/>
  <c r="E148" i="2"/>
  <c r="C148" i="2"/>
  <c r="D132" i="2"/>
  <c r="E132" i="2"/>
  <c r="C132" i="2"/>
  <c r="D100" i="2"/>
  <c r="E100" i="2"/>
  <c r="C100" i="2"/>
  <c r="D84" i="2"/>
  <c r="E84" i="2"/>
  <c r="C84" i="2"/>
  <c r="D68" i="2"/>
  <c r="E68" i="2"/>
  <c r="C68" i="2"/>
  <c r="D52" i="2"/>
  <c r="E52" i="2"/>
  <c r="C52" i="2"/>
  <c r="C36" i="2"/>
  <c r="D36" i="2"/>
  <c r="D12" i="2"/>
  <c r="D179" i="2"/>
  <c r="E179" i="2"/>
  <c r="D163" i="2"/>
  <c r="E163" i="2"/>
  <c r="D147" i="2"/>
  <c r="E147" i="2"/>
  <c r="D131" i="2"/>
  <c r="E131" i="2"/>
  <c r="D115" i="2"/>
  <c r="E115" i="2"/>
  <c r="D99" i="2"/>
  <c r="E99" i="2"/>
  <c r="D83" i="2"/>
  <c r="E83" i="2"/>
  <c r="D67" i="2"/>
  <c r="E67" i="2"/>
  <c r="D51" i="2"/>
  <c r="E51" i="2"/>
  <c r="E35" i="2"/>
  <c r="C35" i="2"/>
  <c r="D19" i="2"/>
  <c r="C19" i="2"/>
  <c r="D11" i="2"/>
  <c r="P8" i="2"/>
  <c r="E178" i="2"/>
  <c r="D178" i="2"/>
  <c r="E162" i="2"/>
  <c r="D162" i="2"/>
  <c r="E146" i="2"/>
  <c r="D146" i="2"/>
  <c r="E130" i="2"/>
  <c r="D130" i="2"/>
  <c r="E114" i="2"/>
  <c r="D114" i="2"/>
  <c r="E98" i="2"/>
  <c r="D98" i="2"/>
  <c r="E82" i="2"/>
  <c r="D82" i="2"/>
  <c r="E66" i="2"/>
  <c r="D66" i="2"/>
  <c r="E50" i="2"/>
  <c r="D50" i="2"/>
  <c r="I145" i="2"/>
  <c r="A4" i="2"/>
  <c r="L39" i="2"/>
  <c r="O60" i="2"/>
  <c r="D174" i="2"/>
  <c r="D110" i="2"/>
  <c r="D46" i="2"/>
  <c r="I50" i="2"/>
  <c r="D126" i="2"/>
  <c r="D62" i="2"/>
  <c r="C158" i="2"/>
  <c r="C142" i="2"/>
  <c r="C94" i="2"/>
  <c r="C78" i="2"/>
  <c r="L163" i="2"/>
  <c r="E186" i="2"/>
  <c r="E170" i="2"/>
  <c r="E154" i="2"/>
  <c r="E138" i="2"/>
  <c r="E122" i="2"/>
  <c r="E106" i="2"/>
  <c r="E90" i="2"/>
  <c r="E74" i="2"/>
  <c r="E58" i="2"/>
  <c r="L32" i="2"/>
  <c r="O133" i="2"/>
  <c r="I14" i="2"/>
  <c r="I13" i="2"/>
  <c r="D5" i="2"/>
  <c r="D170" i="2"/>
  <c r="D154" i="2"/>
  <c r="D138" i="2"/>
  <c r="D122" i="2"/>
  <c r="D106" i="2"/>
  <c r="D90" i="2"/>
  <c r="D74" i="2"/>
  <c r="D58" i="2"/>
  <c r="E185" i="2"/>
  <c r="E169" i="2"/>
  <c r="E153" i="2"/>
  <c r="E137" i="2"/>
  <c r="E121" i="2"/>
  <c r="E105" i="2"/>
  <c r="E89" i="2"/>
  <c r="E73" i="2"/>
  <c r="E57" i="2"/>
  <c r="L147" i="2"/>
  <c r="I99" i="2"/>
  <c r="I180" i="2"/>
  <c r="N32" i="2"/>
  <c r="L161" i="2"/>
  <c r="L31" i="2"/>
  <c r="O148" i="2"/>
  <c r="E184" i="2"/>
  <c r="E168" i="2"/>
  <c r="E152" i="2"/>
  <c r="E136" i="2"/>
  <c r="E120" i="2"/>
  <c r="E104" i="2"/>
  <c r="E88" i="2"/>
  <c r="E72" i="2"/>
  <c r="E56" i="2"/>
  <c r="I98" i="2"/>
  <c r="I164" i="2"/>
  <c r="I46" i="2"/>
  <c r="L160" i="2"/>
  <c r="D184" i="2"/>
  <c r="E183" i="2"/>
  <c r="E167" i="2"/>
  <c r="E151" i="2"/>
  <c r="E135" i="2"/>
  <c r="E119" i="2"/>
  <c r="E103" i="2"/>
  <c r="E87" i="2"/>
  <c r="E71" i="2"/>
  <c r="E55" i="2"/>
  <c r="O66" i="2"/>
  <c r="O17" i="2"/>
  <c r="O65" i="2"/>
  <c r="N15" i="2"/>
  <c r="O64" i="2"/>
  <c r="C5" i="2"/>
  <c r="I24" i="2"/>
  <c r="I6" i="2"/>
  <c r="O95" i="2"/>
  <c r="O63" i="2"/>
  <c r="L79" i="2"/>
  <c r="O62" i="2"/>
  <c r="O93" i="2"/>
  <c r="O45" i="2"/>
  <c r="N39" i="2"/>
  <c r="N87" i="2"/>
  <c r="N89" i="2"/>
  <c r="N90" i="2"/>
  <c r="I86" i="2"/>
  <c r="N109" i="2"/>
  <c r="N122" i="2"/>
  <c r="N106" i="2"/>
  <c r="N105" i="2"/>
  <c r="N166" i="2"/>
  <c r="N150" i="2"/>
  <c r="N100" i="2"/>
  <c r="N143" i="2"/>
  <c r="N173" i="2"/>
  <c r="N123" i="2"/>
  <c r="N167" i="2"/>
  <c r="N165" i="2"/>
  <c r="N137" i="2"/>
  <c r="N163" i="2"/>
  <c r="I152" i="2"/>
  <c r="I151" i="2"/>
  <c r="L167" i="2"/>
  <c r="L100" i="2"/>
  <c r="L159" i="2"/>
  <c r="I158" i="2"/>
  <c r="I153" i="2"/>
  <c r="L105" i="2"/>
  <c r="L166" i="2"/>
  <c r="L154" i="2"/>
  <c r="L165" i="2"/>
  <c r="N160" i="2"/>
  <c r="I171" i="2"/>
  <c r="I172" i="2"/>
  <c r="I176" i="2"/>
  <c r="I175" i="2"/>
  <c r="I174" i="2"/>
  <c r="I179" i="2"/>
  <c r="I178" i="2"/>
  <c r="I177" i="2"/>
  <c r="N159" i="2"/>
  <c r="N157" i="2"/>
  <c r="L157" i="2"/>
  <c r="I136" i="2"/>
  <c r="I130" i="2"/>
  <c r="I129" i="2"/>
  <c r="I134" i="2"/>
  <c r="I128" i="2"/>
  <c r="I135" i="2"/>
  <c r="I156" i="2"/>
  <c r="I127" i="2"/>
  <c r="L137" i="2"/>
  <c r="I155" i="2"/>
  <c r="I114" i="2"/>
  <c r="N121" i="2"/>
  <c r="N120" i="2"/>
  <c r="N119" i="2"/>
  <c r="N118" i="2"/>
  <c r="L119" i="2"/>
  <c r="I124" i="2"/>
  <c r="N154" i="2"/>
  <c r="L123" i="2"/>
  <c r="L122" i="2"/>
  <c r="L121" i="2"/>
  <c r="I126" i="2"/>
  <c r="L120" i="2"/>
  <c r="I125" i="2"/>
  <c r="L118" i="2"/>
  <c r="I142" i="2"/>
  <c r="I141" i="2"/>
  <c r="I140" i="2"/>
  <c r="I139" i="2"/>
  <c r="L150" i="2"/>
  <c r="I138" i="2"/>
  <c r="N117" i="2"/>
  <c r="N116" i="2"/>
  <c r="N115" i="2"/>
  <c r="L149" i="2"/>
  <c r="L133" i="2"/>
  <c r="L117" i="2"/>
  <c r="L148" i="2"/>
  <c r="L132" i="2"/>
  <c r="L116" i="2"/>
  <c r="L131" i="2"/>
  <c r="L115" i="2"/>
  <c r="L143" i="2"/>
  <c r="I113" i="2"/>
  <c r="I108" i="2"/>
  <c r="I107" i="2"/>
  <c r="N111" i="2"/>
  <c r="N110" i="2"/>
  <c r="L111" i="2"/>
  <c r="L110" i="2"/>
  <c r="L109" i="2"/>
  <c r="L106" i="2"/>
  <c r="L82" i="2"/>
  <c r="L81" i="2"/>
  <c r="I83" i="2"/>
  <c r="I94" i="2"/>
  <c r="L97" i="2"/>
  <c r="L96" i="2"/>
  <c r="L95" i="2"/>
  <c r="L93" i="2"/>
  <c r="L91" i="2"/>
  <c r="L90" i="2"/>
  <c r="I92" i="2"/>
  <c r="L89" i="2"/>
  <c r="I88" i="2"/>
  <c r="L45" i="2"/>
  <c r="L43" i="2"/>
  <c r="I42" i="2"/>
  <c r="I41" i="2"/>
  <c r="L40" i="2"/>
  <c r="L17" i="2"/>
  <c r="L11" i="2"/>
  <c r="L5" i="2"/>
  <c r="I4" i="2"/>
  <c r="O4" i="2" s="1"/>
  <c r="I67" i="2"/>
  <c r="I56" i="2"/>
  <c r="I53" i="2"/>
  <c r="I52" i="2"/>
  <c r="I59" i="2"/>
  <c r="I58" i="2"/>
  <c r="I57" i="2"/>
  <c r="I55" i="2"/>
  <c r="I54" i="2"/>
  <c r="I51" i="2"/>
  <c r="L66" i="2"/>
  <c r="L65" i="2"/>
  <c r="L64" i="2"/>
  <c r="L63" i="2"/>
  <c r="L62" i="2"/>
  <c r="L61" i="2"/>
  <c r="L60" i="2"/>
  <c r="L59" i="2"/>
  <c r="L58" i="2"/>
  <c r="I77" i="2"/>
  <c r="I76" i="2"/>
  <c r="I75" i="2"/>
  <c r="I74" i="2"/>
  <c r="I73" i="2"/>
  <c r="I72" i="2"/>
  <c r="I71" i="2"/>
  <c r="I70" i="2"/>
  <c r="I69" i="2"/>
  <c r="I68" i="2"/>
  <c r="I35" i="2"/>
  <c r="I33" i="2"/>
  <c r="I36" i="2"/>
  <c r="I30" i="2"/>
  <c r="I27" i="2"/>
  <c r="I102" i="2"/>
  <c r="I104" i="2"/>
  <c r="I103" i="2"/>
  <c r="I101" i="2"/>
  <c r="H2" i="3"/>
  <c r="H7" i="3"/>
  <c r="D3" i="3"/>
  <c r="G3" i="3" s="1"/>
  <c r="E14" i="2"/>
  <c r="E19" i="2"/>
  <c r="E17" i="2"/>
  <c r="E31" i="2"/>
  <c r="E30" i="2"/>
  <c r="D35" i="2"/>
  <c r="E13" i="2"/>
  <c r="D34" i="2"/>
  <c r="D18" i="2"/>
  <c r="D33" i="2"/>
  <c r="E15" i="2"/>
  <c r="E29" i="2"/>
  <c r="D32" i="2"/>
  <c r="D16" i="2"/>
  <c r="E16" i="2"/>
  <c r="H6" i="3"/>
  <c r="C5" i="3"/>
  <c r="F5" i="3" s="1"/>
  <c r="C3" i="3"/>
  <c r="E3" i="2"/>
  <c r="D6" i="3"/>
  <c r="G6" i="3" s="1"/>
  <c r="H5" i="3"/>
  <c r="H4" i="3"/>
  <c r="D2" i="3"/>
  <c r="G2" i="3" s="1"/>
  <c r="D5" i="3"/>
  <c r="G5" i="3" s="1"/>
  <c r="C7" i="3"/>
  <c r="F7" i="3" s="1"/>
  <c r="H3" i="3"/>
  <c r="D7" i="3"/>
  <c r="G7" i="3" s="1"/>
  <c r="D4" i="3"/>
  <c r="G4" i="3" s="1"/>
  <c r="C2" i="3"/>
  <c r="C6" i="3"/>
  <c r="C4" i="3"/>
  <c r="F4" i="3" s="1"/>
  <c r="R3" i="2" l="1"/>
  <c r="O3" i="2"/>
  <c r="R2" i="2"/>
  <c r="O2" i="2"/>
  <c r="O144" i="2"/>
  <c r="P144" i="2"/>
  <c r="N78" i="2"/>
  <c r="O78" i="2"/>
  <c r="R144" i="2"/>
  <c r="N49" i="2"/>
  <c r="N47" i="2"/>
  <c r="P47" i="2"/>
  <c r="P185" i="2"/>
  <c r="O47" i="2"/>
  <c r="N23" i="2"/>
  <c r="P2" i="2"/>
  <c r="P2" i="3" s="1"/>
  <c r="R21" i="2"/>
  <c r="P49" i="2"/>
  <c r="P78" i="2"/>
  <c r="N184" i="2"/>
  <c r="R25" i="2"/>
  <c r="P25" i="2"/>
  <c r="I6" i="3"/>
  <c r="L6" i="3" s="1"/>
  <c r="O25" i="2"/>
  <c r="R185" i="2"/>
  <c r="N2" i="2"/>
  <c r="R7" i="2"/>
  <c r="P7" i="2"/>
  <c r="P23" i="2"/>
  <c r="R23" i="2"/>
  <c r="I2" i="3"/>
  <c r="J2" i="3" s="1"/>
  <c r="R184" i="2"/>
  <c r="N37" i="2"/>
  <c r="P37" i="2"/>
  <c r="I7" i="3"/>
  <c r="J7" i="3" s="1"/>
  <c r="R162" i="2"/>
  <c r="P162" i="2"/>
  <c r="I3" i="3"/>
  <c r="J3" i="3" s="1"/>
  <c r="I5" i="3"/>
  <c r="L5" i="3" s="1"/>
  <c r="O162" i="2"/>
  <c r="N162" i="2"/>
  <c r="O37" i="2"/>
  <c r="O184" i="2"/>
  <c r="O141" i="2"/>
  <c r="R141" i="2"/>
  <c r="P141" i="2"/>
  <c r="O178" i="2"/>
  <c r="P178" i="2"/>
  <c r="R178" i="2"/>
  <c r="R170" i="2"/>
  <c r="P170" i="2"/>
  <c r="O170" i="2"/>
  <c r="R74" i="2"/>
  <c r="P74" i="2"/>
  <c r="P51" i="2"/>
  <c r="R51" i="2"/>
  <c r="O83" i="2"/>
  <c r="R83" i="2"/>
  <c r="P83" i="2"/>
  <c r="O127" i="2"/>
  <c r="R127" i="2"/>
  <c r="P127" i="2"/>
  <c r="O176" i="2"/>
  <c r="P176" i="2"/>
  <c r="R176" i="2"/>
  <c r="N18" i="2"/>
  <c r="R18" i="2"/>
  <c r="P18" i="2"/>
  <c r="R34" i="2"/>
  <c r="P34" i="2"/>
  <c r="R168" i="2"/>
  <c r="O168" i="2"/>
  <c r="P168" i="2"/>
  <c r="P35" i="2"/>
  <c r="R35" i="2"/>
  <c r="R56" i="2"/>
  <c r="P56" i="2"/>
  <c r="O107" i="2"/>
  <c r="P107" i="2"/>
  <c r="R107" i="2"/>
  <c r="O153" i="2"/>
  <c r="P153" i="2"/>
  <c r="R153" i="2"/>
  <c r="R14" i="2"/>
  <c r="P14" i="2"/>
  <c r="P44" i="2"/>
  <c r="R44" i="2"/>
  <c r="O85" i="2"/>
  <c r="R85" i="2"/>
  <c r="P85" i="2"/>
  <c r="P70" i="2"/>
  <c r="R70" i="2"/>
  <c r="R72" i="2"/>
  <c r="P72" i="2"/>
  <c r="O155" i="2"/>
  <c r="P155" i="2"/>
  <c r="R155" i="2"/>
  <c r="O174" i="2"/>
  <c r="R174" i="2"/>
  <c r="P174" i="2"/>
  <c r="O151" i="2"/>
  <c r="R151" i="2"/>
  <c r="P151" i="2"/>
  <c r="P6" i="2"/>
  <c r="O94" i="2"/>
  <c r="P94" i="2"/>
  <c r="R94" i="2"/>
  <c r="O125" i="2"/>
  <c r="R125" i="2"/>
  <c r="P125" i="2"/>
  <c r="O175" i="2"/>
  <c r="P175" i="2"/>
  <c r="R175" i="2"/>
  <c r="O152" i="2"/>
  <c r="R152" i="2"/>
  <c r="P152" i="2"/>
  <c r="P24" i="2"/>
  <c r="R24" i="2"/>
  <c r="N38" i="2"/>
  <c r="R38" i="2"/>
  <c r="O126" i="2"/>
  <c r="R126" i="2"/>
  <c r="P126" i="2"/>
  <c r="O156" i="2"/>
  <c r="P156" i="2"/>
  <c r="R156" i="2"/>
  <c r="O86" i="2"/>
  <c r="R86" i="2"/>
  <c r="P86" i="2"/>
  <c r="P169" i="2"/>
  <c r="R169" i="2"/>
  <c r="O169" i="2"/>
  <c r="P68" i="2"/>
  <c r="R68" i="2"/>
  <c r="R67" i="2"/>
  <c r="P67" i="2"/>
  <c r="O108" i="2"/>
  <c r="P108" i="2"/>
  <c r="R108" i="2"/>
  <c r="O139" i="2"/>
  <c r="P139" i="2"/>
  <c r="R139" i="2"/>
  <c r="O158" i="2"/>
  <c r="P158" i="2"/>
  <c r="R158" i="2"/>
  <c r="R146" i="2"/>
  <c r="P146" i="2"/>
  <c r="N11" i="2"/>
  <c r="N181" i="2"/>
  <c r="R181" i="2"/>
  <c r="P181" i="2"/>
  <c r="R69" i="2"/>
  <c r="P69" i="2"/>
  <c r="R71" i="2"/>
  <c r="P71" i="2"/>
  <c r="P4" i="2"/>
  <c r="P4" i="3" s="1"/>
  <c r="R4" i="2"/>
  <c r="O142" i="2"/>
  <c r="R142" i="2"/>
  <c r="P142" i="2"/>
  <c r="O114" i="2"/>
  <c r="P114" i="2"/>
  <c r="R114" i="2"/>
  <c r="O179" i="2"/>
  <c r="P179" i="2"/>
  <c r="R179" i="2"/>
  <c r="P11" i="2"/>
  <c r="R186" i="2"/>
  <c r="P186" i="2"/>
  <c r="P6" i="3" s="1"/>
  <c r="N186" i="2"/>
  <c r="N6" i="3" s="1"/>
  <c r="O104" i="2"/>
  <c r="R104" i="2"/>
  <c r="P104" i="2"/>
  <c r="P77" i="2"/>
  <c r="R77" i="2"/>
  <c r="R55" i="2"/>
  <c r="P55" i="2"/>
  <c r="R42" i="2"/>
  <c r="P42" i="2"/>
  <c r="N152" i="2"/>
  <c r="O128" i="2"/>
  <c r="R128" i="2"/>
  <c r="P128" i="2"/>
  <c r="O171" i="2"/>
  <c r="P171" i="2"/>
  <c r="R171" i="2"/>
  <c r="R46" i="2"/>
  <c r="P46" i="2"/>
  <c r="P180" i="2"/>
  <c r="R180" i="2"/>
  <c r="R29" i="2"/>
  <c r="P29" i="2"/>
  <c r="P19" i="2"/>
  <c r="R19" i="2"/>
  <c r="P57" i="2"/>
  <c r="R57" i="2"/>
  <c r="O134" i="2"/>
  <c r="P134" i="2"/>
  <c r="R134" i="2"/>
  <c r="N168" i="2"/>
  <c r="R164" i="2"/>
  <c r="P164" i="2"/>
  <c r="P99" i="2"/>
  <c r="R99" i="2"/>
  <c r="R26" i="2"/>
  <c r="P26" i="2"/>
  <c r="R28" i="2"/>
  <c r="P28" i="2"/>
  <c r="R58" i="2"/>
  <c r="P58" i="2"/>
  <c r="O129" i="2"/>
  <c r="R129" i="2"/>
  <c r="P129" i="2"/>
  <c r="N169" i="2"/>
  <c r="N85" i="2"/>
  <c r="P98" i="2"/>
  <c r="R98" i="2"/>
  <c r="R12" i="2"/>
  <c r="P12" i="2"/>
  <c r="R30" i="2"/>
  <c r="P30" i="2"/>
  <c r="R59" i="2"/>
  <c r="P59" i="2"/>
  <c r="O88" i="2"/>
  <c r="R88" i="2"/>
  <c r="P88" i="2"/>
  <c r="O130" i="2"/>
  <c r="R130" i="2"/>
  <c r="P130" i="2"/>
  <c r="N170" i="2"/>
  <c r="O186" i="2"/>
  <c r="N112" i="2"/>
  <c r="R112" i="2"/>
  <c r="P112" i="2"/>
  <c r="N182" i="2"/>
  <c r="P182" i="2"/>
  <c r="R182" i="2"/>
  <c r="R33" i="2"/>
  <c r="P33" i="2"/>
  <c r="R53" i="2"/>
  <c r="P53" i="2"/>
  <c r="O92" i="2"/>
  <c r="P92" i="2"/>
  <c r="R92" i="2"/>
  <c r="O138" i="2"/>
  <c r="R138" i="2"/>
  <c r="P138" i="2"/>
  <c r="R13" i="2"/>
  <c r="P13" i="2"/>
  <c r="P7" i="3"/>
  <c r="O113" i="2"/>
  <c r="P113" i="2"/>
  <c r="R113" i="2"/>
  <c r="O140" i="2"/>
  <c r="P140" i="2"/>
  <c r="R140" i="2"/>
  <c r="O177" i="2"/>
  <c r="P177" i="2"/>
  <c r="R177" i="2"/>
  <c r="O181" i="2"/>
  <c r="R145" i="2"/>
  <c r="P145" i="2"/>
  <c r="P20" i="2"/>
  <c r="R20" i="2"/>
  <c r="N183" i="2"/>
  <c r="R183" i="2"/>
  <c r="P183" i="2"/>
  <c r="P73" i="2"/>
  <c r="R73" i="2"/>
  <c r="O101" i="2"/>
  <c r="R101" i="2"/>
  <c r="P101" i="2"/>
  <c r="P5" i="3" s="1"/>
  <c r="R75" i="2"/>
  <c r="P75" i="2"/>
  <c r="O103" i="2"/>
  <c r="R103" i="2"/>
  <c r="P103" i="2"/>
  <c r="R76" i="2"/>
  <c r="P76" i="2"/>
  <c r="P54" i="2"/>
  <c r="R54" i="2"/>
  <c r="P41" i="2"/>
  <c r="R41" i="2"/>
  <c r="O135" i="2"/>
  <c r="R135" i="2"/>
  <c r="P135" i="2"/>
  <c r="O172" i="2"/>
  <c r="P172" i="2"/>
  <c r="R172" i="2"/>
  <c r="P50" i="2"/>
  <c r="R50" i="2"/>
  <c r="N10" i="2"/>
  <c r="P16" i="2"/>
  <c r="R16" i="2"/>
  <c r="O84" i="2"/>
  <c r="R84" i="2"/>
  <c r="P84" i="2"/>
  <c r="I4" i="3"/>
  <c r="J4" i="3" s="1"/>
  <c r="O102" i="2"/>
  <c r="R102" i="2"/>
  <c r="P102" i="2"/>
  <c r="R27" i="2"/>
  <c r="P27" i="2"/>
  <c r="R36" i="2"/>
  <c r="P36" i="2"/>
  <c r="R52" i="2"/>
  <c r="P52" i="2"/>
  <c r="O124" i="2"/>
  <c r="P124" i="2"/>
  <c r="R124" i="2"/>
  <c r="O136" i="2"/>
  <c r="R136" i="2"/>
  <c r="P136" i="2"/>
  <c r="R80" i="2"/>
  <c r="P80" i="2"/>
  <c r="O38" i="2"/>
  <c r="P38" i="2"/>
  <c r="O46" i="2"/>
  <c r="N46" i="2"/>
  <c r="N180" i="2"/>
  <c r="O180" i="2"/>
  <c r="O30" i="2"/>
  <c r="N30" i="2"/>
  <c r="N59" i="2"/>
  <c r="O59" i="2"/>
  <c r="N164" i="2"/>
  <c r="O164" i="2"/>
  <c r="O99" i="2"/>
  <c r="N99" i="2"/>
  <c r="O16" i="2"/>
  <c r="N16" i="2"/>
  <c r="O34" i="2"/>
  <c r="N34" i="2"/>
  <c r="N27" i="2"/>
  <c r="O27" i="2"/>
  <c r="N58" i="2"/>
  <c r="O58" i="2"/>
  <c r="O36" i="2"/>
  <c r="N36" i="2"/>
  <c r="N52" i="2"/>
  <c r="O52" i="2"/>
  <c r="O98" i="2"/>
  <c r="N98" i="2"/>
  <c r="O29" i="2"/>
  <c r="N29" i="2"/>
  <c r="N80" i="2"/>
  <c r="O80" i="2"/>
  <c r="O33" i="2"/>
  <c r="N33" i="2"/>
  <c r="N53" i="2"/>
  <c r="O53" i="2"/>
  <c r="N26" i="2"/>
  <c r="O26" i="2"/>
  <c r="N72" i="2"/>
  <c r="O72" i="2"/>
  <c r="N145" i="2"/>
  <c r="O145" i="2"/>
  <c r="N146" i="2"/>
  <c r="O146" i="2"/>
  <c r="N73" i="2"/>
  <c r="O73" i="2"/>
  <c r="N6" i="2"/>
  <c r="O20" i="2"/>
  <c r="N20" i="2"/>
  <c r="N44" i="2"/>
  <c r="O44" i="2"/>
  <c r="O68" i="2"/>
  <c r="N68" i="2"/>
  <c r="N74" i="2"/>
  <c r="O74" i="2"/>
  <c r="N51" i="2"/>
  <c r="O51" i="2"/>
  <c r="O24" i="2"/>
  <c r="N24" i="2"/>
  <c r="N8" i="2"/>
  <c r="O70" i="2"/>
  <c r="N70" i="2"/>
  <c r="N4" i="2"/>
  <c r="A5" i="2"/>
  <c r="M4" i="2"/>
  <c r="N76" i="2"/>
  <c r="O76" i="2"/>
  <c r="N54" i="2"/>
  <c r="O54" i="2"/>
  <c r="N41" i="2"/>
  <c r="O41" i="2"/>
  <c r="N71" i="2"/>
  <c r="O71" i="2"/>
  <c r="O77" i="2"/>
  <c r="N77" i="2"/>
  <c r="N55" i="2"/>
  <c r="O55" i="2"/>
  <c r="N42" i="2"/>
  <c r="O42" i="2"/>
  <c r="O35" i="2"/>
  <c r="N35" i="2"/>
  <c r="N56" i="2"/>
  <c r="O56" i="2"/>
  <c r="N9" i="2"/>
  <c r="N12" i="2"/>
  <c r="N19" i="2"/>
  <c r="O19" i="2"/>
  <c r="N67" i="2"/>
  <c r="O67" i="2"/>
  <c r="N13" i="2"/>
  <c r="O112" i="2"/>
  <c r="N28" i="2"/>
  <c r="O28" i="2"/>
  <c r="O69" i="2"/>
  <c r="N69" i="2"/>
  <c r="N75" i="2"/>
  <c r="O75" i="2"/>
  <c r="N57" i="2"/>
  <c r="O57" i="2"/>
  <c r="O50" i="2"/>
  <c r="N50" i="2"/>
  <c r="N86" i="2"/>
  <c r="N125" i="2"/>
  <c r="N126" i="2"/>
  <c r="N92" i="2"/>
  <c r="N104" i="2"/>
  <c r="N102" i="2"/>
  <c r="N177" i="2"/>
  <c r="N178" i="2"/>
  <c r="N153" i="2"/>
  <c r="N179" i="2"/>
  <c r="N88" i="2"/>
  <c r="N158" i="2"/>
  <c r="N107" i="2"/>
  <c r="N127" i="2"/>
  <c r="N174" i="2"/>
  <c r="N94" i="2"/>
  <c r="N139" i="2"/>
  <c r="N172" i="2"/>
  <c r="N83" i="2"/>
  <c r="N140" i="2"/>
  <c r="N129" i="2"/>
  <c r="N171" i="2"/>
  <c r="N141" i="2"/>
  <c r="N130" i="2"/>
  <c r="N108" i="2"/>
  <c r="N175" i="2"/>
  <c r="N138" i="2"/>
  <c r="N156" i="2"/>
  <c r="N135" i="2"/>
  <c r="N176" i="2"/>
  <c r="N151" i="2"/>
  <c r="N124" i="2"/>
  <c r="N128" i="2"/>
  <c r="N7" i="3"/>
  <c r="N101" i="2"/>
  <c r="N5" i="3" s="1"/>
  <c r="N103" i="2"/>
  <c r="N142" i="2"/>
  <c r="N136" i="2"/>
  <c r="N134" i="2"/>
  <c r="N114" i="2"/>
  <c r="N155" i="2"/>
  <c r="N113" i="2"/>
  <c r="K3" i="3"/>
  <c r="K6" i="3"/>
  <c r="K2" i="3"/>
  <c r="F3" i="3"/>
  <c r="K5" i="3"/>
  <c r="K7" i="3"/>
  <c r="F6" i="3"/>
  <c r="F2" i="3"/>
  <c r="K4" i="3"/>
  <c r="B14" i="3"/>
  <c r="B15" i="3" s="1"/>
  <c r="B16" i="3" s="1"/>
  <c r="B17" i="3" s="1"/>
  <c r="N4" i="3" l="1"/>
  <c r="N2" i="3"/>
  <c r="O5" i="3"/>
  <c r="O7" i="3"/>
  <c r="O4" i="3"/>
  <c r="O6" i="3"/>
  <c r="A6" i="2"/>
  <c r="M5" i="2"/>
  <c r="L2" i="3"/>
  <c r="L4" i="3"/>
  <c r="L3" i="3"/>
  <c r="L7" i="3"/>
  <c r="J5" i="3"/>
  <c r="J6" i="3"/>
  <c r="A7" i="2" l="1"/>
  <c r="M6" i="2"/>
  <c r="A8" i="2" l="1"/>
  <c r="M7" i="2"/>
  <c r="A9" i="2" l="1"/>
  <c r="M8" i="2"/>
  <c r="M2" i="3" s="1"/>
  <c r="A10" i="2" l="1"/>
  <c r="M9" i="2"/>
  <c r="A11" i="2" l="1"/>
  <c r="M10" i="2"/>
  <c r="A12" i="2" l="1"/>
  <c r="M11" i="2"/>
  <c r="M12" i="2" l="1"/>
  <c r="A13" i="2"/>
  <c r="M13" i="2" l="1"/>
  <c r="A14" i="2"/>
  <c r="M14" i="2" l="1"/>
  <c r="A15" i="2"/>
  <c r="M15" i="2" l="1"/>
  <c r="A16" i="2"/>
  <c r="M16" i="2" l="1"/>
  <c r="A17" i="2"/>
  <c r="M17" i="2" l="1"/>
  <c r="A18" i="2"/>
  <c r="M18" i="2" l="1"/>
  <c r="A19" i="2"/>
  <c r="A20" i="2" l="1"/>
  <c r="M19" i="2"/>
  <c r="A21" i="2" l="1"/>
  <c r="M20" i="2"/>
  <c r="A22" i="2" l="1"/>
  <c r="M21" i="2"/>
  <c r="A23" i="2" l="1"/>
  <c r="M22" i="2"/>
  <c r="A24" i="2" l="1"/>
  <c r="M23" i="2"/>
  <c r="A25" i="2" l="1"/>
  <c r="M24" i="2"/>
  <c r="A26" i="2" l="1"/>
  <c r="M25" i="2"/>
  <c r="A27" i="2" l="1"/>
  <c r="M26" i="2"/>
  <c r="A28" i="2" l="1"/>
  <c r="M27" i="2"/>
  <c r="A29" i="2" l="1"/>
  <c r="M28" i="2"/>
  <c r="A30" i="2" l="1"/>
  <c r="M29" i="2"/>
  <c r="A31" i="2" l="1"/>
  <c r="M30" i="2"/>
  <c r="M31" i="2" l="1"/>
  <c r="A32" i="2"/>
  <c r="A33" i="2" l="1"/>
  <c r="M32" i="2"/>
  <c r="A34" i="2" l="1"/>
  <c r="M33" i="2"/>
  <c r="A35" i="2" l="1"/>
  <c r="M34" i="2"/>
  <c r="A36" i="2" l="1"/>
  <c r="M35" i="2"/>
  <c r="A37" i="2" l="1"/>
  <c r="M36" i="2"/>
  <c r="A38" i="2" l="1"/>
  <c r="M37" i="2"/>
  <c r="A39" i="2" l="1"/>
  <c r="M38" i="2"/>
  <c r="A40" i="2" l="1"/>
  <c r="M39" i="2"/>
  <c r="A41" i="2" l="1"/>
  <c r="M40" i="2"/>
  <c r="A42" i="2" l="1"/>
  <c r="M41" i="2"/>
  <c r="A43" i="2" l="1"/>
  <c r="M42" i="2"/>
  <c r="A44" i="2" l="1"/>
  <c r="M43" i="2"/>
  <c r="A45" i="2" l="1"/>
  <c r="M44" i="2"/>
  <c r="A46" i="2" l="1"/>
  <c r="M45" i="2"/>
  <c r="A47" i="2" l="1"/>
  <c r="M46" i="2"/>
  <c r="A48" i="2" l="1"/>
  <c r="M47" i="2"/>
  <c r="A49" i="2" l="1"/>
  <c r="M48" i="2"/>
  <c r="A50" i="2" l="1"/>
  <c r="M49" i="2"/>
  <c r="A51" i="2" l="1"/>
  <c r="M50" i="2"/>
  <c r="A52" i="2" l="1"/>
  <c r="M51" i="2"/>
  <c r="A53" i="2" l="1"/>
  <c r="M52" i="2"/>
  <c r="A54" i="2" l="1"/>
  <c r="M53" i="2"/>
  <c r="A55" i="2" l="1"/>
  <c r="M54" i="2"/>
  <c r="A56" i="2" l="1"/>
  <c r="M55" i="2"/>
  <c r="A57" i="2" l="1"/>
  <c r="M56" i="2"/>
  <c r="A58" i="2" l="1"/>
  <c r="M57" i="2"/>
  <c r="A59" i="2" l="1"/>
  <c r="M58" i="2"/>
  <c r="A60" i="2" l="1"/>
  <c r="M59" i="2"/>
  <c r="A61" i="2" l="1"/>
  <c r="M60" i="2"/>
  <c r="A62" i="2" l="1"/>
  <c r="M61" i="2"/>
  <c r="A63" i="2" l="1"/>
  <c r="M62" i="2"/>
  <c r="A64" i="2" l="1"/>
  <c r="M63" i="2"/>
  <c r="A65" i="2" l="1"/>
  <c r="M64" i="2"/>
  <c r="A66" i="2" l="1"/>
  <c r="M65" i="2"/>
  <c r="A67" i="2" l="1"/>
  <c r="M66" i="2"/>
  <c r="A68" i="2" l="1"/>
  <c r="M67" i="2"/>
  <c r="A69" i="2" l="1"/>
  <c r="M68" i="2"/>
  <c r="A70" i="2" l="1"/>
  <c r="M69" i="2"/>
  <c r="A71" i="2" l="1"/>
  <c r="M70" i="2"/>
  <c r="A72" i="2" l="1"/>
  <c r="M71" i="2"/>
  <c r="A73" i="2" l="1"/>
  <c r="M72" i="2"/>
  <c r="A74" i="2" l="1"/>
  <c r="M73" i="2"/>
  <c r="A75" i="2" l="1"/>
  <c r="M74" i="2"/>
  <c r="A76" i="2" l="1"/>
  <c r="M75" i="2"/>
  <c r="A77" i="2" l="1"/>
  <c r="M76" i="2"/>
  <c r="A78" i="2" l="1"/>
  <c r="M77" i="2"/>
  <c r="A79" i="2" l="1"/>
  <c r="M78" i="2"/>
  <c r="A80" i="2" l="1"/>
  <c r="M79" i="2"/>
  <c r="A81" i="2" l="1"/>
  <c r="M80" i="2"/>
  <c r="A82" i="2" l="1"/>
  <c r="M81" i="2"/>
  <c r="A83" i="2" l="1"/>
  <c r="M82" i="2"/>
  <c r="A84" i="2" l="1"/>
  <c r="M83" i="2"/>
  <c r="A85" i="2" l="1"/>
  <c r="M84" i="2"/>
  <c r="A86" i="2" l="1"/>
  <c r="M85" i="2"/>
  <c r="A87" i="2" l="1"/>
  <c r="M86" i="2"/>
  <c r="A88" i="2" l="1"/>
  <c r="M87" i="2"/>
  <c r="A89" i="2" l="1"/>
  <c r="M88" i="2"/>
  <c r="M4" i="3" s="1"/>
  <c r="A90" i="2" l="1"/>
  <c r="M89" i="2"/>
  <c r="A91" i="2" l="1"/>
  <c r="M90" i="2"/>
  <c r="A92" i="2" l="1"/>
  <c r="M91" i="2"/>
  <c r="A93" i="2" l="1"/>
  <c r="M92" i="2"/>
  <c r="A94" i="2" l="1"/>
  <c r="M93" i="2"/>
  <c r="A95" i="2" l="1"/>
  <c r="M94" i="2"/>
  <c r="A96" i="2" l="1"/>
  <c r="M95" i="2"/>
  <c r="A97" i="2" l="1"/>
  <c r="M96" i="2"/>
  <c r="A98" i="2" l="1"/>
  <c r="M97" i="2"/>
  <c r="A99" i="2" l="1"/>
  <c r="M98" i="2"/>
  <c r="A100" i="2" l="1"/>
  <c r="M99" i="2"/>
  <c r="A101" i="2" l="1"/>
  <c r="M100" i="2"/>
  <c r="A102" i="2" l="1"/>
  <c r="M101" i="2"/>
  <c r="M5" i="3" s="1"/>
  <c r="A103" i="2" l="1"/>
  <c r="M102" i="2"/>
  <c r="A104" i="2" l="1"/>
  <c r="M103" i="2"/>
  <c r="A105" i="2" l="1"/>
  <c r="M104" i="2"/>
  <c r="A106" i="2" l="1"/>
  <c r="M105" i="2"/>
  <c r="A107" i="2" l="1"/>
  <c r="M106" i="2"/>
  <c r="A108" i="2" l="1"/>
  <c r="M107" i="2"/>
  <c r="A109" i="2" l="1"/>
  <c r="M108" i="2"/>
  <c r="A110" i="2" l="1"/>
  <c r="M109" i="2"/>
  <c r="A111" i="2" l="1"/>
  <c r="M110" i="2"/>
  <c r="A112" i="2" l="1"/>
  <c r="M111" i="2"/>
  <c r="M3" i="3" s="1"/>
  <c r="A113" i="2" l="1"/>
  <c r="M112" i="2"/>
  <c r="A114" i="2" l="1"/>
  <c r="M113" i="2"/>
  <c r="A115" i="2" l="1"/>
  <c r="M114" i="2"/>
  <c r="A116" i="2" l="1"/>
  <c r="M115" i="2"/>
  <c r="A117" i="2" l="1"/>
  <c r="M116" i="2"/>
  <c r="A118" i="2" l="1"/>
  <c r="M117" i="2"/>
  <c r="A119" i="2" l="1"/>
  <c r="M118" i="2"/>
  <c r="A120" i="2" l="1"/>
  <c r="M119" i="2"/>
  <c r="A121" i="2" l="1"/>
  <c r="M120" i="2"/>
  <c r="A122" i="2" l="1"/>
  <c r="M121" i="2"/>
  <c r="A123" i="2" l="1"/>
  <c r="M122" i="2"/>
  <c r="A124" i="2" l="1"/>
  <c r="M123" i="2"/>
  <c r="A125" i="2" l="1"/>
  <c r="M124" i="2"/>
  <c r="A126" i="2" l="1"/>
  <c r="M125" i="2"/>
  <c r="A127" i="2" l="1"/>
  <c r="M126" i="2"/>
  <c r="A128" i="2" l="1"/>
  <c r="M127" i="2"/>
  <c r="A129" i="2" l="1"/>
  <c r="M128" i="2"/>
  <c r="A130" i="2" l="1"/>
  <c r="M129" i="2"/>
  <c r="A131" i="2" l="1"/>
  <c r="M130" i="2"/>
  <c r="A132" i="2" l="1"/>
  <c r="M131" i="2"/>
  <c r="A133" i="2" l="1"/>
  <c r="M132" i="2"/>
  <c r="A134" i="2" l="1"/>
  <c r="M133" i="2"/>
  <c r="A135" i="2" l="1"/>
  <c r="M134" i="2"/>
  <c r="A136" i="2" l="1"/>
  <c r="M135" i="2"/>
  <c r="A137" i="2" l="1"/>
  <c r="M136" i="2"/>
  <c r="A138" i="2" l="1"/>
  <c r="M137" i="2"/>
  <c r="A139" i="2" l="1"/>
  <c r="M138" i="2"/>
  <c r="A140" i="2" l="1"/>
  <c r="M139" i="2"/>
  <c r="A141" i="2" l="1"/>
  <c r="M140" i="2"/>
  <c r="A142" i="2" l="1"/>
  <c r="M141" i="2"/>
  <c r="A143" i="2" l="1"/>
  <c r="M142" i="2"/>
  <c r="A144" i="2" l="1"/>
  <c r="M143" i="2"/>
  <c r="A145" i="2" l="1"/>
  <c r="M144" i="2"/>
  <c r="A146" i="2" l="1"/>
  <c r="M145" i="2"/>
  <c r="A147" i="2" l="1"/>
  <c r="M146" i="2"/>
  <c r="A148" i="2" l="1"/>
  <c r="M147" i="2"/>
  <c r="A149" i="2" l="1"/>
  <c r="M148" i="2"/>
  <c r="A150" i="2" l="1"/>
  <c r="M149" i="2"/>
  <c r="A151" i="2" l="1"/>
  <c r="M150" i="2"/>
  <c r="A152" i="2" l="1"/>
  <c r="M151" i="2"/>
  <c r="A153" i="2" l="1"/>
  <c r="M152" i="2"/>
  <c r="A154" i="2" l="1"/>
  <c r="M153" i="2"/>
  <c r="A155" i="2" l="1"/>
  <c r="M154" i="2"/>
  <c r="A156" i="2" l="1"/>
  <c r="M155" i="2"/>
  <c r="A157" i="2" l="1"/>
  <c r="M156" i="2"/>
  <c r="A158" i="2" l="1"/>
  <c r="M157" i="2"/>
  <c r="A159" i="2" l="1"/>
  <c r="M158" i="2"/>
  <c r="A160" i="2" l="1"/>
  <c r="M159" i="2"/>
  <c r="A161" i="2" l="1"/>
  <c r="M160" i="2"/>
  <c r="A162" i="2" l="1"/>
  <c r="M161" i="2"/>
  <c r="A163" i="2" l="1"/>
  <c r="M162" i="2"/>
  <c r="A164" i="2" l="1"/>
  <c r="M163" i="2"/>
  <c r="A165" i="2" l="1"/>
  <c r="M164" i="2"/>
  <c r="A166" i="2" l="1"/>
  <c r="M165" i="2"/>
  <c r="A167" i="2" l="1"/>
  <c r="M166" i="2"/>
  <c r="A168" i="2" l="1"/>
  <c r="M167" i="2"/>
  <c r="A169" i="2" l="1"/>
  <c r="M168" i="2"/>
  <c r="A170" i="2" l="1"/>
  <c r="M169" i="2"/>
  <c r="A171" i="2" l="1"/>
  <c r="M170" i="2"/>
  <c r="A172" i="2" l="1"/>
  <c r="M171" i="2"/>
  <c r="A173" i="2" l="1"/>
  <c r="M172" i="2"/>
  <c r="A174" i="2" l="1"/>
  <c r="M173" i="2"/>
  <c r="A175" i="2" l="1"/>
  <c r="A176" i="2" s="1"/>
  <c r="M174" i="2"/>
  <c r="A177" i="2" l="1"/>
  <c r="M176" i="2"/>
  <c r="A178" i="2" l="1"/>
  <c r="M177" i="2"/>
  <c r="A179" i="2" l="1"/>
  <c r="M178" i="2"/>
  <c r="A180" i="2" l="1"/>
  <c r="M179" i="2"/>
  <c r="A181" i="2" l="1"/>
  <c r="M180" i="2"/>
  <c r="A182" i="2" l="1"/>
  <c r="M181" i="2"/>
  <c r="A183" i="2" l="1"/>
  <c r="M182" i="2"/>
  <c r="A184" i="2" l="1"/>
  <c r="M183" i="2"/>
  <c r="A185" i="2" l="1"/>
  <c r="M184" i="2"/>
  <c r="A186" i="2" l="1"/>
  <c r="M185" i="2"/>
  <c r="M186" i="2" l="1"/>
  <c r="M6" i="3" s="1"/>
  <c r="O3" i="3"/>
  <c r="N3" i="2"/>
  <c r="N3" i="3" s="1"/>
  <c r="P3" i="2"/>
  <c r="P3" i="3" s="1"/>
  <c r="M7" i="3" l="1"/>
  <c r="O2" i="3"/>
</calcChain>
</file>

<file path=xl/sharedStrings.xml><?xml version="1.0" encoding="utf-8"?>
<sst xmlns="http://schemas.openxmlformats.org/spreadsheetml/2006/main" count="454" uniqueCount="109">
  <si>
    <t>Employee ID</t>
  </si>
  <si>
    <t>Employee Name</t>
  </si>
  <si>
    <t xml:space="preserve">Department </t>
  </si>
  <si>
    <t>Role</t>
  </si>
  <si>
    <t>Sick Entitled</t>
  </si>
  <si>
    <t>Casual Entitled</t>
  </si>
  <si>
    <t>Annual Entitled</t>
  </si>
  <si>
    <t>EMP001</t>
  </si>
  <si>
    <t xml:space="preserve">John Doe	</t>
  </si>
  <si>
    <t>Sales</t>
  </si>
  <si>
    <t>Executive</t>
  </si>
  <si>
    <t>EMP002</t>
  </si>
  <si>
    <t>Priya</t>
  </si>
  <si>
    <t>HR</t>
  </si>
  <si>
    <t>Manger</t>
  </si>
  <si>
    <t>EMP003</t>
  </si>
  <si>
    <t>EMP004</t>
  </si>
  <si>
    <t>Arun</t>
  </si>
  <si>
    <t>UI/UX</t>
  </si>
  <si>
    <t>Designer</t>
  </si>
  <si>
    <t>EMP005</t>
  </si>
  <si>
    <t>Aariz</t>
  </si>
  <si>
    <t>QA</t>
  </si>
  <si>
    <t>Developer</t>
  </si>
  <si>
    <t>EMP006</t>
  </si>
  <si>
    <t>Date</t>
  </si>
  <si>
    <t>Emp ID</t>
  </si>
  <si>
    <t>Name</t>
  </si>
  <si>
    <t>Dept</t>
  </si>
  <si>
    <t>Check IN</t>
  </si>
  <si>
    <t>Chech OUT</t>
  </si>
  <si>
    <t>Hours Worked</t>
  </si>
  <si>
    <t>Status</t>
  </si>
  <si>
    <t>Leave Type</t>
  </si>
  <si>
    <t>Leave Reason</t>
  </si>
  <si>
    <t>Extra Hours</t>
  </si>
  <si>
    <t>Casual Leave</t>
  </si>
  <si>
    <t>Sick Leave</t>
  </si>
  <si>
    <t>Family Function</t>
  </si>
  <si>
    <t>Fever</t>
  </si>
  <si>
    <t>Sick Used</t>
  </si>
  <si>
    <t>Casual Used</t>
  </si>
  <si>
    <t>Annual Used</t>
  </si>
  <si>
    <t>Sick Balance</t>
  </si>
  <si>
    <t>Casual Balance</t>
  </si>
  <si>
    <t>Annual Balance</t>
  </si>
  <si>
    <t>Comp-Off Earned</t>
  </si>
  <si>
    <t>Attendance &amp; Leave Dashboard</t>
  </si>
  <si>
    <t>Extra Hours Summary</t>
  </si>
  <si>
    <t>Comp-Off Summary</t>
  </si>
  <si>
    <t>Row Labels</t>
  </si>
  <si>
    <t>Grand Total</t>
  </si>
  <si>
    <t>Sum of Annual Used</t>
  </si>
  <si>
    <t>Tot.No.Of leaves</t>
  </si>
  <si>
    <t>Sum of Tot.No.Of leaves</t>
  </si>
  <si>
    <t>Total Leaves by Employee</t>
  </si>
  <si>
    <t>Sum of Extra Hours</t>
  </si>
  <si>
    <t>Annual leave summary</t>
  </si>
  <si>
    <t>Mini</t>
  </si>
  <si>
    <t>8 hrs of Extra Hours = 1Comp-Off</t>
  </si>
  <si>
    <t>zoya</t>
  </si>
  <si>
    <t>fever</t>
  </si>
  <si>
    <t>Day</t>
  </si>
  <si>
    <t>Pongal</t>
  </si>
  <si>
    <t>Thiruvalluvar Day</t>
  </si>
  <si>
    <t>Uzhavar Thirunal</t>
  </si>
  <si>
    <t>Republic Day</t>
  </si>
  <si>
    <t>Maha Shivaratri</t>
  </si>
  <si>
    <t>Independence Day</t>
  </si>
  <si>
    <t>Gandhi Jayanti</t>
  </si>
  <si>
    <t>Ayudha Pooja</t>
  </si>
  <si>
    <t>Vijayadashami</t>
  </si>
  <si>
    <t>Weekend</t>
  </si>
  <si>
    <t>Sunday</t>
  </si>
  <si>
    <t>Saturday</t>
  </si>
  <si>
    <t>Muharram*</t>
  </si>
  <si>
    <t>New Year's Day</t>
  </si>
  <si>
    <t>Holiday Name</t>
  </si>
  <si>
    <t>Is Holiday</t>
  </si>
  <si>
    <t>Wednesday</t>
  </si>
  <si>
    <t>Tuesday</t>
  </si>
  <si>
    <t>Thursday</t>
  </si>
  <si>
    <t>Ramzan (Eid-ul-Fitr)*</t>
  </si>
  <si>
    <t>Monday</t>
  </si>
  <si>
    <t>Tamil New Year / Ambedkar Jayanti</t>
  </si>
  <si>
    <t>May Day</t>
  </si>
  <si>
    <t>Buddha Purnima</t>
  </si>
  <si>
    <t>Friday</t>
  </si>
  <si>
    <t>Ganesh Chaturthi</t>
  </si>
  <si>
    <t>Deepavali*</t>
  </si>
  <si>
    <t>Christmas</t>
  </si>
  <si>
    <t>Comp-Off Earned for mored than 4 hrs</t>
  </si>
  <si>
    <t>Late comers</t>
  </si>
  <si>
    <t>TOTAL WORK HOURS:9.00 TO 6 PM[9 HRS]</t>
  </si>
  <si>
    <t xml:space="preserve"> Half Day</t>
  </si>
  <si>
    <t xml:space="preserve"> </t>
  </si>
  <si>
    <t>WFH</t>
  </si>
  <si>
    <t>yes</t>
  </si>
  <si>
    <t>Early leave</t>
  </si>
  <si>
    <t>Missing Punch</t>
  </si>
  <si>
    <t>Sum of Comp-Off Earned for mored than 4 hrs</t>
  </si>
  <si>
    <t>worked on holidays</t>
  </si>
  <si>
    <t>Sum of Is Holiday</t>
  </si>
  <si>
    <t>Total no.of half days</t>
  </si>
  <si>
    <t>Sum of  Half Day</t>
  </si>
  <si>
    <t>Work from Home</t>
  </si>
  <si>
    <t>Sum of WFH</t>
  </si>
  <si>
    <t>Details for Sum of Annual Used - Name: Arun</t>
  </si>
  <si>
    <t>Annual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</si>
</sst>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8" fontId="6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5" borderId="3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31">
    <dxf>
      <fill>
        <patternFill>
          <bgColor theme="4" tint="0.59996337778862885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DDE1"/>
      <color rgb="FFFFFFFF"/>
      <color rgb="FFEE9CA7"/>
      <color rgb="FFF4BEC4"/>
      <color rgb="FF0B3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[Attendiebear.xlsx]Dashboard Values!PivotTable3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Values'!$B$6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Values'!$A$7:$A$13</c:f>
              <c:strCache>
                <c:ptCount val="6"/>
                <c:pt idx="0">
                  <c:v>Aariz</c:v>
                </c:pt>
                <c:pt idx="1">
                  <c:v>Arun</c:v>
                </c:pt>
                <c:pt idx="2">
                  <c:v>John Doe	</c:v>
                </c:pt>
                <c:pt idx="3">
                  <c:v>Mini</c:v>
                </c:pt>
                <c:pt idx="4">
                  <c:v>Priya</c:v>
                </c:pt>
                <c:pt idx="5">
                  <c:v>zoya</c:v>
                </c:pt>
              </c:strCache>
            </c:strRef>
          </c:cat>
          <c:val>
            <c:numRef>
              <c:f>'Dashboard Values'!$B$7:$B$13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5-4847-AFD0-96EA6B1D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3375056"/>
        <c:axId val="754922032"/>
      </c:barChart>
      <c:catAx>
        <c:axId val="12133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22032"/>
        <c:crosses val="autoZero"/>
        <c:auto val="1"/>
        <c:lblAlgn val="ctr"/>
        <c:lblOffset val="100"/>
        <c:noMultiLvlLbl val="0"/>
      </c:catAx>
      <c:valAx>
        <c:axId val="7549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[Attendiebear.xlsx]Dashboard Values!PivotTable4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6251033689281988E-2"/>
          <c:y val="0.27964968664631212"/>
          <c:w val="0.59111072160500489"/>
          <c:h val="0.67273126573464026"/>
        </c:manualLayout>
      </c:layout>
      <c:doughnutChart>
        <c:varyColors val="1"/>
        <c:ser>
          <c:idx val="0"/>
          <c:order val="0"/>
          <c:tx>
            <c:strRef>
              <c:f>'Dashboard Values'!$E$6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D-4E0A-A649-369924A48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D-4E0A-A649-369924A48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D-4E0A-A649-369924A489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BD-4E0A-A649-369924A489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BD-4E0A-A649-369924A489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BD-4E0A-A649-369924A48932}"/>
              </c:ext>
            </c:extLst>
          </c:dPt>
          <c:cat>
            <c:strRef>
              <c:f>'Dashboard Values'!$D$7:$D$13</c:f>
              <c:strCache>
                <c:ptCount val="6"/>
                <c:pt idx="0">
                  <c:v>Aariz</c:v>
                </c:pt>
                <c:pt idx="1">
                  <c:v>Arun</c:v>
                </c:pt>
                <c:pt idx="2">
                  <c:v>John Doe	</c:v>
                </c:pt>
                <c:pt idx="3">
                  <c:v>Mini</c:v>
                </c:pt>
                <c:pt idx="4">
                  <c:v>Priya</c:v>
                </c:pt>
                <c:pt idx="5">
                  <c:v>zoya</c:v>
                </c:pt>
              </c:strCache>
            </c:strRef>
          </c:cat>
          <c:val>
            <c:numRef>
              <c:f>'Dashboard Values'!$E$7:$E$13</c:f>
              <c:numCache>
                <c:formatCode>General</c:formatCode>
                <c:ptCount val="6"/>
                <c:pt idx="0">
                  <c:v>10</c:v>
                </c:pt>
                <c:pt idx="1">
                  <c:v>16.8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D-4E0A-A649-369924A4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1649947866106"/>
          <c:y val="0.25127323370292998"/>
          <c:w val="0.31858842987092367"/>
          <c:h val="0.67282393272269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[Attendiebear.xlsx]Dashboard Values!PivotTable5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flat" cmpd="sng" algn="ctr">
            <a:solidFill>
              <a:schemeClr val="dk1">
                <a:shade val="15000"/>
              </a:schemeClr>
            </a:solidFill>
            <a:prstDash val="solid"/>
            <a:miter lim="800000"/>
          </a:ln>
          <a:effectLst/>
        </c:spPr>
        <c:marker>
          <c:symbol val="circle"/>
          <c:size val="5"/>
          <c:spPr>
            <a:solidFill>
              <a:schemeClr val="dk1"/>
            </a:solidFill>
            <a:ln w="12700" cap="flat" cmpd="sng" algn="ctr">
              <a:solidFill>
                <a:schemeClr val="dk1">
                  <a:shade val="15000"/>
                </a:schemeClr>
              </a:solidFill>
              <a:prstDash val="solid"/>
              <a:miter lim="800000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Values'!$H$6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flat" cmpd="sng" algn="ctr">
              <a:solidFill>
                <a:schemeClr val="dk1">
                  <a:shade val="15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15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'Dashboard Values'!$G$7:$G$13</c:f>
              <c:strCache>
                <c:ptCount val="6"/>
                <c:pt idx="0">
                  <c:v>Aariz</c:v>
                </c:pt>
                <c:pt idx="1">
                  <c:v>Arun</c:v>
                </c:pt>
                <c:pt idx="2">
                  <c:v>John Doe	</c:v>
                </c:pt>
                <c:pt idx="3">
                  <c:v>Mini</c:v>
                </c:pt>
                <c:pt idx="4">
                  <c:v>Priya</c:v>
                </c:pt>
                <c:pt idx="5">
                  <c:v>zoya</c:v>
                </c:pt>
              </c:strCache>
            </c:strRef>
          </c:cat>
          <c:val>
            <c:numRef>
              <c:f>'Dashboard Values'!$H$7:$H$13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9-4491-A887-03645F2A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092656"/>
        <c:axId val="964682624"/>
      </c:lineChart>
      <c:catAx>
        <c:axId val="10480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82624"/>
        <c:crosses val="autoZero"/>
        <c:auto val="1"/>
        <c:lblAlgn val="ctr"/>
        <c:lblOffset val="100"/>
        <c:noMultiLvlLbl val="0"/>
      </c:catAx>
      <c:valAx>
        <c:axId val="9646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dbl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593632"/>
        <c:axId val="1339589792"/>
      </c:lineChart>
      <c:catAx>
        <c:axId val="13395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89792"/>
        <c:crosses val="autoZero"/>
        <c:auto val="1"/>
        <c:lblAlgn val="ctr"/>
        <c:lblOffset val="100"/>
        <c:noMultiLvlLbl val="0"/>
      </c:catAx>
      <c:valAx>
        <c:axId val="13395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[Attendiebear.xlsx]Dashboard Values!PivotTable8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'Dashboard Values'!$B$17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2-4679-BDA0-4F39D82F28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2-4679-BDA0-4F39D82F28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A2-4679-BDA0-4F39D82F28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A2-4679-BDA0-4F39D82F28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A2-4679-BDA0-4F39D82F28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A2-4679-BDA0-4F39D82F2841}"/>
              </c:ext>
            </c:extLst>
          </c:dPt>
          <c:cat>
            <c:strRef>
              <c:f>'Dashboard Values'!$A$18:$A$24</c:f>
              <c:strCache>
                <c:ptCount val="6"/>
                <c:pt idx="0">
                  <c:v>Aariz</c:v>
                </c:pt>
                <c:pt idx="1">
                  <c:v>Arun</c:v>
                </c:pt>
                <c:pt idx="2">
                  <c:v>John Doe	</c:v>
                </c:pt>
                <c:pt idx="3">
                  <c:v>Mini</c:v>
                </c:pt>
                <c:pt idx="4">
                  <c:v>Priya</c:v>
                </c:pt>
                <c:pt idx="5">
                  <c:v>zoya</c:v>
                </c:pt>
              </c:strCache>
            </c:strRef>
          </c:cat>
          <c:val>
            <c:numRef>
              <c:f>'Dashboard Values'!$B$18:$B$24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A2-4679-BDA0-4F39D82F2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79181159265671"/>
          <c:y val="0.27616933202033661"/>
          <c:w val="0.25210791740463334"/>
          <c:h val="0.67309667458326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[Attendiebear.xlsx]Dashboard Values!PivotTable9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Values'!$E$17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'Dashboard Values'!$D$18:$D$24</c:f>
              <c:strCache>
                <c:ptCount val="6"/>
                <c:pt idx="0">
                  <c:v>Aariz</c:v>
                </c:pt>
                <c:pt idx="1">
                  <c:v>Arun</c:v>
                </c:pt>
                <c:pt idx="2">
                  <c:v>John Doe	</c:v>
                </c:pt>
                <c:pt idx="3">
                  <c:v>Mini</c:v>
                </c:pt>
                <c:pt idx="4">
                  <c:v>Priya</c:v>
                </c:pt>
                <c:pt idx="5">
                  <c:v>zoya</c:v>
                </c:pt>
              </c:strCache>
            </c:strRef>
          </c:cat>
          <c:val>
            <c:numRef>
              <c:f>'Dashboard Values'!$E$18:$E$24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D-4F08-B9AD-0127DBED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904080"/>
        <c:axId val="1211902160"/>
      </c:barChart>
      <c:catAx>
        <c:axId val="121190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02160"/>
        <c:crosses val="autoZero"/>
        <c:auto val="1"/>
        <c:lblAlgn val="ctr"/>
        <c:lblOffset val="100"/>
        <c:noMultiLvlLbl val="0"/>
      </c:catAx>
      <c:valAx>
        <c:axId val="12119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[Attendiebear.xlsx]Dashboard Values!PivotTable10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Values'!$H$17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Values'!$G$18:$G$24</c:f>
              <c:strCache>
                <c:ptCount val="6"/>
                <c:pt idx="0">
                  <c:v>Aariz</c:v>
                </c:pt>
                <c:pt idx="1">
                  <c:v>Arun</c:v>
                </c:pt>
                <c:pt idx="2">
                  <c:v>John Doe	</c:v>
                </c:pt>
                <c:pt idx="3">
                  <c:v>Mini</c:v>
                </c:pt>
                <c:pt idx="4">
                  <c:v>Priya</c:v>
                </c:pt>
                <c:pt idx="5">
                  <c:v>zoya</c:v>
                </c:pt>
              </c:strCache>
            </c:strRef>
          </c:cat>
          <c:val>
            <c:numRef>
              <c:f>'Dashboard Values'!$H$18:$H$24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D-4B94-9149-4C8BA512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640576"/>
        <c:axId val="754631936"/>
      </c:lineChart>
      <c:catAx>
        <c:axId val="7546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31936"/>
        <c:crosses val="autoZero"/>
        <c:auto val="1"/>
        <c:lblAlgn val="ctr"/>
        <c:lblOffset val="100"/>
        <c:noMultiLvlLbl val="0"/>
      </c:catAx>
      <c:valAx>
        <c:axId val="7546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[Attendiebear.xlsx]Dashboard Values!PivotTable13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'Dashboard Values'!$B$28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'Dashboard Values'!$A$29:$A$35</c:f>
              <c:strCache>
                <c:ptCount val="6"/>
                <c:pt idx="0">
                  <c:v>Aariz</c:v>
                </c:pt>
                <c:pt idx="1">
                  <c:v>Arun</c:v>
                </c:pt>
                <c:pt idx="2">
                  <c:v>John Doe	</c:v>
                </c:pt>
                <c:pt idx="3">
                  <c:v>Mini</c:v>
                </c:pt>
                <c:pt idx="4">
                  <c:v>Priya</c:v>
                </c:pt>
                <c:pt idx="5">
                  <c:v>zoya</c:v>
                </c:pt>
              </c:strCache>
            </c:strRef>
          </c:cat>
          <c:val>
            <c:numRef>
              <c:f>'Dashboard Values'!$B$29:$B$35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A-4E2F-A6E5-647903DC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941407"/>
        <c:axId val="632941887"/>
      </c:lineChart>
      <c:catAx>
        <c:axId val="6329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41887"/>
        <c:crosses val="autoZero"/>
        <c:auto val="1"/>
        <c:lblAlgn val="ctr"/>
        <c:lblOffset val="100"/>
        <c:noMultiLvlLbl val="0"/>
      </c:catAx>
      <c:valAx>
        <c:axId val="632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4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png"/><Relationship Id="rId18" Type="http://schemas.openxmlformats.org/officeDocument/2006/relationships/image" Target="../media/image12.png"/><Relationship Id="rId3" Type="http://schemas.openxmlformats.org/officeDocument/2006/relationships/image" Target="../media/image3.svg"/><Relationship Id="rId21" Type="http://schemas.openxmlformats.org/officeDocument/2006/relationships/chart" Target="../charts/chart8.xml"/><Relationship Id="rId7" Type="http://schemas.openxmlformats.org/officeDocument/2006/relationships/chart" Target="../charts/chart2.xml"/><Relationship Id="rId12" Type="http://schemas.openxmlformats.org/officeDocument/2006/relationships/chart" Target="../charts/chart4.xml"/><Relationship Id="rId17" Type="http://schemas.openxmlformats.org/officeDocument/2006/relationships/chart" Target="../charts/chart6.xml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20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image" Target="../media/image8.png"/><Relationship Id="rId5" Type="http://schemas.openxmlformats.org/officeDocument/2006/relationships/image" Target="../media/image5.svg"/><Relationship Id="rId15" Type="http://schemas.openxmlformats.org/officeDocument/2006/relationships/chart" Target="../charts/chart5.xml"/><Relationship Id="rId10" Type="http://schemas.openxmlformats.org/officeDocument/2006/relationships/chart" Target="../charts/chart3.xml"/><Relationship Id="rId19" Type="http://schemas.openxmlformats.org/officeDocument/2006/relationships/chart" Target="../charts/chart7.xml"/><Relationship Id="rId4" Type="http://schemas.openxmlformats.org/officeDocument/2006/relationships/image" Target="../media/image4.png"/><Relationship Id="rId9" Type="http://schemas.openxmlformats.org/officeDocument/2006/relationships/image" Target="../media/image7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41946</xdr:rowOff>
    </xdr:from>
    <xdr:to>
      <xdr:col>22</xdr:col>
      <xdr:colOff>580239</xdr:colOff>
      <xdr:row>18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6ADF0A3-3862-0311-11D4-C624E4814C9E}"/>
            </a:ext>
          </a:extLst>
        </xdr:cNvPr>
        <xdr:cNvSpPr/>
      </xdr:nvSpPr>
      <xdr:spPr>
        <a:xfrm>
          <a:off x="38100" y="41946"/>
          <a:ext cx="13953339" cy="6663654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108860</xdr:colOff>
      <xdr:row>0</xdr:row>
      <xdr:rowOff>105632</xdr:rowOff>
    </xdr:from>
    <xdr:to>
      <xdr:col>3</xdr:col>
      <xdr:colOff>209726</xdr:colOff>
      <xdr:row>3</xdr:row>
      <xdr:rowOff>223706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79513B2-BE2A-E7D0-A0BB-7DE2A9A9EEC7}"/>
            </a:ext>
          </a:extLst>
        </xdr:cNvPr>
        <xdr:cNvSpPr/>
      </xdr:nvSpPr>
      <xdr:spPr>
        <a:xfrm>
          <a:off x="108860" y="105632"/>
          <a:ext cx="1925472" cy="1208643"/>
        </a:xfrm>
        <a:prstGeom prst="roundRect">
          <a:avLst>
            <a:gd name="adj" fmla="val 9486"/>
          </a:avLst>
        </a:prstGeom>
        <a:gradFill>
          <a:gsLst>
            <a:gs pos="0">
              <a:srgbClr val="F1ABB4"/>
            </a:gs>
            <a:gs pos="0">
              <a:srgbClr val="EE9CA7"/>
            </a:gs>
            <a:gs pos="68000">
              <a:srgbClr val="F4BEC4"/>
            </a:gs>
            <a:gs pos="4800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294082</xdr:colOff>
      <xdr:row>3</xdr:row>
      <xdr:rowOff>289560</xdr:rowOff>
    </xdr:from>
    <xdr:to>
      <xdr:col>7</xdr:col>
      <xdr:colOff>457199</xdr:colOff>
      <xdr:row>10</xdr:row>
      <xdr:rowOff>236220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0C3A852-7AEE-D0EA-07AC-A26B877073D5}"/>
            </a:ext>
          </a:extLst>
        </xdr:cNvPr>
        <xdr:cNvSpPr/>
      </xdr:nvSpPr>
      <xdr:spPr>
        <a:xfrm>
          <a:off x="2122882" y="1386840"/>
          <a:ext cx="2601517" cy="2506980"/>
        </a:xfrm>
        <a:prstGeom prst="roundRect">
          <a:avLst>
            <a:gd name="adj" fmla="val 8756"/>
          </a:avLst>
        </a:prstGeom>
        <a:gradFill>
          <a:gsLst>
            <a:gs pos="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517506</xdr:colOff>
      <xdr:row>3</xdr:row>
      <xdr:rowOff>281941</xdr:rowOff>
    </xdr:from>
    <xdr:to>
      <xdr:col>12</xdr:col>
      <xdr:colOff>563880</xdr:colOff>
      <xdr:row>10</xdr:row>
      <xdr:rowOff>228601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26C46B6-EDC4-A6E9-6B1D-83AFD3E3EE52}"/>
            </a:ext>
          </a:extLst>
        </xdr:cNvPr>
        <xdr:cNvSpPr/>
      </xdr:nvSpPr>
      <xdr:spPr>
        <a:xfrm>
          <a:off x="4784706" y="1379221"/>
          <a:ext cx="3094374" cy="2506980"/>
        </a:xfrm>
        <a:prstGeom prst="roundRect">
          <a:avLst>
            <a:gd name="adj" fmla="val 8756"/>
          </a:avLst>
        </a:prstGeom>
        <a:gradFill>
          <a:gsLst>
            <a:gs pos="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319497</xdr:colOff>
      <xdr:row>10</xdr:row>
      <xdr:rowOff>305638</xdr:rowOff>
    </xdr:from>
    <xdr:to>
      <xdr:col>12</xdr:col>
      <xdr:colOff>570032</xdr:colOff>
      <xdr:row>17</xdr:row>
      <xdr:rowOff>354575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8373E71-B301-BF00-A06B-0A02F926ABC5}"/>
            </a:ext>
          </a:extLst>
        </xdr:cNvPr>
        <xdr:cNvSpPr/>
      </xdr:nvSpPr>
      <xdr:spPr>
        <a:xfrm>
          <a:off x="2148297" y="3963238"/>
          <a:ext cx="5736935" cy="2609257"/>
        </a:xfrm>
        <a:prstGeom prst="roundRect">
          <a:avLst>
            <a:gd name="adj" fmla="val 8756"/>
          </a:avLst>
        </a:prstGeom>
        <a:gradFill>
          <a:gsLst>
            <a:gs pos="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11323</xdr:colOff>
      <xdr:row>3</xdr:row>
      <xdr:rowOff>269985</xdr:rowOff>
    </xdr:from>
    <xdr:to>
      <xdr:col>17</xdr:col>
      <xdr:colOff>538429</xdr:colOff>
      <xdr:row>11</xdr:row>
      <xdr:rowOff>222447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EA5FB80-28AB-A7D9-88D5-050ABA928AA7}"/>
            </a:ext>
          </a:extLst>
        </xdr:cNvPr>
        <xdr:cNvSpPr/>
      </xdr:nvSpPr>
      <xdr:spPr>
        <a:xfrm>
          <a:off x="7936123" y="1367265"/>
          <a:ext cx="2965506" cy="2878542"/>
        </a:xfrm>
        <a:prstGeom prst="roundRect">
          <a:avLst>
            <a:gd name="adj" fmla="val 8756"/>
          </a:avLst>
        </a:prstGeom>
        <a:gradFill>
          <a:gsLst>
            <a:gs pos="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46139</xdr:colOff>
      <xdr:row>11</xdr:row>
      <xdr:rowOff>286624</xdr:rowOff>
    </xdr:from>
    <xdr:to>
      <xdr:col>17</xdr:col>
      <xdr:colOff>573245</xdr:colOff>
      <xdr:row>17</xdr:row>
      <xdr:rowOff>350520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ED6AFD5-BCB7-70BC-6D27-7716C0E2A329}"/>
            </a:ext>
          </a:extLst>
        </xdr:cNvPr>
        <xdr:cNvSpPr/>
      </xdr:nvSpPr>
      <xdr:spPr>
        <a:xfrm>
          <a:off x="7970939" y="4309984"/>
          <a:ext cx="2965506" cy="2258456"/>
        </a:xfrm>
        <a:prstGeom prst="roundRect">
          <a:avLst>
            <a:gd name="adj" fmla="val 8756"/>
          </a:avLst>
        </a:prstGeom>
        <a:gradFill>
          <a:gsLst>
            <a:gs pos="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55926</xdr:colOff>
      <xdr:row>10</xdr:row>
      <xdr:rowOff>25168</xdr:rowOff>
    </xdr:from>
    <xdr:to>
      <xdr:col>22</xdr:col>
      <xdr:colOff>517321</xdr:colOff>
      <xdr:row>18</xdr:row>
      <xdr:rowOff>15239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2BAC9309-A343-9C22-75D1-BD5DA8B8AA51}"/>
            </a:ext>
          </a:extLst>
        </xdr:cNvPr>
        <xdr:cNvSpPr/>
      </xdr:nvSpPr>
      <xdr:spPr>
        <a:xfrm>
          <a:off x="11028726" y="3682768"/>
          <a:ext cx="2899795" cy="2916151"/>
        </a:xfrm>
        <a:prstGeom prst="roundRect">
          <a:avLst>
            <a:gd name="adj" fmla="val 8756"/>
          </a:avLst>
        </a:prstGeom>
        <a:gradFill>
          <a:gsLst>
            <a:gs pos="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37331</xdr:colOff>
      <xdr:row>3</xdr:row>
      <xdr:rowOff>281171</xdr:rowOff>
    </xdr:from>
    <xdr:to>
      <xdr:col>22</xdr:col>
      <xdr:colOff>582611</xdr:colOff>
      <xdr:row>9</xdr:row>
      <xdr:rowOff>327311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63AFC0C-4E70-4738-F4F3-C9E1F4DDBC3F}"/>
            </a:ext>
          </a:extLst>
        </xdr:cNvPr>
        <xdr:cNvSpPr/>
      </xdr:nvSpPr>
      <xdr:spPr>
        <a:xfrm>
          <a:off x="11010131" y="1378451"/>
          <a:ext cx="2983680" cy="2240700"/>
        </a:xfrm>
        <a:prstGeom prst="roundRect">
          <a:avLst>
            <a:gd name="adj" fmla="val 8756"/>
          </a:avLst>
        </a:prstGeom>
        <a:gradFill>
          <a:gsLst>
            <a:gs pos="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317185</xdr:colOff>
      <xdr:row>0</xdr:row>
      <xdr:rowOff>97243</xdr:rowOff>
    </xdr:from>
    <xdr:to>
      <xdr:col>22</xdr:col>
      <xdr:colOff>524312</xdr:colOff>
      <xdr:row>3</xdr:row>
      <xdr:rowOff>215317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508581A-75E4-BD47-B510-EC9E56ADEAEF}"/>
            </a:ext>
          </a:extLst>
        </xdr:cNvPr>
        <xdr:cNvSpPr/>
      </xdr:nvSpPr>
      <xdr:spPr>
        <a:xfrm>
          <a:off x="2145985" y="97243"/>
          <a:ext cx="11789527" cy="1215354"/>
        </a:xfrm>
        <a:prstGeom prst="roundRect">
          <a:avLst>
            <a:gd name="adj" fmla="val 9486"/>
          </a:avLst>
        </a:prstGeom>
        <a:gradFill>
          <a:gsLst>
            <a:gs pos="0">
              <a:srgbClr val="F1ABB4"/>
            </a:gs>
            <a:gs pos="0">
              <a:srgbClr val="EE9CA7"/>
            </a:gs>
            <a:gs pos="68000">
              <a:srgbClr val="F4BEC4"/>
            </a:gs>
            <a:gs pos="4800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79825</xdr:colOff>
      <xdr:row>3</xdr:row>
      <xdr:rowOff>302781</xdr:rowOff>
    </xdr:from>
    <xdr:to>
      <xdr:col>3</xdr:col>
      <xdr:colOff>194673</xdr:colOff>
      <xdr:row>18</xdr:row>
      <xdr:rowOff>5442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781CEB38-B41C-21AA-F463-254FC1863041}"/>
            </a:ext>
          </a:extLst>
        </xdr:cNvPr>
        <xdr:cNvSpPr/>
      </xdr:nvSpPr>
      <xdr:spPr>
        <a:xfrm>
          <a:off x="79825" y="1413124"/>
          <a:ext cx="1943648" cy="5254375"/>
        </a:xfrm>
        <a:prstGeom prst="roundRect">
          <a:avLst>
            <a:gd name="adj" fmla="val 9486"/>
          </a:avLst>
        </a:prstGeom>
        <a:gradFill>
          <a:gsLst>
            <a:gs pos="0">
              <a:srgbClr val="F1ABB4"/>
            </a:gs>
            <a:gs pos="0">
              <a:srgbClr val="EE9CA7"/>
            </a:gs>
            <a:gs pos="68000">
              <a:srgbClr val="F4BEC4"/>
            </a:gs>
            <a:gs pos="48000">
              <a:srgbClr val="FFDDE1"/>
            </a:gs>
            <a:gs pos="100000">
              <a:srgbClr val="EE9CA7"/>
            </a:gs>
          </a:gsLst>
          <a:lin ang="5400000" scaled="1"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200" b="1">
            <a:solidFill>
              <a:schemeClr val="tx1"/>
            </a:solidFill>
          </a:endParaRPr>
        </a:p>
        <a:p>
          <a:pPr algn="ctr"/>
          <a:endParaRPr lang="en-US" sz="1200" b="1">
            <a:solidFill>
              <a:schemeClr val="tx1"/>
            </a:solidFill>
          </a:endParaRPr>
        </a:p>
        <a:p>
          <a:pPr algn="ctr"/>
          <a:endParaRPr lang="en-US" sz="1200" b="1">
            <a:solidFill>
              <a:schemeClr val="tx1"/>
            </a:solidFill>
          </a:endParaRPr>
        </a:p>
        <a:p>
          <a:pPr algn="ctr"/>
          <a:endParaRPr lang="en-US" sz="1200" b="1">
            <a:solidFill>
              <a:schemeClr val="tx1"/>
            </a:solidFill>
          </a:endParaRPr>
        </a:p>
        <a:p>
          <a:pPr algn="ctr"/>
          <a:endParaRPr lang="en-US" sz="1200" b="1">
            <a:solidFill>
              <a:schemeClr val="tx1"/>
            </a:solidFill>
          </a:endParaRPr>
        </a:p>
        <a:p>
          <a:pPr algn="ctr"/>
          <a:endParaRPr lang="en-US" sz="1200" b="1">
            <a:solidFill>
              <a:schemeClr val="tx1"/>
            </a:solidFill>
          </a:endParaRPr>
        </a:p>
        <a:p>
          <a:pPr algn="ctr"/>
          <a:endParaRPr lang="en-US" sz="1200" b="1">
            <a:solidFill>
              <a:schemeClr val="tx1"/>
            </a:solidFill>
          </a:endParaRPr>
        </a:p>
        <a:p>
          <a:pPr algn="ctr"/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287586</xdr:colOff>
      <xdr:row>0</xdr:row>
      <xdr:rowOff>243840</xdr:rowOff>
    </xdr:from>
    <xdr:to>
      <xdr:col>3</xdr:col>
      <xdr:colOff>33845</xdr:colOff>
      <xdr:row>3</xdr:row>
      <xdr:rowOff>70557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0097780-CB36-7900-D921-FABA351CE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86" y="243840"/>
          <a:ext cx="1575059" cy="923997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>
    <xdr:from>
      <xdr:col>4</xdr:col>
      <xdr:colOff>541020</xdr:colOff>
      <xdr:row>0</xdr:row>
      <xdr:rowOff>190500</xdr:rowOff>
    </xdr:from>
    <xdr:to>
      <xdr:col>21</xdr:col>
      <xdr:colOff>457200</xdr:colOff>
      <xdr:row>3</xdr:row>
      <xdr:rowOff>121920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2347EE-42BC-8ECB-EC92-1274D12C412E}"/>
            </a:ext>
          </a:extLst>
        </xdr:cNvPr>
        <xdr:cNvSpPr txBox="1"/>
      </xdr:nvSpPr>
      <xdr:spPr>
        <a:xfrm>
          <a:off x="2979420" y="190500"/>
          <a:ext cx="1027938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>
              <a:solidFill>
                <a:schemeClr val="tx1"/>
              </a:solidFill>
              <a:latin typeface="Arial Black" panose="020B0A04020102020204" pitchFamily="34" charset="0"/>
            </a:rPr>
            <a:t>ATTENDENCE</a:t>
          </a:r>
          <a:r>
            <a:rPr lang="en-US" sz="3200" baseline="0">
              <a:solidFill>
                <a:schemeClr val="tx1"/>
              </a:solidFill>
              <a:latin typeface="Arial Black" panose="020B0A04020102020204" pitchFamily="34" charset="0"/>
            </a:rPr>
            <a:t> AND LEAVE DASHBOARD</a:t>
          </a:r>
          <a:endParaRPr lang="en-US" sz="32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4</xdr:col>
      <xdr:colOff>190500</xdr:colOff>
      <xdr:row>0</xdr:row>
      <xdr:rowOff>182880</xdr:rowOff>
    </xdr:from>
    <xdr:to>
      <xdr:col>5</xdr:col>
      <xdr:colOff>495300</xdr:colOff>
      <xdr:row>3</xdr:row>
      <xdr:rowOff>0</xdr:rowOff>
    </xdr:to>
    <xdr:pic>
      <xdr:nvPicPr>
        <xdr:cNvPr id="27" name="Graphic 26" descr="Call center with solid fill">
          <a:extLst>
            <a:ext uri="{FF2B5EF4-FFF2-40B4-BE49-F238E27FC236}">
              <a16:creationId xmlns:a16="http://schemas.microsoft.com/office/drawing/2014/main" id="{D8C0F4E4-7746-71C3-D711-0DBF2EAD3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628900" y="1828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10</xdr:row>
      <xdr:rowOff>274320</xdr:rowOff>
    </xdr:from>
    <xdr:to>
      <xdr:col>6</xdr:col>
      <xdr:colOff>594360</xdr:colOff>
      <xdr:row>11</xdr:row>
      <xdr:rowOff>312420</xdr:rowOff>
    </xdr:to>
    <xdr:pic>
      <xdr:nvPicPr>
        <xdr:cNvPr id="29" name="Graphic 28" descr="Flower without stem with solid fill">
          <a:extLst>
            <a:ext uri="{FF2B5EF4-FFF2-40B4-BE49-F238E27FC236}">
              <a16:creationId xmlns:a16="http://schemas.microsoft.com/office/drawing/2014/main" id="{61B57138-7F24-3F68-4E88-39DAFACF8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48100" y="3931920"/>
          <a:ext cx="403860" cy="403860"/>
        </a:xfrm>
        <a:prstGeom prst="rect">
          <a:avLst/>
        </a:prstGeom>
      </xdr:spPr>
    </xdr:pic>
    <xdr:clientData/>
  </xdr:twoCellAnchor>
  <xdr:twoCellAnchor>
    <xdr:from>
      <xdr:col>6</xdr:col>
      <xdr:colOff>601980</xdr:colOff>
      <xdr:row>10</xdr:row>
      <xdr:rowOff>342900</xdr:rowOff>
    </xdr:from>
    <xdr:to>
      <xdr:col>11</xdr:col>
      <xdr:colOff>320040</xdr:colOff>
      <xdr:row>11</xdr:row>
      <xdr:rowOff>281940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FD69B5E-12B8-1C97-3A03-F32C902363B5}"/>
            </a:ext>
          </a:extLst>
        </xdr:cNvPr>
        <xdr:cNvSpPr txBox="1"/>
      </xdr:nvSpPr>
      <xdr:spPr>
        <a:xfrm>
          <a:off x="4259580" y="4000500"/>
          <a:ext cx="276606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Leaves by Employee</a:t>
          </a:r>
          <a:r>
            <a:rPr lang="en-US" sz="1200"/>
            <a:t> </a:t>
          </a:r>
        </a:p>
      </xdr:txBody>
    </xdr:sp>
    <xdr:clientData/>
  </xdr:twoCellAnchor>
  <xdr:twoCellAnchor>
    <xdr:from>
      <xdr:col>3</xdr:col>
      <xdr:colOff>556259</xdr:colOff>
      <xdr:row>11</xdr:row>
      <xdr:rowOff>312420</xdr:rowOff>
    </xdr:from>
    <xdr:to>
      <xdr:col>12</xdr:col>
      <xdr:colOff>350520</xdr:colOff>
      <xdr:row>17</xdr:row>
      <xdr:rowOff>220980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0969D19-C881-4B64-BBE1-0EDA35727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373380</xdr:colOff>
      <xdr:row>5</xdr:row>
      <xdr:rowOff>30480</xdr:rowOff>
    </xdr:from>
    <xdr:to>
      <xdr:col>7</xdr:col>
      <xdr:colOff>342899</xdr:colOff>
      <xdr:row>10</xdr:row>
      <xdr:rowOff>121920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2EBD087-3571-4857-9149-D7F30594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91440</xdr:colOff>
      <xdr:row>4</xdr:row>
      <xdr:rowOff>83820</xdr:rowOff>
    </xdr:from>
    <xdr:to>
      <xdr:col>7</xdr:col>
      <xdr:colOff>434340</xdr:colOff>
      <xdr:row>4</xdr:row>
      <xdr:rowOff>297180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6EBF33F-94F2-188B-C3BB-115D6699F23A}"/>
            </a:ext>
          </a:extLst>
        </xdr:cNvPr>
        <xdr:cNvSpPr txBox="1"/>
      </xdr:nvSpPr>
      <xdr:spPr>
        <a:xfrm>
          <a:off x="2529840" y="1546860"/>
          <a:ext cx="217170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Extra</a:t>
          </a:r>
          <a:r>
            <a:rPr lang="en-US" sz="1100" b="1" baseline="0"/>
            <a:t> Hours Worked By Employee</a:t>
          </a:r>
          <a:endParaRPr lang="en-US" sz="1100" b="1"/>
        </a:p>
      </xdr:txBody>
    </xdr:sp>
    <xdr:clientData/>
  </xdr:twoCellAnchor>
  <xdr:twoCellAnchor editAs="oneCell">
    <xdr:from>
      <xdr:col>3</xdr:col>
      <xdr:colOff>373380</xdr:colOff>
      <xdr:row>4</xdr:row>
      <xdr:rowOff>0</xdr:rowOff>
    </xdr:from>
    <xdr:to>
      <xdr:col>4</xdr:col>
      <xdr:colOff>175260</xdr:colOff>
      <xdr:row>5</xdr:row>
      <xdr:rowOff>45720</xdr:rowOff>
    </xdr:to>
    <xdr:pic>
      <xdr:nvPicPr>
        <xdr:cNvPr id="35" name="Graphic 34" descr="Clock with solid fill">
          <a:extLst>
            <a:ext uri="{FF2B5EF4-FFF2-40B4-BE49-F238E27FC236}">
              <a16:creationId xmlns:a16="http://schemas.microsoft.com/office/drawing/2014/main" id="{69FC7ED3-F516-32F0-020E-B2526EF95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202180" y="1463040"/>
          <a:ext cx="411480" cy="411480"/>
        </a:xfrm>
        <a:prstGeom prst="rect">
          <a:avLst/>
        </a:prstGeom>
      </xdr:spPr>
    </xdr:pic>
    <xdr:clientData/>
  </xdr:twoCellAnchor>
  <xdr:twoCellAnchor>
    <xdr:from>
      <xdr:col>8</xdr:col>
      <xdr:colOff>15240</xdr:colOff>
      <xdr:row>4</xdr:row>
      <xdr:rowOff>358140</xdr:rowOff>
    </xdr:from>
    <xdr:to>
      <xdr:col>12</xdr:col>
      <xdr:colOff>388620</xdr:colOff>
      <xdr:row>10</xdr:row>
      <xdr:rowOff>91440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E06CA3F-DC4E-4972-9C57-032434E42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15240</xdr:colOff>
      <xdr:row>3</xdr:row>
      <xdr:rowOff>358140</xdr:rowOff>
    </xdr:from>
    <xdr:to>
      <xdr:col>8</xdr:col>
      <xdr:colOff>411480</xdr:colOff>
      <xdr:row>5</xdr:row>
      <xdr:rowOff>22860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3F17651-AD69-7952-C4DC-4A4DA3A04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2040" y="1455420"/>
          <a:ext cx="396240" cy="396240"/>
        </a:xfrm>
        <a:prstGeom prst="rect">
          <a:avLst/>
        </a:prstGeom>
      </xdr:spPr>
    </xdr:pic>
    <xdr:clientData/>
  </xdr:twoCellAnchor>
  <xdr:twoCellAnchor>
    <xdr:from>
      <xdr:col>8</xdr:col>
      <xdr:colOff>457200</xdr:colOff>
      <xdr:row>4</xdr:row>
      <xdr:rowOff>99060</xdr:rowOff>
    </xdr:from>
    <xdr:to>
      <xdr:col>12</xdr:col>
      <xdr:colOff>548640</xdr:colOff>
      <xdr:row>4</xdr:row>
      <xdr:rowOff>320040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82F7552-60B8-4FB3-5BC3-BD014232127C}"/>
            </a:ext>
          </a:extLst>
        </xdr:cNvPr>
        <xdr:cNvSpPr txBox="1"/>
      </xdr:nvSpPr>
      <xdr:spPr>
        <a:xfrm>
          <a:off x="5334000" y="1562100"/>
          <a:ext cx="25298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Comp-Off Earned for mored than 4 hrs</a:t>
          </a:r>
        </a:p>
      </xdr:txBody>
    </xdr:sp>
    <xdr:clientData/>
  </xdr:twoCellAnchor>
  <xdr:twoCellAnchor>
    <xdr:from>
      <xdr:col>13</xdr:col>
      <xdr:colOff>38867</xdr:colOff>
      <xdr:row>6</xdr:row>
      <xdr:rowOff>99060</xdr:rowOff>
    </xdr:from>
    <xdr:to>
      <xdr:col>17</xdr:col>
      <xdr:colOff>601980</xdr:colOff>
      <xdr:row>11</xdr:row>
      <xdr:rowOff>213360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F9C19FA-9EEA-4D80-A35B-886224DB1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160020</xdr:colOff>
      <xdr:row>4</xdr:row>
      <xdr:rowOff>152400</xdr:rowOff>
    </xdr:from>
    <xdr:to>
      <xdr:col>18</xdr:col>
      <xdr:colOff>160020</xdr:colOff>
      <xdr:row>5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DE86B7A-2708-6FA5-084A-FD774055CF8F}"/>
            </a:ext>
          </a:extLst>
        </xdr:cNvPr>
        <xdr:cNvSpPr txBox="1"/>
      </xdr:nvSpPr>
      <xdr:spPr>
        <a:xfrm>
          <a:off x="8694420" y="1615440"/>
          <a:ext cx="243840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Annual leave summary</a:t>
          </a:r>
        </a:p>
      </xdr:txBody>
    </xdr:sp>
    <xdr:clientData/>
  </xdr:twoCellAnchor>
  <xdr:twoCellAnchor editAs="oneCell">
    <xdr:from>
      <xdr:col>13</xdr:col>
      <xdr:colOff>358140</xdr:colOff>
      <xdr:row>4</xdr:row>
      <xdr:rowOff>38100</xdr:rowOff>
    </xdr:from>
    <xdr:to>
      <xdr:col>14</xdr:col>
      <xdr:colOff>228600</xdr:colOff>
      <xdr:row>5</xdr:row>
      <xdr:rowOff>152400</xdr:rowOff>
    </xdr:to>
    <xdr:pic>
      <xdr:nvPicPr>
        <xdr:cNvPr id="43" name="Graphic 42" descr="Daily calendar with solid fill">
          <a:extLst>
            <a:ext uri="{FF2B5EF4-FFF2-40B4-BE49-F238E27FC236}">
              <a16:creationId xmlns:a16="http://schemas.microsoft.com/office/drawing/2014/main" id="{55F8D035-8E7F-65C9-C9B4-A8925AB6E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82940" y="1501140"/>
          <a:ext cx="480060" cy="480060"/>
        </a:xfrm>
        <a:prstGeom prst="rect">
          <a:avLst/>
        </a:prstGeom>
      </xdr:spPr>
    </xdr:pic>
    <xdr:clientData/>
  </xdr:twoCellAnchor>
  <xdr:twoCellAnchor>
    <xdr:from>
      <xdr:col>13</xdr:col>
      <xdr:colOff>152400</xdr:colOff>
      <xdr:row>12</xdr:row>
      <xdr:rowOff>327660</xdr:rowOff>
    </xdr:from>
    <xdr:to>
      <xdr:col>17</xdr:col>
      <xdr:colOff>487680</xdr:colOff>
      <xdr:row>17</xdr:row>
      <xdr:rowOff>225664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B7E6975-BFCE-4B81-93B5-CCC040CA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312420</xdr:colOff>
      <xdr:row>12</xdr:row>
      <xdr:rowOff>68580</xdr:rowOff>
    </xdr:from>
    <xdr:to>
      <xdr:col>17</xdr:col>
      <xdr:colOff>381000</xdr:colOff>
      <xdr:row>12</xdr:row>
      <xdr:rowOff>236220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7993E61-3AA7-CC0B-9E1F-4FB6096EE3E1}"/>
            </a:ext>
          </a:extLst>
        </xdr:cNvPr>
        <xdr:cNvSpPr txBox="1"/>
      </xdr:nvSpPr>
      <xdr:spPr>
        <a:xfrm>
          <a:off x="8846820" y="4457700"/>
          <a:ext cx="189738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1"/>
            <a:t>Worked on Holiday</a:t>
          </a:r>
        </a:p>
      </xdr:txBody>
    </xdr:sp>
    <xdr:clientData/>
  </xdr:twoCellAnchor>
  <xdr:twoCellAnchor editAs="oneCell">
    <xdr:from>
      <xdr:col>13</xdr:col>
      <xdr:colOff>544504</xdr:colOff>
      <xdr:row>12</xdr:row>
      <xdr:rowOff>140</xdr:rowOff>
    </xdr:from>
    <xdr:to>
      <xdr:col>14</xdr:col>
      <xdr:colOff>266700</xdr:colOff>
      <xdr:row>12</xdr:row>
      <xdr:rowOff>281732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038540C-1546-C1BD-734F-7001B30D4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9304" y="4389260"/>
          <a:ext cx="331796" cy="281592"/>
        </a:xfrm>
        <a:prstGeom prst="rect">
          <a:avLst/>
        </a:prstGeom>
      </xdr:spPr>
    </xdr:pic>
    <xdr:clientData/>
  </xdr:twoCellAnchor>
  <xdr:twoCellAnchor>
    <xdr:from>
      <xdr:col>18</xdr:col>
      <xdr:colOff>45719</xdr:colOff>
      <xdr:row>5</xdr:row>
      <xdr:rowOff>45721</xdr:rowOff>
    </xdr:from>
    <xdr:to>
      <xdr:col>22</xdr:col>
      <xdr:colOff>449580</xdr:colOff>
      <xdr:row>9</xdr:row>
      <xdr:rowOff>236221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11F9F4B-618B-4345-8EA9-627AEE03E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579120</xdr:colOff>
      <xdr:row>4</xdr:row>
      <xdr:rowOff>91440</xdr:rowOff>
    </xdr:from>
    <xdr:to>
      <xdr:col>22</xdr:col>
      <xdr:colOff>396240</xdr:colOff>
      <xdr:row>4</xdr:row>
      <xdr:rowOff>236220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9012682-20C8-E18A-AD9C-ACF3B4ED79FD}"/>
            </a:ext>
          </a:extLst>
        </xdr:cNvPr>
        <xdr:cNvSpPr txBox="1"/>
      </xdr:nvSpPr>
      <xdr:spPr>
        <a:xfrm>
          <a:off x="11551920" y="1554480"/>
          <a:ext cx="2255520" cy="144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Half</a:t>
          </a:r>
          <a:r>
            <a:rPr lang="en-US" sz="1200" b="1" baseline="0"/>
            <a:t> Leave Summary</a:t>
          </a:r>
          <a:endParaRPr lang="en-US" sz="1200" b="1"/>
        </a:p>
      </xdr:txBody>
    </xdr:sp>
    <xdr:clientData/>
  </xdr:twoCellAnchor>
  <xdr:twoCellAnchor editAs="oneCell">
    <xdr:from>
      <xdr:col>19</xdr:col>
      <xdr:colOff>114300</xdr:colOff>
      <xdr:row>4</xdr:row>
      <xdr:rowOff>7621</xdr:rowOff>
    </xdr:from>
    <xdr:to>
      <xdr:col>19</xdr:col>
      <xdr:colOff>365760</xdr:colOff>
      <xdr:row>4</xdr:row>
      <xdr:rowOff>312085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FEF8A0D-F893-D830-2FD0-ECB54B7A9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1470661"/>
          <a:ext cx="251460" cy="304464"/>
        </a:xfrm>
        <a:prstGeom prst="rect">
          <a:avLst/>
        </a:prstGeom>
      </xdr:spPr>
    </xdr:pic>
    <xdr:clientData/>
  </xdr:twoCellAnchor>
  <xdr:twoCellAnchor>
    <xdr:from>
      <xdr:col>18</xdr:col>
      <xdr:colOff>144780</xdr:colOff>
      <xdr:row>12</xdr:row>
      <xdr:rowOff>83820</xdr:rowOff>
    </xdr:from>
    <xdr:to>
      <xdr:col>22</xdr:col>
      <xdr:colOff>411480</xdr:colOff>
      <xdr:row>17</xdr:row>
      <xdr:rowOff>327660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F12A865-C583-44A0-8148-A1015948F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30480</xdr:colOff>
      <xdr:row>10</xdr:row>
      <xdr:rowOff>266700</xdr:rowOff>
    </xdr:from>
    <xdr:to>
      <xdr:col>22</xdr:col>
      <xdr:colOff>137160</xdr:colOff>
      <xdr:row>11</xdr:row>
      <xdr:rowOff>38100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0AC9503-22E5-15E5-7BA3-4D11907F7316}"/>
            </a:ext>
          </a:extLst>
        </xdr:cNvPr>
        <xdr:cNvSpPr txBox="1"/>
      </xdr:nvSpPr>
      <xdr:spPr>
        <a:xfrm>
          <a:off x="11612880" y="3924300"/>
          <a:ext cx="1935480" cy="137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Work from Home</a:t>
          </a:r>
        </a:p>
      </xdr:txBody>
    </xdr:sp>
    <xdr:clientData/>
  </xdr:twoCellAnchor>
  <xdr:twoCellAnchor editAs="oneCell">
    <xdr:from>
      <xdr:col>18</xdr:col>
      <xdr:colOff>384978</xdr:colOff>
      <xdr:row>9</xdr:row>
      <xdr:rowOff>327660</xdr:rowOff>
    </xdr:from>
    <xdr:to>
      <xdr:col>19</xdr:col>
      <xdr:colOff>597607</xdr:colOff>
      <xdr:row>11</xdr:row>
      <xdr:rowOff>213360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7930D09C-816B-EC01-36E5-BC7E0E1D1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7778" y="3619500"/>
          <a:ext cx="822229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217713</xdr:colOff>
      <xdr:row>5</xdr:row>
      <xdr:rowOff>322238</xdr:rowOff>
    </xdr:from>
    <xdr:to>
      <xdr:col>17</xdr:col>
      <xdr:colOff>359229</xdr:colOff>
      <xdr:row>10</xdr:row>
      <xdr:rowOff>337458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F504C-2BEB-4FFE-94A0-D38879080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239486</xdr:colOff>
      <xdr:row>4</xdr:row>
      <xdr:rowOff>228601</xdr:rowOff>
    </xdr:from>
    <xdr:to>
      <xdr:col>3</xdr:col>
      <xdr:colOff>0</xdr:colOff>
      <xdr:row>10</xdr:row>
      <xdr:rowOff>337457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BC9349-2858-3955-B103-8245D632CBA4}"/>
            </a:ext>
          </a:extLst>
        </xdr:cNvPr>
        <xdr:cNvSpPr txBox="1"/>
      </xdr:nvSpPr>
      <xdr:spPr>
        <a:xfrm>
          <a:off x="239486" y="1709058"/>
          <a:ext cx="1589314" cy="232954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</a:t>
          </a:r>
          <a:r>
            <a:rPr lang="en-US" sz="1800"/>
            <a:t> 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EMP001</a:t>
          </a:r>
          <a:r>
            <a:rPr lang="en-US" sz="1800"/>
            <a:t> 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EMP002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EMP003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EMP004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EMP005</a:t>
          </a:r>
          <a:r>
            <a:rPr lang="en-US" sz="1800"/>
            <a:t> 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EMP006</a:t>
          </a:r>
          <a:r>
            <a:rPr lang="en-US" sz="1800"/>
            <a:t> </a:t>
          </a:r>
        </a:p>
      </xdr:txBody>
    </xdr:sp>
    <xdr:clientData/>
  </xdr:twoCellAnchor>
  <xdr:twoCellAnchor>
    <xdr:from>
      <xdr:col>0</xdr:col>
      <xdr:colOff>261257</xdr:colOff>
      <xdr:row>11</xdr:row>
      <xdr:rowOff>97972</xdr:rowOff>
    </xdr:from>
    <xdr:to>
      <xdr:col>3</xdr:col>
      <xdr:colOff>32657</xdr:colOff>
      <xdr:row>17</xdr:row>
      <xdr:rowOff>228600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515D7B-63FF-12B8-A2E1-72080B02F21D}"/>
            </a:ext>
          </a:extLst>
        </xdr:cNvPr>
        <xdr:cNvSpPr txBox="1"/>
      </xdr:nvSpPr>
      <xdr:spPr>
        <a:xfrm>
          <a:off x="261257" y="4169229"/>
          <a:ext cx="1600200" cy="235131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John Doe 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Priya</a:t>
          </a:r>
          <a:r>
            <a:rPr lang="en-US" sz="1800"/>
            <a:t> 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</a:t>
          </a:r>
          <a:r>
            <a:rPr lang="en-US" sz="1800"/>
            <a:t> 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Arun</a:t>
          </a:r>
          <a:r>
            <a:rPr lang="en-US" sz="1800"/>
            <a:t> 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Aariz</a:t>
          </a:r>
          <a:r>
            <a:rPr lang="en-US" sz="1800"/>
            <a:t> 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zoya</a:t>
          </a:r>
          <a:r>
            <a:rPr lang="en-US" sz="1800"/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KANNA PANDIARAJ" refreshedDate="45859.447957986114" createdVersion="8" refreshedVersion="8" minRefreshableVersion="3" recordCount="6" xr:uid="{52E74FDE-2D09-42A0-8998-6A63C5294F93}">
  <cacheSource type="worksheet">
    <worksheetSource ref="A1:Q7" sheet="Leave summary"/>
  </cacheSource>
  <cacheFields count="17">
    <cacheField name="Emp ID" numFmtId="0">
      <sharedItems/>
    </cacheField>
    <cacheField name="Name" numFmtId="0">
      <sharedItems count="6">
        <s v="John Doe_x0009_"/>
        <s v="Priya"/>
        <s v="Mini"/>
        <s v="Arun"/>
        <s v="Aariz"/>
        <s v="zoya"/>
      </sharedItems>
    </cacheField>
    <cacheField name="Sick Used" numFmtId="0">
      <sharedItems containsSemiMixedTypes="0" containsString="0" containsNumber="1" containsInteger="1" minValue="0" maxValue="1"/>
    </cacheField>
    <cacheField name="Casual Used" numFmtId="0">
      <sharedItems containsSemiMixedTypes="0" containsString="0" containsNumber="1" containsInteger="1" minValue="0" maxValue="1"/>
    </cacheField>
    <cacheField name="Annual Used" numFmtId="0">
      <sharedItems containsSemiMixedTypes="0" containsString="0" containsNumber="1" containsInteger="1" minValue="0" maxValue="0"/>
    </cacheField>
    <cacheField name="Sick Balance" numFmtId="0">
      <sharedItems containsSemiMixedTypes="0" containsString="0" containsNumber="1" containsInteger="1" minValue="9" maxValue="10"/>
    </cacheField>
    <cacheField name="Casual Balance" numFmtId="0">
      <sharedItems containsSemiMixedTypes="0" containsString="0" containsNumber="1" containsInteger="1" minValue="6" maxValue="7"/>
    </cacheField>
    <cacheField name="Annual Balance" numFmtId="0">
      <sharedItems containsSemiMixedTypes="0" containsString="0" containsNumber="1" containsInteger="1" minValue="14" maxValue="14"/>
    </cacheField>
    <cacheField name="Extra Hours" numFmtId="0">
      <sharedItems containsSemiMixedTypes="0" containsString="0" containsNumber="1" minValue="4" maxValue="16.8"/>
    </cacheField>
    <cacheField name="Comp-Off Earned" numFmtId="0">
      <sharedItems containsSemiMixedTypes="0" containsString="0" containsNumber="1" containsInteger="1" minValue="0" maxValue="2"/>
    </cacheField>
    <cacheField name="Tot.No.Of leaves" numFmtId="0">
      <sharedItems containsSemiMixedTypes="0" containsString="0" containsNumber="1" containsInteger="1" minValue="0" maxValue="2"/>
    </cacheField>
    <cacheField name="Comp-Off Earned for mored than 4 hrs" numFmtId="0">
      <sharedItems containsSemiMixedTypes="0" containsString="0" containsNumber="1" containsInteger="1" minValue="1" maxValue="4"/>
    </cacheField>
    <cacheField name="Is Holiday" numFmtId="0">
      <sharedItems containsSemiMixedTypes="0" containsString="0" containsNumber="1" containsInteger="1" minValue="3" maxValue="4"/>
    </cacheField>
    <cacheField name="Late comers" numFmtId="0">
      <sharedItems containsSemiMixedTypes="0" containsString="0" containsNumber="1" containsInteger="1" minValue="1" maxValue="2"/>
    </cacheField>
    <cacheField name=" Half Day" numFmtId="0">
      <sharedItems containsSemiMixedTypes="0" containsString="0" containsNumber="1" containsInteger="1" minValue="0" maxValue="2"/>
    </cacheField>
    <cacheField name="Early leave" numFmtId="0">
      <sharedItems containsSemiMixedTypes="0" containsString="0" containsNumber="1" containsInteger="1" minValue="0" maxValue="2"/>
    </cacheField>
    <cacheField name="WFH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KANNA PANDIARAJ" refreshedDate="45859.453140277779" createdVersion="8" refreshedVersion="8" minRefreshableVersion="3" recordCount="6" xr:uid="{7391BF16-99B8-4ECF-B712-49581BA55E60}">
  <cacheSource type="worksheet">
    <worksheetSource ref="B1:Q7" sheet="Leave summary"/>
  </cacheSource>
  <cacheFields count="16">
    <cacheField name="Name" numFmtId="0">
      <sharedItems count="6">
        <s v="John Doe_x0009_"/>
        <s v="Priya"/>
        <s v="Mini"/>
        <s v="Arun"/>
        <s v="Aariz"/>
        <s v="zoya"/>
      </sharedItems>
    </cacheField>
    <cacheField name="Sick Used" numFmtId="0">
      <sharedItems containsSemiMixedTypes="0" containsString="0" containsNumber="1" containsInteger="1" minValue="0" maxValue="1"/>
    </cacheField>
    <cacheField name="Casual Used" numFmtId="0">
      <sharedItems containsSemiMixedTypes="0" containsString="0" containsNumber="1" containsInteger="1" minValue="0" maxValue="1"/>
    </cacheField>
    <cacheField name="Annual Used" numFmtId="0">
      <sharedItems containsSemiMixedTypes="0" containsString="0" containsNumber="1" containsInteger="1" minValue="0" maxValue="0"/>
    </cacheField>
    <cacheField name="Sick Balance" numFmtId="0">
      <sharedItems containsSemiMixedTypes="0" containsString="0" containsNumber="1" containsInteger="1" minValue="9" maxValue="10"/>
    </cacheField>
    <cacheField name="Casual Balance" numFmtId="0">
      <sharedItems containsSemiMixedTypes="0" containsString="0" containsNumber="1" containsInteger="1" minValue="6" maxValue="7"/>
    </cacheField>
    <cacheField name="Annual Balance" numFmtId="0">
      <sharedItems containsSemiMixedTypes="0" containsString="0" containsNumber="1" containsInteger="1" minValue="14" maxValue="14"/>
    </cacheField>
    <cacheField name="Extra Hours" numFmtId="0">
      <sharedItems containsSemiMixedTypes="0" containsString="0" containsNumber="1" minValue="4" maxValue="16.8"/>
    </cacheField>
    <cacheField name="Comp-Off Earned" numFmtId="0">
      <sharedItems containsSemiMixedTypes="0" containsString="0" containsNumber="1" containsInteger="1" minValue="0" maxValue="2"/>
    </cacheField>
    <cacheField name="Tot.No.Of leaves" numFmtId="0">
      <sharedItems containsSemiMixedTypes="0" containsString="0" containsNumber="1" containsInteger="1" minValue="0" maxValue="2"/>
    </cacheField>
    <cacheField name="Comp-Off Earned for mored than 4 hrs" numFmtId="0">
      <sharedItems containsSemiMixedTypes="0" containsString="0" containsNumber="1" containsInteger="1" minValue="1" maxValue="4"/>
    </cacheField>
    <cacheField name="Is Holiday" numFmtId="0">
      <sharedItems containsSemiMixedTypes="0" containsString="0" containsNumber="1" containsInteger="1" minValue="3" maxValue="4"/>
    </cacheField>
    <cacheField name="Late comers" numFmtId="0">
      <sharedItems containsSemiMixedTypes="0" containsString="0" containsNumber="1" containsInteger="1" minValue="1" maxValue="2"/>
    </cacheField>
    <cacheField name=" Half Day" numFmtId="0">
      <sharedItems containsSemiMixedTypes="0" containsString="0" containsNumber="1" containsInteger="1" minValue="0" maxValue="2"/>
    </cacheField>
    <cacheField name="Early leave" numFmtId="0">
      <sharedItems containsSemiMixedTypes="0" containsString="0" containsNumber="1" containsInteger="1" minValue="0" maxValue="2"/>
    </cacheField>
    <cacheField name="WFH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KANNA PANDIARAJ" refreshedDate="45859.53548958333" createdVersion="8" refreshedVersion="8" minRefreshableVersion="3" recordCount="6" xr:uid="{14CB8A34-F2C9-4068-8DD1-70C151B7C066}">
  <cacheSource type="worksheet">
    <worksheetSource ref="A1:B7" sheet="Employee Master"/>
  </cacheSource>
  <cacheFields count="2">
    <cacheField name="Employee ID" numFmtId="0">
      <sharedItems count="6">
        <s v="EMP001"/>
        <s v="EMP002"/>
        <s v="EMP003"/>
        <s v="EMP004"/>
        <s v="EMP005"/>
        <s v="EMP006"/>
      </sharedItems>
    </cacheField>
    <cacheField name="Employee Name" numFmtId="0">
      <sharedItems count="6">
        <s v="John Doe_x0009_"/>
        <s v="Priya"/>
        <s v="Mini"/>
        <s v="Arun"/>
        <s v="Aariz"/>
        <s v="zo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KANNA PANDIARAJ" refreshedDate="45859.536418981479" createdVersion="8" refreshedVersion="8" minRefreshableVersion="3" recordCount="6" xr:uid="{669C6112-3FC6-4B44-A159-A727FA5A454E}">
  <cacheSource type="worksheet">
    <worksheetSource ref="B1:B7" sheet="Employee Master"/>
  </cacheSource>
  <cacheFields count="1">
    <cacheField name="Employee Name" numFmtId="0">
      <sharedItems count="6">
        <s v="John Doe_x0009_"/>
        <s v="Priya"/>
        <s v="Mini"/>
        <s v="Arun"/>
        <s v="Aariz"/>
        <s v="zo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KANNA PANDIARAJ" refreshedDate="45859.613597222226" createdVersion="8" refreshedVersion="8" minRefreshableVersion="3" recordCount="6" xr:uid="{F0989660-7B0D-48A8-B96D-D16C0A4DC515}">
  <cacheSource type="worksheet">
    <worksheetSource ref="B1:E7" sheet="Leave summary"/>
  </cacheSource>
  <cacheFields count="4">
    <cacheField name="Name" numFmtId="0">
      <sharedItems count="6">
        <s v="John Doe_x0009_"/>
        <s v="Priya"/>
        <s v="Mini"/>
        <s v="Arun"/>
        <s v="Aariz"/>
        <s v="zoya"/>
      </sharedItems>
    </cacheField>
    <cacheField name="Sick Used" numFmtId="0">
      <sharedItems containsSemiMixedTypes="0" containsString="0" containsNumber="1" containsInteger="1" minValue="0" maxValue="1"/>
    </cacheField>
    <cacheField name="Casual Used" numFmtId="0">
      <sharedItems containsSemiMixedTypes="0" containsString="0" containsNumber="1" containsInteger="1" minValue="0" maxValue="1"/>
    </cacheField>
    <cacheField name="Annual Used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EMP001"/>
    <x v="0"/>
    <n v="1"/>
    <n v="0"/>
    <n v="0"/>
    <n v="9"/>
    <n v="7"/>
    <n v="14"/>
    <n v="5"/>
    <n v="0"/>
    <n v="1"/>
    <n v="1"/>
    <n v="4"/>
    <n v="1"/>
    <n v="2"/>
    <n v="2"/>
    <n v="1"/>
  </r>
  <r>
    <s v="EMP002"/>
    <x v="1"/>
    <n v="0"/>
    <n v="1"/>
    <n v="0"/>
    <n v="10"/>
    <n v="6"/>
    <n v="14"/>
    <n v="5"/>
    <n v="0"/>
    <n v="1"/>
    <n v="1"/>
    <n v="4"/>
    <n v="2"/>
    <n v="0"/>
    <n v="1"/>
    <n v="0"/>
  </r>
  <r>
    <s v="EMP003"/>
    <x v="2"/>
    <n v="1"/>
    <n v="0"/>
    <n v="0"/>
    <n v="9"/>
    <n v="7"/>
    <n v="14"/>
    <n v="4"/>
    <n v="0"/>
    <n v="1"/>
    <n v="1"/>
    <n v="3"/>
    <n v="2"/>
    <n v="0"/>
    <n v="1"/>
    <n v="0"/>
  </r>
  <r>
    <s v="EMP004"/>
    <x v="3"/>
    <n v="1"/>
    <n v="1"/>
    <n v="0"/>
    <n v="9"/>
    <n v="6"/>
    <n v="14"/>
    <n v="16.8"/>
    <n v="2"/>
    <n v="2"/>
    <n v="4"/>
    <n v="4"/>
    <n v="1"/>
    <n v="0"/>
    <n v="0"/>
    <n v="0"/>
  </r>
  <r>
    <s v="EMP005"/>
    <x v="4"/>
    <n v="0"/>
    <n v="0"/>
    <n v="0"/>
    <n v="10"/>
    <n v="7"/>
    <n v="14"/>
    <n v="10"/>
    <n v="1"/>
    <n v="0"/>
    <n v="2"/>
    <n v="4"/>
    <n v="2"/>
    <n v="1"/>
    <n v="1"/>
    <n v="1"/>
  </r>
  <r>
    <s v="EMP006"/>
    <x v="5"/>
    <n v="0"/>
    <n v="0"/>
    <n v="0"/>
    <n v="10"/>
    <n v="7"/>
    <n v="14"/>
    <n v="15.8"/>
    <n v="1"/>
    <n v="0"/>
    <n v="3"/>
    <n v="4"/>
    <n v="2"/>
    <n v="0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"/>
    <n v="0"/>
    <n v="0"/>
    <n v="9"/>
    <n v="7"/>
    <n v="14"/>
    <n v="5"/>
    <n v="0"/>
    <n v="1"/>
    <n v="1"/>
    <n v="4"/>
    <n v="1"/>
    <n v="2"/>
    <n v="2"/>
    <n v="1"/>
  </r>
  <r>
    <x v="1"/>
    <n v="0"/>
    <n v="1"/>
    <n v="0"/>
    <n v="10"/>
    <n v="6"/>
    <n v="14"/>
    <n v="5"/>
    <n v="0"/>
    <n v="1"/>
    <n v="1"/>
    <n v="4"/>
    <n v="2"/>
    <n v="0"/>
    <n v="1"/>
    <n v="0"/>
  </r>
  <r>
    <x v="2"/>
    <n v="1"/>
    <n v="0"/>
    <n v="0"/>
    <n v="9"/>
    <n v="7"/>
    <n v="14"/>
    <n v="4"/>
    <n v="0"/>
    <n v="1"/>
    <n v="1"/>
    <n v="3"/>
    <n v="2"/>
    <n v="0"/>
    <n v="1"/>
    <n v="0"/>
  </r>
  <r>
    <x v="3"/>
    <n v="1"/>
    <n v="1"/>
    <n v="0"/>
    <n v="9"/>
    <n v="6"/>
    <n v="14"/>
    <n v="16.8"/>
    <n v="2"/>
    <n v="2"/>
    <n v="4"/>
    <n v="4"/>
    <n v="1"/>
    <n v="0"/>
    <n v="0"/>
    <n v="0"/>
  </r>
  <r>
    <x v="4"/>
    <n v="0"/>
    <n v="0"/>
    <n v="0"/>
    <n v="10"/>
    <n v="7"/>
    <n v="14"/>
    <n v="10"/>
    <n v="1"/>
    <n v="0"/>
    <n v="2"/>
    <n v="4"/>
    <n v="2"/>
    <n v="1"/>
    <n v="1"/>
    <n v="1"/>
  </r>
  <r>
    <x v="5"/>
    <n v="0"/>
    <n v="0"/>
    <n v="0"/>
    <n v="10"/>
    <n v="7"/>
    <n v="14"/>
    <n v="15.8"/>
    <n v="1"/>
    <n v="0"/>
    <n v="3"/>
    <n v="4"/>
    <n v="2"/>
    <n v="0"/>
    <n v="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1"/>
  </r>
  <r>
    <x v="2"/>
  </r>
  <r>
    <x v="3"/>
  </r>
  <r>
    <x v="4"/>
  </r>
  <r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"/>
    <n v="0"/>
    <n v="0"/>
  </r>
  <r>
    <x v="1"/>
    <n v="0"/>
    <n v="1"/>
    <n v="5"/>
  </r>
  <r>
    <x v="2"/>
    <n v="1"/>
    <n v="0"/>
    <n v="0"/>
  </r>
  <r>
    <x v="3"/>
    <n v="1"/>
    <n v="1"/>
    <n v="0"/>
  </r>
  <r>
    <x v="4"/>
    <n v="0"/>
    <n v="0"/>
    <n v="0"/>
  </r>
  <r>
    <x v="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A906D-CA4F-4CAE-A0AA-E4A3BE29A945}" name="PivotTable1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8:B35" firstHeaderRow="1" firstDataRow="1" firstDataCol="1"/>
  <pivotFields count="4"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Used" fld="3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CB30F-670D-4911-9B38-BB5611179C88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K23" firstHeaderRow="1" firstDataRow="1" firstDataCol="1"/>
  <pivotFields count="1">
    <pivotField axis="axisRow" showAll="0">
      <items count="7">
        <item x="4"/>
        <item x="3"/>
        <item x="0"/>
        <item x="2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71A34-5C99-422B-A65D-6376EF78B5DF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6:J23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4"/>
        <item x="3"/>
        <item x="0"/>
        <item x="2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00176-78FB-4794-B1BA-9C61600DB0C8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G6:H13" firstHeaderRow="1" firstDataRow="1" firstDataCol="1"/>
  <pivotFields count="17"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mp-Off Earned for mored than 4 hrs" fld="11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F0DB6-72D8-4E4F-A47B-A8760B2154E5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7:H24" firstHeaderRow="1" firstDataRow="1" firstDataCol="1"/>
  <pivotFields count="17"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WFH" fld="1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9B32E-684D-4666-8548-0C1828B10D3D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6:E13" firstHeaderRow="1" firstDataRow="1" firstDataCol="1"/>
  <pivotFields count="17"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tra Hours" fld="8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7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D288C-0708-4178-8902-B40EEB84AAC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6:B13" firstHeaderRow="1" firstDataRow="1" firstDataCol="1"/>
  <pivotFields count="17"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.No.Of leaves" fld="10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8BC82-9A69-457C-9443-149F8E209E58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17:E24" firstHeaderRow="1" firstDataRow="1" firstDataCol="1"/>
  <pivotFields count="17"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Half Day" fld="14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25986-DBAF-49DC-99BA-64C861C8DC2A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B24" firstHeaderRow="1" firstDataRow="1" firstDataCol="1"/>
  <pivotFields count="16"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s Holiday" fld="11" baseField="0" baseItem="0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779DA4-1D0B-4766-B45D-A7F537D0A356}" name="Table2" displayName="Table2" ref="A3:Q4" totalsRowShown="0">
  <autoFilter ref="A3:Q4" xr:uid="{49779DA4-1D0B-4766-B45D-A7F537D0A356}"/>
  <tableColumns count="17">
    <tableColumn id="1" xr3:uid="{0FC643FD-6CD9-4094-A0DC-E4EA155A35D7}" name="Emp ID"/>
    <tableColumn id="2" xr3:uid="{BB2544D0-78A0-4956-BAFE-A956EAD0E7A5}" name="Name"/>
    <tableColumn id="3" xr3:uid="{BC9EE916-C9FD-4A25-8B72-9CBE6CAE4336}" name="Sick Used"/>
    <tableColumn id="4" xr3:uid="{DA648E90-F888-4077-91BF-8AAFBEDFC988}" name="Casual Used"/>
    <tableColumn id="5" xr3:uid="{A149F3C4-7F63-443C-8EB5-72E5C1DD7B84}" name="Annual Used"/>
    <tableColumn id="6" xr3:uid="{A890D939-19B3-4942-AF89-B445032E2C06}" name="Sick Balance"/>
    <tableColumn id="7" xr3:uid="{40F07D59-300C-4692-9B35-064D4A52CCFB}" name="Casual Balance"/>
    <tableColumn id="8" xr3:uid="{3C9493D3-CD05-40E9-BBC6-679DCEFBE8BB}" name="Annual Balance"/>
    <tableColumn id="9" xr3:uid="{4FBC36EF-F649-4EF9-A4F3-04221B1AE1B2}" name="Extra Hours"/>
    <tableColumn id="10" xr3:uid="{9AFEF43C-E9D2-4164-88DE-E1C3F3EF1314}" name="Comp-Off Earned"/>
    <tableColumn id="11" xr3:uid="{B09B5C64-A9B7-4C49-96DA-64E7E7306721}" name="Tot.No.Of leaves"/>
    <tableColumn id="12" xr3:uid="{56188A77-967D-4C60-BE1E-342D55139854}" name="Comp-Off Earned for mored than 4 hrs"/>
    <tableColumn id="13" xr3:uid="{307C7E6C-62D2-4204-AA78-564A10494FFF}" name="Is Holiday"/>
    <tableColumn id="14" xr3:uid="{70B4CC9B-098D-46CE-BFD2-6E96ECD14A1C}" name="Late comers"/>
    <tableColumn id="15" xr3:uid="{BEFC79D3-0F79-4836-8A59-90775833D8CC}" name=" Half Day"/>
    <tableColumn id="16" xr3:uid="{966E2E9E-07A5-4A6F-8A96-0FB8E741EFF1}" name="Early leave"/>
    <tableColumn id="17" xr3:uid="{70461FBD-E1BF-46B8-B23D-FE584AE0DA7D}" name="WF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C53B-E3A3-45F3-823C-E1663D5E5249}">
  <dimension ref="A1:Y123"/>
  <sheetViews>
    <sheetView topLeftCell="A106" zoomScale="99" workbookViewId="0">
      <selection activeCell="A125" sqref="A125"/>
    </sheetView>
  </sheetViews>
  <sheetFormatPr defaultRowHeight="23.4" customHeight="1" x14ac:dyDescent="0.3"/>
  <cols>
    <col min="1" max="1" width="17.77734375" style="14" customWidth="1"/>
    <col min="2" max="3" width="17.77734375" style="9" customWidth="1"/>
    <col min="4" max="4" width="17.44140625" style="9" customWidth="1"/>
    <col min="5" max="16384" width="8.88671875" style="9"/>
  </cols>
  <sheetData>
    <row r="1" spans="1:4" ht="23.4" customHeight="1" x14ac:dyDescent="0.3">
      <c r="A1" s="15" t="s">
        <v>25</v>
      </c>
      <c r="B1" s="15" t="s">
        <v>62</v>
      </c>
      <c r="C1" s="15" t="s">
        <v>77</v>
      </c>
      <c r="D1" s="11"/>
    </row>
    <row r="2" spans="1:4" ht="23.4" customHeight="1" x14ac:dyDescent="0.3">
      <c r="A2" s="16">
        <v>45658</v>
      </c>
      <c r="B2" t="s">
        <v>79</v>
      </c>
      <c r="C2" t="s">
        <v>76</v>
      </c>
    </row>
    <row r="3" spans="1:4" ht="23.4" customHeight="1" x14ac:dyDescent="0.3">
      <c r="A3" s="16">
        <v>45661</v>
      </c>
      <c r="B3" t="s">
        <v>74</v>
      </c>
      <c r="C3" t="s">
        <v>72</v>
      </c>
    </row>
    <row r="4" spans="1:4" ht="23.4" customHeight="1" x14ac:dyDescent="0.3">
      <c r="A4" s="16">
        <v>45662</v>
      </c>
      <c r="B4" t="s">
        <v>73</v>
      </c>
      <c r="C4" t="s">
        <v>72</v>
      </c>
    </row>
    <row r="5" spans="1:4" ht="23.4" customHeight="1" x14ac:dyDescent="0.3">
      <c r="A5" s="16">
        <v>45668</v>
      </c>
      <c r="B5" t="s">
        <v>74</v>
      </c>
      <c r="C5" t="s">
        <v>72</v>
      </c>
    </row>
    <row r="6" spans="1:4" ht="23.4" customHeight="1" x14ac:dyDescent="0.3">
      <c r="A6" s="16">
        <v>45669</v>
      </c>
      <c r="B6" t="s">
        <v>73</v>
      </c>
      <c r="C6" t="s">
        <v>72</v>
      </c>
    </row>
    <row r="7" spans="1:4" ht="23.4" customHeight="1" x14ac:dyDescent="0.3">
      <c r="A7" s="16">
        <v>45671</v>
      </c>
      <c r="B7" t="s">
        <v>80</v>
      </c>
      <c r="C7" t="s">
        <v>63</v>
      </c>
    </row>
    <row r="8" spans="1:4" ht="23.4" customHeight="1" x14ac:dyDescent="0.3">
      <c r="A8" s="16">
        <v>45672</v>
      </c>
      <c r="B8" t="s">
        <v>79</v>
      </c>
      <c r="C8" t="s">
        <v>64</v>
      </c>
    </row>
    <row r="9" spans="1:4" ht="23.4" customHeight="1" x14ac:dyDescent="0.3">
      <c r="A9" s="16">
        <v>45673</v>
      </c>
      <c r="B9" t="s">
        <v>81</v>
      </c>
      <c r="C9" t="s">
        <v>65</v>
      </c>
    </row>
    <row r="10" spans="1:4" ht="23.4" customHeight="1" x14ac:dyDescent="0.3">
      <c r="A10" s="16">
        <v>45675</v>
      </c>
      <c r="B10" t="s">
        <v>74</v>
      </c>
      <c r="C10" t="s">
        <v>72</v>
      </c>
    </row>
    <row r="11" spans="1:4" ht="23.4" customHeight="1" x14ac:dyDescent="0.3">
      <c r="A11" s="16">
        <v>45676</v>
      </c>
      <c r="B11" t="s">
        <v>73</v>
      </c>
      <c r="C11" t="s">
        <v>72</v>
      </c>
    </row>
    <row r="12" spans="1:4" ht="23.4" customHeight="1" x14ac:dyDescent="0.3">
      <c r="A12" s="16">
        <v>45682</v>
      </c>
      <c r="B12" t="s">
        <v>74</v>
      </c>
      <c r="C12" t="s">
        <v>72</v>
      </c>
    </row>
    <row r="13" spans="1:4" ht="23.4" customHeight="1" x14ac:dyDescent="0.3">
      <c r="A13" s="16">
        <v>45683</v>
      </c>
      <c r="B13" t="s">
        <v>73</v>
      </c>
      <c r="C13" t="s">
        <v>72</v>
      </c>
    </row>
    <row r="14" spans="1:4" ht="23.4" customHeight="1" x14ac:dyDescent="0.3">
      <c r="A14" s="16">
        <v>45683</v>
      </c>
      <c r="B14" t="s">
        <v>73</v>
      </c>
      <c r="C14" t="s">
        <v>66</v>
      </c>
    </row>
    <row r="15" spans="1:4" ht="23.4" customHeight="1" x14ac:dyDescent="0.3">
      <c r="A15" s="16">
        <v>45689</v>
      </c>
      <c r="B15" t="s">
        <v>74</v>
      </c>
      <c r="C15" t="s">
        <v>72</v>
      </c>
    </row>
    <row r="16" spans="1:4" ht="23.4" customHeight="1" x14ac:dyDescent="0.3">
      <c r="A16" s="16">
        <v>45690</v>
      </c>
      <c r="B16" t="s">
        <v>73</v>
      </c>
      <c r="C16" t="s">
        <v>72</v>
      </c>
    </row>
    <row r="17" spans="1:3" ht="23.4" customHeight="1" x14ac:dyDescent="0.3">
      <c r="A17" s="16">
        <v>45696</v>
      </c>
      <c r="B17" t="s">
        <v>74</v>
      </c>
      <c r="C17" t="s">
        <v>72</v>
      </c>
    </row>
    <row r="18" spans="1:3" ht="23.4" customHeight="1" x14ac:dyDescent="0.3">
      <c r="A18" s="16">
        <v>45697</v>
      </c>
      <c r="B18" t="s">
        <v>73</v>
      </c>
      <c r="C18" t="s">
        <v>72</v>
      </c>
    </row>
    <row r="19" spans="1:3" ht="23.4" customHeight="1" x14ac:dyDescent="0.3">
      <c r="A19" s="16">
        <v>45703</v>
      </c>
      <c r="B19" t="s">
        <v>74</v>
      </c>
      <c r="C19" t="s">
        <v>72</v>
      </c>
    </row>
    <row r="20" spans="1:3" ht="23.4" customHeight="1" x14ac:dyDescent="0.3">
      <c r="A20" s="16">
        <v>45704</v>
      </c>
      <c r="B20" t="s">
        <v>73</v>
      </c>
      <c r="C20" t="s">
        <v>72</v>
      </c>
    </row>
    <row r="21" spans="1:3" ht="23.4" customHeight="1" x14ac:dyDescent="0.3">
      <c r="A21" s="16">
        <v>45710</v>
      </c>
      <c r="B21" t="s">
        <v>74</v>
      </c>
      <c r="C21" t="s">
        <v>72</v>
      </c>
    </row>
    <row r="22" spans="1:3" ht="23.4" customHeight="1" x14ac:dyDescent="0.3">
      <c r="A22" s="16">
        <v>45711</v>
      </c>
      <c r="B22" t="s">
        <v>73</v>
      </c>
      <c r="C22" t="s">
        <v>72</v>
      </c>
    </row>
    <row r="23" spans="1:3" ht="23.4" customHeight="1" x14ac:dyDescent="0.3">
      <c r="A23" s="16">
        <v>45717</v>
      </c>
      <c r="B23" t="s">
        <v>74</v>
      </c>
      <c r="C23" t="s">
        <v>72</v>
      </c>
    </row>
    <row r="24" spans="1:3" ht="23.4" customHeight="1" x14ac:dyDescent="0.3">
      <c r="A24" s="16">
        <v>45718</v>
      </c>
      <c r="B24" t="s">
        <v>73</v>
      </c>
      <c r="C24" t="s">
        <v>72</v>
      </c>
    </row>
    <row r="25" spans="1:3" ht="23.4" customHeight="1" x14ac:dyDescent="0.3">
      <c r="A25" s="16">
        <v>45724</v>
      </c>
      <c r="B25" t="s">
        <v>74</v>
      </c>
      <c r="C25" t="s">
        <v>67</v>
      </c>
    </row>
    <row r="26" spans="1:3" ht="23.4" customHeight="1" x14ac:dyDescent="0.3">
      <c r="A26" s="16">
        <v>45724</v>
      </c>
      <c r="B26" t="s">
        <v>74</v>
      </c>
      <c r="C26" t="s">
        <v>72</v>
      </c>
    </row>
    <row r="27" spans="1:3" ht="23.4" customHeight="1" x14ac:dyDescent="0.3">
      <c r="A27" s="16">
        <v>45725</v>
      </c>
      <c r="B27" t="s">
        <v>73</v>
      </c>
      <c r="C27" t="s">
        <v>72</v>
      </c>
    </row>
    <row r="28" spans="1:3" ht="23.4" customHeight="1" x14ac:dyDescent="0.3">
      <c r="A28" s="16">
        <v>45731</v>
      </c>
      <c r="B28" t="s">
        <v>74</v>
      </c>
      <c r="C28" t="s">
        <v>72</v>
      </c>
    </row>
    <row r="29" spans="1:3" ht="23.4" customHeight="1" x14ac:dyDescent="0.3">
      <c r="A29" s="16">
        <v>45732</v>
      </c>
      <c r="B29" t="s">
        <v>73</v>
      </c>
      <c r="C29" t="s">
        <v>72</v>
      </c>
    </row>
    <row r="30" spans="1:3" ht="23.4" customHeight="1" x14ac:dyDescent="0.3">
      <c r="A30" s="16">
        <v>45738</v>
      </c>
      <c r="B30" t="s">
        <v>74</v>
      </c>
      <c r="C30" t="s">
        <v>72</v>
      </c>
    </row>
    <row r="31" spans="1:3" ht="23.4" customHeight="1" x14ac:dyDescent="0.3">
      <c r="A31" s="16">
        <v>45739</v>
      </c>
      <c r="B31" t="s">
        <v>73</v>
      </c>
      <c r="C31" t="s">
        <v>72</v>
      </c>
    </row>
    <row r="32" spans="1:3" ht="23.4" customHeight="1" x14ac:dyDescent="0.3">
      <c r="A32" s="16">
        <v>45745</v>
      </c>
      <c r="B32" t="s">
        <v>74</v>
      </c>
      <c r="C32" t="s">
        <v>72</v>
      </c>
    </row>
    <row r="33" spans="1:25" ht="23.4" customHeight="1" x14ac:dyDescent="0.3">
      <c r="A33" s="16">
        <v>45746</v>
      </c>
      <c r="B33" t="s">
        <v>73</v>
      </c>
      <c r="C33" t="s">
        <v>72</v>
      </c>
    </row>
    <row r="34" spans="1:25" ht="23.4" customHeight="1" x14ac:dyDescent="0.3">
      <c r="A34" s="16">
        <v>45752</v>
      </c>
      <c r="B34" t="s">
        <v>74</v>
      </c>
      <c r="C34" t="s">
        <v>72</v>
      </c>
    </row>
    <row r="35" spans="1:25" ht="23.4" customHeight="1" x14ac:dyDescent="0.3">
      <c r="A35" s="16">
        <v>45753</v>
      </c>
      <c r="B35" t="s">
        <v>73</v>
      </c>
      <c r="C35" t="s">
        <v>72</v>
      </c>
    </row>
    <row r="36" spans="1:25" ht="23.4" customHeight="1" x14ac:dyDescent="0.3">
      <c r="A36" s="16">
        <v>45757</v>
      </c>
      <c r="B36" t="s">
        <v>81</v>
      </c>
      <c r="C36" t="s">
        <v>82</v>
      </c>
    </row>
    <row r="37" spans="1:25" ht="23.4" customHeight="1" x14ac:dyDescent="0.3">
      <c r="A37" s="16">
        <v>45759</v>
      </c>
      <c r="B37" t="s">
        <v>74</v>
      </c>
      <c r="C37" t="s">
        <v>72</v>
      </c>
    </row>
    <row r="38" spans="1:25" ht="23.4" customHeight="1" x14ac:dyDescent="0.3">
      <c r="A38" s="16">
        <v>45760</v>
      </c>
      <c r="B38" t="s">
        <v>73</v>
      </c>
      <c r="C38" t="s">
        <v>72</v>
      </c>
    </row>
    <row r="39" spans="1:25" ht="23.4" customHeight="1" x14ac:dyDescent="0.3">
      <c r="A39" s="16">
        <v>45761</v>
      </c>
      <c r="B39" t="s">
        <v>83</v>
      </c>
      <c r="C39" t="s">
        <v>84</v>
      </c>
    </row>
    <row r="40" spans="1:25" ht="23.4" customHeight="1" x14ac:dyDescent="0.3">
      <c r="A40" s="16">
        <v>45766</v>
      </c>
      <c r="B40" t="s">
        <v>74</v>
      </c>
      <c r="C40" t="s">
        <v>72</v>
      </c>
    </row>
    <row r="41" spans="1:25" ht="23.4" customHeight="1" x14ac:dyDescent="0.3">
      <c r="A41" s="16">
        <v>45767</v>
      </c>
      <c r="B41" t="s">
        <v>73</v>
      </c>
      <c r="C41" t="s">
        <v>72</v>
      </c>
    </row>
    <row r="42" spans="1:25" ht="23.4" customHeight="1" x14ac:dyDescent="0.3">
      <c r="A42" s="16">
        <v>45773</v>
      </c>
      <c r="B42" t="s">
        <v>74</v>
      </c>
      <c r="C42" t="s">
        <v>72</v>
      </c>
    </row>
    <row r="43" spans="1:25" ht="23.4" customHeight="1" x14ac:dyDescent="0.3">
      <c r="A43" s="16">
        <v>45774</v>
      </c>
      <c r="B43" t="s">
        <v>73</v>
      </c>
      <c r="C43" t="s">
        <v>72</v>
      </c>
    </row>
    <row r="44" spans="1:25" ht="23.4" customHeight="1" x14ac:dyDescent="0.3">
      <c r="A44" s="16">
        <v>45778</v>
      </c>
      <c r="B44" t="s">
        <v>81</v>
      </c>
      <c r="C44" t="s">
        <v>85</v>
      </c>
    </row>
    <row r="45" spans="1:25" ht="23.4" customHeight="1" x14ac:dyDescent="0.3">
      <c r="A45" s="16">
        <v>45780</v>
      </c>
      <c r="B45" t="s">
        <v>74</v>
      </c>
      <c r="C45" t="s">
        <v>72</v>
      </c>
    </row>
    <row r="46" spans="1:25" ht="23.4" customHeight="1" x14ac:dyDescent="0.3">
      <c r="A46" s="16">
        <v>45781</v>
      </c>
      <c r="B46" t="s">
        <v>73</v>
      </c>
      <c r="C46" t="s">
        <v>72</v>
      </c>
    </row>
    <row r="47" spans="1:25" ht="23.4" customHeight="1" x14ac:dyDescent="0.3">
      <c r="A47" s="16">
        <v>45785</v>
      </c>
      <c r="B47" t="s">
        <v>81</v>
      </c>
      <c r="C47" t="s">
        <v>86</v>
      </c>
      <c r="Y47" s="10" t="str">
        <f>A1</f>
        <v>Date</v>
      </c>
    </row>
    <row r="48" spans="1:25" ht="23.4" customHeight="1" x14ac:dyDescent="0.3">
      <c r="A48" s="16">
        <v>45787</v>
      </c>
      <c r="B48" t="s">
        <v>74</v>
      </c>
      <c r="C48" t="s">
        <v>72</v>
      </c>
    </row>
    <row r="49" spans="1:3" ht="23.4" customHeight="1" x14ac:dyDescent="0.3">
      <c r="A49" s="16">
        <v>45788</v>
      </c>
      <c r="B49" t="s">
        <v>73</v>
      </c>
      <c r="C49" t="s">
        <v>72</v>
      </c>
    </row>
    <row r="50" spans="1:3" ht="23.4" customHeight="1" x14ac:dyDescent="0.3">
      <c r="A50" s="16">
        <v>45794</v>
      </c>
      <c r="B50" t="s">
        <v>74</v>
      </c>
      <c r="C50" t="s">
        <v>72</v>
      </c>
    </row>
    <row r="51" spans="1:3" ht="23.4" customHeight="1" x14ac:dyDescent="0.3">
      <c r="A51" s="16">
        <v>45795</v>
      </c>
      <c r="B51" t="s">
        <v>73</v>
      </c>
      <c r="C51" t="s">
        <v>72</v>
      </c>
    </row>
    <row r="52" spans="1:3" ht="23.4" customHeight="1" x14ac:dyDescent="0.3">
      <c r="A52" s="16">
        <v>45801</v>
      </c>
      <c r="B52" t="s">
        <v>74</v>
      </c>
      <c r="C52" t="s">
        <v>72</v>
      </c>
    </row>
    <row r="53" spans="1:3" ht="23.4" customHeight="1" x14ac:dyDescent="0.3">
      <c r="A53" s="16">
        <v>45802</v>
      </c>
      <c r="B53" t="s">
        <v>73</v>
      </c>
      <c r="C53" t="s">
        <v>72</v>
      </c>
    </row>
    <row r="54" spans="1:3" ht="23.4" customHeight="1" x14ac:dyDescent="0.3">
      <c r="A54" s="16">
        <v>45808</v>
      </c>
      <c r="B54" t="s">
        <v>74</v>
      </c>
      <c r="C54" t="s">
        <v>72</v>
      </c>
    </row>
    <row r="55" spans="1:3" ht="23.4" customHeight="1" x14ac:dyDescent="0.3">
      <c r="A55" s="16">
        <v>45809</v>
      </c>
      <c r="B55" t="s">
        <v>73</v>
      </c>
      <c r="C55" t="s">
        <v>72</v>
      </c>
    </row>
    <row r="56" spans="1:3" ht="23.4" customHeight="1" x14ac:dyDescent="0.3">
      <c r="A56" s="16">
        <v>45815</v>
      </c>
      <c r="B56" t="s">
        <v>74</v>
      </c>
      <c r="C56" t="s">
        <v>72</v>
      </c>
    </row>
    <row r="57" spans="1:3" ht="23.4" customHeight="1" x14ac:dyDescent="0.3">
      <c r="A57" s="16">
        <v>45816</v>
      </c>
      <c r="B57" t="s">
        <v>73</v>
      </c>
      <c r="C57" t="s">
        <v>72</v>
      </c>
    </row>
    <row r="58" spans="1:3" ht="23.4" customHeight="1" x14ac:dyDescent="0.3">
      <c r="A58" s="16">
        <v>45822</v>
      </c>
      <c r="B58" t="s">
        <v>74</v>
      </c>
      <c r="C58" t="s">
        <v>72</v>
      </c>
    </row>
    <row r="59" spans="1:3" ht="23.4" customHeight="1" x14ac:dyDescent="0.3">
      <c r="A59" s="16">
        <v>45823</v>
      </c>
      <c r="B59" t="s">
        <v>73</v>
      </c>
      <c r="C59" t="s">
        <v>72</v>
      </c>
    </row>
    <row r="60" spans="1:3" ht="23.4" customHeight="1" x14ac:dyDescent="0.3">
      <c r="A60" s="16">
        <v>45829</v>
      </c>
      <c r="B60" t="s">
        <v>74</v>
      </c>
      <c r="C60" t="s">
        <v>72</v>
      </c>
    </row>
    <row r="61" spans="1:3" ht="23.4" customHeight="1" x14ac:dyDescent="0.3">
      <c r="A61" s="16">
        <v>45830</v>
      </c>
      <c r="B61" t="s">
        <v>73</v>
      </c>
      <c r="C61" t="s">
        <v>72</v>
      </c>
    </row>
    <row r="62" spans="1:3" ht="23.4" customHeight="1" x14ac:dyDescent="0.3">
      <c r="A62" s="16">
        <v>45836</v>
      </c>
      <c r="B62" t="s">
        <v>74</v>
      </c>
      <c r="C62" t="s">
        <v>72</v>
      </c>
    </row>
    <row r="63" spans="1:3" ht="23.4" customHeight="1" x14ac:dyDescent="0.3">
      <c r="A63" s="16">
        <v>45837</v>
      </c>
      <c r="B63" t="s">
        <v>73</v>
      </c>
      <c r="C63" t="s">
        <v>72</v>
      </c>
    </row>
    <row r="64" spans="1:3" ht="23.4" customHeight="1" x14ac:dyDescent="0.3">
      <c r="A64" s="16">
        <v>45843</v>
      </c>
      <c r="B64" t="s">
        <v>74</v>
      </c>
      <c r="C64" t="s">
        <v>72</v>
      </c>
    </row>
    <row r="65" spans="1:3" ht="23.4" customHeight="1" x14ac:dyDescent="0.3">
      <c r="A65" s="16">
        <v>45844</v>
      </c>
      <c r="B65" t="s">
        <v>73</v>
      </c>
      <c r="C65" t="s">
        <v>72</v>
      </c>
    </row>
    <row r="66" spans="1:3" ht="23.4" customHeight="1" x14ac:dyDescent="0.3">
      <c r="A66" s="16">
        <v>45850</v>
      </c>
      <c r="B66" t="s">
        <v>74</v>
      </c>
      <c r="C66" t="s">
        <v>72</v>
      </c>
    </row>
    <row r="67" spans="1:3" ht="23.4" customHeight="1" x14ac:dyDescent="0.3">
      <c r="A67" s="16">
        <v>45851</v>
      </c>
      <c r="B67" t="s">
        <v>73</v>
      </c>
      <c r="C67" t="s">
        <v>72</v>
      </c>
    </row>
    <row r="68" spans="1:3" ht="23.4" customHeight="1" x14ac:dyDescent="0.3">
      <c r="A68" s="16">
        <v>45857</v>
      </c>
      <c r="B68" t="s">
        <v>74</v>
      </c>
      <c r="C68" t="s">
        <v>72</v>
      </c>
    </row>
    <row r="69" spans="1:3" ht="23.4" customHeight="1" x14ac:dyDescent="0.3">
      <c r="A69" s="16">
        <v>45858</v>
      </c>
      <c r="B69" t="s">
        <v>73</v>
      </c>
      <c r="C69" t="s">
        <v>72</v>
      </c>
    </row>
    <row r="70" spans="1:3" ht="23.4" customHeight="1" x14ac:dyDescent="0.3">
      <c r="A70" s="16">
        <v>45864</v>
      </c>
      <c r="B70" t="s">
        <v>74</v>
      </c>
      <c r="C70" t="s">
        <v>72</v>
      </c>
    </row>
    <row r="71" spans="1:3" ht="23.4" customHeight="1" x14ac:dyDescent="0.3">
      <c r="A71" s="16">
        <v>45865</v>
      </c>
      <c r="B71" t="s">
        <v>73</v>
      </c>
      <c r="C71" t="s">
        <v>72</v>
      </c>
    </row>
    <row r="72" spans="1:3" ht="23.4" customHeight="1" x14ac:dyDescent="0.3">
      <c r="A72" s="16">
        <v>45871</v>
      </c>
      <c r="B72" t="s">
        <v>74</v>
      </c>
      <c r="C72" t="s">
        <v>72</v>
      </c>
    </row>
    <row r="73" spans="1:3" ht="23.4" customHeight="1" x14ac:dyDescent="0.3">
      <c r="A73" s="16">
        <v>45872</v>
      </c>
      <c r="B73" t="s">
        <v>73</v>
      </c>
      <c r="C73" t="s">
        <v>72</v>
      </c>
    </row>
    <row r="74" spans="1:3" ht="23.4" customHeight="1" x14ac:dyDescent="0.3">
      <c r="A74" s="16">
        <v>45878</v>
      </c>
      <c r="B74" t="s">
        <v>74</v>
      </c>
      <c r="C74" t="s">
        <v>72</v>
      </c>
    </row>
    <row r="75" spans="1:3" ht="23.4" customHeight="1" x14ac:dyDescent="0.3">
      <c r="A75" s="16">
        <v>45879</v>
      </c>
      <c r="B75" t="s">
        <v>73</v>
      </c>
      <c r="C75" t="s">
        <v>72</v>
      </c>
    </row>
    <row r="76" spans="1:3" ht="23.4" customHeight="1" x14ac:dyDescent="0.3">
      <c r="A76" s="16">
        <v>45884</v>
      </c>
      <c r="B76" t="s">
        <v>87</v>
      </c>
      <c r="C76" t="s">
        <v>68</v>
      </c>
    </row>
    <row r="77" spans="1:3" ht="23.4" customHeight="1" x14ac:dyDescent="0.3">
      <c r="A77" s="16">
        <v>45885</v>
      </c>
      <c r="B77" t="s">
        <v>74</v>
      </c>
      <c r="C77" t="s">
        <v>72</v>
      </c>
    </row>
    <row r="78" spans="1:3" ht="23.4" customHeight="1" x14ac:dyDescent="0.3">
      <c r="A78" s="16">
        <v>45886</v>
      </c>
      <c r="B78" t="s">
        <v>73</v>
      </c>
      <c r="C78" t="s">
        <v>75</v>
      </c>
    </row>
    <row r="79" spans="1:3" ht="23.4" customHeight="1" x14ac:dyDescent="0.3">
      <c r="A79" s="16">
        <v>45886</v>
      </c>
      <c r="B79" t="s">
        <v>73</v>
      </c>
      <c r="C79" t="s">
        <v>72</v>
      </c>
    </row>
    <row r="80" spans="1:3" ht="23.4" customHeight="1" x14ac:dyDescent="0.3">
      <c r="A80" s="16">
        <v>45892</v>
      </c>
      <c r="B80" t="s">
        <v>74</v>
      </c>
      <c r="C80" t="s">
        <v>72</v>
      </c>
    </row>
    <row r="81" spans="1:3" ht="23.4" customHeight="1" x14ac:dyDescent="0.3">
      <c r="A81" s="16">
        <v>45893</v>
      </c>
      <c r="B81" t="s">
        <v>73</v>
      </c>
      <c r="C81" t="s">
        <v>72</v>
      </c>
    </row>
    <row r="82" spans="1:3" ht="23.4" customHeight="1" x14ac:dyDescent="0.3">
      <c r="A82" s="16">
        <v>45899</v>
      </c>
      <c r="B82" t="s">
        <v>74</v>
      </c>
      <c r="C82" t="s">
        <v>72</v>
      </c>
    </row>
    <row r="83" spans="1:3" ht="23.4" customHeight="1" x14ac:dyDescent="0.3">
      <c r="A83" s="16">
        <v>45900</v>
      </c>
      <c r="B83" t="s">
        <v>73</v>
      </c>
      <c r="C83" t="s">
        <v>72</v>
      </c>
    </row>
    <row r="84" spans="1:3" ht="23.4" customHeight="1" x14ac:dyDescent="0.3">
      <c r="A84" s="16">
        <v>45905</v>
      </c>
      <c r="B84" t="s">
        <v>87</v>
      </c>
      <c r="C84" t="s">
        <v>88</v>
      </c>
    </row>
    <row r="85" spans="1:3" ht="23.4" customHeight="1" x14ac:dyDescent="0.3">
      <c r="A85" s="16">
        <v>45906</v>
      </c>
      <c r="B85" t="s">
        <v>74</v>
      </c>
      <c r="C85" t="s">
        <v>72</v>
      </c>
    </row>
    <row r="86" spans="1:3" ht="23.4" customHeight="1" x14ac:dyDescent="0.3">
      <c r="A86" s="16">
        <v>45907</v>
      </c>
      <c r="B86" t="s">
        <v>73</v>
      </c>
      <c r="C86" t="s">
        <v>72</v>
      </c>
    </row>
    <row r="87" spans="1:3" ht="23.4" customHeight="1" x14ac:dyDescent="0.3">
      <c r="A87" s="16">
        <v>45913</v>
      </c>
      <c r="B87" t="s">
        <v>74</v>
      </c>
      <c r="C87" t="s">
        <v>72</v>
      </c>
    </row>
    <row r="88" spans="1:3" ht="23.4" customHeight="1" x14ac:dyDescent="0.3">
      <c r="A88" s="16">
        <v>45914</v>
      </c>
      <c r="B88" t="s">
        <v>73</v>
      </c>
      <c r="C88" t="s">
        <v>72</v>
      </c>
    </row>
    <row r="89" spans="1:3" ht="23.4" customHeight="1" x14ac:dyDescent="0.3">
      <c r="A89" s="16">
        <v>45920</v>
      </c>
      <c r="B89" t="s">
        <v>74</v>
      </c>
      <c r="C89" t="s">
        <v>72</v>
      </c>
    </row>
    <row r="90" spans="1:3" ht="23.4" customHeight="1" x14ac:dyDescent="0.3">
      <c r="A90" s="16">
        <v>45921</v>
      </c>
      <c r="B90" t="s">
        <v>73</v>
      </c>
      <c r="C90" t="s">
        <v>72</v>
      </c>
    </row>
    <row r="91" spans="1:3" ht="23.4" customHeight="1" x14ac:dyDescent="0.3">
      <c r="A91" s="16">
        <v>45927</v>
      </c>
      <c r="B91" t="s">
        <v>74</v>
      </c>
      <c r="C91" t="s">
        <v>72</v>
      </c>
    </row>
    <row r="92" spans="1:3" ht="23.4" customHeight="1" x14ac:dyDescent="0.3">
      <c r="A92" s="16">
        <v>45928</v>
      </c>
      <c r="B92" t="s">
        <v>73</v>
      </c>
      <c r="C92" t="s">
        <v>72</v>
      </c>
    </row>
    <row r="93" spans="1:3" ht="23.4" customHeight="1" x14ac:dyDescent="0.3">
      <c r="A93" s="16">
        <v>45932</v>
      </c>
      <c r="B93" t="s">
        <v>81</v>
      </c>
      <c r="C93" t="s">
        <v>69</v>
      </c>
    </row>
    <row r="94" spans="1:3" ht="23.4" customHeight="1" x14ac:dyDescent="0.3">
      <c r="A94" s="16">
        <v>45934</v>
      </c>
      <c r="B94" t="s">
        <v>74</v>
      </c>
      <c r="C94" t="s">
        <v>72</v>
      </c>
    </row>
    <row r="95" spans="1:3" ht="23.4" customHeight="1" x14ac:dyDescent="0.3">
      <c r="A95" s="16">
        <v>45935</v>
      </c>
      <c r="B95" t="s">
        <v>73</v>
      </c>
      <c r="C95" t="s">
        <v>72</v>
      </c>
    </row>
    <row r="96" spans="1:3" ht="23.4" customHeight="1" x14ac:dyDescent="0.3">
      <c r="A96" s="16">
        <v>45941</v>
      </c>
      <c r="B96" t="s">
        <v>74</v>
      </c>
      <c r="C96" t="s">
        <v>70</v>
      </c>
    </row>
    <row r="97" spans="1:3" ht="23.4" customHeight="1" x14ac:dyDescent="0.3">
      <c r="A97" s="16">
        <v>45941</v>
      </c>
      <c r="B97" t="s">
        <v>74</v>
      </c>
      <c r="C97" t="s">
        <v>72</v>
      </c>
    </row>
    <row r="98" spans="1:3" ht="23.4" customHeight="1" x14ac:dyDescent="0.3">
      <c r="A98" s="16">
        <v>45942</v>
      </c>
      <c r="B98" t="s">
        <v>73</v>
      </c>
      <c r="C98" t="s">
        <v>72</v>
      </c>
    </row>
    <row r="99" spans="1:3" ht="23.4" customHeight="1" x14ac:dyDescent="0.3">
      <c r="A99" s="16">
        <v>45942</v>
      </c>
      <c r="B99" t="s">
        <v>73</v>
      </c>
      <c r="C99" t="s">
        <v>71</v>
      </c>
    </row>
    <row r="100" spans="1:3" ht="23.4" customHeight="1" x14ac:dyDescent="0.3">
      <c r="A100" s="16">
        <v>45948</v>
      </c>
      <c r="B100" t="s">
        <v>74</v>
      </c>
      <c r="C100" t="s">
        <v>72</v>
      </c>
    </row>
    <row r="101" spans="1:3" ht="23.4" customHeight="1" x14ac:dyDescent="0.3">
      <c r="A101" s="16">
        <v>45949</v>
      </c>
      <c r="B101" t="s">
        <v>73</v>
      </c>
      <c r="C101" t="s">
        <v>72</v>
      </c>
    </row>
    <row r="102" spans="1:3" ht="23.4" customHeight="1" x14ac:dyDescent="0.3">
      <c r="A102" s="16">
        <v>45955</v>
      </c>
      <c r="B102" t="s">
        <v>74</v>
      </c>
      <c r="C102" t="s">
        <v>72</v>
      </c>
    </row>
    <row r="103" spans="1:3" ht="23.4" customHeight="1" x14ac:dyDescent="0.3">
      <c r="A103" s="16">
        <v>45956</v>
      </c>
      <c r="B103" t="s">
        <v>73</v>
      </c>
      <c r="C103" t="s">
        <v>72</v>
      </c>
    </row>
    <row r="104" spans="1:3" ht="23.4" customHeight="1" x14ac:dyDescent="0.3">
      <c r="A104" s="16">
        <v>45961</v>
      </c>
      <c r="B104" t="s">
        <v>87</v>
      </c>
      <c r="C104" t="s">
        <v>89</v>
      </c>
    </row>
    <row r="105" spans="1:3" ht="23.4" customHeight="1" x14ac:dyDescent="0.3">
      <c r="A105" s="16">
        <v>45962</v>
      </c>
      <c r="B105" t="s">
        <v>74</v>
      </c>
      <c r="C105" t="s">
        <v>72</v>
      </c>
    </row>
    <row r="106" spans="1:3" ht="23.4" customHeight="1" x14ac:dyDescent="0.3">
      <c r="A106" s="16">
        <v>45963</v>
      </c>
      <c r="B106" t="s">
        <v>73</v>
      </c>
      <c r="C106" t="s">
        <v>72</v>
      </c>
    </row>
    <row r="107" spans="1:3" ht="23.4" customHeight="1" x14ac:dyDescent="0.3">
      <c r="A107" s="16">
        <v>45969</v>
      </c>
      <c r="B107" t="s">
        <v>74</v>
      </c>
      <c r="C107" t="s">
        <v>72</v>
      </c>
    </row>
    <row r="108" spans="1:3" ht="23.4" customHeight="1" x14ac:dyDescent="0.3">
      <c r="A108" s="16">
        <v>45970</v>
      </c>
      <c r="B108" t="s">
        <v>73</v>
      </c>
      <c r="C108" t="s">
        <v>72</v>
      </c>
    </row>
    <row r="109" spans="1:3" ht="23.4" customHeight="1" x14ac:dyDescent="0.3">
      <c r="A109" s="16">
        <v>45976</v>
      </c>
      <c r="B109" t="s">
        <v>74</v>
      </c>
      <c r="C109" t="s">
        <v>72</v>
      </c>
    </row>
    <row r="110" spans="1:3" ht="23.4" customHeight="1" x14ac:dyDescent="0.3">
      <c r="A110" s="16">
        <v>45977</v>
      </c>
      <c r="B110" t="s">
        <v>73</v>
      </c>
      <c r="C110" t="s">
        <v>72</v>
      </c>
    </row>
    <row r="111" spans="1:3" ht="23.4" customHeight="1" x14ac:dyDescent="0.3">
      <c r="A111" s="16">
        <v>45983</v>
      </c>
      <c r="B111" t="s">
        <v>74</v>
      </c>
      <c r="C111" t="s">
        <v>72</v>
      </c>
    </row>
    <row r="112" spans="1:3" ht="23.4" customHeight="1" x14ac:dyDescent="0.3">
      <c r="A112" s="16">
        <v>45984</v>
      </c>
      <c r="B112" t="s">
        <v>73</v>
      </c>
      <c r="C112" t="s">
        <v>72</v>
      </c>
    </row>
    <row r="113" spans="1:3" ht="23.4" customHeight="1" x14ac:dyDescent="0.3">
      <c r="A113" s="16">
        <v>45990</v>
      </c>
      <c r="B113" t="s">
        <v>74</v>
      </c>
      <c r="C113" t="s">
        <v>72</v>
      </c>
    </row>
    <row r="114" spans="1:3" ht="23.4" customHeight="1" x14ac:dyDescent="0.3">
      <c r="A114" s="16">
        <v>45991</v>
      </c>
      <c r="B114" t="s">
        <v>73</v>
      </c>
      <c r="C114" t="s">
        <v>72</v>
      </c>
    </row>
    <row r="115" spans="1:3" ht="23.4" customHeight="1" x14ac:dyDescent="0.3">
      <c r="A115" s="16">
        <v>45997</v>
      </c>
      <c r="B115" t="s">
        <v>74</v>
      </c>
      <c r="C115" t="s">
        <v>72</v>
      </c>
    </row>
    <row r="116" spans="1:3" ht="23.4" customHeight="1" x14ac:dyDescent="0.3">
      <c r="A116" s="16">
        <v>45998</v>
      </c>
      <c r="B116" t="s">
        <v>73</v>
      </c>
      <c r="C116" t="s">
        <v>72</v>
      </c>
    </row>
    <row r="117" spans="1:3" ht="23.4" customHeight="1" x14ac:dyDescent="0.3">
      <c r="A117" s="16">
        <v>46004</v>
      </c>
      <c r="B117" t="s">
        <v>74</v>
      </c>
      <c r="C117" t="s">
        <v>72</v>
      </c>
    </row>
    <row r="118" spans="1:3" ht="23.4" customHeight="1" x14ac:dyDescent="0.3">
      <c r="A118" s="16">
        <v>46005</v>
      </c>
      <c r="B118" t="s">
        <v>73</v>
      </c>
      <c r="C118" t="s">
        <v>72</v>
      </c>
    </row>
    <row r="119" spans="1:3" ht="23.4" customHeight="1" x14ac:dyDescent="0.3">
      <c r="A119" s="16">
        <v>46011</v>
      </c>
      <c r="B119" t="s">
        <v>74</v>
      </c>
      <c r="C119" t="s">
        <v>72</v>
      </c>
    </row>
    <row r="120" spans="1:3" ht="23.4" customHeight="1" x14ac:dyDescent="0.3">
      <c r="A120" s="16">
        <v>46012</v>
      </c>
      <c r="B120" t="s">
        <v>73</v>
      </c>
      <c r="C120" t="s">
        <v>72</v>
      </c>
    </row>
    <row r="121" spans="1:3" ht="23.4" customHeight="1" x14ac:dyDescent="0.3">
      <c r="A121" s="16">
        <v>46016</v>
      </c>
      <c r="B121" t="s">
        <v>81</v>
      </c>
      <c r="C121" t="s">
        <v>90</v>
      </c>
    </row>
    <row r="122" spans="1:3" ht="23.4" customHeight="1" x14ac:dyDescent="0.3">
      <c r="A122" s="16">
        <v>46018</v>
      </c>
      <c r="B122" t="s">
        <v>74</v>
      </c>
      <c r="C122" t="s">
        <v>72</v>
      </c>
    </row>
    <row r="123" spans="1:3" ht="23.4" customHeight="1" x14ac:dyDescent="0.3">
      <c r="A123" s="16">
        <v>46019</v>
      </c>
      <c r="B123" t="s">
        <v>73</v>
      </c>
      <c r="C123" t="s">
        <v>72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C553-9548-4754-828B-ABA648A5BEC3}">
  <dimension ref="A1:G50"/>
  <sheetViews>
    <sheetView tabSelected="1" zoomScale="85" workbookViewId="0">
      <selection activeCell="B1" sqref="B1:B7"/>
    </sheetView>
  </sheetViews>
  <sheetFormatPr defaultRowHeight="14.4" x14ac:dyDescent="0.3"/>
  <cols>
    <col min="1" max="16" width="16.88671875" customWidth="1"/>
  </cols>
  <sheetData>
    <row r="1" spans="1:7" ht="23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3.4" customHeight="1" x14ac:dyDescent="0.3">
      <c r="A2" s="2" t="s">
        <v>7</v>
      </c>
      <c r="B2" s="2" t="s">
        <v>8</v>
      </c>
      <c r="C2" s="3" t="s">
        <v>9</v>
      </c>
      <c r="D2" s="3" t="s">
        <v>10</v>
      </c>
      <c r="E2" s="3">
        <v>10</v>
      </c>
      <c r="F2" s="3">
        <v>7</v>
      </c>
      <c r="G2" s="3">
        <v>14</v>
      </c>
    </row>
    <row r="3" spans="1:7" ht="23.4" customHeight="1" x14ac:dyDescent="0.3">
      <c r="A3" s="2" t="s">
        <v>11</v>
      </c>
      <c r="B3" s="2" t="s">
        <v>12</v>
      </c>
      <c r="C3" s="3" t="s">
        <v>13</v>
      </c>
      <c r="D3" s="3" t="s">
        <v>14</v>
      </c>
      <c r="E3" s="3">
        <v>10</v>
      </c>
      <c r="F3" s="3">
        <v>7</v>
      </c>
      <c r="G3" s="3">
        <v>14</v>
      </c>
    </row>
    <row r="4" spans="1:7" ht="23.4" customHeight="1" x14ac:dyDescent="0.3">
      <c r="A4" s="2" t="s">
        <v>15</v>
      </c>
      <c r="B4" s="2" t="s">
        <v>58</v>
      </c>
      <c r="C4" s="3" t="s">
        <v>9</v>
      </c>
      <c r="D4" s="3" t="s">
        <v>10</v>
      </c>
      <c r="E4" s="3">
        <v>10</v>
      </c>
      <c r="F4" s="3">
        <v>7</v>
      </c>
      <c r="G4" s="3">
        <v>14</v>
      </c>
    </row>
    <row r="5" spans="1:7" ht="23.4" customHeight="1" x14ac:dyDescent="0.3">
      <c r="A5" s="2" t="s">
        <v>16</v>
      </c>
      <c r="B5" s="2" t="s">
        <v>17</v>
      </c>
      <c r="C5" s="3" t="s">
        <v>18</v>
      </c>
      <c r="D5" s="3" t="s">
        <v>19</v>
      </c>
      <c r="E5" s="3">
        <v>10</v>
      </c>
      <c r="F5" s="3">
        <v>7</v>
      </c>
      <c r="G5" s="3">
        <v>14</v>
      </c>
    </row>
    <row r="6" spans="1:7" ht="23.4" customHeight="1" x14ac:dyDescent="0.3">
      <c r="A6" s="2" t="s">
        <v>20</v>
      </c>
      <c r="B6" s="2" t="s">
        <v>21</v>
      </c>
      <c r="C6" s="3" t="s">
        <v>22</v>
      </c>
      <c r="D6" s="3" t="s">
        <v>23</v>
      </c>
      <c r="E6" s="3">
        <v>10</v>
      </c>
      <c r="F6" s="3">
        <v>7</v>
      </c>
      <c r="G6" s="3">
        <v>14</v>
      </c>
    </row>
    <row r="7" spans="1:7" ht="23.4" customHeight="1" x14ac:dyDescent="0.3">
      <c r="A7" s="2" t="s">
        <v>24</v>
      </c>
      <c r="B7" s="6" t="s">
        <v>60</v>
      </c>
      <c r="C7" s="3" t="s">
        <v>22</v>
      </c>
      <c r="D7" s="3" t="s">
        <v>23</v>
      </c>
      <c r="E7" s="3">
        <v>10</v>
      </c>
      <c r="F7" s="3">
        <v>7</v>
      </c>
      <c r="G7" s="3">
        <v>14</v>
      </c>
    </row>
    <row r="8" spans="1:7" ht="23.4" customHeight="1" x14ac:dyDescent="0.3">
      <c r="A8" s="7"/>
      <c r="B8" s="7"/>
      <c r="C8" s="8"/>
      <c r="D8" s="8"/>
      <c r="E8" s="8"/>
      <c r="F8" s="8"/>
      <c r="G8" s="8"/>
    </row>
    <row r="9" spans="1:7" ht="23.4" customHeight="1" x14ac:dyDescent="0.3">
      <c r="A9" s="7"/>
      <c r="B9" s="7"/>
      <c r="C9" s="8"/>
      <c r="D9" s="8"/>
      <c r="E9" s="8"/>
      <c r="F9" s="8"/>
      <c r="G9" s="8"/>
    </row>
    <row r="10" spans="1:7" ht="23.4" customHeight="1" x14ac:dyDescent="0.3">
      <c r="A10" s="7"/>
      <c r="B10" s="7"/>
      <c r="C10" s="8"/>
      <c r="D10" s="8"/>
      <c r="E10" s="8"/>
      <c r="F10" s="8"/>
      <c r="G10" s="8"/>
    </row>
    <row r="11" spans="1:7" ht="23.4" customHeight="1" x14ac:dyDescent="0.3">
      <c r="A11" s="7"/>
      <c r="B11" s="7"/>
      <c r="C11" s="8"/>
      <c r="D11" s="8"/>
      <c r="E11" s="8"/>
      <c r="F11" s="8"/>
      <c r="G11" s="8"/>
    </row>
    <row r="12" spans="1:7" ht="23.4" customHeight="1" x14ac:dyDescent="0.3">
      <c r="A12" s="7"/>
      <c r="B12" s="7"/>
      <c r="C12" s="8"/>
      <c r="D12" s="8"/>
      <c r="E12" s="8"/>
      <c r="F12" s="8"/>
      <c r="G12" s="8"/>
    </row>
    <row r="13" spans="1:7" ht="23.4" customHeight="1" x14ac:dyDescent="0.3">
      <c r="A13" s="7"/>
      <c r="B13" s="7"/>
      <c r="C13" s="8"/>
      <c r="D13" s="8"/>
      <c r="E13" s="8"/>
      <c r="F13" s="8"/>
      <c r="G13" s="8"/>
    </row>
    <row r="14" spans="1:7" ht="23.4" customHeight="1" x14ac:dyDescent="0.3">
      <c r="E14" s="8"/>
    </row>
    <row r="15" spans="1:7" ht="23.4" customHeight="1" x14ac:dyDescent="0.3"/>
    <row r="16" spans="1:7" ht="23.4" customHeight="1" x14ac:dyDescent="0.3"/>
    <row r="17" ht="23.4" customHeight="1" x14ac:dyDescent="0.3"/>
    <row r="18" ht="23.4" customHeight="1" x14ac:dyDescent="0.3"/>
    <row r="19" ht="23.4" customHeight="1" x14ac:dyDescent="0.3"/>
    <row r="20" ht="23.4" customHeight="1" x14ac:dyDescent="0.3"/>
    <row r="21" ht="23.4" customHeight="1" x14ac:dyDescent="0.3"/>
    <row r="22" ht="23.4" customHeight="1" x14ac:dyDescent="0.3"/>
    <row r="23" ht="23.4" customHeight="1" x14ac:dyDescent="0.3"/>
    <row r="24" ht="23.4" customHeight="1" x14ac:dyDescent="0.3"/>
    <row r="25" ht="23.4" customHeight="1" x14ac:dyDescent="0.3"/>
    <row r="26" ht="23.4" customHeight="1" x14ac:dyDescent="0.3"/>
    <row r="27" ht="23.4" customHeight="1" x14ac:dyDescent="0.3"/>
    <row r="28" ht="23.4" customHeight="1" x14ac:dyDescent="0.3"/>
    <row r="29" ht="23.4" customHeight="1" x14ac:dyDescent="0.3"/>
    <row r="30" ht="23.4" customHeight="1" x14ac:dyDescent="0.3"/>
    <row r="31" ht="23.4" customHeight="1" x14ac:dyDescent="0.3"/>
    <row r="32" ht="23.4" customHeight="1" x14ac:dyDescent="0.3"/>
    <row r="33" ht="23.4" customHeight="1" x14ac:dyDescent="0.3"/>
    <row r="34" ht="23.4" customHeight="1" x14ac:dyDescent="0.3"/>
    <row r="35" ht="23.4" customHeight="1" x14ac:dyDescent="0.3"/>
    <row r="36" ht="23.4" customHeight="1" x14ac:dyDescent="0.3"/>
    <row r="37" ht="23.4" customHeight="1" x14ac:dyDescent="0.3"/>
    <row r="38" ht="23.4" customHeight="1" x14ac:dyDescent="0.3"/>
    <row r="39" ht="23.4" customHeight="1" x14ac:dyDescent="0.3"/>
    <row r="40" ht="23.4" customHeight="1" x14ac:dyDescent="0.3"/>
    <row r="41" ht="23.4" customHeight="1" x14ac:dyDescent="0.3"/>
    <row r="42" ht="23.4" customHeight="1" x14ac:dyDescent="0.3"/>
    <row r="43" ht="23.4" customHeight="1" x14ac:dyDescent="0.3"/>
    <row r="44" ht="23.4" customHeight="1" x14ac:dyDescent="0.3"/>
    <row r="45" ht="23.4" customHeight="1" x14ac:dyDescent="0.3"/>
    <row r="46" ht="23.4" customHeight="1" x14ac:dyDescent="0.3"/>
    <row r="47" ht="23.4" customHeight="1" x14ac:dyDescent="0.3"/>
    <row r="48" ht="23.4" customHeight="1" x14ac:dyDescent="0.3"/>
    <row r="49" ht="23.4" customHeight="1" x14ac:dyDescent="0.3"/>
    <row r="50" ht="23.4" customHeight="1" x14ac:dyDescent="0.3"/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9657-5EC3-4D91-91C6-1765E2D110EA}">
  <dimension ref="A1:AG283"/>
  <sheetViews>
    <sheetView topLeftCell="L71" zoomScale="109" zoomScaleNormal="49" workbookViewId="0">
      <selection activeCell="J112" sqref="J112"/>
    </sheetView>
  </sheetViews>
  <sheetFormatPr defaultColWidth="23.5546875" defaultRowHeight="18" x14ac:dyDescent="0.3"/>
  <cols>
    <col min="1" max="15" width="23.5546875" style="26"/>
    <col min="17" max="18" width="23.5546875" style="26"/>
    <col min="20" max="16384" width="23.5546875" style="26"/>
  </cols>
  <sheetData>
    <row r="1" spans="1:33" ht="24.6" customHeight="1" x14ac:dyDescent="0.3">
      <c r="A1" s="5" t="s">
        <v>25</v>
      </c>
      <c r="B1" s="5" t="s">
        <v>26</v>
      </c>
      <c r="C1" s="5" t="s">
        <v>27</v>
      </c>
      <c r="D1" s="5" t="s">
        <v>28</v>
      </c>
      <c r="E1" s="5" t="s">
        <v>3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19" t="s">
        <v>78</v>
      </c>
      <c r="N1" s="17" t="s">
        <v>92</v>
      </c>
      <c r="O1" s="17" t="s">
        <v>94</v>
      </c>
      <c r="P1" s="17" t="s">
        <v>98</v>
      </c>
      <c r="Q1" s="17" t="s">
        <v>96</v>
      </c>
      <c r="R1" s="17" t="s">
        <v>99</v>
      </c>
      <c r="S1" s="26"/>
    </row>
    <row r="2" spans="1:33" ht="24.6" customHeight="1" x14ac:dyDescent="0.3">
      <c r="A2" s="12">
        <v>45839</v>
      </c>
      <c r="B2" s="18" t="s">
        <v>7</v>
      </c>
      <c r="C2" s="18" t="str">
        <f>IFERROR(VLOOKUP(B2,'Employee Master'!A:G,2,FALSE),"")</f>
        <v xml:space="preserve">John Doe	</v>
      </c>
      <c r="D2" s="18" t="str">
        <f>IFERROR(VLOOKUP(B2,'Employee Master'!A:G,3,FALSE),"")</f>
        <v>Sales</v>
      </c>
      <c r="E2" s="18" t="str">
        <f>IFERROR(VLOOKUP(B2,'Employee Master'!A:G,4,FALSE),"")</f>
        <v>Executive</v>
      </c>
      <c r="F2" s="21">
        <v>0.375</v>
      </c>
      <c r="G2" s="21">
        <v>0.75</v>
      </c>
      <c r="H2" s="18">
        <f>IF(AND('Attendance Tracker'!F2&lt;&gt;"",G2&lt;&gt;""),ROUND((G2-'Attendance Tracker'!F2)*24,1),"")</f>
        <v>9</v>
      </c>
      <c r="I2" s="18" t="str">
        <f>IF(H2&gt;=0.1,"Present",IF(J2&lt;&gt;"","Leave","Absent"))</f>
        <v>Present</v>
      </c>
      <c r="J2" s="18"/>
      <c r="K2" s="18"/>
      <c r="L2" s="18">
        <f>IF(H2&gt;9,H2-9,0)</f>
        <v>0</v>
      </c>
      <c r="M2" s="20" t="str">
        <f>IF(OR(COUNTIF('holiday list'!A:A, A2)&gt;0, WEEKDAY(A2,2)&gt;5),
   IF(AND(LOWER(TRIM(I2))="present", I2&lt;&gt;""), "Worked on Holiday", "Holiday"),
"")</f>
        <v/>
      </c>
      <c r="N2" s="18" t="str">
        <f t="shared" ref="N2:N33" si="0">IF(OR(I2="Absent", I2="Leave"), I2, IF(F2="", "", IF(F2&gt;TIME(9,0,0), "Late", "On Time")))</f>
        <v>On Time</v>
      </c>
      <c r="O2" s="18" t="str">
        <f>IF(AND(I2="Present", F2&lt;&gt;"", G2&lt;&gt;"", (G2-F2)*24&lt;5), "Half Day", "")</f>
        <v/>
      </c>
      <c r="P2" s="18" t="str">
        <f t="shared" ref="P2:P33" si="1">IF(AND(I2="Present", ISNUMBER(G2), G2&lt;TIME(18,0,0)), "Early Leave", "")</f>
        <v/>
      </c>
      <c r="Q2" s="18" t="s">
        <v>97</v>
      </c>
      <c r="R2" s="18" t="str">
        <f>IF(AND(I2="Present", OR(F2="", G2="")), "Missing Punch", "")</f>
        <v/>
      </c>
      <c r="S2" s="26"/>
    </row>
    <row r="3" spans="1:33" ht="24.6" customHeight="1" x14ac:dyDescent="0.3">
      <c r="A3" s="13">
        <f>A2 + IF(MOD(ROW()-2,6)=0, 1, 0)</f>
        <v>45839</v>
      </c>
      <c r="B3" s="18" t="str">
        <f>"EMP" &amp; TEXT(MOD(ROW()-2,6)+1,"000")</f>
        <v>EMP002</v>
      </c>
      <c r="C3" s="18" t="str">
        <f>IFERROR(VLOOKUP(B3,'Employee Master'!A:G,2,FALSE),"")</f>
        <v>Priya</v>
      </c>
      <c r="D3" s="18" t="str">
        <f>IFERROR(VLOOKUP(B3,'Employee Master'!A:G,3,FALSE),"")</f>
        <v>HR</v>
      </c>
      <c r="E3" s="18" t="str">
        <f>IFERROR(VLOOKUP(B3,'Employee Master'!A:G,4,FALSE),"")</f>
        <v>Manger</v>
      </c>
      <c r="F3" s="21">
        <v>0.38194444444444442</v>
      </c>
      <c r="G3" s="21">
        <v>0.75</v>
      </c>
      <c r="H3" s="18">
        <f>IF(AND('Attendance Tracker'!F3&lt;&gt;"",G3&lt;&gt;""),ROUND((G3-'Attendance Tracker'!F3)*24,1),"")</f>
        <v>8.8000000000000007</v>
      </c>
      <c r="I3" s="18" t="str">
        <f>IF(H3&gt;=0.1,"Present",IF(J3&lt;&gt;"","Leave","Absent"))</f>
        <v>Present</v>
      </c>
      <c r="J3" s="18"/>
      <c r="K3" s="18"/>
      <c r="L3" s="18">
        <f t="shared" ref="L3:L66" si="2">IF(H3&gt;9,H3-9,0)</f>
        <v>0</v>
      </c>
      <c r="M3" s="20" t="str">
        <f>IF(OR(COUNTIF('holiday list'!A:A, A3)&gt;0, WEEKDAY(A3,2)&gt;5),
   IF(AND(LOWER(TRIM(I3))="present", I3&lt;&gt;""), "Worked on Holiday", "Holiday"),
"")</f>
        <v/>
      </c>
      <c r="N3" s="18" t="str">
        <f t="shared" si="0"/>
        <v>Late</v>
      </c>
      <c r="O3" s="18" t="str">
        <f t="shared" ref="O3:O15" si="3">IF(AND(I3="Present", F3&lt;&gt;"", G3&lt;&gt;"", (G3-F3)*24&lt;5), "Half Day", "")</f>
        <v/>
      </c>
      <c r="P3" s="18" t="str">
        <f t="shared" si="1"/>
        <v/>
      </c>
      <c r="Q3" s="18"/>
      <c r="R3" s="18" t="str">
        <f>IF(AND(I3="Present", OR(F3="", G3="")), "Missing Punch", "")</f>
        <v/>
      </c>
      <c r="S3" s="26"/>
      <c r="Z3" s="32" t="s">
        <v>93</v>
      </c>
      <c r="AA3" s="32"/>
      <c r="AB3" s="32"/>
      <c r="AC3" s="32"/>
      <c r="AD3" s="32"/>
      <c r="AE3" s="30"/>
      <c r="AF3" s="30"/>
      <c r="AG3" s="30"/>
    </row>
    <row r="4" spans="1:33" ht="24.6" customHeight="1" x14ac:dyDescent="0.3">
      <c r="A4" s="13">
        <f t="shared" ref="A4:A67" si="4">A3 + IF(MOD(ROW()-2,6)=0, 1, 0)</f>
        <v>45839</v>
      </c>
      <c r="B4" s="18" t="str">
        <f t="shared" ref="B4:B67" si="5">"EMP" &amp; TEXT(MOD(ROW()-2,6)+1,"000")</f>
        <v>EMP003</v>
      </c>
      <c r="C4" s="18" t="str">
        <f>IFERROR(VLOOKUP(B4,'Employee Master'!A:G,2,FALSE),"")</f>
        <v>Mini</v>
      </c>
      <c r="D4" s="18" t="str">
        <f>IFERROR(VLOOKUP(B4,'Employee Master'!A:G,3,FALSE),"")</f>
        <v>Sales</v>
      </c>
      <c r="E4" s="18" t="str">
        <f>IFERROR(VLOOKUP(B4,'Employee Master'!A:G,4,FALSE),"")</f>
        <v>Executive</v>
      </c>
      <c r="F4" s="21">
        <v>0.38194444444444442</v>
      </c>
      <c r="G4" s="21">
        <v>0.75</v>
      </c>
      <c r="H4" s="18">
        <f>IF(AND('Attendance Tracker'!F4&lt;&gt;"",G4&lt;&gt;""),ROUND((G4-'Attendance Tracker'!F4)*24,1),"")</f>
        <v>8.8000000000000007</v>
      </c>
      <c r="I4" s="18" t="str">
        <f t="shared" ref="I4:I66" si="6">IF(H4&gt;=0.1,"Present",IF(J4&lt;&gt;"","Leave","Absent"))</f>
        <v>Present</v>
      </c>
      <c r="J4" s="18"/>
      <c r="K4" s="18"/>
      <c r="L4" s="18">
        <f t="shared" si="2"/>
        <v>0</v>
      </c>
      <c r="M4" s="20" t="str">
        <f>IF(OR(COUNTIF('holiday list'!A:A, A4)&gt;0, WEEKDAY(A4,2)&gt;5),
   IF(AND(LOWER(TRIM(I4))="present", I4&lt;&gt;""), "Worked on Holiday", "Holiday"),
"")</f>
        <v/>
      </c>
      <c r="N4" s="18" t="str">
        <f t="shared" si="0"/>
        <v>Late</v>
      </c>
      <c r="O4" s="18" t="str">
        <f t="shared" si="3"/>
        <v/>
      </c>
      <c r="P4" s="18" t="str">
        <f t="shared" si="1"/>
        <v/>
      </c>
      <c r="Q4" s="18"/>
      <c r="R4" s="18" t="str">
        <f>IF(AND(I4="Present", OR(F4="", G4="")), "Missing Punch", "")</f>
        <v/>
      </c>
      <c r="S4" s="26"/>
      <c r="Z4" s="32"/>
      <c r="AA4" s="32"/>
      <c r="AB4" s="32"/>
      <c r="AC4" s="32"/>
      <c r="AD4" s="32"/>
      <c r="AE4" s="30"/>
      <c r="AF4" s="30"/>
      <c r="AG4" s="30"/>
    </row>
    <row r="5" spans="1:33" ht="24.6" customHeight="1" x14ac:dyDescent="0.3">
      <c r="A5" s="13">
        <f t="shared" si="4"/>
        <v>45839</v>
      </c>
      <c r="B5" s="18" t="str">
        <f t="shared" si="5"/>
        <v>EMP004</v>
      </c>
      <c r="C5" s="18" t="str">
        <f>IFERROR(VLOOKUP(B5,'Employee Master'!A:G,2,FALSE),"")</f>
        <v>Arun</v>
      </c>
      <c r="D5" s="18" t="str">
        <f>IFERROR(VLOOKUP(B5,'Employee Master'!A:G,3,FALSE),"")</f>
        <v>UI/UX</v>
      </c>
      <c r="E5" s="18" t="str">
        <f>IFERROR(VLOOKUP(B5,'Employee Master'!A:G,4,FALSE),"")</f>
        <v>Designer</v>
      </c>
      <c r="F5" s="21">
        <v>0.38194444444444442</v>
      </c>
      <c r="G5" s="21">
        <v>0.79166666666666696</v>
      </c>
      <c r="H5" s="18">
        <f>IF(AND('Attendance Tracker'!F5&lt;&gt;"",G5&lt;&gt;""),ROUND((G5-'Attendance Tracker'!F5)*24,1),"")</f>
        <v>9.8000000000000007</v>
      </c>
      <c r="I5" s="18" t="str">
        <f>IF(H5&gt;=0.1,"Present",IF(J5&lt;&gt;"","Leave","Absent"))</f>
        <v>Present</v>
      </c>
      <c r="J5" s="18"/>
      <c r="K5" s="18"/>
      <c r="L5" s="18">
        <f t="shared" si="2"/>
        <v>0.80000000000000071</v>
      </c>
      <c r="M5" s="20" t="str">
        <f>IF(OR(COUNTIF('holiday list'!A:A, A5)&gt;0, WEEKDAY(A5,2)&gt;5),
   IF(AND(LOWER(TRIM(I5))="present", I5&lt;&gt;""), "Worked on Holiday", "Holiday"),
"")</f>
        <v/>
      </c>
      <c r="N5" s="18" t="str">
        <f t="shared" si="0"/>
        <v>Late</v>
      </c>
      <c r="O5" s="18" t="str">
        <f t="shared" si="3"/>
        <v/>
      </c>
      <c r="P5" s="18" t="str">
        <f t="shared" si="1"/>
        <v/>
      </c>
      <c r="Q5" s="18"/>
      <c r="R5" s="18" t="str">
        <f>IF(AND(I5="Present", OR(F5="", G5="")), "Missing Punch", "")</f>
        <v/>
      </c>
      <c r="S5" s="26"/>
      <c r="Z5" s="32"/>
      <c r="AA5" s="32"/>
      <c r="AB5" s="32"/>
      <c r="AC5" s="32"/>
      <c r="AD5" s="32"/>
      <c r="AE5" s="30"/>
      <c r="AF5" s="30"/>
      <c r="AG5" s="30"/>
    </row>
    <row r="6" spans="1:33" ht="24.6" customHeight="1" x14ac:dyDescent="0.3">
      <c r="A6" s="13">
        <f t="shared" si="4"/>
        <v>45839</v>
      </c>
      <c r="B6" s="18" t="str">
        <f t="shared" si="5"/>
        <v>EMP005</v>
      </c>
      <c r="C6" s="18" t="str">
        <f>IFERROR(VLOOKUP(B6,'Employee Master'!A:G,2,FALSE),"")</f>
        <v>Aariz</v>
      </c>
      <c r="D6" s="18" t="str">
        <f>IFERROR(VLOOKUP(B6,'Employee Master'!A:G,3,FALSE),"")</f>
        <v>QA</v>
      </c>
      <c r="E6" s="18" t="str">
        <f>IFERROR(VLOOKUP(B6,'Employee Master'!A:G,4,FALSE),"")</f>
        <v>Developer</v>
      </c>
      <c r="F6" s="21">
        <v>0.38194444444444442</v>
      </c>
      <c r="G6" s="21">
        <v>0.54166666666666663</v>
      </c>
      <c r="H6" s="18">
        <f>IF(AND('Attendance Tracker'!F6&lt;&gt;"",G6&lt;&gt;""),ROUND((G6-'Attendance Tracker'!F6)*24,1),"")</f>
        <v>3.8</v>
      </c>
      <c r="I6" s="18" t="str">
        <f t="shared" si="6"/>
        <v>Present</v>
      </c>
      <c r="J6" s="18"/>
      <c r="K6" s="18"/>
      <c r="L6" s="18">
        <f t="shared" si="2"/>
        <v>0</v>
      </c>
      <c r="M6" s="20" t="str">
        <f>IF(OR(COUNTIF('holiday list'!A:A, A6)&gt;0, WEEKDAY(A6,2)&gt;5),
   IF(AND(LOWER(TRIM(I6))="present", I6&lt;&gt;""), "Worked on Holiday", "Holiday"),
"")</f>
        <v/>
      </c>
      <c r="N6" s="18" t="str">
        <f t="shared" si="0"/>
        <v>Late</v>
      </c>
      <c r="O6" s="18" t="str">
        <f t="shared" si="3"/>
        <v>Half Day</v>
      </c>
      <c r="P6" s="18" t="str">
        <f t="shared" si="1"/>
        <v>Early Leave</v>
      </c>
      <c r="Q6" s="18"/>
      <c r="R6" s="18"/>
      <c r="S6" s="26"/>
    </row>
    <row r="7" spans="1:33" ht="24.6" customHeight="1" x14ac:dyDescent="0.3">
      <c r="A7" s="13">
        <f t="shared" si="4"/>
        <v>45839</v>
      </c>
      <c r="B7" s="18" t="str">
        <f t="shared" si="5"/>
        <v>EMP006</v>
      </c>
      <c r="C7" s="18" t="str">
        <f>IFERROR(VLOOKUP(B7,'Employee Master'!A:G,2,FALSE),"")</f>
        <v>zoya</v>
      </c>
      <c r="D7" s="18" t="str">
        <f>IFERROR(VLOOKUP(B7,'Employee Master'!A:G,3,FALSE),"")</f>
        <v>QA</v>
      </c>
      <c r="E7" s="18" t="str">
        <f>IFERROR(VLOOKUP(B7,'Employee Master'!A:G,4,FALSE),"")</f>
        <v>Developer</v>
      </c>
      <c r="F7" s="21">
        <v>0.38194444444444442</v>
      </c>
      <c r="G7" s="21">
        <v>0.875</v>
      </c>
      <c r="H7" s="18">
        <f>IF(AND('Attendance Tracker'!F7&lt;&gt;"",G7&lt;&gt;""),ROUND((G7-'Attendance Tracker'!F7)*24,1),"")</f>
        <v>11.8</v>
      </c>
      <c r="I7" s="18" t="str">
        <f t="shared" si="6"/>
        <v>Present</v>
      </c>
      <c r="J7" s="18"/>
      <c r="K7" s="18"/>
      <c r="L7" s="18">
        <f t="shared" si="2"/>
        <v>2.8000000000000007</v>
      </c>
      <c r="M7" s="20" t="str">
        <f>IF(OR(COUNTIF('holiday list'!A:A, A7)&gt;0, WEEKDAY(A7,2)&gt;5),
   IF(AND(LOWER(TRIM(I7))="present", I7&lt;&gt;""), "Worked on Holiday", "Holiday"),
"")</f>
        <v/>
      </c>
      <c r="N7" s="18" t="str">
        <f t="shared" si="0"/>
        <v>Late</v>
      </c>
      <c r="O7" s="18" t="str">
        <f t="shared" si="3"/>
        <v/>
      </c>
      <c r="P7" s="18" t="str">
        <f t="shared" si="1"/>
        <v/>
      </c>
      <c r="Q7" s="18"/>
      <c r="R7" s="18" t="str">
        <f t="shared" ref="R7:R38" si="7">IF(AND(I7="Present", OR(F7="", G7="")), "Missing Punch", "")</f>
        <v/>
      </c>
      <c r="S7" s="26"/>
    </row>
    <row r="8" spans="1:33" ht="24.6" customHeight="1" x14ac:dyDescent="0.3">
      <c r="A8" s="13">
        <f t="shared" si="4"/>
        <v>45840</v>
      </c>
      <c r="B8" s="18" t="str">
        <f t="shared" si="5"/>
        <v>EMP001</v>
      </c>
      <c r="C8" s="18" t="str">
        <f>IFERROR(VLOOKUP(B8,'Employee Master'!A:G,2,FALSE),"")</f>
        <v xml:space="preserve">John Doe	</v>
      </c>
      <c r="D8" s="18" t="str">
        <f>IFERROR(VLOOKUP(B8,'Employee Master'!A:G,3,FALSE),"")</f>
        <v>Sales</v>
      </c>
      <c r="E8" s="18" t="str">
        <f>IFERROR(VLOOKUP(B8,'Employee Master'!A:G,4,FALSE),"")</f>
        <v>Executive</v>
      </c>
      <c r="F8" s="21">
        <v>0.375</v>
      </c>
      <c r="G8" s="21">
        <v>0.54166666666666663</v>
      </c>
      <c r="H8" s="18">
        <f>IF(AND('Attendance Tracker'!F8&lt;&gt;"",G8&lt;&gt;""),ROUND((G8-'Attendance Tracker'!F8)*24,1),"")</f>
        <v>4</v>
      </c>
      <c r="I8" s="18" t="str">
        <f t="shared" si="6"/>
        <v>Present</v>
      </c>
      <c r="J8" s="18"/>
      <c r="K8" s="18"/>
      <c r="L8" s="18">
        <f t="shared" si="2"/>
        <v>0</v>
      </c>
      <c r="M8" s="20" t="str">
        <f>IF(OR(COUNTIF('holiday list'!A:A, A8)&gt;0, WEEKDAY(A8,2)&gt;5),
   IF(AND(LOWER(TRIM(I8))="present", I8&lt;&gt;""), "Worked on Holiday", "Holiday"),
"")</f>
        <v/>
      </c>
      <c r="N8" s="18" t="str">
        <f t="shared" si="0"/>
        <v>On Time</v>
      </c>
      <c r="O8" s="18" t="str">
        <f t="shared" si="3"/>
        <v>Half Day</v>
      </c>
      <c r="P8" s="18" t="str">
        <f t="shared" si="1"/>
        <v>Early Leave</v>
      </c>
      <c r="Q8" s="18" t="s">
        <v>97</v>
      </c>
      <c r="R8" s="18" t="str">
        <f t="shared" si="7"/>
        <v/>
      </c>
      <c r="S8" s="26"/>
    </row>
    <row r="9" spans="1:33" ht="24.6" customHeight="1" x14ac:dyDescent="0.3">
      <c r="A9" s="13">
        <f t="shared" si="4"/>
        <v>45840</v>
      </c>
      <c r="B9" s="18" t="str">
        <f t="shared" si="5"/>
        <v>EMP002</v>
      </c>
      <c r="C9" s="18" t="str">
        <f>IFERROR(VLOOKUP(B9,'Employee Master'!A:G,2,FALSE),"")</f>
        <v>Priya</v>
      </c>
      <c r="D9" s="18" t="str">
        <f>IFERROR(VLOOKUP(B9,'Employee Master'!A:G,3,FALSE),"")</f>
        <v>HR</v>
      </c>
      <c r="E9" s="18" t="str">
        <f>IFERROR(VLOOKUP(B9,'Employee Master'!A:G,4,FALSE),"")</f>
        <v>Manger</v>
      </c>
      <c r="F9" s="21">
        <v>0.38194444444444442</v>
      </c>
      <c r="G9" s="21">
        <v>0.75</v>
      </c>
      <c r="H9" s="18">
        <f>IF(AND('Attendance Tracker'!F9&lt;&gt;"",G9&lt;&gt;""),ROUND((G9-'Attendance Tracker'!F9)*24,1),"")</f>
        <v>8.8000000000000007</v>
      </c>
      <c r="I9" s="18" t="str">
        <f t="shared" si="6"/>
        <v>Present</v>
      </c>
      <c r="J9" s="18"/>
      <c r="K9" s="18"/>
      <c r="L9" s="18">
        <f t="shared" si="2"/>
        <v>0</v>
      </c>
      <c r="M9" s="20" t="str">
        <f>IF(OR(COUNTIF('holiday list'!A:A, A9)&gt;0, WEEKDAY(A9,2)&gt;5),
   IF(AND(LOWER(TRIM(I9))="present", I9&lt;&gt;""), "Worked on Holiday", "Holiday"),
"")</f>
        <v/>
      </c>
      <c r="N9" s="18" t="str">
        <f t="shared" si="0"/>
        <v>Late</v>
      </c>
      <c r="O9" s="18" t="str">
        <f t="shared" si="3"/>
        <v/>
      </c>
      <c r="P9" s="18" t="str">
        <f t="shared" si="1"/>
        <v/>
      </c>
      <c r="Q9" s="18"/>
      <c r="R9" s="18" t="str">
        <f t="shared" si="7"/>
        <v/>
      </c>
      <c r="S9" s="26"/>
    </row>
    <row r="10" spans="1:33" ht="24.6" customHeight="1" x14ac:dyDescent="0.3">
      <c r="A10" s="13">
        <f t="shared" si="4"/>
        <v>45840</v>
      </c>
      <c r="B10" s="18" t="str">
        <f t="shared" si="5"/>
        <v>EMP003</v>
      </c>
      <c r="C10" s="18" t="str">
        <f>IFERROR(VLOOKUP(B10,'Employee Master'!A:G,2,FALSE),"")</f>
        <v>Mini</v>
      </c>
      <c r="D10" s="18" t="str">
        <f>IFERROR(VLOOKUP(B10,'Employee Master'!A:G,3,FALSE),"")</f>
        <v>Sales</v>
      </c>
      <c r="E10" s="18" t="str">
        <f>IFERROR(VLOOKUP(B10,'Employee Master'!A:G,4,FALSE),"")</f>
        <v>Executive</v>
      </c>
      <c r="F10" s="21">
        <v>0.42361111111111099</v>
      </c>
      <c r="G10" s="21">
        <v>0.79166666666666696</v>
      </c>
      <c r="H10" s="18">
        <f>IF(AND('Attendance Tracker'!F10&lt;&gt;"",G10&lt;&gt;""),ROUND((G10-'Attendance Tracker'!F10)*24,1),"")</f>
        <v>8.8000000000000007</v>
      </c>
      <c r="I10" s="18" t="str">
        <f t="shared" si="6"/>
        <v>Present</v>
      </c>
      <c r="J10" s="18"/>
      <c r="K10" s="18"/>
      <c r="L10" s="18">
        <f t="shared" si="2"/>
        <v>0</v>
      </c>
      <c r="M10" s="20" t="str">
        <f>IF(OR(COUNTIF('holiday list'!A:A, A10)&gt;0, WEEKDAY(A10,2)&gt;5),
   IF(AND(LOWER(TRIM(I10))="present", I10&lt;&gt;""), "Worked on Holiday", "Holiday"),
"")</f>
        <v/>
      </c>
      <c r="N10" s="18" t="str">
        <f t="shared" si="0"/>
        <v>Late</v>
      </c>
      <c r="O10" s="18" t="str">
        <f t="shared" si="3"/>
        <v/>
      </c>
      <c r="P10" s="18" t="str">
        <f t="shared" si="1"/>
        <v/>
      </c>
      <c r="Q10" s="18"/>
      <c r="R10" s="18" t="str">
        <f t="shared" si="7"/>
        <v/>
      </c>
      <c r="S10" s="26"/>
    </row>
    <row r="11" spans="1:33" ht="24.6" customHeight="1" x14ac:dyDescent="0.3">
      <c r="A11" s="13">
        <f t="shared" si="4"/>
        <v>45840</v>
      </c>
      <c r="B11" s="18" t="str">
        <f t="shared" si="5"/>
        <v>EMP004</v>
      </c>
      <c r="C11" s="18" t="str">
        <f>IFERROR(VLOOKUP(B11,'Employee Master'!A:G,2,FALSE),"")</f>
        <v>Arun</v>
      </c>
      <c r="D11" s="18" t="str">
        <f>IFERROR(VLOOKUP(B11,'Employee Master'!A:G,3,FALSE),"")</f>
        <v>UI/UX</v>
      </c>
      <c r="E11" s="18" t="str">
        <f>IFERROR(VLOOKUP(B11,'Employee Master'!A:G,4,FALSE),"")</f>
        <v>Designer</v>
      </c>
      <c r="F11" s="21">
        <v>0</v>
      </c>
      <c r="G11" s="21">
        <v>0.75</v>
      </c>
      <c r="H11" s="18">
        <f>IF(AND('Attendance Tracker'!F11&lt;&gt;"",G11&lt;&gt;""),ROUND((G11-'Attendance Tracker'!F11)*24,1),"")</f>
        <v>18</v>
      </c>
      <c r="I11" s="18" t="str">
        <f t="shared" si="6"/>
        <v>Present</v>
      </c>
      <c r="J11" s="18" t="s">
        <v>36</v>
      </c>
      <c r="K11" s="18" t="s">
        <v>38</v>
      </c>
      <c r="L11" s="18">
        <f t="shared" si="2"/>
        <v>9</v>
      </c>
      <c r="M11" s="20" t="str">
        <f>IF(OR(COUNTIF('holiday list'!A:A, A11)&gt;0, WEEKDAY(A11,2)&gt;5),
   IF(AND(LOWER(TRIM(I11))="present", I11&lt;&gt;""), "Worked on Holiday", "Holiday"),
"")</f>
        <v/>
      </c>
      <c r="N11" s="18" t="str">
        <f t="shared" si="0"/>
        <v>On Time</v>
      </c>
      <c r="O11" s="18" t="str">
        <f t="shared" si="3"/>
        <v/>
      </c>
      <c r="P11" s="18" t="str">
        <f t="shared" si="1"/>
        <v/>
      </c>
      <c r="Q11" s="18"/>
      <c r="R11" s="18" t="str">
        <f t="shared" si="7"/>
        <v/>
      </c>
      <c r="S11" s="26"/>
    </row>
    <row r="12" spans="1:33" ht="24.6" customHeight="1" x14ac:dyDescent="0.3">
      <c r="A12" s="13">
        <f t="shared" si="4"/>
        <v>45840</v>
      </c>
      <c r="B12" s="18" t="str">
        <f t="shared" si="5"/>
        <v>EMP005</v>
      </c>
      <c r="C12" s="18" t="str">
        <f>IFERROR(VLOOKUP(B12,'Employee Master'!A:G,2,FALSE),"")</f>
        <v>Aariz</v>
      </c>
      <c r="D12" s="18" t="str">
        <f>IFERROR(VLOOKUP(B12,'Employee Master'!A:G,3,FALSE),"")</f>
        <v>QA</v>
      </c>
      <c r="E12" s="18" t="str">
        <f>IFERROR(VLOOKUP(B12,'Employee Master'!A:G,4,FALSE),"")</f>
        <v>Developer</v>
      </c>
      <c r="F12" s="21">
        <v>0.38194444444444442</v>
      </c>
      <c r="G12" s="21">
        <v>0.75</v>
      </c>
      <c r="H12" s="18">
        <f>IF(AND('Attendance Tracker'!F12&lt;&gt;"",G12&lt;&gt;""),ROUND((G12-'Attendance Tracker'!F12)*24,1),"")</f>
        <v>8.8000000000000007</v>
      </c>
      <c r="I12" s="18" t="str">
        <f t="shared" si="6"/>
        <v>Present</v>
      </c>
      <c r="J12" s="18"/>
      <c r="K12" s="18"/>
      <c r="L12" s="18">
        <f t="shared" si="2"/>
        <v>0</v>
      </c>
      <c r="M12" s="20" t="str">
        <f>IF(OR(COUNTIF('holiday list'!A:A, A12)&gt;0, WEEKDAY(A12,2)&gt;5),
   IF(AND(LOWER(TRIM(I12))="present", I12&lt;&gt;""), "Worked on Holiday", "Holiday"),
"")</f>
        <v/>
      </c>
      <c r="N12" s="18" t="str">
        <f t="shared" si="0"/>
        <v>Late</v>
      </c>
      <c r="O12" s="18" t="str">
        <f t="shared" si="3"/>
        <v/>
      </c>
      <c r="P12" s="18" t="str">
        <f t="shared" si="1"/>
        <v/>
      </c>
      <c r="Q12" s="18"/>
      <c r="R12" s="18" t="str">
        <f t="shared" si="7"/>
        <v/>
      </c>
      <c r="S12" s="26"/>
    </row>
    <row r="13" spans="1:33" ht="24.6" customHeight="1" x14ac:dyDescent="0.3">
      <c r="A13" s="13">
        <f t="shared" si="4"/>
        <v>45840</v>
      </c>
      <c r="B13" s="18" t="str">
        <f t="shared" si="5"/>
        <v>EMP006</v>
      </c>
      <c r="C13" s="18" t="str">
        <f>IFERROR(VLOOKUP(B13,'Employee Master'!A:G,2,FALSE),"")</f>
        <v>zoya</v>
      </c>
      <c r="D13" s="18" t="str">
        <f>IFERROR(VLOOKUP(B13,'Employee Master'!A:G,3,FALSE),"")</f>
        <v>QA</v>
      </c>
      <c r="E13" s="18" t="str">
        <f>IFERROR(VLOOKUP(B13,'Employee Master'!A:G,4,FALSE),"")</f>
        <v>Developer</v>
      </c>
      <c r="F13" s="21">
        <v>0.38194444444444442</v>
      </c>
      <c r="G13" s="21">
        <v>0.75</v>
      </c>
      <c r="H13" s="18">
        <f>IF(AND('Attendance Tracker'!F13&lt;&gt;"",G13&lt;&gt;""),ROUND((G13-'Attendance Tracker'!F13)*24,1),"")</f>
        <v>8.8000000000000007</v>
      </c>
      <c r="I13" s="18" t="str">
        <f t="shared" si="6"/>
        <v>Present</v>
      </c>
      <c r="J13" s="18"/>
      <c r="K13" s="18"/>
      <c r="L13" s="18">
        <f t="shared" si="2"/>
        <v>0</v>
      </c>
      <c r="M13" s="20" t="str">
        <f>IF(OR(COUNTIF('holiday list'!A:A, A13)&gt;0, WEEKDAY(A13,2)&gt;5),
   IF(AND(LOWER(TRIM(I13))="present", I13&lt;&gt;""), "Worked on Holiday", "Holiday"),
"")</f>
        <v/>
      </c>
      <c r="N13" s="18" t="str">
        <f t="shared" si="0"/>
        <v>Late</v>
      </c>
      <c r="O13" s="18" t="str">
        <f t="shared" si="3"/>
        <v/>
      </c>
      <c r="P13" s="18" t="str">
        <f t="shared" si="1"/>
        <v/>
      </c>
      <c r="Q13" s="18"/>
      <c r="R13" s="18" t="str">
        <f t="shared" si="7"/>
        <v/>
      </c>
      <c r="S13" s="26"/>
    </row>
    <row r="14" spans="1:33" ht="24.6" customHeight="1" x14ac:dyDescent="0.3">
      <c r="A14" s="13">
        <f t="shared" si="4"/>
        <v>45841</v>
      </c>
      <c r="B14" s="18" t="str">
        <f t="shared" si="5"/>
        <v>EMP001</v>
      </c>
      <c r="C14" s="18" t="str">
        <f>IFERROR(VLOOKUP(B14,'Employee Master'!A:G,2,FALSE),"")</f>
        <v xml:space="preserve">John Doe	</v>
      </c>
      <c r="D14" s="18" t="str">
        <f>IFERROR(VLOOKUP(B14,'Employee Master'!A:G,3,FALSE),"")</f>
        <v>Sales</v>
      </c>
      <c r="E14" s="18" t="str">
        <f>IFERROR(VLOOKUP(B14,'Employee Master'!A:G,4,FALSE),"")</f>
        <v>Executive</v>
      </c>
      <c r="F14" s="21">
        <v>0.38194444444444442</v>
      </c>
      <c r="G14" s="21">
        <v>0.75</v>
      </c>
      <c r="H14" s="18">
        <f>IF(AND('Attendance Tracker'!F14&lt;&gt;"",G14&lt;&gt;""),ROUND((G14-'Attendance Tracker'!F14)*24,1),"")</f>
        <v>8.8000000000000007</v>
      </c>
      <c r="I14" s="18" t="str">
        <f t="shared" si="6"/>
        <v>Present</v>
      </c>
      <c r="J14" s="18"/>
      <c r="K14" s="18"/>
      <c r="L14" s="18">
        <f t="shared" si="2"/>
        <v>0</v>
      </c>
      <c r="M14" s="20" t="str">
        <f>IF(OR(COUNTIF('holiday list'!A:A, A14)&gt;0, WEEKDAY(A14,2)&gt;5),
   IF(AND(LOWER(TRIM(I14))="present", I14&lt;&gt;""), "Worked on Holiday", "Holiday"),
"")</f>
        <v/>
      </c>
      <c r="N14" s="18" t="str">
        <f t="shared" si="0"/>
        <v>Late</v>
      </c>
      <c r="O14" s="18" t="str">
        <f t="shared" si="3"/>
        <v/>
      </c>
      <c r="P14" s="18" t="str">
        <f t="shared" si="1"/>
        <v/>
      </c>
      <c r="Q14" s="18"/>
      <c r="R14" s="18" t="str">
        <f t="shared" si="7"/>
        <v/>
      </c>
      <c r="S14" s="26"/>
    </row>
    <row r="15" spans="1:33" ht="24.6" customHeight="1" x14ac:dyDescent="0.3">
      <c r="A15" s="13">
        <f t="shared" si="4"/>
        <v>45841</v>
      </c>
      <c r="B15" s="18" t="str">
        <f t="shared" si="5"/>
        <v>EMP002</v>
      </c>
      <c r="C15" s="18" t="str">
        <f>IFERROR(VLOOKUP(B15,'Employee Master'!A:G,2,FALSE),"")</f>
        <v>Priya</v>
      </c>
      <c r="D15" s="18" t="str">
        <f>IFERROR(VLOOKUP(B15,'Employee Master'!A:G,3,FALSE),"")</f>
        <v>HR</v>
      </c>
      <c r="E15" s="18" t="str">
        <f>IFERROR(VLOOKUP(B15,'Employee Master'!A:G,4,FALSE),"")</f>
        <v>Manger</v>
      </c>
      <c r="F15" s="21">
        <v>0</v>
      </c>
      <c r="G15" s="21">
        <v>0</v>
      </c>
      <c r="H15" s="18">
        <f>IF(AND('Attendance Tracker'!F15&lt;&gt;"",G15&lt;&gt;""),ROUND((G15-'Attendance Tracker'!F15)*24,1),"")</f>
        <v>0</v>
      </c>
      <c r="I15" s="18" t="str">
        <f t="shared" si="6"/>
        <v>Leave</v>
      </c>
      <c r="J15" s="18" t="s">
        <v>36</v>
      </c>
      <c r="K15" s="18" t="s">
        <v>38</v>
      </c>
      <c r="L15" s="18">
        <f t="shared" si="2"/>
        <v>0</v>
      </c>
      <c r="M15" s="20" t="str">
        <f>IF(OR(COUNTIF('holiday list'!A:A, A15)&gt;0, WEEKDAY(A15,2)&gt;5),
   IF(AND(LOWER(TRIM(I15))="present", I15&lt;&gt;""), "Worked on Holiday", "Holiday"),
"")</f>
        <v/>
      </c>
      <c r="N15" s="18" t="str">
        <f t="shared" si="0"/>
        <v>Leave</v>
      </c>
      <c r="O15" s="18" t="str">
        <f t="shared" si="3"/>
        <v/>
      </c>
      <c r="P15" s="18" t="str">
        <f t="shared" si="1"/>
        <v/>
      </c>
      <c r="Q15" s="18"/>
      <c r="R15" s="18" t="str">
        <f t="shared" si="7"/>
        <v/>
      </c>
      <c r="S15" s="26"/>
    </row>
    <row r="16" spans="1:33" ht="24.6" customHeight="1" x14ac:dyDescent="0.3">
      <c r="A16" s="13">
        <f t="shared" si="4"/>
        <v>45841</v>
      </c>
      <c r="B16" s="18" t="str">
        <f t="shared" si="5"/>
        <v>EMP003</v>
      </c>
      <c r="C16" s="18" t="str">
        <f>IFERROR(VLOOKUP(B16,'Employee Master'!A:G,2,FALSE),"")</f>
        <v>Mini</v>
      </c>
      <c r="D16" s="18" t="str">
        <f>IFERROR(VLOOKUP(B16,'Employee Master'!A:G,3,FALSE),"")</f>
        <v>Sales</v>
      </c>
      <c r="E16" s="18" t="str">
        <f>IFERROR(VLOOKUP(B16,'Employee Master'!A:G,4,FALSE),"")</f>
        <v>Executive</v>
      </c>
      <c r="F16" s="21">
        <v>0</v>
      </c>
      <c r="G16" s="21">
        <v>0</v>
      </c>
      <c r="H16" s="18">
        <f>IF(AND('Attendance Tracker'!F16&lt;&gt;"",G16&lt;&gt;""),ROUND((G16-'Attendance Tracker'!F16)*24,1),"")</f>
        <v>0</v>
      </c>
      <c r="I16" s="18" t="str">
        <f t="shared" si="6"/>
        <v>Leave</v>
      </c>
      <c r="J16" s="18" t="s">
        <v>37</v>
      </c>
      <c r="K16" s="18" t="s">
        <v>39</v>
      </c>
      <c r="L16" s="18">
        <f t="shared" si="2"/>
        <v>0</v>
      </c>
      <c r="M16" s="20" t="str">
        <f>IF(OR(COUNTIF('holiday list'!A:A, A16)&gt;0, WEEKDAY(A16,2)&gt;5),
   IF(AND(LOWER(TRIM(I16))="present", I16&lt;&gt;""), "Worked on Holiday", "Holiday"),
"")</f>
        <v/>
      </c>
      <c r="N16" s="18" t="str">
        <f t="shared" si="0"/>
        <v>Leave</v>
      </c>
      <c r="O16" s="18" t="str">
        <f>IF(AND(I16="Present", F16&lt;&gt;"", G16&lt;&gt;"", (G16-F16)*24&lt;5), "Half Day", "")</f>
        <v/>
      </c>
      <c r="P16" s="18" t="str">
        <f t="shared" si="1"/>
        <v/>
      </c>
      <c r="Q16" s="18"/>
      <c r="R16" s="18" t="str">
        <f t="shared" si="7"/>
        <v/>
      </c>
      <c r="S16" s="26"/>
    </row>
    <row r="17" spans="1:19" ht="24.6" customHeight="1" x14ac:dyDescent="0.3">
      <c r="A17" s="13">
        <f t="shared" si="4"/>
        <v>45841</v>
      </c>
      <c r="B17" s="18" t="str">
        <f t="shared" si="5"/>
        <v>EMP004</v>
      </c>
      <c r="C17" s="18" t="str">
        <f>IFERROR(VLOOKUP(B17,'Employee Master'!A:G,2,FALSE),"")</f>
        <v>Arun</v>
      </c>
      <c r="D17" s="18" t="str">
        <f>IFERROR(VLOOKUP(B17,'Employee Master'!A:G,3,FALSE),"")</f>
        <v>UI/UX</v>
      </c>
      <c r="E17" s="18" t="str">
        <f>IFERROR(VLOOKUP(B17,'Employee Master'!A:G,4,FALSE),"")</f>
        <v>Designer</v>
      </c>
      <c r="F17" s="21">
        <v>0.375</v>
      </c>
      <c r="G17" s="21">
        <v>0.75</v>
      </c>
      <c r="H17" s="18">
        <f>IF(AND('Attendance Tracker'!F17&lt;&gt;"",G17&lt;&gt;""),ROUND((G17-'Attendance Tracker'!F17)*24,1),"")</f>
        <v>9</v>
      </c>
      <c r="I17" s="18" t="str">
        <f>IF(H17&gt;=0.1,"Present",IF(J17&lt;&gt;"","Leave","Absent"))</f>
        <v>Present</v>
      </c>
      <c r="J17" s="18"/>
      <c r="K17" s="18"/>
      <c r="L17" s="18">
        <f t="shared" si="2"/>
        <v>0</v>
      </c>
      <c r="M17" s="20" t="str">
        <f>IF(OR(COUNTIF('holiday list'!A:A, A17)&gt;0, WEEKDAY(A17,2)&gt;5),
   IF(AND(LOWER(TRIM(I17))="present", I17&lt;&gt;""), "Worked on Holiday", "Holiday"),
"")</f>
        <v/>
      </c>
      <c r="N17" s="18" t="str">
        <f t="shared" si="0"/>
        <v>On Time</v>
      </c>
      <c r="O17" s="18" t="str">
        <f>IF(AND(I17="Present", F17&lt;&gt;"", G17&lt;&gt;"", (G17-F17)*24&lt;5), "Half Day", "")</f>
        <v/>
      </c>
      <c r="P17" s="18" t="str">
        <f t="shared" si="1"/>
        <v/>
      </c>
      <c r="Q17" s="18"/>
      <c r="R17" s="18" t="str">
        <f t="shared" si="7"/>
        <v/>
      </c>
      <c r="S17" s="26"/>
    </row>
    <row r="18" spans="1:19" ht="24.6" customHeight="1" x14ac:dyDescent="0.3">
      <c r="A18" s="13">
        <f t="shared" si="4"/>
        <v>45841</v>
      </c>
      <c r="B18" s="18" t="str">
        <f t="shared" si="5"/>
        <v>EMP005</v>
      </c>
      <c r="C18" s="18" t="str">
        <f>IFERROR(VLOOKUP(B18,'Employee Master'!A:G,2,FALSE),"")</f>
        <v>Aariz</v>
      </c>
      <c r="D18" s="18" t="str">
        <f>IFERROR(VLOOKUP(B18,'Employee Master'!A:G,3,FALSE),"")</f>
        <v>QA</v>
      </c>
      <c r="E18" s="18" t="str">
        <f>IFERROR(VLOOKUP(B18,'Employee Master'!A:G,4,FALSE),"")</f>
        <v>Developer</v>
      </c>
      <c r="F18" s="21">
        <v>0.375</v>
      </c>
      <c r="G18" s="21">
        <v>0.75</v>
      </c>
      <c r="H18" s="18">
        <f>IF(AND('Attendance Tracker'!F18&lt;&gt;"",G18&lt;&gt;""),ROUND((G18-'Attendance Tracker'!F18)*24,1),"")</f>
        <v>9</v>
      </c>
      <c r="I18" s="18" t="str">
        <f t="shared" si="6"/>
        <v>Present</v>
      </c>
      <c r="J18" s="18"/>
      <c r="K18" s="18"/>
      <c r="L18" s="18">
        <f t="shared" si="2"/>
        <v>0</v>
      </c>
      <c r="M18" s="20" t="str">
        <f>IF(OR(COUNTIF('holiday list'!A:A, A18)&gt;0, WEEKDAY(A18,2)&gt;5),
   IF(AND(LOWER(TRIM(I18))="present", I18&lt;&gt;""), "Worked on Holiday", "Holiday"),
"")</f>
        <v/>
      </c>
      <c r="N18" s="18" t="str">
        <f t="shared" si="0"/>
        <v>On Time</v>
      </c>
      <c r="O18" s="18"/>
      <c r="P18" s="18" t="str">
        <f t="shared" si="1"/>
        <v/>
      </c>
      <c r="Q18" s="18" t="s">
        <v>97</v>
      </c>
      <c r="R18" s="18" t="str">
        <f t="shared" si="7"/>
        <v/>
      </c>
      <c r="S18" s="26"/>
    </row>
    <row r="19" spans="1:19" ht="24.6" customHeight="1" x14ac:dyDescent="0.3">
      <c r="A19" s="13">
        <f t="shared" si="4"/>
        <v>45841</v>
      </c>
      <c r="B19" s="18" t="str">
        <f t="shared" si="5"/>
        <v>EMP006</v>
      </c>
      <c r="C19" s="18" t="str">
        <f>IFERROR(VLOOKUP(B19,'Employee Master'!A:G,2,FALSE),"")</f>
        <v>zoya</v>
      </c>
      <c r="D19" s="18" t="str">
        <f>IFERROR(VLOOKUP(B19,'Employee Master'!A:G,3,FALSE),"")</f>
        <v>QA</v>
      </c>
      <c r="E19" s="18" t="str">
        <f>IFERROR(VLOOKUP(B19,'Employee Master'!A:G,4,FALSE),"")</f>
        <v>Developer</v>
      </c>
      <c r="F19" s="21">
        <v>0.375</v>
      </c>
      <c r="G19" s="21">
        <v>0.66666666666666663</v>
      </c>
      <c r="H19" s="18">
        <f>IF(AND('Attendance Tracker'!F19&lt;&gt;"",G19&lt;&gt;""),ROUND((G19-'Attendance Tracker'!F19)*24,1),"")</f>
        <v>7</v>
      </c>
      <c r="I19" s="18" t="str">
        <f t="shared" si="6"/>
        <v>Present</v>
      </c>
      <c r="J19" s="18"/>
      <c r="K19" s="18"/>
      <c r="L19" s="18">
        <f t="shared" si="2"/>
        <v>0</v>
      </c>
      <c r="M19" s="20" t="str">
        <f>IF(OR(COUNTIF('holiday list'!A:A, A19)&gt;0, WEEKDAY(A19,2)&gt;5),
   IF(AND(LOWER(TRIM(I19))="present", I19&lt;&gt;""), "Worked on Holiday", "Holiday"),
"")</f>
        <v/>
      </c>
      <c r="N19" s="18" t="str">
        <f t="shared" si="0"/>
        <v>On Time</v>
      </c>
      <c r="O19" s="18" t="str">
        <f t="shared" ref="O19:O50" si="8">IF(AND(I19="Present", F19&lt;&gt;"", G19&lt;&gt;"", (G19-F19)*24&lt;5), "Half Day", "")</f>
        <v/>
      </c>
      <c r="P19" s="18" t="str">
        <f t="shared" si="1"/>
        <v>Early Leave</v>
      </c>
      <c r="Q19" s="18"/>
      <c r="R19" s="18" t="str">
        <f t="shared" si="7"/>
        <v/>
      </c>
      <c r="S19" s="26"/>
    </row>
    <row r="20" spans="1:19" ht="24.6" customHeight="1" x14ac:dyDescent="0.3">
      <c r="A20" s="13">
        <f t="shared" si="4"/>
        <v>45842</v>
      </c>
      <c r="B20" s="18" t="str">
        <f t="shared" si="5"/>
        <v>EMP001</v>
      </c>
      <c r="C20" s="18" t="str">
        <f>IFERROR(VLOOKUP(B20,'Employee Master'!A:G,2,FALSE),"")</f>
        <v xml:space="preserve">John Doe	</v>
      </c>
      <c r="D20" s="18" t="str">
        <f>IFERROR(VLOOKUP(B20,'Employee Master'!A:G,3,FALSE),"")</f>
        <v>Sales</v>
      </c>
      <c r="E20" s="18" t="str">
        <f>IFERROR(VLOOKUP(B20,'Employee Master'!A:G,4,FALSE),"")</f>
        <v>Executive</v>
      </c>
      <c r="F20" s="21">
        <v>0</v>
      </c>
      <c r="G20" s="21">
        <v>0</v>
      </c>
      <c r="H20" s="18">
        <f>IF(AND('Attendance Tracker'!F20&lt;&gt;"",G20&lt;&gt;""),ROUND((G20-'Attendance Tracker'!F20)*24,1),"")</f>
        <v>0</v>
      </c>
      <c r="I20" s="18" t="str">
        <f t="shared" si="6"/>
        <v>Leave</v>
      </c>
      <c r="J20" s="18" t="s">
        <v>37</v>
      </c>
      <c r="K20" s="18" t="s">
        <v>39</v>
      </c>
      <c r="L20" s="18">
        <f t="shared" si="2"/>
        <v>0</v>
      </c>
      <c r="M20" s="20" t="str">
        <f>IF(OR(COUNTIF('holiday list'!A:A, A20)&gt;0, WEEKDAY(A20,2)&gt;5),
   IF(AND(LOWER(TRIM(I20))="present", I20&lt;&gt;""), "Worked on Holiday", "Holiday"),
"")</f>
        <v/>
      </c>
      <c r="N20" s="18" t="str">
        <f t="shared" si="0"/>
        <v>Leave</v>
      </c>
      <c r="O20" s="18" t="str">
        <f t="shared" si="8"/>
        <v/>
      </c>
      <c r="P20" s="18" t="str">
        <f t="shared" si="1"/>
        <v/>
      </c>
      <c r="Q20" s="18"/>
      <c r="R20" s="18" t="str">
        <f t="shared" si="7"/>
        <v/>
      </c>
      <c r="S20" s="26"/>
    </row>
    <row r="21" spans="1:19" ht="24.6" customHeight="1" x14ac:dyDescent="0.3">
      <c r="A21" s="13">
        <f t="shared" si="4"/>
        <v>45842</v>
      </c>
      <c r="B21" s="18" t="str">
        <f t="shared" si="5"/>
        <v>EMP002</v>
      </c>
      <c r="C21" s="18" t="str">
        <f>IFERROR(VLOOKUP(B21,'Employee Master'!A:G,2,FALSE),"")</f>
        <v>Priya</v>
      </c>
      <c r="D21" s="18" t="str">
        <f>IFERROR(VLOOKUP(B21,'Employee Master'!A:G,3,FALSE),"")</f>
        <v>HR</v>
      </c>
      <c r="E21" s="18" t="str">
        <f>IFERROR(VLOOKUP(B21,'Employee Master'!A:G,4,FALSE),"")</f>
        <v>Manger</v>
      </c>
      <c r="F21" s="21">
        <v>0.375</v>
      </c>
      <c r="G21" s="21">
        <v>0.70833333333333337</v>
      </c>
      <c r="H21" s="18">
        <f>IF(AND('Attendance Tracker'!F21&lt;&gt;"",G21&lt;&gt;""),ROUND((G21-'Attendance Tracker'!F21)*24,1),"")</f>
        <v>8</v>
      </c>
      <c r="I21" s="18" t="str">
        <f t="shared" si="6"/>
        <v>Present</v>
      </c>
      <c r="J21" s="18"/>
      <c r="K21" s="18"/>
      <c r="L21" s="18">
        <f t="shared" si="2"/>
        <v>0</v>
      </c>
      <c r="M21" s="20" t="str">
        <f>IF(OR(COUNTIF('holiday list'!A:A, A21)&gt;0, WEEKDAY(A21,2)&gt;5),
   IF(AND(LOWER(TRIM(I21))="present", I21&lt;&gt;""), "Worked on Holiday", "Holiday"),
"")</f>
        <v/>
      </c>
      <c r="N21" s="18" t="str">
        <f t="shared" si="0"/>
        <v>On Time</v>
      </c>
      <c r="O21" s="18" t="str">
        <f t="shared" si="8"/>
        <v/>
      </c>
      <c r="P21" s="18" t="str">
        <f t="shared" si="1"/>
        <v>Early Leave</v>
      </c>
      <c r="Q21" s="18"/>
      <c r="R21" s="18" t="str">
        <f t="shared" si="7"/>
        <v/>
      </c>
      <c r="S21" s="26"/>
    </row>
    <row r="22" spans="1:19" ht="24.6" customHeight="1" x14ac:dyDescent="0.3">
      <c r="A22" s="13">
        <f t="shared" si="4"/>
        <v>45842</v>
      </c>
      <c r="B22" s="18" t="str">
        <f t="shared" si="5"/>
        <v>EMP003</v>
      </c>
      <c r="C22" s="18" t="str">
        <f>IFERROR(VLOOKUP(B22,'Employee Master'!A:G,2,FALSE),"")</f>
        <v>Mini</v>
      </c>
      <c r="D22" s="18" t="str">
        <f>IFERROR(VLOOKUP(B22,'Employee Master'!A:G,3,FALSE),"")</f>
        <v>Sales</v>
      </c>
      <c r="E22" s="18" t="str">
        <f>IFERROR(VLOOKUP(B22,'Employee Master'!A:G,4,FALSE),"")</f>
        <v>Executive</v>
      </c>
      <c r="F22" s="21">
        <v>0.375</v>
      </c>
      <c r="G22" s="21">
        <v>0.75</v>
      </c>
      <c r="H22" s="18">
        <f>IF(AND('Attendance Tracker'!F22&lt;&gt;"",G22&lt;&gt;""),ROUND((G22-'Attendance Tracker'!F22)*24,1),"")</f>
        <v>9</v>
      </c>
      <c r="I22" s="18" t="str">
        <f t="shared" si="6"/>
        <v>Present</v>
      </c>
      <c r="J22" s="18"/>
      <c r="K22" s="18"/>
      <c r="L22" s="18">
        <f t="shared" si="2"/>
        <v>0</v>
      </c>
      <c r="M22" s="20" t="str">
        <f>IF(OR(COUNTIF('holiday list'!A:A, A22)&gt;0, WEEKDAY(A22,2)&gt;5),
   IF(AND(LOWER(TRIM(I22))="present", I22&lt;&gt;""), "Worked on Holiday", "Holiday"),
"")</f>
        <v/>
      </c>
      <c r="N22" s="18" t="str">
        <f t="shared" si="0"/>
        <v>On Time</v>
      </c>
      <c r="O22" s="18" t="str">
        <f t="shared" si="8"/>
        <v/>
      </c>
      <c r="P22" s="18" t="str">
        <f t="shared" si="1"/>
        <v/>
      </c>
      <c r="Q22" s="18"/>
      <c r="R22" s="18" t="str">
        <f t="shared" si="7"/>
        <v/>
      </c>
      <c r="S22" s="26"/>
    </row>
    <row r="23" spans="1:19" ht="24.6" customHeight="1" x14ac:dyDescent="0.3">
      <c r="A23" s="13">
        <f t="shared" si="4"/>
        <v>45842</v>
      </c>
      <c r="B23" s="18" t="str">
        <f t="shared" si="5"/>
        <v>EMP004</v>
      </c>
      <c r="C23" s="18" t="str">
        <f>IFERROR(VLOOKUP(B23,'Employee Master'!A:G,2,FALSE),"")</f>
        <v>Arun</v>
      </c>
      <c r="D23" s="18" t="str">
        <f>IFERROR(VLOOKUP(B23,'Employee Master'!A:G,3,FALSE),"")</f>
        <v>UI/UX</v>
      </c>
      <c r="E23" s="18" t="str">
        <f>IFERROR(VLOOKUP(B23,'Employee Master'!A:G,4,FALSE),"")</f>
        <v>Designer</v>
      </c>
      <c r="F23" s="21">
        <v>0.375</v>
      </c>
      <c r="G23" s="21">
        <v>0.79166666666666696</v>
      </c>
      <c r="H23" s="18">
        <f>IF(AND('Attendance Tracker'!F23&lt;&gt;"",G23&lt;&gt;""),ROUND((G23-'Attendance Tracker'!F23)*24,1),"")</f>
        <v>10</v>
      </c>
      <c r="I23" s="18" t="str">
        <f t="shared" si="6"/>
        <v>Present</v>
      </c>
      <c r="J23" s="18"/>
      <c r="K23" s="18"/>
      <c r="L23" s="18">
        <f t="shared" si="2"/>
        <v>1</v>
      </c>
      <c r="M23" s="20" t="str">
        <f>IF(OR(COUNTIF('holiday list'!A:A, A23)&gt;0, WEEKDAY(A23,2)&gt;5),
   IF(AND(LOWER(TRIM(I23))="present", I23&lt;&gt;""), "Worked on Holiday", "Holiday"),
"")</f>
        <v/>
      </c>
      <c r="N23" s="18" t="str">
        <f t="shared" si="0"/>
        <v>On Time</v>
      </c>
      <c r="O23" s="18" t="str">
        <f t="shared" si="8"/>
        <v/>
      </c>
      <c r="P23" s="18" t="str">
        <f t="shared" si="1"/>
        <v/>
      </c>
      <c r="Q23" s="18"/>
      <c r="R23" s="18" t="str">
        <f t="shared" si="7"/>
        <v/>
      </c>
      <c r="S23" s="26"/>
    </row>
    <row r="24" spans="1:19" ht="24.6" customHeight="1" x14ac:dyDescent="0.3">
      <c r="A24" s="13">
        <f t="shared" si="4"/>
        <v>45842</v>
      </c>
      <c r="B24" s="18" t="str">
        <f t="shared" si="5"/>
        <v>EMP005</v>
      </c>
      <c r="C24" s="18" t="str">
        <f>IFERROR(VLOOKUP(B24,'Employee Master'!A:G,2,FALSE),"")</f>
        <v>Aariz</v>
      </c>
      <c r="D24" s="18" t="str">
        <f>IFERROR(VLOOKUP(B24,'Employee Master'!A:G,3,FALSE),"")</f>
        <v>QA</v>
      </c>
      <c r="E24" s="18" t="str">
        <f>IFERROR(VLOOKUP(B24,'Employee Master'!A:G,4,FALSE),"")</f>
        <v>Developer</v>
      </c>
      <c r="F24" s="21">
        <v>0.375</v>
      </c>
      <c r="G24" s="21">
        <v>0.83333333333333304</v>
      </c>
      <c r="H24" s="18">
        <f>IF(AND('Attendance Tracker'!F24&lt;&gt;"",G24&lt;&gt;""),ROUND((G24-'Attendance Tracker'!F24)*24,1),"")</f>
        <v>11</v>
      </c>
      <c r="I24" s="18" t="str">
        <f t="shared" si="6"/>
        <v>Present</v>
      </c>
      <c r="J24" s="18"/>
      <c r="K24" s="18"/>
      <c r="L24" s="18">
        <f t="shared" si="2"/>
        <v>2</v>
      </c>
      <c r="M24" s="20" t="str">
        <f>IF(OR(COUNTIF('holiday list'!A:A, A24)&gt;0, WEEKDAY(A24,2)&gt;5),
   IF(AND(LOWER(TRIM(I24))="present", I24&lt;&gt;""), "Worked on Holiday", "Holiday"),
"")</f>
        <v/>
      </c>
      <c r="N24" s="18" t="str">
        <f t="shared" si="0"/>
        <v>On Time</v>
      </c>
      <c r="O24" s="18" t="str">
        <f t="shared" si="8"/>
        <v/>
      </c>
      <c r="P24" s="18" t="str">
        <f t="shared" si="1"/>
        <v/>
      </c>
      <c r="Q24" s="18"/>
      <c r="R24" s="18" t="str">
        <f t="shared" si="7"/>
        <v/>
      </c>
      <c r="S24" s="26"/>
    </row>
    <row r="25" spans="1:19" ht="24.6" customHeight="1" x14ac:dyDescent="0.3">
      <c r="A25" s="13">
        <f t="shared" si="4"/>
        <v>45842</v>
      </c>
      <c r="B25" s="18" t="str">
        <f t="shared" si="5"/>
        <v>EMP006</v>
      </c>
      <c r="C25" s="18" t="str">
        <f>IFERROR(VLOOKUP(B25,'Employee Master'!A:G,2,FALSE),"")</f>
        <v>zoya</v>
      </c>
      <c r="D25" s="18" t="str">
        <f>IFERROR(VLOOKUP(B25,'Employee Master'!A:G,3,FALSE),"")</f>
        <v>QA</v>
      </c>
      <c r="E25" s="18" t="str">
        <f>IFERROR(VLOOKUP(B25,'Employee Master'!A:G,4,FALSE),"")</f>
        <v>Developer</v>
      </c>
      <c r="F25" s="21">
        <v>0.375</v>
      </c>
      <c r="G25" s="21">
        <v>0.875</v>
      </c>
      <c r="H25" s="18">
        <f>IF(AND('Attendance Tracker'!F25&lt;&gt;"",G25&lt;&gt;""),ROUND((G25-'Attendance Tracker'!F25)*24,1),"")</f>
        <v>12</v>
      </c>
      <c r="I25" s="18" t="str">
        <f t="shared" si="6"/>
        <v>Present</v>
      </c>
      <c r="J25" s="18"/>
      <c r="K25" s="18"/>
      <c r="L25" s="18">
        <f t="shared" si="2"/>
        <v>3</v>
      </c>
      <c r="M25" s="20" t="str">
        <f>IF(OR(COUNTIF('holiday list'!A:A, A25)&gt;0, WEEKDAY(A25,2)&gt;5),
   IF(AND(LOWER(TRIM(I25))="present", I25&lt;&gt;""), "Worked on Holiday", "Holiday"),
"")</f>
        <v/>
      </c>
      <c r="N25" s="18" t="str">
        <f t="shared" si="0"/>
        <v>On Time</v>
      </c>
      <c r="O25" s="18" t="str">
        <f t="shared" si="8"/>
        <v/>
      </c>
      <c r="P25" s="18" t="str">
        <f t="shared" si="1"/>
        <v/>
      </c>
      <c r="Q25" s="18"/>
      <c r="R25" s="18" t="str">
        <f t="shared" si="7"/>
        <v/>
      </c>
      <c r="S25" s="26"/>
    </row>
    <row r="26" spans="1:19" ht="24.6" customHeight="1" x14ac:dyDescent="0.3">
      <c r="A26" s="13">
        <f t="shared" si="4"/>
        <v>45843</v>
      </c>
      <c r="B26" s="18" t="str">
        <f t="shared" si="5"/>
        <v>EMP001</v>
      </c>
      <c r="C26" s="18" t="str">
        <f>IFERROR(VLOOKUP(B26,'Employee Master'!A:G,2,FALSE),"")</f>
        <v xml:space="preserve">John Doe	</v>
      </c>
      <c r="D26" s="18" t="str">
        <f>IFERROR(VLOOKUP(B26,'Employee Master'!A:G,3,FALSE),"")</f>
        <v>Sales</v>
      </c>
      <c r="E26" s="18" t="str">
        <f>IFERROR(VLOOKUP(B26,'Employee Master'!A:G,4,FALSE),"")</f>
        <v>Executive</v>
      </c>
      <c r="F26" s="21">
        <v>0</v>
      </c>
      <c r="G26" s="21">
        <v>0</v>
      </c>
      <c r="H26" s="18">
        <f>IF(AND('Attendance Tracker'!F26&lt;&gt;"",G26&lt;&gt;""),ROUND((G26-'Attendance Tracker'!F26)*24,1),"")</f>
        <v>0</v>
      </c>
      <c r="I26" s="18" t="str">
        <f t="shared" si="6"/>
        <v>Absent</v>
      </c>
      <c r="J26" s="18"/>
      <c r="K26" s="18"/>
      <c r="L26" s="18">
        <f t="shared" si="2"/>
        <v>0</v>
      </c>
      <c r="M26" s="20" t="str">
        <f>IF(OR(COUNTIF('holiday list'!A:A, A26)&gt;0, WEEKDAY(A26,2)&gt;5),
   IF(AND(LOWER(TRIM(I26))="present", I26&lt;&gt;""), "Worked on Holiday", "Holiday"),
"")</f>
        <v>Holiday</v>
      </c>
      <c r="N26" s="18" t="str">
        <f t="shared" si="0"/>
        <v>Absent</v>
      </c>
      <c r="O26" s="18" t="str">
        <f t="shared" si="8"/>
        <v/>
      </c>
      <c r="P26" s="18" t="str">
        <f t="shared" si="1"/>
        <v/>
      </c>
      <c r="Q26" s="18"/>
      <c r="R26" s="18" t="str">
        <f t="shared" si="7"/>
        <v/>
      </c>
      <c r="S26" s="26"/>
    </row>
    <row r="27" spans="1:19" ht="24.6" customHeight="1" x14ac:dyDescent="0.3">
      <c r="A27" s="13">
        <f t="shared" si="4"/>
        <v>45843</v>
      </c>
      <c r="B27" s="18" t="str">
        <f t="shared" si="5"/>
        <v>EMP002</v>
      </c>
      <c r="C27" s="18" t="str">
        <f>IFERROR(VLOOKUP(B27,'Employee Master'!A:G,2,FALSE),"")</f>
        <v>Priya</v>
      </c>
      <c r="D27" s="18" t="str">
        <f>IFERROR(VLOOKUP(B27,'Employee Master'!A:G,3,FALSE),"")</f>
        <v>HR</v>
      </c>
      <c r="E27" s="18" t="str">
        <f>IFERROR(VLOOKUP(B27,'Employee Master'!A:G,4,FALSE),"")</f>
        <v>Manger</v>
      </c>
      <c r="F27" s="21">
        <v>0</v>
      </c>
      <c r="G27" s="21">
        <v>0</v>
      </c>
      <c r="H27" s="18">
        <f>IF(AND('Attendance Tracker'!F27&lt;&gt;"",G27&lt;&gt;""),ROUND((G27-'Attendance Tracker'!F27)*24,1),"")</f>
        <v>0</v>
      </c>
      <c r="I27" s="18" t="str">
        <f t="shared" si="6"/>
        <v>Absent</v>
      </c>
      <c r="J27" s="18"/>
      <c r="K27" s="18"/>
      <c r="L27" s="18">
        <f t="shared" si="2"/>
        <v>0</v>
      </c>
      <c r="M27" s="20" t="str">
        <f>IF(OR(COUNTIF('holiday list'!A:A, A27)&gt;0, WEEKDAY(A27,2)&gt;5),
   IF(AND(LOWER(TRIM(I27))="present", I27&lt;&gt;""), "Worked on Holiday", "Holiday"),
"")</f>
        <v>Holiday</v>
      </c>
      <c r="N27" s="18" t="str">
        <f t="shared" si="0"/>
        <v>Absent</v>
      </c>
      <c r="O27" s="18" t="str">
        <f t="shared" si="8"/>
        <v/>
      </c>
      <c r="P27" s="18" t="str">
        <f t="shared" si="1"/>
        <v/>
      </c>
      <c r="Q27" s="18"/>
      <c r="R27" s="18" t="str">
        <f t="shared" si="7"/>
        <v/>
      </c>
      <c r="S27" s="26"/>
    </row>
    <row r="28" spans="1:19" ht="24.6" customHeight="1" x14ac:dyDescent="0.3">
      <c r="A28" s="13">
        <f t="shared" si="4"/>
        <v>45843</v>
      </c>
      <c r="B28" s="18" t="str">
        <f t="shared" si="5"/>
        <v>EMP003</v>
      </c>
      <c r="C28" s="18" t="str">
        <f>IFERROR(VLOOKUP(B28,'Employee Master'!A:G,2,FALSE),"")</f>
        <v>Mini</v>
      </c>
      <c r="D28" s="18" t="str">
        <f>IFERROR(VLOOKUP(B28,'Employee Master'!A:G,3,FALSE),"")</f>
        <v>Sales</v>
      </c>
      <c r="E28" s="18" t="str">
        <f>IFERROR(VLOOKUP(B28,'Employee Master'!A:G,4,FALSE),"")</f>
        <v>Executive</v>
      </c>
      <c r="F28" s="21">
        <v>0</v>
      </c>
      <c r="G28" s="21">
        <v>0</v>
      </c>
      <c r="H28" s="18">
        <f>IF(AND('Attendance Tracker'!F28&lt;&gt;"",G28&lt;&gt;""),ROUND((G28-'Attendance Tracker'!F28)*24,1),"")</f>
        <v>0</v>
      </c>
      <c r="I28" s="18" t="str">
        <f t="shared" si="6"/>
        <v>Absent</v>
      </c>
      <c r="J28" s="18"/>
      <c r="K28" s="18"/>
      <c r="L28" s="18">
        <f t="shared" si="2"/>
        <v>0</v>
      </c>
      <c r="M28" s="20" t="str">
        <f>IF(OR(COUNTIF('holiday list'!A:A, A28)&gt;0, WEEKDAY(A28,2)&gt;5),
   IF(AND(LOWER(TRIM(I28))="present", I28&lt;&gt;""), "Worked on Holiday", "Holiday"),
"")</f>
        <v>Holiday</v>
      </c>
      <c r="N28" s="18" t="str">
        <f t="shared" si="0"/>
        <v>Absent</v>
      </c>
      <c r="O28" s="18" t="str">
        <f t="shared" si="8"/>
        <v/>
      </c>
      <c r="P28" s="18" t="str">
        <f t="shared" si="1"/>
        <v/>
      </c>
      <c r="Q28" s="18"/>
      <c r="R28" s="18" t="str">
        <f t="shared" si="7"/>
        <v/>
      </c>
      <c r="S28" s="26"/>
    </row>
    <row r="29" spans="1:19" ht="24.6" customHeight="1" x14ac:dyDescent="0.3">
      <c r="A29" s="13">
        <f t="shared" si="4"/>
        <v>45843</v>
      </c>
      <c r="B29" s="18" t="str">
        <f t="shared" si="5"/>
        <v>EMP004</v>
      </c>
      <c r="C29" s="18" t="str">
        <f>IFERROR(VLOOKUP(B29,'Employee Master'!A:G,2,FALSE),"")</f>
        <v>Arun</v>
      </c>
      <c r="D29" s="18" t="str">
        <f>IFERROR(VLOOKUP(B29,'Employee Master'!A:G,3,FALSE),"")</f>
        <v>UI/UX</v>
      </c>
      <c r="E29" s="18" t="str">
        <f>IFERROR(VLOOKUP(B29,'Employee Master'!A:G,4,FALSE),"")</f>
        <v>Designer</v>
      </c>
      <c r="F29" s="21">
        <v>0</v>
      </c>
      <c r="G29" s="21">
        <v>0</v>
      </c>
      <c r="H29" s="18">
        <f>IF(AND('Attendance Tracker'!F29&lt;&gt;"",G29&lt;&gt;""),ROUND((G29-'Attendance Tracker'!F29)*24,1),"")</f>
        <v>0</v>
      </c>
      <c r="I29" s="18" t="str">
        <f t="shared" si="6"/>
        <v>Absent</v>
      </c>
      <c r="J29" s="18"/>
      <c r="K29" s="18"/>
      <c r="L29" s="18">
        <f t="shared" si="2"/>
        <v>0</v>
      </c>
      <c r="M29" s="20" t="str">
        <f>IF(OR(COUNTIF('holiday list'!A:A, A29)&gt;0, WEEKDAY(A29,2)&gt;5),
   IF(AND(LOWER(TRIM(I29))="present", I29&lt;&gt;""), "Worked on Holiday", "Holiday"),
"")</f>
        <v>Holiday</v>
      </c>
      <c r="N29" s="18" t="str">
        <f t="shared" si="0"/>
        <v>Absent</v>
      </c>
      <c r="O29" s="18" t="str">
        <f t="shared" si="8"/>
        <v/>
      </c>
      <c r="P29" s="18" t="str">
        <f t="shared" si="1"/>
        <v/>
      </c>
      <c r="Q29" s="18"/>
      <c r="R29" s="18" t="str">
        <f t="shared" si="7"/>
        <v/>
      </c>
      <c r="S29" s="26"/>
    </row>
    <row r="30" spans="1:19" ht="24.6" customHeight="1" x14ac:dyDescent="0.3">
      <c r="A30" s="13">
        <f t="shared" si="4"/>
        <v>45843</v>
      </c>
      <c r="B30" s="18" t="str">
        <f t="shared" si="5"/>
        <v>EMP005</v>
      </c>
      <c r="C30" s="18" t="str">
        <f>IFERROR(VLOOKUP(B30,'Employee Master'!A:G,2,FALSE),"")</f>
        <v>Aariz</v>
      </c>
      <c r="D30" s="18" t="str">
        <f>IFERROR(VLOOKUP(B30,'Employee Master'!A:G,3,FALSE),"")</f>
        <v>QA</v>
      </c>
      <c r="E30" s="18" t="str">
        <f>IFERROR(VLOOKUP(B30,'Employee Master'!A:G,4,FALSE),"")</f>
        <v>Developer</v>
      </c>
      <c r="F30" s="21">
        <v>0</v>
      </c>
      <c r="G30" s="21">
        <v>0</v>
      </c>
      <c r="H30" s="18">
        <f>IF(AND('Attendance Tracker'!F30&lt;&gt;"",G30&lt;&gt;""),ROUND((G30-'Attendance Tracker'!F30)*24,1),"")</f>
        <v>0</v>
      </c>
      <c r="I30" s="18" t="str">
        <f t="shared" si="6"/>
        <v>Absent</v>
      </c>
      <c r="J30" s="18"/>
      <c r="K30" s="18"/>
      <c r="L30" s="18">
        <f t="shared" si="2"/>
        <v>0</v>
      </c>
      <c r="M30" s="20" t="str">
        <f>IF(OR(COUNTIF('holiday list'!A:A, A30)&gt;0, WEEKDAY(A30,2)&gt;5),
   IF(AND(LOWER(TRIM(I30))="present", I30&lt;&gt;""), "Worked on Holiday", "Holiday"),
"")</f>
        <v>Holiday</v>
      </c>
      <c r="N30" s="18" t="str">
        <f t="shared" si="0"/>
        <v>Absent</v>
      </c>
      <c r="O30" s="18" t="str">
        <f t="shared" si="8"/>
        <v/>
      </c>
      <c r="P30" s="18" t="str">
        <f t="shared" si="1"/>
        <v/>
      </c>
      <c r="Q30" s="18"/>
      <c r="R30" s="18" t="str">
        <f t="shared" si="7"/>
        <v/>
      </c>
      <c r="S30" s="26"/>
    </row>
    <row r="31" spans="1:19" ht="24.6" customHeight="1" x14ac:dyDescent="0.3">
      <c r="A31" s="13">
        <f t="shared" si="4"/>
        <v>45843</v>
      </c>
      <c r="B31" s="18" t="str">
        <f t="shared" si="5"/>
        <v>EMP006</v>
      </c>
      <c r="C31" s="18" t="str">
        <f>IFERROR(VLOOKUP(B31,'Employee Master'!A:G,2,FALSE),"")</f>
        <v>zoya</v>
      </c>
      <c r="D31" s="18" t="str">
        <f>IFERROR(VLOOKUP(B31,'Employee Master'!A:G,3,FALSE),"")</f>
        <v>QA</v>
      </c>
      <c r="E31" s="18" t="str">
        <f>IFERROR(VLOOKUP(B31,'Employee Master'!A:G,4,FALSE),"")</f>
        <v>Developer</v>
      </c>
      <c r="F31" s="21">
        <v>0</v>
      </c>
      <c r="G31" s="21">
        <v>0</v>
      </c>
      <c r="H31" s="18">
        <f>IF(AND('Attendance Tracker'!F31&lt;&gt;"",G31&lt;&gt;""),ROUND((G31-'Attendance Tracker'!F31)*24,1),"")</f>
        <v>0</v>
      </c>
      <c r="I31" s="18" t="str">
        <f t="shared" si="6"/>
        <v>Absent</v>
      </c>
      <c r="J31" s="18"/>
      <c r="K31" s="18"/>
      <c r="L31" s="18">
        <f t="shared" si="2"/>
        <v>0</v>
      </c>
      <c r="M31" s="20" t="str">
        <f>IF(OR(COUNTIF('holiday list'!A:A, A31)&gt;0, WEEKDAY(A31,2)&gt;5),
   IF(AND(LOWER(TRIM(I31))="present", I31&lt;&gt;""), "Worked on Holiday", "Holiday"),
"")</f>
        <v>Holiday</v>
      </c>
      <c r="N31" s="18" t="str">
        <f t="shared" si="0"/>
        <v>Absent</v>
      </c>
      <c r="O31" s="18" t="str">
        <f t="shared" si="8"/>
        <v/>
      </c>
      <c r="P31" s="18" t="str">
        <f t="shared" si="1"/>
        <v/>
      </c>
      <c r="Q31" s="18"/>
      <c r="R31" s="18" t="str">
        <f t="shared" si="7"/>
        <v/>
      </c>
      <c r="S31" s="26"/>
    </row>
    <row r="32" spans="1:19" ht="24.6" customHeight="1" x14ac:dyDescent="0.3">
      <c r="A32" s="13">
        <f t="shared" si="4"/>
        <v>45844</v>
      </c>
      <c r="B32" s="18" t="str">
        <f t="shared" si="5"/>
        <v>EMP001</v>
      </c>
      <c r="C32" s="18" t="str">
        <f>IFERROR(VLOOKUP(B32,'Employee Master'!A:G,2,FALSE),"")</f>
        <v xml:space="preserve">John Doe	</v>
      </c>
      <c r="D32" s="18" t="str">
        <f>IFERROR(VLOOKUP(B32,'Employee Master'!A:G,3,FALSE),"")</f>
        <v>Sales</v>
      </c>
      <c r="E32" s="18" t="str">
        <f>IFERROR(VLOOKUP(B32,'Employee Master'!A:G,4,FALSE),"")</f>
        <v>Executive</v>
      </c>
      <c r="F32" s="21">
        <v>0</v>
      </c>
      <c r="G32" s="21">
        <v>0</v>
      </c>
      <c r="H32" s="18">
        <f>IF(AND('Attendance Tracker'!F32&lt;&gt;"",G32&lt;&gt;""),ROUND((G32-'Attendance Tracker'!F32)*24,1),"")</f>
        <v>0</v>
      </c>
      <c r="I32" s="18" t="str">
        <f t="shared" si="6"/>
        <v>Absent</v>
      </c>
      <c r="J32" s="18"/>
      <c r="K32" s="18"/>
      <c r="L32" s="18">
        <f t="shared" si="2"/>
        <v>0</v>
      </c>
      <c r="M32" s="20" t="str">
        <f>IF(OR(COUNTIF('holiday list'!A:A, A32)&gt;0, WEEKDAY(A32,2)&gt;5),
   IF(AND(LOWER(TRIM(I32))="present", I32&lt;&gt;""), "Worked on Holiday", "Holiday"),
"")</f>
        <v>Holiday</v>
      </c>
      <c r="N32" s="18" t="str">
        <f t="shared" si="0"/>
        <v>Absent</v>
      </c>
      <c r="O32" s="18" t="str">
        <f t="shared" si="8"/>
        <v/>
      </c>
      <c r="P32" s="18" t="str">
        <f t="shared" si="1"/>
        <v/>
      </c>
      <c r="Q32" s="18"/>
      <c r="R32" s="18" t="str">
        <f t="shared" si="7"/>
        <v/>
      </c>
      <c r="S32" s="26"/>
    </row>
    <row r="33" spans="1:19" ht="24.6" customHeight="1" x14ac:dyDescent="0.3">
      <c r="A33" s="13">
        <f t="shared" si="4"/>
        <v>45844</v>
      </c>
      <c r="B33" s="18" t="str">
        <f t="shared" si="5"/>
        <v>EMP002</v>
      </c>
      <c r="C33" s="18" t="str">
        <f>IFERROR(VLOOKUP(B33,'Employee Master'!A:G,2,FALSE),"")</f>
        <v>Priya</v>
      </c>
      <c r="D33" s="18" t="str">
        <f>IFERROR(VLOOKUP(B33,'Employee Master'!A:G,3,FALSE),"")</f>
        <v>HR</v>
      </c>
      <c r="E33" s="18" t="str">
        <f>IFERROR(VLOOKUP(B33,'Employee Master'!A:G,4,FALSE),"")</f>
        <v>Manger</v>
      </c>
      <c r="F33" s="21">
        <v>0</v>
      </c>
      <c r="G33" s="21">
        <v>0</v>
      </c>
      <c r="H33" s="18">
        <f>IF(AND('Attendance Tracker'!F33&lt;&gt;"",G33&lt;&gt;""),ROUND((G33-'Attendance Tracker'!F33)*24,1),"")</f>
        <v>0</v>
      </c>
      <c r="I33" s="18" t="str">
        <f t="shared" si="6"/>
        <v>Absent</v>
      </c>
      <c r="J33" s="18"/>
      <c r="K33" s="18"/>
      <c r="L33" s="18">
        <f t="shared" si="2"/>
        <v>0</v>
      </c>
      <c r="M33" s="20" t="str">
        <f>IF(OR(COUNTIF('holiday list'!A:A, A33)&gt;0, WEEKDAY(A33,2)&gt;5),
   IF(AND(LOWER(TRIM(I33))="present", I33&lt;&gt;""), "Worked on Holiday", "Holiday"),
"")</f>
        <v>Holiday</v>
      </c>
      <c r="N33" s="18" t="str">
        <f t="shared" si="0"/>
        <v>Absent</v>
      </c>
      <c r="O33" s="18" t="str">
        <f t="shared" si="8"/>
        <v/>
      </c>
      <c r="P33" s="18" t="str">
        <f t="shared" si="1"/>
        <v/>
      </c>
      <c r="Q33" s="18"/>
      <c r="R33" s="18" t="str">
        <f t="shared" si="7"/>
        <v/>
      </c>
      <c r="S33" s="26"/>
    </row>
    <row r="34" spans="1:19" ht="24.6" customHeight="1" x14ac:dyDescent="0.3">
      <c r="A34" s="13">
        <f t="shared" si="4"/>
        <v>45844</v>
      </c>
      <c r="B34" s="18" t="str">
        <f t="shared" si="5"/>
        <v>EMP003</v>
      </c>
      <c r="C34" s="18" t="str">
        <f>IFERROR(VLOOKUP(B34,'Employee Master'!A:G,2,FALSE),"")</f>
        <v>Mini</v>
      </c>
      <c r="D34" s="18" t="str">
        <f>IFERROR(VLOOKUP(B34,'Employee Master'!A:G,3,FALSE),"")</f>
        <v>Sales</v>
      </c>
      <c r="E34" s="18" t="str">
        <f>IFERROR(VLOOKUP(B34,'Employee Master'!A:G,4,FALSE),"")</f>
        <v>Executive</v>
      </c>
      <c r="F34" s="21">
        <v>0</v>
      </c>
      <c r="G34" s="21">
        <v>0</v>
      </c>
      <c r="H34" s="18">
        <f>IF(AND('Attendance Tracker'!F34&lt;&gt;"",G34&lt;&gt;""),ROUND((G34-'Attendance Tracker'!F34)*24,1),"")</f>
        <v>0</v>
      </c>
      <c r="I34" s="18" t="str">
        <f t="shared" si="6"/>
        <v>Absent</v>
      </c>
      <c r="J34" s="18"/>
      <c r="K34" s="18"/>
      <c r="L34" s="18">
        <f t="shared" si="2"/>
        <v>0</v>
      </c>
      <c r="M34" s="20" t="str">
        <f>IF(OR(COUNTIF('holiday list'!A:A, A34)&gt;0, WEEKDAY(A34,2)&gt;5),
   IF(AND(LOWER(TRIM(I34))="present", I34&lt;&gt;""), "Worked on Holiday", "Holiday"),
"")</f>
        <v>Holiday</v>
      </c>
      <c r="N34" s="18" t="str">
        <f t="shared" ref="N34:N65" si="9">IF(OR(I34="Absent", I34="Leave"), I34, IF(F34="", "", IF(F34&gt;TIME(9,0,0), "Late", "On Time")))</f>
        <v>Absent</v>
      </c>
      <c r="O34" s="18" t="str">
        <f t="shared" si="8"/>
        <v/>
      </c>
      <c r="P34" s="18" t="str">
        <f t="shared" ref="P34:P65" si="10">IF(AND(I34="Present", ISNUMBER(G34), G34&lt;TIME(18,0,0)), "Early Leave", "")</f>
        <v/>
      </c>
      <c r="Q34" s="18"/>
      <c r="R34" s="18" t="str">
        <f t="shared" si="7"/>
        <v/>
      </c>
      <c r="S34" s="26"/>
    </row>
    <row r="35" spans="1:19" ht="24.6" customHeight="1" x14ac:dyDescent="0.3">
      <c r="A35" s="13">
        <f t="shared" si="4"/>
        <v>45844</v>
      </c>
      <c r="B35" s="18" t="str">
        <f t="shared" si="5"/>
        <v>EMP004</v>
      </c>
      <c r="C35" s="18" t="str">
        <f>IFERROR(VLOOKUP(B35,'Employee Master'!A:G,2,FALSE),"")</f>
        <v>Arun</v>
      </c>
      <c r="D35" s="18" t="str">
        <f>IFERROR(VLOOKUP(B35,'Employee Master'!A:G,3,FALSE),"")</f>
        <v>UI/UX</v>
      </c>
      <c r="E35" s="18" t="str">
        <f>IFERROR(VLOOKUP(B35,'Employee Master'!A:G,4,FALSE),"")</f>
        <v>Designer</v>
      </c>
      <c r="F35" s="21">
        <v>0</v>
      </c>
      <c r="G35" s="21">
        <v>0</v>
      </c>
      <c r="H35" s="18">
        <f>IF(AND('Attendance Tracker'!F35&lt;&gt;"",G35&lt;&gt;""),ROUND((G35-'Attendance Tracker'!F35)*24,1),"")</f>
        <v>0</v>
      </c>
      <c r="I35" s="18" t="str">
        <f t="shared" si="6"/>
        <v>Absent</v>
      </c>
      <c r="J35" s="18"/>
      <c r="K35" s="18"/>
      <c r="L35" s="18">
        <f t="shared" si="2"/>
        <v>0</v>
      </c>
      <c r="M35" s="20" t="str">
        <f>IF(OR(COUNTIF('holiday list'!A:A, A35)&gt;0, WEEKDAY(A35,2)&gt;5),
   IF(AND(LOWER(TRIM(I35))="present", I35&lt;&gt;""), "Worked on Holiday", "Holiday"),
"")</f>
        <v>Holiday</v>
      </c>
      <c r="N35" s="18" t="str">
        <f t="shared" si="9"/>
        <v>Absent</v>
      </c>
      <c r="O35" s="18" t="str">
        <f t="shared" si="8"/>
        <v/>
      </c>
      <c r="P35" s="18" t="str">
        <f t="shared" si="10"/>
        <v/>
      </c>
      <c r="Q35" s="18"/>
      <c r="R35" s="18" t="str">
        <f t="shared" si="7"/>
        <v/>
      </c>
      <c r="S35" s="26"/>
    </row>
    <row r="36" spans="1:19" ht="24.6" customHeight="1" x14ac:dyDescent="0.3">
      <c r="A36" s="13">
        <f t="shared" si="4"/>
        <v>45844</v>
      </c>
      <c r="B36" s="18" t="str">
        <f t="shared" si="5"/>
        <v>EMP005</v>
      </c>
      <c r="C36" s="18" t="str">
        <f>IFERROR(VLOOKUP(B36,'Employee Master'!A:G,2,FALSE),"")</f>
        <v>Aariz</v>
      </c>
      <c r="D36" s="18" t="str">
        <f>IFERROR(VLOOKUP(B36,'Employee Master'!A:G,3,FALSE),"")</f>
        <v>QA</v>
      </c>
      <c r="E36" s="18" t="str">
        <f>IFERROR(VLOOKUP(B36,'Employee Master'!A:G,4,FALSE),"")</f>
        <v>Developer</v>
      </c>
      <c r="F36" s="21">
        <v>0</v>
      </c>
      <c r="G36" s="21">
        <v>0</v>
      </c>
      <c r="H36" s="18">
        <f>IF(AND('Attendance Tracker'!F36&lt;&gt;"",G36&lt;&gt;""),ROUND((G36-'Attendance Tracker'!F36)*24,1),"")</f>
        <v>0</v>
      </c>
      <c r="I36" s="18" t="str">
        <f t="shared" si="6"/>
        <v>Absent</v>
      </c>
      <c r="J36" s="18"/>
      <c r="K36" s="18"/>
      <c r="L36" s="18">
        <f t="shared" si="2"/>
        <v>0</v>
      </c>
      <c r="M36" s="20" t="str">
        <f>IF(OR(COUNTIF('holiday list'!A:A, A36)&gt;0, WEEKDAY(A36,2)&gt;5),
   IF(AND(LOWER(TRIM(I36))="present", I36&lt;&gt;""), "Worked on Holiday", "Holiday"),
"")</f>
        <v>Holiday</v>
      </c>
      <c r="N36" s="18" t="str">
        <f t="shared" si="9"/>
        <v>Absent</v>
      </c>
      <c r="O36" s="18" t="str">
        <f t="shared" si="8"/>
        <v/>
      </c>
      <c r="P36" s="18" t="str">
        <f t="shared" si="10"/>
        <v/>
      </c>
      <c r="Q36" s="18"/>
      <c r="R36" s="18" t="str">
        <f t="shared" si="7"/>
        <v/>
      </c>
      <c r="S36" s="26"/>
    </row>
    <row r="37" spans="1:19" ht="24.6" customHeight="1" x14ac:dyDescent="0.3">
      <c r="A37" s="13">
        <f t="shared" si="4"/>
        <v>45844</v>
      </c>
      <c r="B37" s="18" t="str">
        <f t="shared" si="5"/>
        <v>EMP006</v>
      </c>
      <c r="C37" s="18" t="str">
        <f>IFERROR(VLOOKUP(B37,'Employee Master'!A:G,2,FALSE),"")</f>
        <v>zoya</v>
      </c>
      <c r="D37" s="18" t="str">
        <f>IFERROR(VLOOKUP(B37,'Employee Master'!A:G,3,FALSE),"")</f>
        <v>QA</v>
      </c>
      <c r="E37" s="18" t="str">
        <f>IFERROR(VLOOKUP(B37,'Employee Master'!A:G,4,FALSE),"")</f>
        <v>Developer</v>
      </c>
      <c r="F37" s="21">
        <v>0</v>
      </c>
      <c r="G37" s="21">
        <v>0</v>
      </c>
      <c r="H37" s="18">
        <f>IF(AND('Attendance Tracker'!F37&lt;&gt;"",G37&lt;&gt;""),ROUND((G37-'Attendance Tracker'!F37)*24,1),"")</f>
        <v>0</v>
      </c>
      <c r="I37" s="18" t="str">
        <f t="shared" si="6"/>
        <v>Absent</v>
      </c>
      <c r="J37" s="18"/>
      <c r="K37" s="18"/>
      <c r="L37" s="18">
        <f t="shared" si="2"/>
        <v>0</v>
      </c>
      <c r="M37" s="20" t="str">
        <f>IF(OR(COUNTIF('holiday list'!A:A, A37)&gt;0, WEEKDAY(A37,2)&gt;5),
   IF(AND(LOWER(TRIM(I37))="present", I37&lt;&gt;""), "Worked on Holiday", "Holiday"),
"")</f>
        <v>Holiday</v>
      </c>
      <c r="N37" s="18" t="str">
        <f t="shared" si="9"/>
        <v>Absent</v>
      </c>
      <c r="O37" s="18" t="str">
        <f t="shared" si="8"/>
        <v/>
      </c>
      <c r="P37" s="18" t="str">
        <f t="shared" si="10"/>
        <v/>
      </c>
      <c r="Q37" s="18"/>
      <c r="R37" s="18" t="str">
        <f t="shared" si="7"/>
        <v/>
      </c>
      <c r="S37" s="26"/>
    </row>
    <row r="38" spans="1:19" ht="24.6" customHeight="1" x14ac:dyDescent="0.3">
      <c r="A38" s="13">
        <f t="shared" si="4"/>
        <v>45845</v>
      </c>
      <c r="B38" s="18" t="str">
        <f t="shared" si="5"/>
        <v>EMP001</v>
      </c>
      <c r="C38" s="18" t="str">
        <f>IFERROR(VLOOKUP(B38,'Employee Master'!A:G,2,FALSE),"")</f>
        <v xml:space="preserve">John Doe	</v>
      </c>
      <c r="D38" s="18" t="str">
        <f>IFERROR(VLOOKUP(B38,'Employee Master'!A:G,3,FALSE),"")</f>
        <v>Sales</v>
      </c>
      <c r="E38" s="18" t="str">
        <f>IFERROR(VLOOKUP(B38,'Employee Master'!A:G,4,FALSE),"")</f>
        <v>Executive</v>
      </c>
      <c r="F38" s="21">
        <v>0.375</v>
      </c>
      <c r="G38" s="21">
        <v>0.79166666666666663</v>
      </c>
      <c r="H38" s="18">
        <f>IF(AND('Attendance Tracker'!F38&lt;&gt;"",G38&lt;&gt;""),ROUND((G38-'Attendance Tracker'!F38)*24,1),"")</f>
        <v>10</v>
      </c>
      <c r="I38" s="18" t="str">
        <f t="shared" si="6"/>
        <v>Present</v>
      </c>
      <c r="J38" s="18"/>
      <c r="K38" s="18"/>
      <c r="L38" s="18">
        <f t="shared" si="2"/>
        <v>1</v>
      </c>
      <c r="M38" s="20" t="str">
        <f>IF(OR(COUNTIF('holiday list'!A:A, A38)&gt;0, WEEKDAY(A38,2)&gt;5),
   IF(AND(LOWER(TRIM(I38))="present", I38&lt;&gt;""), "Worked on Holiday", "Holiday"),
"")</f>
        <v/>
      </c>
      <c r="N38" s="18" t="str">
        <f t="shared" si="9"/>
        <v>On Time</v>
      </c>
      <c r="O38" s="18" t="str">
        <f t="shared" si="8"/>
        <v/>
      </c>
      <c r="P38" s="18" t="str">
        <f t="shared" si="10"/>
        <v/>
      </c>
      <c r="Q38" s="18"/>
      <c r="R38" s="18" t="str">
        <f t="shared" si="7"/>
        <v/>
      </c>
      <c r="S38" s="26"/>
    </row>
    <row r="39" spans="1:19" ht="24.6" customHeight="1" x14ac:dyDescent="0.3">
      <c r="A39" s="13">
        <f t="shared" si="4"/>
        <v>45845</v>
      </c>
      <c r="B39" s="18" t="str">
        <f t="shared" si="5"/>
        <v>EMP002</v>
      </c>
      <c r="C39" s="18" t="str">
        <f>IFERROR(VLOOKUP(B39,'Employee Master'!A:G,2,FALSE),"")</f>
        <v>Priya</v>
      </c>
      <c r="D39" s="18" t="str">
        <f>IFERROR(VLOOKUP(B39,'Employee Master'!A:G,3,FALSE),"")</f>
        <v>HR</v>
      </c>
      <c r="E39" s="18" t="str">
        <f>IFERROR(VLOOKUP(B39,'Employee Master'!A:G,4,FALSE),"")</f>
        <v>Manger</v>
      </c>
      <c r="F39" s="21">
        <v>0.375</v>
      </c>
      <c r="G39" s="21">
        <v>0.75</v>
      </c>
      <c r="H39" s="18">
        <f>IF(AND('Attendance Tracker'!F39&lt;&gt;"",G39&lt;&gt;""),ROUND((G39-'Attendance Tracker'!F39)*24,1),"")</f>
        <v>9</v>
      </c>
      <c r="I39" s="18" t="str">
        <f t="shared" si="6"/>
        <v>Present</v>
      </c>
      <c r="J39" s="18"/>
      <c r="K39" s="18"/>
      <c r="L39" s="18">
        <f t="shared" si="2"/>
        <v>0</v>
      </c>
      <c r="M39" s="20" t="str">
        <f>IF(OR(COUNTIF('holiday list'!A:A, A39)&gt;0, WEEKDAY(A39,2)&gt;5),
   IF(AND(LOWER(TRIM(I39))="present", I39&lt;&gt;""), "Worked on Holiday", "Holiday"),
"")</f>
        <v/>
      </c>
      <c r="N39" s="18" t="str">
        <f t="shared" si="9"/>
        <v>On Time</v>
      </c>
      <c r="O39" s="18" t="str">
        <f t="shared" si="8"/>
        <v/>
      </c>
      <c r="P39" s="18" t="str">
        <f t="shared" si="10"/>
        <v/>
      </c>
      <c r="Q39" s="18"/>
      <c r="R39" s="18" t="str">
        <f t="shared" ref="R39:R70" si="11">IF(AND(I39="Present", OR(F39="", G39="")), "Missing Punch", "")</f>
        <v/>
      </c>
      <c r="S39" s="26"/>
    </row>
    <row r="40" spans="1:19" ht="24.6" customHeight="1" x14ac:dyDescent="0.3">
      <c r="A40" s="13">
        <f t="shared" si="4"/>
        <v>45845</v>
      </c>
      <c r="B40" s="18" t="str">
        <f t="shared" si="5"/>
        <v>EMP003</v>
      </c>
      <c r="C40" s="18" t="str">
        <f>IFERROR(VLOOKUP(B40,'Employee Master'!A:G,2,FALSE),"")</f>
        <v>Mini</v>
      </c>
      <c r="D40" s="18" t="str">
        <f>IFERROR(VLOOKUP(B40,'Employee Master'!A:G,3,FALSE),"")</f>
        <v>Sales</v>
      </c>
      <c r="E40" s="18" t="str">
        <f>IFERROR(VLOOKUP(B40,'Employee Master'!A:G,4,FALSE),"")</f>
        <v>Executive</v>
      </c>
      <c r="F40" s="21">
        <v>0.375</v>
      </c>
      <c r="G40" s="21">
        <v>0.79166666666666696</v>
      </c>
      <c r="H40" s="18">
        <f>IF(AND('Attendance Tracker'!F40&lt;&gt;"",G40&lt;&gt;""),ROUND((G40-'Attendance Tracker'!F40)*24,1),"")</f>
        <v>10</v>
      </c>
      <c r="I40" s="18" t="str">
        <f t="shared" si="6"/>
        <v>Present</v>
      </c>
      <c r="J40" s="18"/>
      <c r="K40" s="18"/>
      <c r="L40" s="18">
        <f t="shared" si="2"/>
        <v>1</v>
      </c>
      <c r="M40" s="20" t="str">
        <f>IF(OR(COUNTIF('holiday list'!A:A, A40)&gt;0, WEEKDAY(A40,2)&gt;5),
   IF(AND(LOWER(TRIM(I40))="present", I40&lt;&gt;""), "Worked on Holiday", "Holiday"),
"")</f>
        <v/>
      </c>
      <c r="N40" s="18" t="str">
        <f t="shared" si="9"/>
        <v>On Time</v>
      </c>
      <c r="O40" s="18" t="str">
        <f t="shared" si="8"/>
        <v/>
      </c>
      <c r="P40" s="18" t="str">
        <f t="shared" si="10"/>
        <v/>
      </c>
      <c r="Q40" s="18"/>
      <c r="R40" s="18" t="str">
        <f t="shared" si="11"/>
        <v/>
      </c>
      <c r="S40" s="26"/>
    </row>
    <row r="41" spans="1:19" ht="24.6" customHeight="1" x14ac:dyDescent="0.3">
      <c r="A41" s="13">
        <f t="shared" si="4"/>
        <v>45845</v>
      </c>
      <c r="B41" s="18" t="str">
        <f t="shared" si="5"/>
        <v>EMP004</v>
      </c>
      <c r="C41" s="18" t="str">
        <f>IFERROR(VLOOKUP(B41,'Employee Master'!A:G,2,FALSE),"")</f>
        <v>Arun</v>
      </c>
      <c r="D41" s="18" t="str">
        <f>IFERROR(VLOOKUP(B41,'Employee Master'!A:G,3,FALSE),"")</f>
        <v>UI/UX</v>
      </c>
      <c r="E41" s="18" t="str">
        <f>IFERROR(VLOOKUP(B41,'Employee Master'!A:G,4,FALSE),"")</f>
        <v>Designer</v>
      </c>
      <c r="F41" s="21">
        <v>0.375</v>
      </c>
      <c r="G41" s="21">
        <v>0.83333333333333304</v>
      </c>
      <c r="H41" s="18">
        <f>IF(AND('Attendance Tracker'!F41&lt;&gt;"",G41&lt;&gt;""),ROUND((G41-'Attendance Tracker'!F41)*24,1),"")</f>
        <v>11</v>
      </c>
      <c r="I41" s="18" t="str">
        <f t="shared" si="6"/>
        <v>Present</v>
      </c>
      <c r="J41" s="18"/>
      <c r="K41" s="18"/>
      <c r="L41" s="18">
        <f t="shared" si="2"/>
        <v>2</v>
      </c>
      <c r="M41" s="20" t="str">
        <f>IF(OR(COUNTIF('holiday list'!A:A, A41)&gt;0, WEEKDAY(A41,2)&gt;5),
   IF(AND(LOWER(TRIM(I41))="present", I41&lt;&gt;""), "Worked on Holiday", "Holiday"),
"")</f>
        <v/>
      </c>
      <c r="N41" s="18" t="str">
        <f t="shared" si="9"/>
        <v>On Time</v>
      </c>
      <c r="O41" s="18" t="str">
        <f t="shared" si="8"/>
        <v/>
      </c>
      <c r="P41" s="18" t="str">
        <f t="shared" si="10"/>
        <v/>
      </c>
      <c r="Q41" s="18"/>
      <c r="R41" s="18" t="str">
        <f t="shared" si="11"/>
        <v/>
      </c>
      <c r="S41" s="26"/>
    </row>
    <row r="42" spans="1:19" ht="24.6" customHeight="1" x14ac:dyDescent="0.3">
      <c r="A42" s="13">
        <f t="shared" si="4"/>
        <v>45845</v>
      </c>
      <c r="B42" s="18" t="str">
        <f t="shared" si="5"/>
        <v>EMP005</v>
      </c>
      <c r="C42" s="18" t="str">
        <f>IFERROR(VLOOKUP(B42,'Employee Master'!A:G,2,FALSE),"")</f>
        <v>Aariz</v>
      </c>
      <c r="D42" s="18" t="str">
        <f>IFERROR(VLOOKUP(B42,'Employee Master'!A:G,3,FALSE),"")</f>
        <v>QA</v>
      </c>
      <c r="E42" s="18" t="str">
        <f>IFERROR(VLOOKUP(B42,'Employee Master'!A:G,4,FALSE),"")</f>
        <v>Developer</v>
      </c>
      <c r="F42" s="21">
        <v>0.375</v>
      </c>
      <c r="G42" s="21">
        <v>0.875</v>
      </c>
      <c r="H42" s="18">
        <f>IF(AND('Attendance Tracker'!F42&lt;&gt;"",G42&lt;&gt;""),ROUND((G42-'Attendance Tracker'!F42)*24,1),"")</f>
        <v>12</v>
      </c>
      <c r="I42" s="18" t="str">
        <f t="shared" si="6"/>
        <v>Present</v>
      </c>
      <c r="J42" s="18"/>
      <c r="K42" s="18"/>
      <c r="L42" s="18">
        <f t="shared" si="2"/>
        <v>3</v>
      </c>
      <c r="M42" s="20" t="str">
        <f>IF(OR(COUNTIF('holiday list'!A:A, A42)&gt;0, WEEKDAY(A42,2)&gt;5),
   IF(AND(LOWER(TRIM(I42))="present", I42&lt;&gt;""), "Worked on Holiday", "Holiday"),
"")</f>
        <v/>
      </c>
      <c r="N42" s="18" t="str">
        <f t="shared" si="9"/>
        <v>On Time</v>
      </c>
      <c r="O42" s="18" t="str">
        <f t="shared" si="8"/>
        <v/>
      </c>
      <c r="P42" s="18" t="str">
        <f t="shared" si="10"/>
        <v/>
      </c>
      <c r="Q42" s="18"/>
      <c r="R42" s="18" t="str">
        <f t="shared" si="11"/>
        <v/>
      </c>
      <c r="S42" s="26"/>
    </row>
    <row r="43" spans="1:19" ht="24.6" customHeight="1" x14ac:dyDescent="0.3">
      <c r="A43" s="13">
        <f t="shared" si="4"/>
        <v>45845</v>
      </c>
      <c r="B43" s="18" t="str">
        <f t="shared" si="5"/>
        <v>EMP006</v>
      </c>
      <c r="C43" s="18" t="str">
        <f>IFERROR(VLOOKUP(B43,'Employee Master'!A:G,2,FALSE),"")</f>
        <v>zoya</v>
      </c>
      <c r="D43" s="18" t="str">
        <f>IFERROR(VLOOKUP(B43,'Employee Master'!A:G,3,FALSE),"")</f>
        <v>QA</v>
      </c>
      <c r="E43" s="18" t="str">
        <f>IFERROR(VLOOKUP(B43,'Employee Master'!A:G,4,FALSE),"")</f>
        <v>Developer</v>
      </c>
      <c r="F43" s="21">
        <v>0.375</v>
      </c>
      <c r="G43" s="21">
        <v>0.91666666666666696</v>
      </c>
      <c r="H43" s="18">
        <f>IF(AND('Attendance Tracker'!F43&lt;&gt;"",G43&lt;&gt;""),ROUND((G43-'Attendance Tracker'!F43)*24,1),"")</f>
        <v>13</v>
      </c>
      <c r="I43" s="18" t="str">
        <f t="shared" si="6"/>
        <v>Present</v>
      </c>
      <c r="J43" s="18"/>
      <c r="K43" s="18"/>
      <c r="L43" s="18">
        <f t="shared" si="2"/>
        <v>4</v>
      </c>
      <c r="M43" s="20" t="str">
        <f>IF(OR(COUNTIF('holiday list'!A:A, A43)&gt;0, WEEKDAY(A43,2)&gt;5),
   IF(AND(LOWER(TRIM(I43))="present", I43&lt;&gt;""), "Worked on Holiday", "Holiday"),
"")</f>
        <v/>
      </c>
      <c r="N43" s="18" t="str">
        <f t="shared" si="9"/>
        <v>On Time</v>
      </c>
      <c r="O43" s="18" t="str">
        <f t="shared" si="8"/>
        <v/>
      </c>
      <c r="P43" s="18" t="str">
        <f t="shared" si="10"/>
        <v/>
      </c>
      <c r="Q43" s="18"/>
      <c r="R43" s="18" t="str">
        <f t="shared" si="11"/>
        <v/>
      </c>
      <c r="S43" s="26"/>
    </row>
    <row r="44" spans="1:19" ht="24.6" customHeight="1" x14ac:dyDescent="0.3">
      <c r="A44" s="13">
        <f t="shared" si="4"/>
        <v>45846</v>
      </c>
      <c r="B44" s="18" t="str">
        <f t="shared" si="5"/>
        <v>EMP001</v>
      </c>
      <c r="C44" s="18" t="str">
        <f>IFERROR(VLOOKUP(B44,'Employee Master'!A:G,2,FALSE),"")</f>
        <v xml:space="preserve">John Doe	</v>
      </c>
      <c r="D44" s="18" t="str">
        <f>IFERROR(VLOOKUP(B44,'Employee Master'!A:G,3,FALSE),"")</f>
        <v>Sales</v>
      </c>
      <c r="E44" s="18" t="str">
        <f>IFERROR(VLOOKUP(B44,'Employee Master'!A:G,4,FALSE),"")</f>
        <v>Executive</v>
      </c>
      <c r="F44" s="21">
        <v>0.375</v>
      </c>
      <c r="G44" s="21">
        <v>0.75</v>
      </c>
      <c r="H44" s="18">
        <f>IF(AND('Attendance Tracker'!F44&lt;&gt;"",G44&lt;&gt;""),ROUND((G44-'Attendance Tracker'!F44)*24,1),"")</f>
        <v>9</v>
      </c>
      <c r="I44" s="18" t="str">
        <f t="shared" si="6"/>
        <v>Present</v>
      </c>
      <c r="J44" s="18"/>
      <c r="K44" s="18"/>
      <c r="L44" s="18">
        <f t="shared" si="2"/>
        <v>0</v>
      </c>
      <c r="M44" s="20" t="str">
        <f>IF(OR(COUNTIF('holiday list'!A:A, A44)&gt;0, WEEKDAY(A44,2)&gt;5),
   IF(AND(LOWER(TRIM(I44))="present", I44&lt;&gt;""), "Worked on Holiday", "Holiday"),
"")</f>
        <v/>
      </c>
      <c r="N44" s="18" t="str">
        <f t="shared" si="9"/>
        <v>On Time</v>
      </c>
      <c r="O44" s="18" t="str">
        <f t="shared" si="8"/>
        <v/>
      </c>
      <c r="P44" s="18" t="str">
        <f t="shared" si="10"/>
        <v/>
      </c>
      <c r="Q44" s="18"/>
      <c r="R44" s="18" t="str">
        <f t="shared" si="11"/>
        <v/>
      </c>
      <c r="S44" s="26"/>
    </row>
    <row r="45" spans="1:19" ht="24.6" customHeight="1" x14ac:dyDescent="0.3">
      <c r="A45" s="13">
        <f t="shared" si="4"/>
        <v>45846</v>
      </c>
      <c r="B45" s="18" t="str">
        <f t="shared" si="5"/>
        <v>EMP002</v>
      </c>
      <c r="C45" s="18" t="str">
        <f>IFERROR(VLOOKUP(B45,'Employee Master'!A:G,2,FALSE),"")</f>
        <v>Priya</v>
      </c>
      <c r="D45" s="18" t="str">
        <f>IFERROR(VLOOKUP(B45,'Employee Master'!A:G,3,FALSE),"")</f>
        <v>HR</v>
      </c>
      <c r="E45" s="18" t="str">
        <f>IFERROR(VLOOKUP(B45,'Employee Master'!A:G,4,FALSE),"")</f>
        <v>Manger</v>
      </c>
      <c r="F45" s="21">
        <v>0.375</v>
      </c>
      <c r="G45" s="21">
        <v>0.75</v>
      </c>
      <c r="H45" s="18">
        <f>IF(AND('Attendance Tracker'!F45&lt;&gt;"",G45&lt;&gt;""),ROUND((G45-'Attendance Tracker'!F45)*24,1),"")</f>
        <v>9</v>
      </c>
      <c r="I45" s="18" t="str">
        <f t="shared" si="6"/>
        <v>Present</v>
      </c>
      <c r="J45" s="18"/>
      <c r="K45" s="18"/>
      <c r="L45" s="18">
        <f t="shared" si="2"/>
        <v>0</v>
      </c>
      <c r="M45" s="20" t="str">
        <f>IF(OR(COUNTIF('holiday list'!A:A, A45)&gt;0, WEEKDAY(A45,2)&gt;5),
   IF(AND(LOWER(TRIM(I45))="present", I45&lt;&gt;""), "Worked on Holiday", "Holiday"),
"")</f>
        <v/>
      </c>
      <c r="N45" s="18" t="str">
        <f t="shared" si="9"/>
        <v>On Time</v>
      </c>
      <c r="O45" s="18" t="str">
        <f t="shared" si="8"/>
        <v/>
      </c>
      <c r="P45" s="18" t="str">
        <f t="shared" si="10"/>
        <v/>
      </c>
      <c r="Q45" s="18"/>
      <c r="R45" s="18" t="str">
        <f t="shared" si="11"/>
        <v/>
      </c>
      <c r="S45" s="26"/>
    </row>
    <row r="46" spans="1:19" ht="24.6" customHeight="1" x14ac:dyDescent="0.3">
      <c r="A46" s="13">
        <f t="shared" si="4"/>
        <v>45846</v>
      </c>
      <c r="B46" s="18" t="str">
        <f t="shared" si="5"/>
        <v>EMP003</v>
      </c>
      <c r="C46" s="18" t="str">
        <f>IFERROR(VLOOKUP(B46,'Employee Master'!A:G,2,FALSE),"")</f>
        <v>Mini</v>
      </c>
      <c r="D46" s="18" t="str">
        <f>IFERROR(VLOOKUP(B46,'Employee Master'!A:G,3,FALSE),"")</f>
        <v>Sales</v>
      </c>
      <c r="E46" s="18" t="str">
        <f>IFERROR(VLOOKUP(B46,'Employee Master'!A:G,4,FALSE),"")</f>
        <v>Executive</v>
      </c>
      <c r="F46" s="21">
        <v>0.375</v>
      </c>
      <c r="G46" s="21">
        <v>0.75</v>
      </c>
      <c r="H46" s="18">
        <f>IF(AND('Attendance Tracker'!F46&lt;&gt;"",G46&lt;&gt;""),ROUND((G46-'Attendance Tracker'!F46)*24,1),"")</f>
        <v>9</v>
      </c>
      <c r="I46" s="18" t="str">
        <f t="shared" si="6"/>
        <v>Present</v>
      </c>
      <c r="J46" s="18"/>
      <c r="K46" s="18"/>
      <c r="L46" s="18">
        <f t="shared" si="2"/>
        <v>0</v>
      </c>
      <c r="M46" s="20" t="str">
        <f>IF(OR(COUNTIF('holiday list'!A:A, A46)&gt;0, WEEKDAY(A46,2)&gt;5),
   IF(AND(LOWER(TRIM(I46))="present", I46&lt;&gt;""), "Worked on Holiday", "Holiday"),
"")</f>
        <v/>
      </c>
      <c r="N46" s="18" t="str">
        <f t="shared" si="9"/>
        <v>On Time</v>
      </c>
      <c r="O46" s="18" t="str">
        <f t="shared" si="8"/>
        <v/>
      </c>
      <c r="P46" s="18" t="str">
        <f t="shared" si="10"/>
        <v/>
      </c>
      <c r="Q46" s="18"/>
      <c r="R46" s="18" t="str">
        <f t="shared" si="11"/>
        <v/>
      </c>
      <c r="S46" s="26"/>
    </row>
    <row r="47" spans="1:19" ht="24.6" customHeight="1" x14ac:dyDescent="0.3">
      <c r="A47" s="13">
        <f t="shared" si="4"/>
        <v>45846</v>
      </c>
      <c r="B47" s="18" t="str">
        <f t="shared" si="5"/>
        <v>EMP004</v>
      </c>
      <c r="C47" s="18" t="str">
        <f>IFERROR(VLOOKUP(B47,'Employee Master'!A:G,2,FALSE),"")</f>
        <v>Arun</v>
      </c>
      <c r="D47" s="18" t="str">
        <f>IFERROR(VLOOKUP(B47,'Employee Master'!A:G,3,FALSE),"")</f>
        <v>UI/UX</v>
      </c>
      <c r="E47" s="18" t="str">
        <f>IFERROR(VLOOKUP(B47,'Employee Master'!A:G,4,FALSE),"")</f>
        <v>Designer</v>
      </c>
      <c r="F47" s="21">
        <v>0.375</v>
      </c>
      <c r="G47" s="21">
        <v>0.75</v>
      </c>
      <c r="H47" s="18">
        <f>IF(AND('Attendance Tracker'!F47&lt;&gt;"",G47&lt;&gt;""),ROUND((G47-'Attendance Tracker'!F47)*24,1),"")</f>
        <v>9</v>
      </c>
      <c r="I47" s="18" t="str">
        <f t="shared" si="6"/>
        <v>Present</v>
      </c>
      <c r="J47" s="18"/>
      <c r="K47" s="18"/>
      <c r="L47" s="18">
        <f t="shared" si="2"/>
        <v>0</v>
      </c>
      <c r="M47" s="20" t="str">
        <f>IF(OR(COUNTIF('holiday list'!A:A, A47)&gt;0, WEEKDAY(A47,2)&gt;5),
   IF(AND(LOWER(TRIM(I47))="present", I47&lt;&gt;""), "Worked on Holiday", "Holiday"),
"")</f>
        <v/>
      </c>
      <c r="N47" s="18" t="str">
        <f t="shared" si="9"/>
        <v>On Time</v>
      </c>
      <c r="O47" s="18" t="str">
        <f t="shared" si="8"/>
        <v/>
      </c>
      <c r="P47" s="18" t="str">
        <f t="shared" si="10"/>
        <v/>
      </c>
      <c r="Q47" s="18"/>
      <c r="R47" s="18" t="str">
        <f t="shared" si="11"/>
        <v/>
      </c>
      <c r="S47" s="26"/>
    </row>
    <row r="48" spans="1:19" ht="24.6" customHeight="1" x14ac:dyDescent="0.3">
      <c r="A48" s="13">
        <f t="shared" si="4"/>
        <v>45846</v>
      </c>
      <c r="B48" s="18" t="str">
        <f t="shared" si="5"/>
        <v>EMP005</v>
      </c>
      <c r="C48" s="18" t="str">
        <f>IFERROR(VLOOKUP(B48,'Employee Master'!A:G,2,FALSE),"")</f>
        <v>Aariz</v>
      </c>
      <c r="D48" s="18" t="str">
        <f>IFERROR(VLOOKUP(B48,'Employee Master'!A:G,3,FALSE),"")</f>
        <v>QA</v>
      </c>
      <c r="E48" s="18" t="str">
        <f>IFERROR(VLOOKUP(B48,'Employee Master'!A:G,4,FALSE),"")</f>
        <v>Developer</v>
      </c>
      <c r="F48" s="21">
        <v>0.375</v>
      </c>
      <c r="G48" s="21">
        <v>0.75</v>
      </c>
      <c r="H48" s="18">
        <f>IF(AND('Attendance Tracker'!F48&lt;&gt;"",G48&lt;&gt;""),ROUND((G48-'Attendance Tracker'!F48)*24,1),"")</f>
        <v>9</v>
      </c>
      <c r="I48" s="18" t="str">
        <f t="shared" si="6"/>
        <v>Present</v>
      </c>
      <c r="J48" s="18"/>
      <c r="K48" s="18"/>
      <c r="L48" s="18">
        <f t="shared" si="2"/>
        <v>0</v>
      </c>
      <c r="M48" s="20" t="str">
        <f>IF(OR(COUNTIF('holiday list'!A:A, A48)&gt;0, WEEKDAY(A48,2)&gt;5),
   IF(AND(LOWER(TRIM(I48))="present", I48&lt;&gt;""), "Worked on Holiday", "Holiday"),
"")</f>
        <v/>
      </c>
      <c r="N48" s="18" t="str">
        <f t="shared" si="9"/>
        <v>On Time</v>
      </c>
      <c r="O48" s="18" t="str">
        <f t="shared" si="8"/>
        <v/>
      </c>
      <c r="P48" s="18" t="str">
        <f t="shared" si="10"/>
        <v/>
      </c>
      <c r="Q48" s="18"/>
      <c r="R48" s="18" t="str">
        <f t="shared" si="11"/>
        <v/>
      </c>
      <c r="S48" s="26"/>
    </row>
    <row r="49" spans="1:19" ht="24.6" customHeight="1" x14ac:dyDescent="0.3">
      <c r="A49" s="13">
        <f t="shared" si="4"/>
        <v>45846</v>
      </c>
      <c r="B49" s="18" t="str">
        <f t="shared" si="5"/>
        <v>EMP006</v>
      </c>
      <c r="C49" s="18" t="str">
        <f>IFERROR(VLOOKUP(B49,'Employee Master'!A:G,2,FALSE),"")</f>
        <v>zoya</v>
      </c>
      <c r="D49" s="18" t="str">
        <f>IFERROR(VLOOKUP(B49,'Employee Master'!A:G,3,FALSE),"")</f>
        <v>QA</v>
      </c>
      <c r="E49" s="18" t="str">
        <f>IFERROR(VLOOKUP(B49,'Employee Master'!A:G,4,FALSE),"")</f>
        <v>Developer</v>
      </c>
      <c r="F49" s="21">
        <v>0.375</v>
      </c>
      <c r="G49" s="21">
        <v>0.75</v>
      </c>
      <c r="H49" s="18">
        <f>IF(AND('Attendance Tracker'!F49&lt;&gt;"",G49&lt;&gt;""),ROUND((G49-'Attendance Tracker'!F49)*24,1),"")</f>
        <v>9</v>
      </c>
      <c r="I49" s="18" t="str">
        <f t="shared" si="6"/>
        <v>Present</v>
      </c>
      <c r="J49" s="18"/>
      <c r="K49" s="18"/>
      <c r="L49" s="18">
        <f t="shared" si="2"/>
        <v>0</v>
      </c>
      <c r="M49" s="20" t="str">
        <f>IF(OR(COUNTIF('holiday list'!A:A, A49)&gt;0, WEEKDAY(A49,2)&gt;5),
   IF(AND(LOWER(TRIM(I49))="present", I49&lt;&gt;""), "Worked on Holiday", "Holiday"),
"")</f>
        <v/>
      </c>
      <c r="N49" s="18" t="str">
        <f t="shared" si="9"/>
        <v>On Time</v>
      </c>
      <c r="O49" s="18" t="str">
        <f t="shared" si="8"/>
        <v/>
      </c>
      <c r="P49" s="18" t="str">
        <f t="shared" si="10"/>
        <v/>
      </c>
      <c r="Q49" s="18"/>
      <c r="R49" s="18" t="str">
        <f t="shared" si="11"/>
        <v/>
      </c>
      <c r="S49" s="26"/>
    </row>
    <row r="50" spans="1:19" x14ac:dyDescent="0.3">
      <c r="A50" s="13">
        <f t="shared" si="4"/>
        <v>45847</v>
      </c>
      <c r="B50" s="18" t="str">
        <f t="shared" si="5"/>
        <v>EMP001</v>
      </c>
      <c r="C50" s="18" t="str">
        <f>IFERROR(VLOOKUP(B50,'Employee Master'!A:G,2,FALSE),"")</f>
        <v xml:space="preserve">John Doe	</v>
      </c>
      <c r="D50" s="18" t="str">
        <f>IFERROR(VLOOKUP(B50,'Employee Master'!A:G,3,FALSE),"")</f>
        <v>Sales</v>
      </c>
      <c r="E50" s="18" t="str">
        <f>IFERROR(VLOOKUP(B50,'Employee Master'!A:G,4,FALSE),"")</f>
        <v>Executive</v>
      </c>
      <c r="F50" s="21">
        <v>0.375</v>
      </c>
      <c r="G50" s="21">
        <v>0.75</v>
      </c>
      <c r="H50" s="18">
        <f>IF(AND('Attendance Tracker'!F50&lt;&gt;"",G50&lt;&gt;""),ROUND((G50-'Attendance Tracker'!F50)*24,1),"")</f>
        <v>9</v>
      </c>
      <c r="I50" s="18" t="str">
        <f t="shared" si="6"/>
        <v>Present</v>
      </c>
      <c r="J50" s="18"/>
      <c r="K50" s="18"/>
      <c r="L50" s="18">
        <f t="shared" si="2"/>
        <v>0</v>
      </c>
      <c r="M50" s="20" t="str">
        <f>IF(OR(COUNTIF('holiday list'!A:A, A50)&gt;0, WEEKDAY(A50,2)&gt;5),
   IF(AND(LOWER(TRIM(I50))="present", I50&lt;&gt;""), "Worked on Holiday", "Holiday"),
"")</f>
        <v/>
      </c>
      <c r="N50" s="18" t="str">
        <f t="shared" si="9"/>
        <v>On Time</v>
      </c>
      <c r="O50" s="18" t="str">
        <f t="shared" si="8"/>
        <v/>
      </c>
      <c r="P50" s="18" t="str">
        <f t="shared" si="10"/>
        <v/>
      </c>
      <c r="Q50" s="18"/>
      <c r="R50" s="18" t="str">
        <f t="shared" si="11"/>
        <v/>
      </c>
      <c r="S50" s="26"/>
    </row>
    <row r="51" spans="1:19" x14ac:dyDescent="0.3">
      <c r="A51" s="13">
        <f t="shared" si="4"/>
        <v>45847</v>
      </c>
      <c r="B51" s="18" t="str">
        <f t="shared" si="5"/>
        <v>EMP002</v>
      </c>
      <c r="C51" s="18" t="str">
        <f>IFERROR(VLOOKUP(B51,'Employee Master'!A:G,2,FALSE),"")</f>
        <v>Priya</v>
      </c>
      <c r="D51" s="18" t="str">
        <f>IFERROR(VLOOKUP(B51,'Employee Master'!A:G,3,FALSE),"")</f>
        <v>HR</v>
      </c>
      <c r="E51" s="18" t="str">
        <f>IFERROR(VLOOKUP(B51,'Employee Master'!A:G,4,FALSE),"")</f>
        <v>Manger</v>
      </c>
      <c r="F51" s="21">
        <v>0.375</v>
      </c>
      <c r="G51" s="21">
        <v>0.75</v>
      </c>
      <c r="H51" s="18">
        <f>IF(AND('Attendance Tracker'!F51&lt;&gt;"",G51&lt;&gt;""),ROUND((G51-'Attendance Tracker'!F51)*24,1),"")</f>
        <v>9</v>
      </c>
      <c r="I51" s="18" t="str">
        <f t="shared" si="6"/>
        <v>Present</v>
      </c>
      <c r="J51" s="18"/>
      <c r="K51" s="18"/>
      <c r="L51" s="18">
        <f t="shared" si="2"/>
        <v>0</v>
      </c>
      <c r="M51" s="20" t="str">
        <f>IF(OR(COUNTIF('holiday list'!A:A, A51)&gt;0, WEEKDAY(A51,2)&gt;5),
   IF(AND(LOWER(TRIM(I51))="present", I51&lt;&gt;""), "Worked on Holiday", "Holiday"),
"")</f>
        <v/>
      </c>
      <c r="N51" s="18" t="str">
        <f t="shared" si="9"/>
        <v>On Time</v>
      </c>
      <c r="O51" s="18" t="str">
        <f t="shared" ref="O51:O82" si="12">IF(AND(I51="Present", F51&lt;&gt;"", G51&lt;&gt;"", (G51-F51)*24&lt;5), "Half Day", "")</f>
        <v/>
      </c>
      <c r="P51" s="18" t="str">
        <f t="shared" si="10"/>
        <v/>
      </c>
      <c r="Q51" s="18"/>
      <c r="R51" s="18" t="str">
        <f t="shared" si="11"/>
        <v/>
      </c>
      <c r="S51" s="26"/>
    </row>
    <row r="52" spans="1:19" x14ac:dyDescent="0.3">
      <c r="A52" s="13">
        <f t="shared" si="4"/>
        <v>45847</v>
      </c>
      <c r="B52" s="18" t="str">
        <f t="shared" si="5"/>
        <v>EMP003</v>
      </c>
      <c r="C52" s="18" t="str">
        <f>IFERROR(VLOOKUP(B52,'Employee Master'!A:G,2,FALSE),"")</f>
        <v>Mini</v>
      </c>
      <c r="D52" s="18" t="str">
        <f>IFERROR(VLOOKUP(B52,'Employee Master'!A:G,3,FALSE),"")</f>
        <v>Sales</v>
      </c>
      <c r="E52" s="18" t="str">
        <f>IFERROR(VLOOKUP(B52,'Employee Master'!A:G,4,FALSE),"")</f>
        <v>Executive</v>
      </c>
      <c r="F52" s="21">
        <v>0.375</v>
      </c>
      <c r="G52" s="21">
        <v>0.70833333333333337</v>
      </c>
      <c r="H52" s="18">
        <f>IF(AND('Attendance Tracker'!F52&lt;&gt;"",G52&lt;&gt;""),ROUND((G52-'Attendance Tracker'!F52)*24,1),"")</f>
        <v>8</v>
      </c>
      <c r="I52" s="18" t="str">
        <f t="shared" si="6"/>
        <v>Present</v>
      </c>
      <c r="J52" s="18"/>
      <c r="K52" s="18"/>
      <c r="L52" s="18">
        <f t="shared" si="2"/>
        <v>0</v>
      </c>
      <c r="M52" s="20" t="str">
        <f>IF(OR(COUNTIF('holiday list'!A:A, A52)&gt;0, WEEKDAY(A52,2)&gt;5),
   IF(AND(LOWER(TRIM(I52))="present", I52&lt;&gt;""), "Worked on Holiday", "Holiday"),
"")</f>
        <v/>
      </c>
      <c r="N52" s="18" t="str">
        <f t="shared" si="9"/>
        <v>On Time</v>
      </c>
      <c r="O52" s="18" t="str">
        <f t="shared" si="12"/>
        <v/>
      </c>
      <c r="P52" s="18" t="str">
        <f t="shared" si="10"/>
        <v>Early Leave</v>
      </c>
      <c r="Q52" s="18"/>
      <c r="R52" s="18" t="str">
        <f t="shared" si="11"/>
        <v/>
      </c>
      <c r="S52" s="26"/>
    </row>
    <row r="53" spans="1:19" x14ac:dyDescent="0.3">
      <c r="A53" s="13">
        <f t="shared" si="4"/>
        <v>45847</v>
      </c>
      <c r="B53" s="18" t="str">
        <f t="shared" si="5"/>
        <v>EMP004</v>
      </c>
      <c r="C53" s="18" t="str">
        <f>IFERROR(VLOOKUP(B53,'Employee Master'!A:G,2,FALSE),"")</f>
        <v>Arun</v>
      </c>
      <c r="D53" s="18" t="str">
        <f>IFERROR(VLOOKUP(B53,'Employee Master'!A:G,3,FALSE),"")</f>
        <v>UI/UX</v>
      </c>
      <c r="E53" s="18" t="str">
        <f>IFERROR(VLOOKUP(B53,'Employee Master'!A:G,4,FALSE),"")</f>
        <v>Designer</v>
      </c>
      <c r="F53" s="21">
        <v>0.375</v>
      </c>
      <c r="G53" s="21">
        <v>0.75</v>
      </c>
      <c r="H53" s="18">
        <f>IF(AND('Attendance Tracker'!F53&lt;&gt;"",G53&lt;&gt;""),ROUND((G53-'Attendance Tracker'!F53)*24,1),"")</f>
        <v>9</v>
      </c>
      <c r="I53" s="18" t="str">
        <f t="shared" si="6"/>
        <v>Present</v>
      </c>
      <c r="J53" s="18"/>
      <c r="K53" s="18"/>
      <c r="L53" s="18">
        <f t="shared" si="2"/>
        <v>0</v>
      </c>
      <c r="M53" s="20" t="str">
        <f>IF(OR(COUNTIF('holiday list'!A:A, A53)&gt;0, WEEKDAY(A53,2)&gt;5),
   IF(AND(LOWER(TRIM(I53))="present", I53&lt;&gt;""), "Worked on Holiday", "Holiday"),
"")</f>
        <v/>
      </c>
      <c r="N53" s="18" t="str">
        <f t="shared" si="9"/>
        <v>On Time</v>
      </c>
      <c r="O53" s="18" t="str">
        <f t="shared" si="12"/>
        <v/>
      </c>
      <c r="P53" s="18" t="str">
        <f t="shared" si="10"/>
        <v/>
      </c>
      <c r="Q53" s="18"/>
      <c r="R53" s="18" t="str">
        <f t="shared" si="11"/>
        <v/>
      </c>
      <c r="S53" s="26"/>
    </row>
    <row r="54" spans="1:19" x14ac:dyDescent="0.3">
      <c r="A54" s="13">
        <f t="shared" si="4"/>
        <v>45847</v>
      </c>
      <c r="B54" s="18" t="str">
        <f t="shared" si="5"/>
        <v>EMP005</v>
      </c>
      <c r="C54" s="18" t="str">
        <f>IFERROR(VLOOKUP(B54,'Employee Master'!A:G,2,FALSE),"")</f>
        <v>Aariz</v>
      </c>
      <c r="D54" s="18" t="str">
        <f>IFERROR(VLOOKUP(B54,'Employee Master'!A:G,3,FALSE),"")</f>
        <v>QA</v>
      </c>
      <c r="E54" s="18" t="str">
        <f>IFERROR(VLOOKUP(B54,'Employee Master'!A:G,4,FALSE),"")</f>
        <v>Developer</v>
      </c>
      <c r="F54" s="21">
        <v>0.375</v>
      </c>
      <c r="G54" s="21">
        <v>0.75</v>
      </c>
      <c r="H54" s="18">
        <f>IF(AND('Attendance Tracker'!F54&lt;&gt;"",G54&lt;&gt;""),ROUND((G54-'Attendance Tracker'!F54)*24,1),"")</f>
        <v>9</v>
      </c>
      <c r="I54" s="18" t="str">
        <f t="shared" si="6"/>
        <v>Present</v>
      </c>
      <c r="J54" s="18"/>
      <c r="K54" s="18"/>
      <c r="L54" s="18">
        <f t="shared" si="2"/>
        <v>0</v>
      </c>
      <c r="M54" s="20" t="str">
        <f>IF(OR(COUNTIF('holiday list'!A:A, A54)&gt;0, WEEKDAY(A54,2)&gt;5),
   IF(AND(LOWER(TRIM(I54))="present", I54&lt;&gt;""), "Worked on Holiday", "Holiday"),
"")</f>
        <v/>
      </c>
      <c r="N54" s="18" t="str">
        <f t="shared" si="9"/>
        <v>On Time</v>
      </c>
      <c r="O54" s="18" t="str">
        <f t="shared" si="12"/>
        <v/>
      </c>
      <c r="P54" s="18" t="str">
        <f t="shared" si="10"/>
        <v/>
      </c>
      <c r="Q54" s="18"/>
      <c r="R54" s="18" t="str">
        <f t="shared" si="11"/>
        <v/>
      </c>
      <c r="S54" s="26"/>
    </row>
    <row r="55" spans="1:19" x14ac:dyDescent="0.3">
      <c r="A55" s="13">
        <f t="shared" si="4"/>
        <v>45847</v>
      </c>
      <c r="B55" s="18" t="str">
        <f t="shared" si="5"/>
        <v>EMP006</v>
      </c>
      <c r="C55" s="18" t="str">
        <f>IFERROR(VLOOKUP(B55,'Employee Master'!A:G,2,FALSE),"")</f>
        <v>zoya</v>
      </c>
      <c r="D55" s="18" t="str">
        <f>IFERROR(VLOOKUP(B55,'Employee Master'!A:G,3,FALSE),"")</f>
        <v>QA</v>
      </c>
      <c r="E55" s="18" t="str">
        <f>IFERROR(VLOOKUP(B55,'Employee Master'!A:G,4,FALSE),"")</f>
        <v>Developer</v>
      </c>
      <c r="F55" s="21">
        <v>0.375</v>
      </c>
      <c r="G55" s="21">
        <v>0.75</v>
      </c>
      <c r="H55" s="18">
        <f>IF(AND('Attendance Tracker'!F55&lt;&gt;"",G55&lt;&gt;""),ROUND((G55-'Attendance Tracker'!F55)*24,1),"")</f>
        <v>9</v>
      </c>
      <c r="I55" s="18" t="str">
        <f t="shared" si="6"/>
        <v>Present</v>
      </c>
      <c r="J55" s="18"/>
      <c r="K55" s="18"/>
      <c r="L55" s="18">
        <f t="shared" si="2"/>
        <v>0</v>
      </c>
      <c r="M55" s="20" t="str">
        <f>IF(OR(COUNTIF('holiday list'!A:A, A55)&gt;0, WEEKDAY(A55,2)&gt;5),
   IF(AND(LOWER(TRIM(I55))="present", I55&lt;&gt;""), "Worked on Holiday", "Holiday"),
"")</f>
        <v/>
      </c>
      <c r="N55" s="18" t="str">
        <f t="shared" si="9"/>
        <v>On Time</v>
      </c>
      <c r="O55" s="18" t="str">
        <f t="shared" si="12"/>
        <v/>
      </c>
      <c r="P55" s="18" t="str">
        <f t="shared" si="10"/>
        <v/>
      </c>
      <c r="Q55" s="18"/>
      <c r="R55" s="18" t="str">
        <f t="shared" si="11"/>
        <v/>
      </c>
      <c r="S55" s="26"/>
    </row>
    <row r="56" spans="1:19" x14ac:dyDescent="0.3">
      <c r="A56" s="13">
        <f t="shared" si="4"/>
        <v>45848</v>
      </c>
      <c r="B56" s="18" t="str">
        <f t="shared" si="5"/>
        <v>EMP001</v>
      </c>
      <c r="C56" s="18" t="str">
        <f>IFERROR(VLOOKUP(B56,'Employee Master'!A:G,2,FALSE),"")</f>
        <v xml:space="preserve">John Doe	</v>
      </c>
      <c r="D56" s="18" t="str">
        <f>IFERROR(VLOOKUP(B56,'Employee Master'!A:G,3,FALSE),"")</f>
        <v>Sales</v>
      </c>
      <c r="E56" s="18" t="str">
        <f>IFERROR(VLOOKUP(B56,'Employee Master'!A:G,4,FALSE),"")</f>
        <v>Executive</v>
      </c>
      <c r="F56" s="21">
        <v>0.375</v>
      </c>
      <c r="G56" s="21">
        <v>0.75</v>
      </c>
      <c r="H56" s="18">
        <f>IF(AND('Attendance Tracker'!F56&lt;&gt;"",G56&lt;&gt;""),ROUND((G56-'Attendance Tracker'!F56)*24,1),"")</f>
        <v>9</v>
      </c>
      <c r="I56" s="18" t="str">
        <f t="shared" si="6"/>
        <v>Present</v>
      </c>
      <c r="J56" s="18"/>
      <c r="K56" s="18"/>
      <c r="L56" s="18">
        <f t="shared" si="2"/>
        <v>0</v>
      </c>
      <c r="M56" s="20" t="str">
        <f>IF(OR(COUNTIF('holiday list'!A:A, A56)&gt;0, WEEKDAY(A56,2)&gt;5),
   IF(AND(LOWER(TRIM(I56))="present", I56&lt;&gt;""), "Worked on Holiday", "Holiday"),
"")</f>
        <v/>
      </c>
      <c r="N56" s="18" t="str">
        <f t="shared" si="9"/>
        <v>On Time</v>
      </c>
      <c r="O56" s="18" t="str">
        <f t="shared" si="12"/>
        <v/>
      </c>
      <c r="P56" s="18" t="str">
        <f t="shared" si="10"/>
        <v/>
      </c>
      <c r="Q56" s="18"/>
      <c r="R56" s="18" t="str">
        <f t="shared" si="11"/>
        <v/>
      </c>
      <c r="S56" s="26"/>
    </row>
    <row r="57" spans="1:19" x14ac:dyDescent="0.3">
      <c r="A57" s="13">
        <f t="shared" si="4"/>
        <v>45848</v>
      </c>
      <c r="B57" s="18" t="str">
        <f t="shared" si="5"/>
        <v>EMP002</v>
      </c>
      <c r="C57" s="18" t="str">
        <f>IFERROR(VLOOKUP(B57,'Employee Master'!A:G,2,FALSE),"")</f>
        <v>Priya</v>
      </c>
      <c r="D57" s="18" t="str">
        <f>IFERROR(VLOOKUP(B57,'Employee Master'!A:G,3,FALSE),"")</f>
        <v>HR</v>
      </c>
      <c r="E57" s="18" t="str">
        <f>IFERROR(VLOOKUP(B57,'Employee Master'!A:G,4,FALSE),"")</f>
        <v>Manger</v>
      </c>
      <c r="F57" s="21">
        <v>0.375</v>
      </c>
      <c r="G57" s="21">
        <v>0.75</v>
      </c>
      <c r="H57" s="18">
        <f>IF(AND('Attendance Tracker'!F57&lt;&gt;"",G57&lt;&gt;""),ROUND((G57-'Attendance Tracker'!F57)*24,1),"")</f>
        <v>9</v>
      </c>
      <c r="I57" s="18" t="str">
        <f t="shared" si="6"/>
        <v>Present</v>
      </c>
      <c r="J57" s="18"/>
      <c r="K57" s="18"/>
      <c r="L57" s="18">
        <f t="shared" si="2"/>
        <v>0</v>
      </c>
      <c r="M57" s="20" t="str">
        <f>IF(OR(COUNTIF('holiday list'!A:A, A57)&gt;0, WEEKDAY(A57,2)&gt;5),
   IF(AND(LOWER(TRIM(I57))="present", I57&lt;&gt;""), "Worked on Holiday", "Holiday"),
"")</f>
        <v/>
      </c>
      <c r="N57" s="18" t="str">
        <f t="shared" si="9"/>
        <v>On Time</v>
      </c>
      <c r="O57" s="18" t="str">
        <f t="shared" si="12"/>
        <v/>
      </c>
      <c r="P57" s="18" t="str">
        <f t="shared" si="10"/>
        <v/>
      </c>
      <c r="Q57" s="18"/>
      <c r="R57" s="18" t="str">
        <f t="shared" si="11"/>
        <v/>
      </c>
      <c r="S57" s="26"/>
    </row>
    <row r="58" spans="1:19" x14ac:dyDescent="0.3">
      <c r="A58" s="13">
        <f t="shared" si="4"/>
        <v>45848</v>
      </c>
      <c r="B58" s="18" t="str">
        <f t="shared" si="5"/>
        <v>EMP003</v>
      </c>
      <c r="C58" s="18" t="str">
        <f>IFERROR(VLOOKUP(B58,'Employee Master'!A:G,2,FALSE),"")</f>
        <v>Mini</v>
      </c>
      <c r="D58" s="18" t="str">
        <f>IFERROR(VLOOKUP(B58,'Employee Master'!A:G,3,FALSE),"")</f>
        <v>Sales</v>
      </c>
      <c r="E58" s="18" t="str">
        <f>IFERROR(VLOOKUP(B58,'Employee Master'!A:G,4,FALSE),"")</f>
        <v>Executive</v>
      </c>
      <c r="F58" s="21">
        <v>0.375</v>
      </c>
      <c r="G58" s="21">
        <v>0.75</v>
      </c>
      <c r="H58" s="18">
        <f>IF(AND('Attendance Tracker'!F58&lt;&gt;"",G58&lt;&gt;""),ROUND((G58-'Attendance Tracker'!F58)*24,1),"")</f>
        <v>9</v>
      </c>
      <c r="I58" s="18" t="str">
        <f t="shared" si="6"/>
        <v>Present</v>
      </c>
      <c r="J58" s="18"/>
      <c r="K58" s="18"/>
      <c r="L58" s="18">
        <f t="shared" si="2"/>
        <v>0</v>
      </c>
      <c r="M58" s="20" t="str">
        <f>IF(OR(COUNTIF('holiday list'!A:A, A58)&gt;0, WEEKDAY(A58,2)&gt;5),
   IF(AND(LOWER(TRIM(I58))="present", I58&lt;&gt;""), "Worked on Holiday", "Holiday"),
"")</f>
        <v/>
      </c>
      <c r="N58" s="18" t="str">
        <f t="shared" si="9"/>
        <v>On Time</v>
      </c>
      <c r="O58" s="18" t="str">
        <f t="shared" si="12"/>
        <v/>
      </c>
      <c r="P58" s="18" t="str">
        <f t="shared" si="10"/>
        <v/>
      </c>
      <c r="Q58" s="18"/>
      <c r="R58" s="18" t="str">
        <f t="shared" si="11"/>
        <v/>
      </c>
      <c r="S58" s="26"/>
    </row>
    <row r="59" spans="1:19" x14ac:dyDescent="0.3">
      <c r="A59" s="13">
        <f t="shared" si="4"/>
        <v>45848</v>
      </c>
      <c r="B59" s="18" t="str">
        <f t="shared" si="5"/>
        <v>EMP004</v>
      </c>
      <c r="C59" s="18" t="str">
        <f>IFERROR(VLOOKUP(B59,'Employee Master'!A:G,2,FALSE),"")</f>
        <v>Arun</v>
      </c>
      <c r="D59" s="18" t="str">
        <f>IFERROR(VLOOKUP(B59,'Employee Master'!A:G,3,FALSE),"")</f>
        <v>UI/UX</v>
      </c>
      <c r="E59" s="18" t="str">
        <f>IFERROR(VLOOKUP(B59,'Employee Master'!A:G,4,FALSE),"")</f>
        <v>Designer</v>
      </c>
      <c r="F59" s="21">
        <v>0.375</v>
      </c>
      <c r="G59" s="21">
        <v>0.75</v>
      </c>
      <c r="H59" s="18">
        <f>IF(AND('Attendance Tracker'!F59&lt;&gt;"",G59&lt;&gt;""),ROUND((G59-'Attendance Tracker'!F59)*24,1),"")</f>
        <v>9</v>
      </c>
      <c r="I59" s="18" t="str">
        <f t="shared" si="6"/>
        <v>Present</v>
      </c>
      <c r="J59" s="18"/>
      <c r="K59" s="18"/>
      <c r="L59" s="18">
        <f t="shared" si="2"/>
        <v>0</v>
      </c>
      <c r="M59" s="20" t="str">
        <f>IF(OR(COUNTIF('holiday list'!A:A, A59)&gt;0, WEEKDAY(A59,2)&gt;5),
   IF(AND(LOWER(TRIM(I59))="present", I59&lt;&gt;""), "Worked on Holiday", "Holiday"),
"")</f>
        <v/>
      </c>
      <c r="N59" s="18" t="str">
        <f t="shared" si="9"/>
        <v>On Time</v>
      </c>
      <c r="O59" s="18" t="str">
        <f t="shared" si="12"/>
        <v/>
      </c>
      <c r="P59" s="18" t="str">
        <f t="shared" si="10"/>
        <v/>
      </c>
      <c r="Q59" s="18"/>
      <c r="R59" s="18" t="str">
        <f t="shared" si="11"/>
        <v/>
      </c>
      <c r="S59" s="26"/>
    </row>
    <row r="60" spans="1:19" x14ac:dyDescent="0.3">
      <c r="A60" s="13">
        <f t="shared" si="4"/>
        <v>45848</v>
      </c>
      <c r="B60" s="18" t="str">
        <f t="shared" si="5"/>
        <v>EMP005</v>
      </c>
      <c r="C60" s="18" t="str">
        <f>IFERROR(VLOOKUP(B60,'Employee Master'!A:G,2,FALSE),"")</f>
        <v>Aariz</v>
      </c>
      <c r="D60" s="18" t="str">
        <f>IFERROR(VLOOKUP(B60,'Employee Master'!A:G,3,FALSE),"")</f>
        <v>QA</v>
      </c>
      <c r="E60" s="18" t="str">
        <f>IFERROR(VLOOKUP(B60,'Employee Master'!A:G,4,FALSE),"")</f>
        <v>Developer</v>
      </c>
      <c r="F60" s="21">
        <v>0.375</v>
      </c>
      <c r="G60" s="21">
        <v>0.75</v>
      </c>
      <c r="H60" s="18">
        <f>IF(AND('Attendance Tracker'!F60&lt;&gt;"",G60&lt;&gt;""),ROUND((G60-'Attendance Tracker'!F60)*24,1),"")</f>
        <v>9</v>
      </c>
      <c r="I60" s="18" t="str">
        <f t="shared" si="6"/>
        <v>Present</v>
      </c>
      <c r="J60" s="18"/>
      <c r="K60" s="18"/>
      <c r="L60" s="18">
        <f t="shared" si="2"/>
        <v>0</v>
      </c>
      <c r="M60" s="20" t="str">
        <f>IF(OR(COUNTIF('holiday list'!A:A, A60)&gt;0, WEEKDAY(A60,2)&gt;5),
   IF(AND(LOWER(TRIM(I60))="present", I60&lt;&gt;""), "Worked on Holiday", "Holiday"),
"")</f>
        <v/>
      </c>
      <c r="N60" s="18" t="str">
        <f t="shared" si="9"/>
        <v>On Time</v>
      </c>
      <c r="O60" s="18" t="str">
        <f t="shared" si="12"/>
        <v/>
      </c>
      <c r="P60" s="18" t="str">
        <f t="shared" si="10"/>
        <v/>
      </c>
      <c r="Q60" s="18"/>
      <c r="R60" s="18" t="str">
        <f t="shared" si="11"/>
        <v/>
      </c>
      <c r="S60" s="26"/>
    </row>
    <row r="61" spans="1:19" x14ac:dyDescent="0.3">
      <c r="A61" s="13">
        <f t="shared" si="4"/>
        <v>45848</v>
      </c>
      <c r="B61" s="18" t="str">
        <f t="shared" si="5"/>
        <v>EMP006</v>
      </c>
      <c r="C61" s="18" t="str">
        <f>IFERROR(VLOOKUP(B61,'Employee Master'!A:G,2,FALSE),"")</f>
        <v>zoya</v>
      </c>
      <c r="D61" s="18" t="str">
        <f>IFERROR(VLOOKUP(B61,'Employee Master'!A:G,3,FALSE),"")</f>
        <v>QA</v>
      </c>
      <c r="E61" s="18" t="str">
        <f>IFERROR(VLOOKUP(B61,'Employee Master'!A:G,4,FALSE),"")</f>
        <v>Developer</v>
      </c>
      <c r="F61" s="21">
        <v>0.375</v>
      </c>
      <c r="G61" s="21">
        <v>0.75</v>
      </c>
      <c r="H61" s="18">
        <f>IF(AND('Attendance Tracker'!F61&lt;&gt;"",G61&lt;&gt;""),ROUND((G61-'Attendance Tracker'!F61)*24,1),"")</f>
        <v>9</v>
      </c>
      <c r="I61" s="18" t="str">
        <f t="shared" si="6"/>
        <v>Present</v>
      </c>
      <c r="J61" s="18"/>
      <c r="K61" s="18"/>
      <c r="L61" s="18">
        <f t="shared" si="2"/>
        <v>0</v>
      </c>
      <c r="M61" s="20" t="str">
        <f>IF(OR(COUNTIF('holiday list'!A:A, A61)&gt;0, WEEKDAY(A61,2)&gt;5),
   IF(AND(LOWER(TRIM(I61))="present", I61&lt;&gt;""), "Worked on Holiday", "Holiday"),
"")</f>
        <v/>
      </c>
      <c r="N61" s="18" t="str">
        <f t="shared" si="9"/>
        <v>On Time</v>
      </c>
      <c r="O61" s="18" t="str">
        <f t="shared" si="12"/>
        <v/>
      </c>
      <c r="P61" s="18" t="str">
        <f t="shared" si="10"/>
        <v/>
      </c>
      <c r="Q61" s="18"/>
      <c r="R61" s="18" t="str">
        <f t="shared" si="11"/>
        <v/>
      </c>
      <c r="S61" s="26"/>
    </row>
    <row r="62" spans="1:19" x14ac:dyDescent="0.3">
      <c r="A62" s="13">
        <f t="shared" si="4"/>
        <v>45849</v>
      </c>
      <c r="B62" s="18" t="str">
        <f t="shared" si="5"/>
        <v>EMP001</v>
      </c>
      <c r="C62" s="18" t="str">
        <f>IFERROR(VLOOKUP(B62,'Employee Master'!A:G,2,FALSE),"")</f>
        <v xml:space="preserve">John Doe	</v>
      </c>
      <c r="D62" s="18" t="str">
        <f>IFERROR(VLOOKUP(B62,'Employee Master'!A:G,3,FALSE),"")</f>
        <v>Sales</v>
      </c>
      <c r="E62" s="18" t="str">
        <f>IFERROR(VLOOKUP(B62,'Employee Master'!A:G,4,FALSE),"")</f>
        <v>Executive</v>
      </c>
      <c r="F62" s="21">
        <v>0.375</v>
      </c>
      <c r="G62" s="21">
        <v>0.75</v>
      </c>
      <c r="H62" s="18">
        <f>IF(AND('Attendance Tracker'!F62&lt;&gt;"",G62&lt;&gt;""),ROUND((G62-'Attendance Tracker'!F62)*24,1),"")</f>
        <v>9</v>
      </c>
      <c r="I62" s="18" t="str">
        <f t="shared" si="6"/>
        <v>Present</v>
      </c>
      <c r="J62" s="18"/>
      <c r="K62" s="18"/>
      <c r="L62" s="18">
        <f t="shared" si="2"/>
        <v>0</v>
      </c>
      <c r="M62" s="20" t="str">
        <f>IF(OR(COUNTIF('holiday list'!A:A, A62)&gt;0, WEEKDAY(A62,2)&gt;5),
   IF(AND(LOWER(TRIM(I62))="present", I62&lt;&gt;""), "Worked on Holiday", "Holiday"),
"")</f>
        <v/>
      </c>
      <c r="N62" s="18" t="str">
        <f t="shared" si="9"/>
        <v>On Time</v>
      </c>
      <c r="O62" s="18" t="str">
        <f t="shared" si="12"/>
        <v/>
      </c>
      <c r="P62" s="18" t="str">
        <f t="shared" si="10"/>
        <v/>
      </c>
      <c r="Q62" s="18"/>
      <c r="R62" s="18" t="str">
        <f t="shared" si="11"/>
        <v/>
      </c>
      <c r="S62" s="26"/>
    </row>
    <row r="63" spans="1:19" x14ac:dyDescent="0.3">
      <c r="A63" s="13">
        <f t="shared" si="4"/>
        <v>45849</v>
      </c>
      <c r="B63" s="18" t="str">
        <f t="shared" si="5"/>
        <v>EMP002</v>
      </c>
      <c r="C63" s="18" t="str">
        <f>IFERROR(VLOOKUP(B63,'Employee Master'!A:G,2,FALSE),"")</f>
        <v>Priya</v>
      </c>
      <c r="D63" s="18" t="str">
        <f>IFERROR(VLOOKUP(B63,'Employee Master'!A:G,3,FALSE),"")</f>
        <v>HR</v>
      </c>
      <c r="E63" s="18" t="str">
        <f>IFERROR(VLOOKUP(B63,'Employee Master'!A:G,4,FALSE),"")</f>
        <v>Manger</v>
      </c>
      <c r="F63" s="21">
        <v>0.375</v>
      </c>
      <c r="G63" s="21">
        <v>0.75</v>
      </c>
      <c r="H63" s="18">
        <f>IF(AND('Attendance Tracker'!F63&lt;&gt;"",G63&lt;&gt;""),ROUND((G63-'Attendance Tracker'!F63)*24,1),"")</f>
        <v>9</v>
      </c>
      <c r="I63" s="18" t="str">
        <f t="shared" si="6"/>
        <v>Present</v>
      </c>
      <c r="J63" s="18"/>
      <c r="K63" s="18"/>
      <c r="L63" s="18">
        <f t="shared" si="2"/>
        <v>0</v>
      </c>
      <c r="M63" s="20" t="str">
        <f>IF(OR(COUNTIF('holiday list'!A:A, A63)&gt;0, WEEKDAY(A63,2)&gt;5),
   IF(AND(LOWER(TRIM(I63))="present", I63&lt;&gt;""), "Worked on Holiday", "Holiday"),
"")</f>
        <v/>
      </c>
      <c r="N63" s="18" t="str">
        <f t="shared" si="9"/>
        <v>On Time</v>
      </c>
      <c r="O63" s="18" t="str">
        <f t="shared" si="12"/>
        <v/>
      </c>
      <c r="P63" s="18" t="str">
        <f t="shared" si="10"/>
        <v/>
      </c>
      <c r="Q63" s="18"/>
      <c r="R63" s="18" t="str">
        <f t="shared" si="11"/>
        <v/>
      </c>
      <c r="S63" s="26"/>
    </row>
    <row r="64" spans="1:19" x14ac:dyDescent="0.3">
      <c r="A64" s="13">
        <f t="shared" si="4"/>
        <v>45849</v>
      </c>
      <c r="B64" s="18" t="str">
        <f t="shared" si="5"/>
        <v>EMP003</v>
      </c>
      <c r="C64" s="18" t="str">
        <f>IFERROR(VLOOKUP(B64,'Employee Master'!A:G,2,FALSE),"")</f>
        <v>Mini</v>
      </c>
      <c r="D64" s="18" t="str">
        <f>IFERROR(VLOOKUP(B64,'Employee Master'!A:G,3,FALSE),"")</f>
        <v>Sales</v>
      </c>
      <c r="E64" s="18" t="str">
        <f>IFERROR(VLOOKUP(B64,'Employee Master'!A:G,4,FALSE),"")</f>
        <v>Executive</v>
      </c>
      <c r="F64" s="21">
        <v>0.375</v>
      </c>
      <c r="G64" s="21">
        <v>0.75</v>
      </c>
      <c r="H64" s="18">
        <f>IF(AND('Attendance Tracker'!F64&lt;&gt;"",G64&lt;&gt;""),ROUND((G64-'Attendance Tracker'!F64)*24,1),"")</f>
        <v>9</v>
      </c>
      <c r="I64" s="18" t="str">
        <f t="shared" si="6"/>
        <v>Present</v>
      </c>
      <c r="J64" s="18"/>
      <c r="K64" s="18"/>
      <c r="L64" s="18">
        <f t="shared" si="2"/>
        <v>0</v>
      </c>
      <c r="M64" s="20" t="str">
        <f>IF(OR(COUNTIF('holiday list'!A:A, A64)&gt;0, WEEKDAY(A64,2)&gt;5),
   IF(AND(LOWER(TRIM(I64))="present", I64&lt;&gt;""), "Worked on Holiday", "Holiday"),
"")</f>
        <v/>
      </c>
      <c r="N64" s="18" t="str">
        <f t="shared" si="9"/>
        <v>On Time</v>
      </c>
      <c r="O64" s="18" t="str">
        <f t="shared" si="12"/>
        <v/>
      </c>
      <c r="P64" s="18" t="str">
        <f t="shared" si="10"/>
        <v/>
      </c>
      <c r="Q64" s="18"/>
      <c r="R64" s="18" t="str">
        <f t="shared" si="11"/>
        <v/>
      </c>
      <c r="S64" s="26"/>
    </row>
    <row r="65" spans="1:19" x14ac:dyDescent="0.3">
      <c r="A65" s="13">
        <f t="shared" si="4"/>
        <v>45849</v>
      </c>
      <c r="B65" s="18" t="str">
        <f t="shared" si="5"/>
        <v>EMP004</v>
      </c>
      <c r="C65" s="18" t="str">
        <f>IFERROR(VLOOKUP(B65,'Employee Master'!A:G,2,FALSE),"")</f>
        <v>Arun</v>
      </c>
      <c r="D65" s="18" t="str">
        <f>IFERROR(VLOOKUP(B65,'Employee Master'!A:G,3,FALSE),"")</f>
        <v>UI/UX</v>
      </c>
      <c r="E65" s="18" t="str">
        <f>IFERROR(VLOOKUP(B65,'Employee Master'!A:G,4,FALSE),"")</f>
        <v>Designer</v>
      </c>
      <c r="F65" s="21">
        <v>0.375</v>
      </c>
      <c r="G65" s="21">
        <v>0.75</v>
      </c>
      <c r="H65" s="18">
        <f>IF(AND('Attendance Tracker'!F65&lt;&gt;"",G65&lt;&gt;""),ROUND((G65-'Attendance Tracker'!F65)*24,1),"")</f>
        <v>9</v>
      </c>
      <c r="I65" s="18" t="str">
        <f t="shared" si="6"/>
        <v>Present</v>
      </c>
      <c r="J65" s="18"/>
      <c r="K65" s="18"/>
      <c r="L65" s="18">
        <f t="shared" si="2"/>
        <v>0</v>
      </c>
      <c r="M65" s="20" t="str">
        <f>IF(OR(COUNTIF('holiday list'!A:A, A65)&gt;0, WEEKDAY(A65,2)&gt;5),
   IF(AND(LOWER(TRIM(I65))="present", I65&lt;&gt;""), "Worked on Holiday", "Holiday"),
"")</f>
        <v/>
      </c>
      <c r="N65" s="18" t="str">
        <f t="shared" si="9"/>
        <v>On Time</v>
      </c>
      <c r="O65" s="18" t="str">
        <f t="shared" si="12"/>
        <v/>
      </c>
      <c r="P65" s="18" t="str">
        <f t="shared" si="10"/>
        <v/>
      </c>
      <c r="Q65" s="18"/>
      <c r="R65" s="18" t="str">
        <f t="shared" si="11"/>
        <v/>
      </c>
      <c r="S65" s="26"/>
    </row>
    <row r="66" spans="1:19" x14ac:dyDescent="0.3">
      <c r="A66" s="13">
        <f t="shared" si="4"/>
        <v>45849</v>
      </c>
      <c r="B66" s="18" t="str">
        <f t="shared" si="5"/>
        <v>EMP005</v>
      </c>
      <c r="C66" s="18" t="str">
        <f>IFERROR(VLOOKUP(B66,'Employee Master'!A:G,2,FALSE),"")</f>
        <v>Aariz</v>
      </c>
      <c r="D66" s="18" t="str">
        <f>IFERROR(VLOOKUP(B66,'Employee Master'!A:G,3,FALSE),"")</f>
        <v>QA</v>
      </c>
      <c r="E66" s="18" t="str">
        <f>IFERROR(VLOOKUP(B66,'Employee Master'!A:G,4,FALSE),"")</f>
        <v>Developer</v>
      </c>
      <c r="F66" s="21">
        <v>0.375</v>
      </c>
      <c r="G66" s="21">
        <v>0.75</v>
      </c>
      <c r="H66" s="18">
        <f>IF(AND('Attendance Tracker'!F66&lt;&gt;"",G66&lt;&gt;""),ROUND((G66-'Attendance Tracker'!F66)*24,1),"")</f>
        <v>9</v>
      </c>
      <c r="I66" s="18" t="str">
        <f t="shared" si="6"/>
        <v>Present</v>
      </c>
      <c r="J66" s="18"/>
      <c r="K66" s="18"/>
      <c r="L66" s="18">
        <f t="shared" si="2"/>
        <v>0</v>
      </c>
      <c r="M66" s="20" t="str">
        <f>IF(OR(COUNTIF('holiday list'!A:A, A66)&gt;0, WEEKDAY(A66,2)&gt;5),
   IF(AND(LOWER(TRIM(I66))="present", I66&lt;&gt;""), "Worked on Holiday", "Holiday"),
"")</f>
        <v/>
      </c>
      <c r="N66" s="18" t="str">
        <f t="shared" ref="N66:N97" si="13">IF(OR(I66="Absent", I66="Leave"), I66, IF(F66="", "", IF(F66&gt;TIME(9,0,0), "Late", "On Time")))</f>
        <v>On Time</v>
      </c>
      <c r="O66" s="18" t="str">
        <f t="shared" si="12"/>
        <v/>
      </c>
      <c r="P66" s="18" t="str">
        <f t="shared" ref="P66:P97" si="14">IF(AND(I66="Present", ISNUMBER(G66), G66&lt;TIME(18,0,0)), "Early Leave", "")</f>
        <v/>
      </c>
      <c r="Q66" s="18"/>
      <c r="R66" s="18" t="str">
        <f t="shared" si="11"/>
        <v/>
      </c>
      <c r="S66" s="26"/>
    </row>
    <row r="67" spans="1:19" x14ac:dyDescent="0.3">
      <c r="A67" s="13">
        <f t="shared" si="4"/>
        <v>45849</v>
      </c>
      <c r="B67" s="18" t="str">
        <f t="shared" si="5"/>
        <v>EMP006</v>
      </c>
      <c r="C67" s="18" t="str">
        <f>IFERROR(VLOOKUP(B67,'Employee Master'!A:G,2,FALSE),"")</f>
        <v>zoya</v>
      </c>
      <c r="D67" s="18" t="str">
        <f>IFERROR(VLOOKUP(B67,'Employee Master'!A:G,3,FALSE),"")</f>
        <v>QA</v>
      </c>
      <c r="E67" s="18" t="str">
        <f>IFERROR(VLOOKUP(B67,'Employee Master'!A:G,4,FALSE),"")</f>
        <v>Developer</v>
      </c>
      <c r="F67" s="21">
        <v>0.375</v>
      </c>
      <c r="G67" s="21">
        <v>0.75</v>
      </c>
      <c r="H67" s="18">
        <f>IF(AND('Attendance Tracker'!F67&lt;&gt;"",G67&lt;&gt;""),ROUND((G67-'Attendance Tracker'!F67)*24,1),"")</f>
        <v>9</v>
      </c>
      <c r="I67" s="18" t="str">
        <f t="shared" ref="I67:I130" si="15">IF(H67&gt;=0.1,"Present",IF(J67&lt;&gt;"","Leave","Absent"))</f>
        <v>Present</v>
      </c>
      <c r="J67" s="18"/>
      <c r="K67" s="18"/>
      <c r="L67" s="18">
        <f t="shared" ref="L67:L130" si="16">IF(H67&gt;9,H67-9,0)</f>
        <v>0</v>
      </c>
      <c r="M67" s="20" t="str">
        <f>IF(OR(COUNTIF('holiday list'!A:A, A67)&gt;0, WEEKDAY(A67,2)&gt;5),
   IF(AND(LOWER(TRIM(I67))="present", I67&lt;&gt;""), "Worked on Holiday", "Holiday"),
"")</f>
        <v/>
      </c>
      <c r="N67" s="18" t="str">
        <f t="shared" si="13"/>
        <v>On Time</v>
      </c>
      <c r="O67" s="18" t="str">
        <f t="shared" si="12"/>
        <v/>
      </c>
      <c r="P67" s="18" t="str">
        <f t="shared" si="14"/>
        <v/>
      </c>
      <c r="Q67" s="18"/>
      <c r="R67" s="18" t="str">
        <f t="shared" si="11"/>
        <v/>
      </c>
      <c r="S67" s="26"/>
    </row>
    <row r="68" spans="1:19" x14ac:dyDescent="0.3">
      <c r="A68" s="13">
        <f t="shared" ref="A68:A131" si="17">A67 + IF(MOD(ROW()-2,6)=0, 1, 0)</f>
        <v>45850</v>
      </c>
      <c r="B68" s="18" t="str">
        <f t="shared" ref="B68:B131" si="18">"EMP" &amp; TEXT(MOD(ROW()-2,6)+1,"000")</f>
        <v>EMP001</v>
      </c>
      <c r="C68" s="18" t="str">
        <f>IFERROR(VLOOKUP(B68,'Employee Master'!A:G,2,FALSE),"")</f>
        <v xml:space="preserve">John Doe	</v>
      </c>
      <c r="D68" s="18" t="str">
        <f>IFERROR(VLOOKUP(B68,'Employee Master'!A:G,3,FALSE),"")</f>
        <v>Sales</v>
      </c>
      <c r="E68" s="18" t="str">
        <f>IFERROR(VLOOKUP(B68,'Employee Master'!A:G,4,FALSE),"")</f>
        <v>Executive</v>
      </c>
      <c r="F68" s="21">
        <v>0</v>
      </c>
      <c r="G68" s="21">
        <v>0</v>
      </c>
      <c r="H68" s="18">
        <f>IF(AND('Attendance Tracker'!F68&lt;&gt;"",G68&lt;&gt;""),ROUND((G68-'Attendance Tracker'!F68)*24,1),"")</f>
        <v>0</v>
      </c>
      <c r="I68" s="18" t="str">
        <f t="shared" si="15"/>
        <v>Absent</v>
      </c>
      <c r="J68" s="18"/>
      <c r="K68" s="18"/>
      <c r="L68" s="18">
        <f t="shared" si="16"/>
        <v>0</v>
      </c>
      <c r="M68" s="20" t="str">
        <f>IF(OR(COUNTIF('holiday list'!A:A, A68)&gt;0, WEEKDAY(A68,2)&gt;5),
   IF(AND(LOWER(TRIM(I68))="present", I68&lt;&gt;""), "Worked on Holiday", "Holiday"),
"")</f>
        <v>Holiday</v>
      </c>
      <c r="N68" s="18" t="str">
        <f t="shared" si="13"/>
        <v>Absent</v>
      </c>
      <c r="O68" s="18" t="str">
        <f t="shared" si="12"/>
        <v/>
      </c>
      <c r="P68" s="18" t="str">
        <f t="shared" si="14"/>
        <v/>
      </c>
      <c r="Q68" s="18"/>
      <c r="R68" s="18" t="str">
        <f t="shared" si="11"/>
        <v/>
      </c>
      <c r="S68" s="26"/>
    </row>
    <row r="69" spans="1:19" x14ac:dyDescent="0.3">
      <c r="A69" s="13">
        <f t="shared" si="17"/>
        <v>45850</v>
      </c>
      <c r="B69" s="18" t="str">
        <f t="shared" si="18"/>
        <v>EMP002</v>
      </c>
      <c r="C69" s="18" t="str">
        <f>IFERROR(VLOOKUP(B69,'Employee Master'!A:G,2,FALSE),"")</f>
        <v>Priya</v>
      </c>
      <c r="D69" s="18" t="str">
        <f>IFERROR(VLOOKUP(B69,'Employee Master'!A:G,3,FALSE),"")</f>
        <v>HR</v>
      </c>
      <c r="E69" s="18" t="str">
        <f>IFERROR(VLOOKUP(B69,'Employee Master'!A:G,4,FALSE),"")</f>
        <v>Manger</v>
      </c>
      <c r="F69" s="21">
        <v>0</v>
      </c>
      <c r="G69" s="21">
        <v>0</v>
      </c>
      <c r="H69" s="18">
        <f>IF(AND('Attendance Tracker'!F69&lt;&gt;"",G69&lt;&gt;""),ROUND((G69-'Attendance Tracker'!F69)*24,1),"")</f>
        <v>0</v>
      </c>
      <c r="I69" s="18" t="str">
        <f t="shared" si="15"/>
        <v>Absent</v>
      </c>
      <c r="J69" s="18"/>
      <c r="K69" s="18"/>
      <c r="L69" s="18">
        <f t="shared" si="16"/>
        <v>0</v>
      </c>
      <c r="M69" s="20" t="str">
        <f>IF(OR(COUNTIF('holiday list'!A:A, A69)&gt;0, WEEKDAY(A69,2)&gt;5),
   IF(AND(LOWER(TRIM(I69))="present", I69&lt;&gt;""), "Worked on Holiday", "Holiday"),
"")</f>
        <v>Holiday</v>
      </c>
      <c r="N69" s="18" t="str">
        <f t="shared" si="13"/>
        <v>Absent</v>
      </c>
      <c r="O69" s="18" t="str">
        <f t="shared" si="12"/>
        <v/>
      </c>
      <c r="P69" s="18" t="str">
        <f t="shared" si="14"/>
        <v/>
      </c>
      <c r="Q69" s="18"/>
      <c r="R69" s="18" t="str">
        <f t="shared" si="11"/>
        <v/>
      </c>
      <c r="S69" s="26"/>
    </row>
    <row r="70" spans="1:19" x14ac:dyDescent="0.3">
      <c r="A70" s="13">
        <f t="shared" si="17"/>
        <v>45850</v>
      </c>
      <c r="B70" s="18" t="str">
        <f t="shared" si="18"/>
        <v>EMP003</v>
      </c>
      <c r="C70" s="18" t="str">
        <f>IFERROR(VLOOKUP(B70,'Employee Master'!A:G,2,FALSE),"")</f>
        <v>Mini</v>
      </c>
      <c r="D70" s="18" t="str">
        <f>IFERROR(VLOOKUP(B70,'Employee Master'!A:G,3,FALSE),"")</f>
        <v>Sales</v>
      </c>
      <c r="E70" s="18" t="str">
        <f>IFERROR(VLOOKUP(B70,'Employee Master'!A:G,4,FALSE),"")</f>
        <v>Executive</v>
      </c>
      <c r="F70" s="21">
        <v>0</v>
      </c>
      <c r="G70" s="21">
        <v>0</v>
      </c>
      <c r="H70" s="18">
        <f>IF(AND('Attendance Tracker'!F70&lt;&gt;"",G70&lt;&gt;""),ROUND((G70-'Attendance Tracker'!F70)*24,1),"")</f>
        <v>0</v>
      </c>
      <c r="I70" s="18" t="str">
        <f t="shared" si="15"/>
        <v>Absent</v>
      </c>
      <c r="J70" s="18"/>
      <c r="K70" s="18"/>
      <c r="L70" s="18">
        <f t="shared" si="16"/>
        <v>0</v>
      </c>
      <c r="M70" s="20" t="str">
        <f>IF(OR(COUNTIF('holiday list'!A:A, A70)&gt;0, WEEKDAY(A70,2)&gt;5),
   IF(AND(LOWER(TRIM(I70))="present", I70&lt;&gt;""), "Worked on Holiday", "Holiday"),
"")</f>
        <v>Holiday</v>
      </c>
      <c r="N70" s="18" t="str">
        <f t="shared" si="13"/>
        <v>Absent</v>
      </c>
      <c r="O70" s="18" t="str">
        <f t="shared" si="12"/>
        <v/>
      </c>
      <c r="P70" s="18" t="str">
        <f t="shared" si="14"/>
        <v/>
      </c>
      <c r="Q70" s="18"/>
      <c r="R70" s="18" t="str">
        <f t="shared" si="11"/>
        <v/>
      </c>
      <c r="S70" s="26"/>
    </row>
    <row r="71" spans="1:19" x14ac:dyDescent="0.3">
      <c r="A71" s="13">
        <f t="shared" si="17"/>
        <v>45850</v>
      </c>
      <c r="B71" s="18" t="str">
        <f t="shared" si="18"/>
        <v>EMP004</v>
      </c>
      <c r="C71" s="18" t="str">
        <f>IFERROR(VLOOKUP(B71,'Employee Master'!A:G,2,FALSE),"")</f>
        <v>Arun</v>
      </c>
      <c r="D71" s="18" t="str">
        <f>IFERROR(VLOOKUP(B71,'Employee Master'!A:G,3,FALSE),"")</f>
        <v>UI/UX</v>
      </c>
      <c r="E71" s="18" t="str">
        <f>IFERROR(VLOOKUP(B71,'Employee Master'!A:G,4,FALSE),"")</f>
        <v>Designer</v>
      </c>
      <c r="F71" s="21">
        <v>0</v>
      </c>
      <c r="G71" s="21">
        <v>0</v>
      </c>
      <c r="H71" s="18">
        <f>IF(AND('Attendance Tracker'!F71&lt;&gt;"",G71&lt;&gt;""),ROUND((G71-'Attendance Tracker'!F71)*24,1),"")</f>
        <v>0</v>
      </c>
      <c r="I71" s="18" t="str">
        <f t="shared" si="15"/>
        <v>Absent</v>
      </c>
      <c r="J71" s="18"/>
      <c r="K71" s="18"/>
      <c r="L71" s="18">
        <f t="shared" si="16"/>
        <v>0</v>
      </c>
      <c r="M71" s="20" t="str">
        <f>IF(OR(COUNTIF('holiday list'!A:A, A71)&gt;0, WEEKDAY(A71,2)&gt;5),
   IF(AND(LOWER(TRIM(I71))="present", I71&lt;&gt;""), "Worked on Holiday", "Holiday"),
"")</f>
        <v>Holiday</v>
      </c>
      <c r="N71" s="18" t="str">
        <f t="shared" si="13"/>
        <v>Absent</v>
      </c>
      <c r="O71" s="18" t="str">
        <f t="shared" si="12"/>
        <v/>
      </c>
      <c r="P71" s="18" t="str">
        <f t="shared" si="14"/>
        <v/>
      </c>
      <c r="Q71" s="18"/>
      <c r="R71" s="18" t="str">
        <f t="shared" ref="R71:R102" si="19">IF(AND(I71="Present", OR(F71="", G71="")), "Missing Punch", "")</f>
        <v/>
      </c>
      <c r="S71" s="26"/>
    </row>
    <row r="72" spans="1:19" x14ac:dyDescent="0.3">
      <c r="A72" s="13">
        <f t="shared" si="17"/>
        <v>45850</v>
      </c>
      <c r="B72" s="18" t="str">
        <f t="shared" si="18"/>
        <v>EMP005</v>
      </c>
      <c r="C72" s="18" t="str">
        <f>IFERROR(VLOOKUP(B72,'Employee Master'!A:G,2,FALSE),"")</f>
        <v>Aariz</v>
      </c>
      <c r="D72" s="18" t="str">
        <f>IFERROR(VLOOKUP(B72,'Employee Master'!A:G,3,FALSE),"")</f>
        <v>QA</v>
      </c>
      <c r="E72" s="18" t="str">
        <f>IFERROR(VLOOKUP(B72,'Employee Master'!A:G,4,FALSE),"")</f>
        <v>Developer</v>
      </c>
      <c r="F72" s="21">
        <v>0</v>
      </c>
      <c r="G72" s="21">
        <v>0</v>
      </c>
      <c r="H72" s="18">
        <f>IF(AND('Attendance Tracker'!F72&lt;&gt;"",G72&lt;&gt;""),ROUND((G72-'Attendance Tracker'!F72)*24,1),"")</f>
        <v>0</v>
      </c>
      <c r="I72" s="18" t="str">
        <f t="shared" si="15"/>
        <v>Absent</v>
      </c>
      <c r="J72" s="18"/>
      <c r="K72" s="18"/>
      <c r="L72" s="18">
        <f t="shared" si="16"/>
        <v>0</v>
      </c>
      <c r="M72" s="20" t="str">
        <f>IF(OR(COUNTIF('holiday list'!A:A, A72)&gt;0, WEEKDAY(A72,2)&gt;5),
   IF(AND(LOWER(TRIM(I72))="present", I72&lt;&gt;""), "Worked on Holiday", "Holiday"),
"")</f>
        <v>Holiday</v>
      </c>
      <c r="N72" s="18" t="str">
        <f t="shared" si="13"/>
        <v>Absent</v>
      </c>
      <c r="O72" s="18" t="str">
        <f t="shared" si="12"/>
        <v/>
      </c>
      <c r="P72" s="18" t="str">
        <f t="shared" si="14"/>
        <v/>
      </c>
      <c r="Q72" s="18"/>
      <c r="R72" s="18" t="str">
        <f t="shared" si="19"/>
        <v/>
      </c>
      <c r="S72" s="26"/>
    </row>
    <row r="73" spans="1:19" x14ac:dyDescent="0.3">
      <c r="A73" s="13">
        <f t="shared" si="17"/>
        <v>45850</v>
      </c>
      <c r="B73" s="18" t="str">
        <f t="shared" si="18"/>
        <v>EMP006</v>
      </c>
      <c r="C73" s="18" t="str">
        <f>IFERROR(VLOOKUP(B73,'Employee Master'!A:G,2,FALSE),"")</f>
        <v>zoya</v>
      </c>
      <c r="D73" s="18" t="str">
        <f>IFERROR(VLOOKUP(B73,'Employee Master'!A:G,3,FALSE),"")</f>
        <v>QA</v>
      </c>
      <c r="E73" s="18" t="str">
        <f>IFERROR(VLOOKUP(B73,'Employee Master'!A:G,4,FALSE),"")</f>
        <v>Developer</v>
      </c>
      <c r="F73" s="21">
        <v>0</v>
      </c>
      <c r="G73" s="21">
        <v>0</v>
      </c>
      <c r="H73" s="18">
        <f>IF(AND('Attendance Tracker'!F73&lt;&gt;"",G73&lt;&gt;""),ROUND((G73-'Attendance Tracker'!F73)*24,1),"")</f>
        <v>0</v>
      </c>
      <c r="I73" s="18" t="str">
        <f t="shared" si="15"/>
        <v>Absent</v>
      </c>
      <c r="J73" s="18"/>
      <c r="K73" s="18"/>
      <c r="L73" s="18">
        <f t="shared" si="16"/>
        <v>0</v>
      </c>
      <c r="M73" s="20" t="str">
        <f>IF(OR(COUNTIF('holiday list'!A:A, A73)&gt;0, WEEKDAY(A73,2)&gt;5),
   IF(AND(LOWER(TRIM(I73))="present", I73&lt;&gt;""), "Worked on Holiday", "Holiday"),
"")</f>
        <v>Holiday</v>
      </c>
      <c r="N73" s="18" t="str">
        <f t="shared" si="13"/>
        <v>Absent</v>
      </c>
      <c r="O73" s="18" t="str">
        <f t="shared" si="12"/>
        <v/>
      </c>
      <c r="P73" s="18" t="str">
        <f t="shared" si="14"/>
        <v/>
      </c>
      <c r="Q73" s="18"/>
      <c r="R73" s="18" t="str">
        <f t="shared" si="19"/>
        <v/>
      </c>
      <c r="S73" s="26"/>
    </row>
    <row r="74" spans="1:19" x14ac:dyDescent="0.3">
      <c r="A74" s="13">
        <f t="shared" si="17"/>
        <v>45851</v>
      </c>
      <c r="B74" s="18" t="str">
        <f t="shared" si="18"/>
        <v>EMP001</v>
      </c>
      <c r="C74" s="18" t="str">
        <f>IFERROR(VLOOKUP(B74,'Employee Master'!A:G,2,FALSE),"")</f>
        <v xml:space="preserve">John Doe	</v>
      </c>
      <c r="D74" s="18" t="str">
        <f>IFERROR(VLOOKUP(B74,'Employee Master'!A:G,3,FALSE),"")</f>
        <v>Sales</v>
      </c>
      <c r="E74" s="18" t="str">
        <f>IFERROR(VLOOKUP(B74,'Employee Master'!A:G,4,FALSE),"")</f>
        <v>Executive</v>
      </c>
      <c r="F74" s="21">
        <v>0</v>
      </c>
      <c r="G74" s="21">
        <v>0</v>
      </c>
      <c r="H74" s="18">
        <f>IF(AND('Attendance Tracker'!F74&lt;&gt;"",G74&lt;&gt;""),ROUND((G74-'Attendance Tracker'!F74)*24,1),"")</f>
        <v>0</v>
      </c>
      <c r="I74" s="18" t="str">
        <f t="shared" si="15"/>
        <v>Absent</v>
      </c>
      <c r="J74" s="18"/>
      <c r="K74" s="18"/>
      <c r="L74" s="18">
        <f t="shared" si="16"/>
        <v>0</v>
      </c>
      <c r="M74" s="20" t="str">
        <f>IF(OR(COUNTIF('holiday list'!A:A, A74)&gt;0, WEEKDAY(A74,2)&gt;5),
   IF(AND(LOWER(TRIM(I74))="present", I74&lt;&gt;""), "Worked on Holiday", "Holiday"),
"")</f>
        <v>Holiday</v>
      </c>
      <c r="N74" s="18" t="str">
        <f t="shared" si="13"/>
        <v>Absent</v>
      </c>
      <c r="O74" s="18" t="str">
        <f t="shared" si="12"/>
        <v/>
      </c>
      <c r="P74" s="18" t="str">
        <f t="shared" si="14"/>
        <v/>
      </c>
      <c r="Q74" s="18"/>
      <c r="R74" s="18" t="str">
        <f t="shared" si="19"/>
        <v/>
      </c>
      <c r="S74" s="26"/>
    </row>
    <row r="75" spans="1:19" x14ac:dyDescent="0.3">
      <c r="A75" s="13">
        <f t="shared" si="17"/>
        <v>45851</v>
      </c>
      <c r="B75" s="18" t="str">
        <f t="shared" si="18"/>
        <v>EMP002</v>
      </c>
      <c r="C75" s="18" t="str">
        <f>IFERROR(VLOOKUP(B75,'Employee Master'!A:G,2,FALSE),"")</f>
        <v>Priya</v>
      </c>
      <c r="D75" s="18" t="str">
        <f>IFERROR(VLOOKUP(B75,'Employee Master'!A:G,3,FALSE),"")</f>
        <v>HR</v>
      </c>
      <c r="E75" s="18" t="str">
        <f>IFERROR(VLOOKUP(B75,'Employee Master'!A:G,4,FALSE),"")</f>
        <v>Manger</v>
      </c>
      <c r="F75" s="21">
        <v>0</v>
      </c>
      <c r="G75" s="21">
        <v>0</v>
      </c>
      <c r="H75" s="18">
        <f>IF(AND('Attendance Tracker'!F75&lt;&gt;"",G75&lt;&gt;""),ROUND((G75-'Attendance Tracker'!F75)*24,1),"")</f>
        <v>0</v>
      </c>
      <c r="I75" s="18" t="str">
        <f t="shared" si="15"/>
        <v>Absent</v>
      </c>
      <c r="J75" s="18"/>
      <c r="K75" s="18"/>
      <c r="L75" s="18">
        <f t="shared" si="16"/>
        <v>0</v>
      </c>
      <c r="M75" s="20" t="str">
        <f>IF(OR(COUNTIF('holiday list'!A:A, A75)&gt;0, WEEKDAY(A75,2)&gt;5),
   IF(AND(LOWER(TRIM(I75))="present", I75&lt;&gt;""), "Worked on Holiday", "Holiday"),
"")</f>
        <v>Holiday</v>
      </c>
      <c r="N75" s="18" t="str">
        <f t="shared" si="13"/>
        <v>Absent</v>
      </c>
      <c r="O75" s="18" t="str">
        <f t="shared" si="12"/>
        <v/>
      </c>
      <c r="P75" s="18" t="str">
        <f t="shared" si="14"/>
        <v/>
      </c>
      <c r="Q75" s="18"/>
      <c r="R75" s="18" t="str">
        <f t="shared" si="19"/>
        <v/>
      </c>
      <c r="S75" s="26"/>
    </row>
    <row r="76" spans="1:19" x14ac:dyDescent="0.3">
      <c r="A76" s="13">
        <f t="shared" si="17"/>
        <v>45851</v>
      </c>
      <c r="B76" s="18" t="str">
        <f t="shared" si="18"/>
        <v>EMP003</v>
      </c>
      <c r="C76" s="18" t="str">
        <f>IFERROR(VLOOKUP(B76,'Employee Master'!A:G,2,FALSE),"")</f>
        <v>Mini</v>
      </c>
      <c r="D76" s="18" t="str">
        <f>IFERROR(VLOOKUP(B76,'Employee Master'!A:G,3,FALSE),"")</f>
        <v>Sales</v>
      </c>
      <c r="E76" s="18" t="str">
        <f>IFERROR(VLOOKUP(B76,'Employee Master'!A:G,4,FALSE),"")</f>
        <v>Executive</v>
      </c>
      <c r="F76" s="21">
        <v>0</v>
      </c>
      <c r="G76" s="21">
        <v>0</v>
      </c>
      <c r="H76" s="18">
        <f>IF(AND('Attendance Tracker'!F76&lt;&gt;"",G76&lt;&gt;""),ROUND((G76-'Attendance Tracker'!F76)*24,1),"")</f>
        <v>0</v>
      </c>
      <c r="I76" s="18" t="str">
        <f t="shared" si="15"/>
        <v>Absent</v>
      </c>
      <c r="J76" s="18"/>
      <c r="K76" s="18"/>
      <c r="L76" s="18">
        <f t="shared" si="16"/>
        <v>0</v>
      </c>
      <c r="M76" s="20" t="str">
        <f>IF(OR(COUNTIF('holiday list'!A:A, A76)&gt;0, WEEKDAY(A76,2)&gt;5),
   IF(AND(LOWER(TRIM(I76))="present", I76&lt;&gt;""), "Worked on Holiday", "Holiday"),
"")</f>
        <v>Holiday</v>
      </c>
      <c r="N76" s="18" t="str">
        <f t="shared" si="13"/>
        <v>Absent</v>
      </c>
      <c r="O76" s="18" t="str">
        <f t="shared" si="12"/>
        <v/>
      </c>
      <c r="P76" s="18" t="str">
        <f t="shared" si="14"/>
        <v/>
      </c>
      <c r="Q76" s="18"/>
      <c r="R76" s="18" t="str">
        <f t="shared" si="19"/>
        <v/>
      </c>
      <c r="S76" s="26"/>
    </row>
    <row r="77" spans="1:19" x14ac:dyDescent="0.3">
      <c r="A77" s="13">
        <f t="shared" si="17"/>
        <v>45851</v>
      </c>
      <c r="B77" s="18" t="str">
        <f t="shared" si="18"/>
        <v>EMP004</v>
      </c>
      <c r="C77" s="18" t="str">
        <f>IFERROR(VLOOKUP(B77,'Employee Master'!A:G,2,FALSE),"")</f>
        <v>Arun</v>
      </c>
      <c r="D77" s="18" t="str">
        <f>IFERROR(VLOOKUP(B77,'Employee Master'!A:G,3,FALSE),"")</f>
        <v>UI/UX</v>
      </c>
      <c r="E77" s="18" t="str">
        <f>IFERROR(VLOOKUP(B77,'Employee Master'!A:G,4,FALSE),"")</f>
        <v>Designer</v>
      </c>
      <c r="F77" s="21">
        <v>0</v>
      </c>
      <c r="G77" s="21">
        <v>0</v>
      </c>
      <c r="H77" s="18">
        <f>IF(AND('Attendance Tracker'!F77&lt;&gt;"",G77&lt;&gt;""),ROUND((G77-'Attendance Tracker'!F77)*24,1),"")</f>
        <v>0</v>
      </c>
      <c r="I77" s="18" t="str">
        <f t="shared" si="15"/>
        <v>Absent</v>
      </c>
      <c r="J77" s="18"/>
      <c r="K77" s="18"/>
      <c r="L77" s="18">
        <f t="shared" si="16"/>
        <v>0</v>
      </c>
      <c r="M77" s="20" t="str">
        <f>IF(OR(COUNTIF('holiday list'!A:A, A77)&gt;0, WEEKDAY(A77,2)&gt;5),
   IF(AND(LOWER(TRIM(I77))="present", I77&lt;&gt;""), "Worked on Holiday", "Holiday"),
"")</f>
        <v>Holiday</v>
      </c>
      <c r="N77" s="18" t="str">
        <f t="shared" si="13"/>
        <v>Absent</v>
      </c>
      <c r="O77" s="18" t="str">
        <f t="shared" si="12"/>
        <v/>
      </c>
      <c r="P77" s="18" t="str">
        <f t="shared" si="14"/>
        <v/>
      </c>
      <c r="Q77" s="18"/>
      <c r="R77" s="18" t="str">
        <f t="shared" si="19"/>
        <v/>
      </c>
      <c r="S77" s="26"/>
    </row>
    <row r="78" spans="1:19" x14ac:dyDescent="0.3">
      <c r="A78" s="13">
        <f t="shared" si="17"/>
        <v>45851</v>
      </c>
      <c r="B78" s="18" t="str">
        <f t="shared" si="18"/>
        <v>EMP005</v>
      </c>
      <c r="C78" s="18" t="str">
        <f>IFERROR(VLOOKUP(B78,'Employee Master'!A:G,2,FALSE),"")</f>
        <v>Aariz</v>
      </c>
      <c r="D78" s="18" t="str">
        <f>IFERROR(VLOOKUP(B78,'Employee Master'!A:G,3,FALSE),"")</f>
        <v>QA</v>
      </c>
      <c r="E78" s="18" t="str">
        <f>IFERROR(VLOOKUP(B78,'Employee Master'!A:G,4,FALSE),"")</f>
        <v>Developer</v>
      </c>
      <c r="F78" s="21">
        <v>0</v>
      </c>
      <c r="G78" s="21">
        <v>0</v>
      </c>
      <c r="H78" s="18">
        <f>IF(AND('Attendance Tracker'!F78&lt;&gt;"",G78&lt;&gt;""),ROUND((G78-'Attendance Tracker'!F78)*24,1),"")</f>
        <v>0</v>
      </c>
      <c r="I78" s="18" t="str">
        <f t="shared" si="15"/>
        <v>Absent</v>
      </c>
      <c r="J78" s="18"/>
      <c r="K78" s="18"/>
      <c r="L78" s="18">
        <f t="shared" si="16"/>
        <v>0</v>
      </c>
      <c r="M78" s="20" t="str">
        <f>IF(OR(COUNTIF('holiday list'!A:A, A78)&gt;0, WEEKDAY(A78,2)&gt;5),
   IF(AND(LOWER(TRIM(I78))="present", I78&lt;&gt;""), "Worked on Holiday", "Holiday"),
"")</f>
        <v>Holiday</v>
      </c>
      <c r="N78" s="18" t="str">
        <f t="shared" si="13"/>
        <v>Absent</v>
      </c>
      <c r="O78" s="18" t="str">
        <f t="shared" si="12"/>
        <v/>
      </c>
      <c r="P78" s="18" t="str">
        <f t="shared" si="14"/>
        <v/>
      </c>
      <c r="Q78" s="18"/>
      <c r="R78" s="18" t="str">
        <f t="shared" si="19"/>
        <v/>
      </c>
      <c r="S78" s="26"/>
    </row>
    <row r="79" spans="1:19" x14ac:dyDescent="0.3">
      <c r="A79" s="13">
        <f t="shared" si="17"/>
        <v>45851</v>
      </c>
      <c r="B79" s="18" t="str">
        <f t="shared" si="18"/>
        <v>EMP006</v>
      </c>
      <c r="C79" s="18" t="str">
        <f>IFERROR(VLOOKUP(B79,'Employee Master'!A:G,2,FALSE),"")</f>
        <v>zoya</v>
      </c>
      <c r="D79" s="18" t="str">
        <f>IFERROR(VLOOKUP(B79,'Employee Master'!A:G,3,FALSE),"")</f>
        <v>QA</v>
      </c>
      <c r="E79" s="18" t="str">
        <f>IFERROR(VLOOKUP(B79,'Employee Master'!A:G,4,FALSE),"")</f>
        <v>Developer</v>
      </c>
      <c r="F79" s="21">
        <v>0</v>
      </c>
      <c r="G79" s="21">
        <v>0</v>
      </c>
      <c r="H79" s="18">
        <f>IF(AND('Attendance Tracker'!F79&lt;&gt;"",G79&lt;&gt;""),ROUND((G79-'Attendance Tracker'!F79)*24,1),"")</f>
        <v>0</v>
      </c>
      <c r="I79" s="18" t="str">
        <f t="shared" si="15"/>
        <v>Absent</v>
      </c>
      <c r="J79" s="18"/>
      <c r="K79" s="18"/>
      <c r="L79" s="18">
        <f t="shared" si="16"/>
        <v>0</v>
      </c>
      <c r="M79" s="20" t="str">
        <f>IF(OR(COUNTIF('holiday list'!A:A, A79)&gt;0, WEEKDAY(A79,2)&gt;5),
   IF(AND(LOWER(TRIM(I79))="present", I79&lt;&gt;""), "Worked on Holiday", "Holiday"),
"")</f>
        <v>Holiday</v>
      </c>
      <c r="N79" s="18" t="str">
        <f t="shared" si="13"/>
        <v>Absent</v>
      </c>
      <c r="O79" s="18" t="str">
        <f t="shared" si="12"/>
        <v/>
      </c>
      <c r="P79" s="18" t="str">
        <f t="shared" si="14"/>
        <v/>
      </c>
      <c r="Q79" s="18"/>
      <c r="R79" s="18" t="str">
        <f t="shared" si="19"/>
        <v/>
      </c>
      <c r="S79" s="26"/>
    </row>
    <row r="80" spans="1:19" x14ac:dyDescent="0.3">
      <c r="A80" s="13">
        <f t="shared" si="17"/>
        <v>45852</v>
      </c>
      <c r="B80" s="18" t="str">
        <f t="shared" si="18"/>
        <v>EMP001</v>
      </c>
      <c r="C80" s="18" t="str">
        <f>IFERROR(VLOOKUP(B80,'Employee Master'!A:G,2,FALSE),"")</f>
        <v xml:space="preserve">John Doe	</v>
      </c>
      <c r="D80" s="18" t="str">
        <f>IFERROR(VLOOKUP(B80,'Employee Master'!A:G,3,FALSE),"")</f>
        <v>Sales</v>
      </c>
      <c r="E80" s="18" t="str">
        <f>IFERROR(VLOOKUP(B80,'Employee Master'!A:G,4,FALSE),"")</f>
        <v>Executive</v>
      </c>
      <c r="F80" s="21">
        <v>0.375</v>
      </c>
      <c r="G80" s="21">
        <v>0.75</v>
      </c>
      <c r="H80" s="18">
        <f>IF(AND('Attendance Tracker'!F80&lt;&gt;"",G80&lt;&gt;""),ROUND((G80-'Attendance Tracker'!F80)*24,1),"")</f>
        <v>9</v>
      </c>
      <c r="I80" s="18" t="str">
        <f t="shared" si="15"/>
        <v>Present</v>
      </c>
      <c r="J80" s="18"/>
      <c r="K80" s="18"/>
      <c r="L80" s="18">
        <f t="shared" si="16"/>
        <v>0</v>
      </c>
      <c r="M80" s="20" t="str">
        <f>IF(OR(COUNTIF('holiday list'!A:A, A80)&gt;0, WEEKDAY(A80,2)&gt;5),
   IF(AND(LOWER(TRIM(I80))="present", I80&lt;&gt;""), "Worked on Holiday", "Holiday"),
"")</f>
        <v/>
      </c>
      <c r="N80" s="18" t="str">
        <f t="shared" si="13"/>
        <v>On Time</v>
      </c>
      <c r="O80" s="18" t="str">
        <f t="shared" si="12"/>
        <v/>
      </c>
      <c r="P80" s="18" t="str">
        <f t="shared" si="14"/>
        <v/>
      </c>
      <c r="Q80" s="18"/>
      <c r="R80" s="18" t="str">
        <f t="shared" si="19"/>
        <v/>
      </c>
      <c r="S80" s="26"/>
    </row>
    <row r="81" spans="1:19" x14ac:dyDescent="0.3">
      <c r="A81" s="13">
        <f t="shared" si="17"/>
        <v>45852</v>
      </c>
      <c r="B81" s="18" t="str">
        <f t="shared" si="18"/>
        <v>EMP002</v>
      </c>
      <c r="C81" s="18" t="str">
        <f>IFERROR(VLOOKUP(B81,'Employee Master'!A:G,2,FALSE),"")</f>
        <v>Priya</v>
      </c>
      <c r="D81" s="18" t="str">
        <f>IFERROR(VLOOKUP(B81,'Employee Master'!A:G,3,FALSE),"")</f>
        <v>HR</v>
      </c>
      <c r="E81" s="18" t="str">
        <f>IFERROR(VLOOKUP(B81,'Employee Master'!A:G,4,FALSE),"")</f>
        <v>Manger</v>
      </c>
      <c r="F81" s="21">
        <v>0.375</v>
      </c>
      <c r="G81" s="21">
        <v>0.75</v>
      </c>
      <c r="H81" s="18">
        <f>IF(AND('Attendance Tracker'!F81&lt;&gt;"",G81&lt;&gt;""),ROUND((G81-'Attendance Tracker'!F81)*24,1),"")</f>
        <v>9</v>
      </c>
      <c r="I81" s="18" t="str">
        <f t="shared" si="15"/>
        <v>Present</v>
      </c>
      <c r="J81" s="18"/>
      <c r="K81" s="18"/>
      <c r="L81" s="18">
        <f t="shared" si="16"/>
        <v>0</v>
      </c>
      <c r="M81" s="20" t="str">
        <f>IF(OR(COUNTIF('holiday list'!A:A, A81)&gt;0, WEEKDAY(A81,2)&gt;5),
   IF(AND(LOWER(TRIM(I81))="present", I81&lt;&gt;""), "Worked on Holiday", "Holiday"),
"")</f>
        <v/>
      </c>
      <c r="N81" s="18" t="str">
        <f t="shared" si="13"/>
        <v>On Time</v>
      </c>
      <c r="O81" s="18" t="str">
        <f t="shared" si="12"/>
        <v/>
      </c>
      <c r="P81" s="18" t="str">
        <f t="shared" si="14"/>
        <v/>
      </c>
      <c r="Q81" s="18"/>
      <c r="R81" s="18" t="str">
        <f t="shared" si="19"/>
        <v/>
      </c>
      <c r="S81" s="26"/>
    </row>
    <row r="82" spans="1:19" x14ac:dyDescent="0.3">
      <c r="A82" s="13">
        <f t="shared" si="17"/>
        <v>45852</v>
      </c>
      <c r="B82" s="18" t="str">
        <f t="shared" si="18"/>
        <v>EMP003</v>
      </c>
      <c r="C82" s="18" t="str">
        <f>IFERROR(VLOOKUP(B82,'Employee Master'!A:G,2,FALSE),"")</f>
        <v>Mini</v>
      </c>
      <c r="D82" s="18" t="str">
        <f>IFERROR(VLOOKUP(B82,'Employee Master'!A:G,3,FALSE),"")</f>
        <v>Sales</v>
      </c>
      <c r="E82" s="18" t="str">
        <f>IFERROR(VLOOKUP(B82,'Employee Master'!A:G,4,FALSE),"")</f>
        <v>Executive</v>
      </c>
      <c r="F82" s="21">
        <v>0.375</v>
      </c>
      <c r="G82" s="21">
        <v>0.75</v>
      </c>
      <c r="H82" s="18">
        <f>IF(AND('Attendance Tracker'!F82&lt;&gt;"",G82&lt;&gt;""),ROUND((G82-'Attendance Tracker'!F82)*24,1),"")</f>
        <v>9</v>
      </c>
      <c r="I82" s="18" t="str">
        <f t="shared" si="15"/>
        <v>Present</v>
      </c>
      <c r="J82" s="18"/>
      <c r="K82" s="18"/>
      <c r="L82" s="18">
        <f t="shared" si="16"/>
        <v>0</v>
      </c>
      <c r="M82" s="20" t="str">
        <f>IF(OR(COUNTIF('holiday list'!A:A, A82)&gt;0, WEEKDAY(A82,2)&gt;5),
   IF(AND(LOWER(TRIM(I82))="present", I82&lt;&gt;""), "Worked on Holiday", "Holiday"),
"")</f>
        <v/>
      </c>
      <c r="N82" s="18" t="str">
        <f t="shared" si="13"/>
        <v>On Time</v>
      </c>
      <c r="O82" s="18" t="str">
        <f t="shared" si="12"/>
        <v/>
      </c>
      <c r="P82" s="18" t="str">
        <f t="shared" si="14"/>
        <v/>
      </c>
      <c r="Q82" s="18"/>
      <c r="R82" s="18" t="str">
        <f t="shared" si="19"/>
        <v/>
      </c>
      <c r="S82" s="26"/>
    </row>
    <row r="83" spans="1:19" x14ac:dyDescent="0.3">
      <c r="A83" s="13">
        <f t="shared" si="17"/>
        <v>45852</v>
      </c>
      <c r="B83" s="18" t="str">
        <f t="shared" si="18"/>
        <v>EMP004</v>
      </c>
      <c r="C83" s="18" t="str">
        <f>IFERROR(VLOOKUP(B83,'Employee Master'!A:G,2,FALSE),"")</f>
        <v>Arun</v>
      </c>
      <c r="D83" s="18" t="str">
        <f>IFERROR(VLOOKUP(B83,'Employee Master'!A:G,3,FALSE),"")</f>
        <v>UI/UX</v>
      </c>
      <c r="E83" s="18" t="str">
        <f>IFERROR(VLOOKUP(B83,'Employee Master'!A:G,4,FALSE),"")</f>
        <v>Designer</v>
      </c>
      <c r="F83" s="21">
        <v>0.375</v>
      </c>
      <c r="G83" s="21">
        <v>0.75</v>
      </c>
      <c r="H83" s="18">
        <f>IF(AND('Attendance Tracker'!F83&lt;&gt;"",G83&lt;&gt;""),ROUND((G83-'Attendance Tracker'!F83)*24,1),"")</f>
        <v>9</v>
      </c>
      <c r="I83" s="18" t="str">
        <f t="shared" si="15"/>
        <v>Present</v>
      </c>
      <c r="J83" s="18"/>
      <c r="K83" s="18"/>
      <c r="L83" s="18">
        <f t="shared" si="16"/>
        <v>0</v>
      </c>
      <c r="M83" s="20" t="str">
        <f>IF(OR(COUNTIF('holiday list'!A:A, A83)&gt;0, WEEKDAY(A83,2)&gt;5),
   IF(AND(LOWER(TRIM(I83))="present", I83&lt;&gt;""), "Worked on Holiday", "Holiday"),
"")</f>
        <v/>
      </c>
      <c r="N83" s="18" t="str">
        <f t="shared" si="13"/>
        <v>On Time</v>
      </c>
      <c r="O83" s="18" t="str">
        <f t="shared" ref="O83:O114" si="20">IF(AND(I83="Present", F83&lt;&gt;"", G83&lt;&gt;"", (G83-F83)*24&lt;5), "Half Day", "")</f>
        <v/>
      </c>
      <c r="P83" s="18" t="str">
        <f t="shared" si="14"/>
        <v/>
      </c>
      <c r="Q83" s="18"/>
      <c r="R83" s="18" t="str">
        <f t="shared" si="19"/>
        <v/>
      </c>
      <c r="S83" s="26"/>
    </row>
    <row r="84" spans="1:19" x14ac:dyDescent="0.3">
      <c r="A84" s="13">
        <f t="shared" si="17"/>
        <v>45852</v>
      </c>
      <c r="B84" s="18" t="str">
        <f t="shared" si="18"/>
        <v>EMP005</v>
      </c>
      <c r="C84" s="18" t="str">
        <f>IFERROR(VLOOKUP(B84,'Employee Master'!A:G,2,FALSE),"")</f>
        <v>Aariz</v>
      </c>
      <c r="D84" s="18" t="str">
        <f>IFERROR(VLOOKUP(B84,'Employee Master'!A:G,3,FALSE),"")</f>
        <v>QA</v>
      </c>
      <c r="E84" s="18" t="str">
        <f>IFERROR(VLOOKUP(B84,'Employee Master'!A:G,4,FALSE),"")</f>
        <v>Developer</v>
      </c>
      <c r="F84" s="21">
        <v>0.375</v>
      </c>
      <c r="G84" s="21">
        <v>0.75</v>
      </c>
      <c r="H84" s="18">
        <f>IF(AND('Attendance Tracker'!F84&lt;&gt;"",G84&lt;&gt;""),ROUND((G84-'Attendance Tracker'!F84)*24,1),"")</f>
        <v>9</v>
      </c>
      <c r="I84" s="18" t="str">
        <f t="shared" si="15"/>
        <v>Present</v>
      </c>
      <c r="J84" s="18"/>
      <c r="K84" s="18"/>
      <c r="L84" s="18">
        <f t="shared" si="16"/>
        <v>0</v>
      </c>
      <c r="M84" s="20" t="str">
        <f>IF(OR(COUNTIF('holiday list'!A:A, A84)&gt;0, WEEKDAY(A84,2)&gt;5),
   IF(AND(LOWER(TRIM(I84))="present", I84&lt;&gt;""), "Worked on Holiday", "Holiday"),
"")</f>
        <v/>
      </c>
      <c r="N84" s="18" t="str">
        <f t="shared" si="13"/>
        <v>On Time</v>
      </c>
      <c r="O84" s="18" t="str">
        <f t="shared" si="20"/>
        <v/>
      </c>
      <c r="P84" s="18" t="str">
        <f t="shared" si="14"/>
        <v/>
      </c>
      <c r="Q84" s="18"/>
      <c r="R84" s="18" t="str">
        <f t="shared" si="19"/>
        <v/>
      </c>
      <c r="S84" s="26"/>
    </row>
    <row r="85" spans="1:19" x14ac:dyDescent="0.3">
      <c r="A85" s="13">
        <f t="shared" si="17"/>
        <v>45852</v>
      </c>
      <c r="B85" s="18" t="str">
        <f t="shared" si="18"/>
        <v>EMP006</v>
      </c>
      <c r="C85" s="18" t="str">
        <f>IFERROR(VLOOKUP(B85,'Employee Master'!A:G,2,FALSE),"")</f>
        <v>zoya</v>
      </c>
      <c r="D85" s="18" t="str">
        <f>IFERROR(VLOOKUP(B85,'Employee Master'!A:G,3,FALSE),"")</f>
        <v>QA</v>
      </c>
      <c r="E85" s="18" t="str">
        <f>IFERROR(VLOOKUP(B85,'Employee Master'!A:G,4,FALSE),"")</f>
        <v>Developer</v>
      </c>
      <c r="F85" s="21">
        <v>0.375</v>
      </c>
      <c r="G85" s="21">
        <v>0.75</v>
      </c>
      <c r="H85" s="18">
        <f>IF(AND('Attendance Tracker'!F85&lt;&gt;"",G85&lt;&gt;""),ROUND((G85-'Attendance Tracker'!F85)*24,1),"")</f>
        <v>9</v>
      </c>
      <c r="I85" s="18" t="str">
        <f t="shared" si="15"/>
        <v>Present</v>
      </c>
      <c r="J85" s="18"/>
      <c r="K85" s="18"/>
      <c r="L85" s="18">
        <f t="shared" si="16"/>
        <v>0</v>
      </c>
      <c r="M85" s="20" t="str">
        <f>IF(OR(COUNTIF('holiday list'!A:A, A85)&gt;0, WEEKDAY(A85,2)&gt;5),
   IF(AND(LOWER(TRIM(I85))="present", I85&lt;&gt;""), "Worked on Holiday", "Holiday"),
"")</f>
        <v/>
      </c>
      <c r="N85" s="18" t="str">
        <f t="shared" si="13"/>
        <v>On Time</v>
      </c>
      <c r="O85" s="18" t="str">
        <f t="shared" si="20"/>
        <v/>
      </c>
      <c r="P85" s="18" t="str">
        <f t="shared" si="14"/>
        <v/>
      </c>
      <c r="Q85" s="18"/>
      <c r="R85" s="18" t="str">
        <f t="shared" si="19"/>
        <v/>
      </c>
      <c r="S85" s="26"/>
    </row>
    <row r="86" spans="1:19" x14ac:dyDescent="0.3">
      <c r="A86" s="13">
        <f t="shared" si="17"/>
        <v>45853</v>
      </c>
      <c r="B86" s="18" t="str">
        <f t="shared" si="18"/>
        <v>EMP001</v>
      </c>
      <c r="C86" s="18" t="str">
        <f>IFERROR(VLOOKUP(B86,'Employee Master'!A:G,2,FALSE),"")</f>
        <v xml:space="preserve">John Doe	</v>
      </c>
      <c r="D86" s="18" t="str">
        <f>IFERROR(VLOOKUP(B86,'Employee Master'!A:G,3,FALSE),"")</f>
        <v>Sales</v>
      </c>
      <c r="E86" s="18" t="str">
        <f>IFERROR(VLOOKUP(B86,'Employee Master'!A:G,4,FALSE),"")</f>
        <v>Executive</v>
      </c>
      <c r="F86" s="21">
        <v>0.375</v>
      </c>
      <c r="G86" s="21">
        <v>0.75</v>
      </c>
      <c r="H86" s="18">
        <f>IF(AND('Attendance Tracker'!F86&lt;&gt;"",G86&lt;&gt;""),ROUND((G86-'Attendance Tracker'!F86)*24,1),"")</f>
        <v>9</v>
      </c>
      <c r="I86" s="18" t="str">
        <f t="shared" si="15"/>
        <v>Present</v>
      </c>
      <c r="J86" s="18"/>
      <c r="K86" s="18"/>
      <c r="L86" s="18">
        <f t="shared" si="16"/>
        <v>0</v>
      </c>
      <c r="M86" s="20" t="str">
        <f>IF(OR(COUNTIF('holiday list'!A:A, A86)&gt;0, WEEKDAY(A86,2)&gt;5),
   IF(AND(LOWER(TRIM(I86))="present", I86&lt;&gt;""), "Worked on Holiday", "Holiday"),
"")</f>
        <v/>
      </c>
      <c r="N86" s="18" t="str">
        <f t="shared" si="13"/>
        <v>On Time</v>
      </c>
      <c r="O86" s="18" t="str">
        <f t="shared" si="20"/>
        <v/>
      </c>
      <c r="P86" s="18" t="str">
        <f t="shared" si="14"/>
        <v/>
      </c>
      <c r="Q86" s="18"/>
      <c r="R86" s="18" t="str">
        <f t="shared" si="19"/>
        <v/>
      </c>
      <c r="S86" s="26"/>
    </row>
    <row r="87" spans="1:19" x14ac:dyDescent="0.3">
      <c r="A87" s="13">
        <f t="shared" si="17"/>
        <v>45853</v>
      </c>
      <c r="B87" s="18" t="str">
        <f t="shared" si="18"/>
        <v>EMP002</v>
      </c>
      <c r="C87" s="18" t="str">
        <f>IFERROR(VLOOKUP(B87,'Employee Master'!A:G,2,FALSE),"")</f>
        <v>Priya</v>
      </c>
      <c r="D87" s="18" t="str">
        <f>IFERROR(VLOOKUP(B87,'Employee Master'!A:G,3,FALSE),"")</f>
        <v>HR</v>
      </c>
      <c r="E87" s="18" t="str">
        <f>IFERROR(VLOOKUP(B87,'Employee Master'!A:G,4,FALSE),"")</f>
        <v>Manger</v>
      </c>
      <c r="F87" s="21">
        <v>0</v>
      </c>
      <c r="G87" s="21">
        <v>0</v>
      </c>
      <c r="H87" s="18">
        <f>IF(AND('Attendance Tracker'!F87&lt;&gt;"",G87&lt;&gt;""),ROUND((G87-'Attendance Tracker'!F87)*24,1),"")</f>
        <v>0</v>
      </c>
      <c r="I87" s="18" t="str">
        <f t="shared" si="15"/>
        <v>Leave</v>
      </c>
      <c r="J87" s="18" t="s">
        <v>108</v>
      </c>
      <c r="K87" s="18"/>
      <c r="L87" s="18">
        <f t="shared" si="16"/>
        <v>0</v>
      </c>
      <c r="M87" s="20" t="str">
        <f>IF(OR(COUNTIF('holiday list'!A:A, A87)&gt;0, WEEKDAY(A87,2)&gt;5),
   IF(AND(LOWER(TRIM(I87))="present", I87&lt;&gt;""), "Worked on Holiday", "Holiday"),
"")</f>
        <v/>
      </c>
      <c r="N87" s="18" t="str">
        <f t="shared" si="13"/>
        <v>Leave</v>
      </c>
      <c r="O87" s="18" t="str">
        <f t="shared" si="20"/>
        <v/>
      </c>
      <c r="P87" s="18" t="str">
        <f t="shared" si="14"/>
        <v/>
      </c>
      <c r="Q87" s="18"/>
      <c r="R87" s="18" t="str">
        <f t="shared" si="19"/>
        <v/>
      </c>
      <c r="S87" s="26"/>
    </row>
    <row r="88" spans="1:19" x14ac:dyDescent="0.3">
      <c r="A88" s="13">
        <f t="shared" si="17"/>
        <v>45853</v>
      </c>
      <c r="B88" s="18" t="str">
        <f t="shared" si="18"/>
        <v>EMP003</v>
      </c>
      <c r="C88" s="18" t="str">
        <f>IFERROR(VLOOKUP(B88,'Employee Master'!A:G,2,FALSE),"")</f>
        <v>Mini</v>
      </c>
      <c r="D88" s="18" t="str">
        <f>IFERROR(VLOOKUP(B88,'Employee Master'!A:G,3,FALSE),"")</f>
        <v>Sales</v>
      </c>
      <c r="E88" s="18" t="str">
        <f>IFERROR(VLOOKUP(B88,'Employee Master'!A:G,4,FALSE),"")</f>
        <v>Executive</v>
      </c>
      <c r="F88" s="21">
        <v>0.375</v>
      </c>
      <c r="G88" s="21">
        <v>0.75</v>
      </c>
      <c r="H88" s="18">
        <f>IF(AND('Attendance Tracker'!F88&lt;&gt;"",G88&lt;&gt;""),ROUND((G88-'Attendance Tracker'!F88)*24,1),"")</f>
        <v>9</v>
      </c>
      <c r="I88" s="18" t="str">
        <f t="shared" si="15"/>
        <v>Present</v>
      </c>
      <c r="J88" s="18"/>
      <c r="K88" s="18"/>
      <c r="L88" s="18">
        <f t="shared" si="16"/>
        <v>0</v>
      </c>
      <c r="M88" s="20" t="str">
        <f>IF(OR(COUNTIF('holiday list'!A:A, A88)&gt;0, WEEKDAY(A88,2)&gt;5),
   IF(AND(LOWER(TRIM(I88))="present", I88&lt;&gt;""), "Worked on Holiday", "Holiday"),
"")</f>
        <v/>
      </c>
      <c r="N88" s="18" t="str">
        <f t="shared" si="13"/>
        <v>On Time</v>
      </c>
      <c r="O88" s="18" t="str">
        <f t="shared" si="20"/>
        <v/>
      </c>
      <c r="P88" s="18" t="str">
        <f t="shared" si="14"/>
        <v/>
      </c>
      <c r="Q88" s="18"/>
      <c r="R88" s="18" t="str">
        <f t="shared" si="19"/>
        <v/>
      </c>
      <c r="S88" s="26"/>
    </row>
    <row r="89" spans="1:19" x14ac:dyDescent="0.3">
      <c r="A89" s="13">
        <f t="shared" si="17"/>
        <v>45853</v>
      </c>
      <c r="B89" s="18" t="str">
        <f t="shared" si="18"/>
        <v>EMP004</v>
      </c>
      <c r="C89" s="18" t="str">
        <f>IFERROR(VLOOKUP(B89,'Employee Master'!A:G,2,FALSE),"")</f>
        <v>Arun</v>
      </c>
      <c r="D89" s="18" t="str">
        <f>IFERROR(VLOOKUP(B89,'Employee Master'!A:G,3,FALSE),"")</f>
        <v>UI/UX</v>
      </c>
      <c r="E89" s="18" t="str">
        <f>IFERROR(VLOOKUP(B89,'Employee Master'!A:G,4,FALSE),"")</f>
        <v>Designer</v>
      </c>
      <c r="F89" s="21">
        <v>0.375</v>
      </c>
      <c r="G89" s="21">
        <v>0.75</v>
      </c>
      <c r="H89" s="18">
        <f>IF(AND('Attendance Tracker'!F89&lt;&gt;"",G89&lt;&gt;""),ROUND((G89-'Attendance Tracker'!F89)*24,1),"")</f>
        <v>9</v>
      </c>
      <c r="I89" s="18" t="str">
        <f t="shared" si="15"/>
        <v>Present</v>
      </c>
      <c r="J89" s="18"/>
      <c r="K89" s="18"/>
      <c r="L89" s="18">
        <f t="shared" si="16"/>
        <v>0</v>
      </c>
      <c r="M89" s="20" t="str">
        <f>IF(OR(COUNTIF('holiday list'!A:A, A89)&gt;0, WEEKDAY(A89,2)&gt;5),
   IF(AND(LOWER(TRIM(I89))="present", I89&lt;&gt;""), "Worked on Holiday", "Holiday"),
"")</f>
        <v/>
      </c>
      <c r="N89" s="18" t="str">
        <f t="shared" si="13"/>
        <v>On Time</v>
      </c>
      <c r="O89" s="18" t="str">
        <f t="shared" si="20"/>
        <v/>
      </c>
      <c r="P89" s="18" t="str">
        <f t="shared" si="14"/>
        <v/>
      </c>
      <c r="Q89" s="18"/>
      <c r="R89" s="18" t="str">
        <f t="shared" si="19"/>
        <v/>
      </c>
      <c r="S89" s="26"/>
    </row>
    <row r="90" spans="1:19" x14ac:dyDescent="0.3">
      <c r="A90" s="13">
        <f t="shared" si="17"/>
        <v>45853</v>
      </c>
      <c r="B90" s="18" t="str">
        <f t="shared" si="18"/>
        <v>EMP005</v>
      </c>
      <c r="C90" s="18" t="str">
        <f>IFERROR(VLOOKUP(B90,'Employee Master'!A:G,2,FALSE),"")</f>
        <v>Aariz</v>
      </c>
      <c r="D90" s="18" t="str">
        <f>IFERROR(VLOOKUP(B90,'Employee Master'!A:G,3,FALSE),"")</f>
        <v>QA</v>
      </c>
      <c r="E90" s="18" t="str">
        <f>IFERROR(VLOOKUP(B90,'Employee Master'!A:G,4,FALSE),"")</f>
        <v>Developer</v>
      </c>
      <c r="F90" s="21">
        <v>0.375</v>
      </c>
      <c r="G90" s="21">
        <v>0.75</v>
      </c>
      <c r="H90" s="18">
        <f>IF(AND('Attendance Tracker'!F90&lt;&gt;"",G90&lt;&gt;""),ROUND((G90-'Attendance Tracker'!F90)*24,1),"")</f>
        <v>9</v>
      </c>
      <c r="I90" s="18" t="str">
        <f t="shared" si="15"/>
        <v>Present</v>
      </c>
      <c r="J90" s="18"/>
      <c r="K90" s="18"/>
      <c r="L90" s="18">
        <f t="shared" si="16"/>
        <v>0</v>
      </c>
      <c r="M90" s="20" t="str">
        <f>IF(OR(COUNTIF('holiday list'!A:A, A90)&gt;0, WEEKDAY(A90,2)&gt;5),
   IF(AND(LOWER(TRIM(I90))="present", I90&lt;&gt;""), "Worked on Holiday", "Holiday"),
"")</f>
        <v/>
      </c>
      <c r="N90" s="18" t="str">
        <f t="shared" si="13"/>
        <v>On Time</v>
      </c>
      <c r="O90" s="18" t="str">
        <f t="shared" si="20"/>
        <v/>
      </c>
      <c r="P90" s="18" t="str">
        <f t="shared" si="14"/>
        <v/>
      </c>
      <c r="Q90" s="18"/>
      <c r="R90" s="18" t="str">
        <f t="shared" si="19"/>
        <v/>
      </c>
      <c r="S90" s="26"/>
    </row>
    <row r="91" spans="1:19" x14ac:dyDescent="0.3">
      <c r="A91" s="13">
        <f t="shared" si="17"/>
        <v>45853</v>
      </c>
      <c r="B91" s="18" t="str">
        <f t="shared" si="18"/>
        <v>EMP006</v>
      </c>
      <c r="C91" s="18" t="str">
        <f>IFERROR(VLOOKUP(B91,'Employee Master'!A:G,2,FALSE),"")</f>
        <v>zoya</v>
      </c>
      <c r="D91" s="18" t="str">
        <f>IFERROR(VLOOKUP(B91,'Employee Master'!A:G,3,FALSE),"")</f>
        <v>QA</v>
      </c>
      <c r="E91" s="18" t="str">
        <f>IFERROR(VLOOKUP(B91,'Employee Master'!A:G,4,FALSE),"")</f>
        <v>Developer</v>
      </c>
      <c r="F91" s="21">
        <v>0.375</v>
      </c>
      <c r="G91" s="21">
        <v>0.75</v>
      </c>
      <c r="H91" s="18">
        <f>IF(AND('Attendance Tracker'!F91&lt;&gt;"",G91&lt;&gt;""),ROUND((G91-'Attendance Tracker'!F91)*24,1),"")</f>
        <v>9</v>
      </c>
      <c r="I91" s="18" t="str">
        <f t="shared" si="15"/>
        <v>Present</v>
      </c>
      <c r="J91" s="18"/>
      <c r="K91" s="18"/>
      <c r="L91" s="18">
        <f t="shared" si="16"/>
        <v>0</v>
      </c>
      <c r="M91" s="20" t="str">
        <f>IF(OR(COUNTIF('holiday list'!A:A, A91)&gt;0, WEEKDAY(A91,2)&gt;5),
   IF(AND(LOWER(TRIM(I91))="present", I91&lt;&gt;""), "Worked on Holiday", "Holiday"),
"")</f>
        <v/>
      </c>
      <c r="N91" s="18" t="str">
        <f t="shared" si="13"/>
        <v>On Time</v>
      </c>
      <c r="O91" s="18" t="str">
        <f t="shared" si="20"/>
        <v/>
      </c>
      <c r="P91" s="18" t="str">
        <f t="shared" si="14"/>
        <v/>
      </c>
      <c r="Q91" s="18"/>
      <c r="R91" s="18" t="str">
        <f t="shared" si="19"/>
        <v/>
      </c>
      <c r="S91" s="26"/>
    </row>
    <row r="92" spans="1:19" x14ac:dyDescent="0.3">
      <c r="A92" s="13">
        <f t="shared" si="17"/>
        <v>45854</v>
      </c>
      <c r="B92" s="18" t="str">
        <f t="shared" si="18"/>
        <v>EMP001</v>
      </c>
      <c r="C92" s="18" t="str">
        <f>IFERROR(VLOOKUP(B92,'Employee Master'!A:G,2,FALSE),"")</f>
        <v xml:space="preserve">John Doe	</v>
      </c>
      <c r="D92" s="18" t="str">
        <f>IFERROR(VLOOKUP(B92,'Employee Master'!A:G,3,FALSE),"")</f>
        <v>Sales</v>
      </c>
      <c r="E92" s="18" t="str">
        <f>IFERROR(VLOOKUP(B92,'Employee Master'!A:G,4,FALSE),"")</f>
        <v>Executive</v>
      </c>
      <c r="F92" s="21">
        <v>0.375</v>
      </c>
      <c r="G92" s="21">
        <v>0.75</v>
      </c>
      <c r="H92" s="18">
        <f>IF(AND('Attendance Tracker'!F92&lt;&gt;"",G92&lt;&gt;""),ROUND((G92-'Attendance Tracker'!F92)*24,1),"")</f>
        <v>9</v>
      </c>
      <c r="I92" s="18" t="str">
        <f t="shared" si="15"/>
        <v>Present</v>
      </c>
      <c r="J92" s="18"/>
      <c r="K92" s="18"/>
      <c r="L92" s="18">
        <f t="shared" si="16"/>
        <v>0</v>
      </c>
      <c r="M92" s="20" t="str">
        <f>IF(OR(COUNTIF('holiday list'!A:A, A92)&gt;0, WEEKDAY(A92,2)&gt;5),
   IF(AND(LOWER(TRIM(I92))="present", I92&lt;&gt;""), "Worked on Holiday", "Holiday"),
"")</f>
        <v/>
      </c>
      <c r="N92" s="18" t="str">
        <f t="shared" si="13"/>
        <v>On Time</v>
      </c>
      <c r="O92" s="18" t="str">
        <f t="shared" si="20"/>
        <v/>
      </c>
      <c r="P92" s="18" t="str">
        <f t="shared" si="14"/>
        <v/>
      </c>
      <c r="Q92" s="18"/>
      <c r="R92" s="18" t="str">
        <f t="shared" si="19"/>
        <v/>
      </c>
      <c r="S92" s="26"/>
    </row>
    <row r="93" spans="1:19" x14ac:dyDescent="0.3">
      <c r="A93" s="13">
        <f t="shared" si="17"/>
        <v>45854</v>
      </c>
      <c r="B93" s="18" t="str">
        <f t="shared" si="18"/>
        <v>EMP002</v>
      </c>
      <c r="C93" s="18" t="str">
        <f>IFERROR(VLOOKUP(B93,'Employee Master'!A:G,2,FALSE),"")</f>
        <v>Priya</v>
      </c>
      <c r="D93" s="18" t="str">
        <f>IFERROR(VLOOKUP(B93,'Employee Master'!A:G,3,FALSE),"")</f>
        <v>HR</v>
      </c>
      <c r="E93" s="18" t="str">
        <f>IFERROR(VLOOKUP(B93,'Employee Master'!A:G,4,FALSE),"")</f>
        <v>Manger</v>
      </c>
      <c r="F93" s="21">
        <v>0</v>
      </c>
      <c r="G93" s="21">
        <v>0</v>
      </c>
      <c r="H93" s="18">
        <f>IF(AND('Attendance Tracker'!F93&lt;&gt;"",G93&lt;&gt;""),ROUND((G93-'Attendance Tracker'!F93)*24,1),"")</f>
        <v>0</v>
      </c>
      <c r="I93" s="18" t="str">
        <f t="shared" si="15"/>
        <v>Leave</v>
      </c>
      <c r="J93" s="18" t="s">
        <v>108</v>
      </c>
      <c r="K93" s="18"/>
      <c r="L93" s="18">
        <f t="shared" si="16"/>
        <v>0</v>
      </c>
      <c r="M93" s="20" t="str">
        <f>IF(OR(COUNTIF('holiday list'!A:A, A93)&gt;0, WEEKDAY(A93,2)&gt;5),
   IF(AND(LOWER(TRIM(I93))="present", I93&lt;&gt;""), "Worked on Holiday", "Holiday"),
"")</f>
        <v/>
      </c>
      <c r="N93" s="18" t="str">
        <f t="shared" si="13"/>
        <v>Leave</v>
      </c>
      <c r="O93" s="18" t="str">
        <f t="shared" si="20"/>
        <v/>
      </c>
      <c r="P93" s="18" t="str">
        <f t="shared" si="14"/>
        <v/>
      </c>
      <c r="Q93" s="18"/>
      <c r="R93" s="18" t="str">
        <f t="shared" si="19"/>
        <v/>
      </c>
      <c r="S93" s="26"/>
    </row>
    <row r="94" spans="1:19" x14ac:dyDescent="0.3">
      <c r="A94" s="13">
        <f t="shared" si="17"/>
        <v>45854</v>
      </c>
      <c r="B94" s="18" t="str">
        <f t="shared" si="18"/>
        <v>EMP003</v>
      </c>
      <c r="C94" s="18" t="str">
        <f>IFERROR(VLOOKUP(B94,'Employee Master'!A:G,2,FALSE),"")</f>
        <v>Mini</v>
      </c>
      <c r="D94" s="18" t="str">
        <f>IFERROR(VLOOKUP(B94,'Employee Master'!A:G,3,FALSE),"")</f>
        <v>Sales</v>
      </c>
      <c r="E94" s="18" t="str">
        <f>IFERROR(VLOOKUP(B94,'Employee Master'!A:G,4,FALSE),"")</f>
        <v>Executive</v>
      </c>
      <c r="F94" s="21">
        <v>0.375</v>
      </c>
      <c r="G94" s="21">
        <v>0.75</v>
      </c>
      <c r="H94" s="18">
        <f>IF(AND('Attendance Tracker'!F94&lt;&gt;"",G94&lt;&gt;""),ROUND((G94-'Attendance Tracker'!F94)*24,1),"")</f>
        <v>9</v>
      </c>
      <c r="I94" s="18" t="str">
        <f t="shared" si="15"/>
        <v>Present</v>
      </c>
      <c r="J94" s="18"/>
      <c r="K94" s="18"/>
      <c r="L94" s="18">
        <f t="shared" si="16"/>
        <v>0</v>
      </c>
      <c r="M94" s="20" t="str">
        <f>IF(OR(COUNTIF('holiday list'!A:A, A94)&gt;0, WEEKDAY(A94,2)&gt;5),
   IF(AND(LOWER(TRIM(I94))="present", I94&lt;&gt;""), "Worked on Holiday", "Holiday"),
"")</f>
        <v/>
      </c>
      <c r="N94" s="18" t="str">
        <f t="shared" si="13"/>
        <v>On Time</v>
      </c>
      <c r="O94" s="18" t="str">
        <f t="shared" si="20"/>
        <v/>
      </c>
      <c r="P94" s="18" t="str">
        <f t="shared" si="14"/>
        <v/>
      </c>
      <c r="Q94" s="18"/>
      <c r="R94" s="18" t="str">
        <f t="shared" si="19"/>
        <v/>
      </c>
      <c r="S94" s="26"/>
    </row>
    <row r="95" spans="1:19" x14ac:dyDescent="0.3">
      <c r="A95" s="13">
        <f t="shared" si="17"/>
        <v>45854</v>
      </c>
      <c r="B95" s="18" t="str">
        <f t="shared" si="18"/>
        <v>EMP004</v>
      </c>
      <c r="C95" s="18" t="str">
        <f>IFERROR(VLOOKUP(B95,'Employee Master'!A:G,2,FALSE),"")</f>
        <v>Arun</v>
      </c>
      <c r="D95" s="18" t="str">
        <f>IFERROR(VLOOKUP(B95,'Employee Master'!A:G,3,FALSE),"")</f>
        <v>UI/UX</v>
      </c>
      <c r="E95" s="18" t="str">
        <f>IFERROR(VLOOKUP(B95,'Employee Master'!A:G,4,FALSE),"")</f>
        <v>Designer</v>
      </c>
      <c r="F95" s="21">
        <v>0.375</v>
      </c>
      <c r="G95" s="21">
        <v>0.75</v>
      </c>
      <c r="H95" s="18">
        <f>IF(AND('Attendance Tracker'!F95&lt;&gt;"",G95&lt;&gt;""),ROUND((G95-'Attendance Tracker'!F95)*24,1),"")</f>
        <v>9</v>
      </c>
      <c r="I95" s="18" t="str">
        <f t="shared" si="15"/>
        <v>Present</v>
      </c>
      <c r="J95" s="18"/>
      <c r="K95" s="18"/>
      <c r="L95" s="18">
        <f t="shared" si="16"/>
        <v>0</v>
      </c>
      <c r="M95" s="20" t="str">
        <f>IF(OR(COUNTIF('holiday list'!A:A, A95)&gt;0, WEEKDAY(A95,2)&gt;5),
   IF(AND(LOWER(TRIM(I95))="present", I95&lt;&gt;""), "Worked on Holiday", "Holiday"),
"")</f>
        <v/>
      </c>
      <c r="N95" s="18" t="str">
        <f t="shared" si="13"/>
        <v>On Time</v>
      </c>
      <c r="O95" s="18" t="str">
        <f t="shared" si="20"/>
        <v/>
      </c>
      <c r="P95" s="18" t="str">
        <f t="shared" si="14"/>
        <v/>
      </c>
      <c r="Q95" s="18"/>
      <c r="R95" s="18" t="str">
        <f t="shared" si="19"/>
        <v/>
      </c>
      <c r="S95" s="26"/>
    </row>
    <row r="96" spans="1:19" x14ac:dyDescent="0.3">
      <c r="A96" s="13">
        <f t="shared" si="17"/>
        <v>45854</v>
      </c>
      <c r="B96" s="18" t="str">
        <f t="shared" si="18"/>
        <v>EMP005</v>
      </c>
      <c r="C96" s="18" t="str">
        <f>IFERROR(VLOOKUP(B96,'Employee Master'!A:G,2,FALSE),"")</f>
        <v>Aariz</v>
      </c>
      <c r="D96" s="18" t="str">
        <f>IFERROR(VLOOKUP(B96,'Employee Master'!A:G,3,FALSE),"")</f>
        <v>QA</v>
      </c>
      <c r="E96" s="18" t="str">
        <f>IFERROR(VLOOKUP(B96,'Employee Master'!A:G,4,FALSE),"")</f>
        <v>Developer</v>
      </c>
      <c r="F96" s="21">
        <v>0.375</v>
      </c>
      <c r="G96" s="21">
        <v>0.75</v>
      </c>
      <c r="H96" s="18">
        <f>IF(AND('Attendance Tracker'!F96&lt;&gt;"",G96&lt;&gt;""),ROUND((G96-'Attendance Tracker'!F96)*24,1),"")</f>
        <v>9</v>
      </c>
      <c r="I96" s="18" t="str">
        <f t="shared" si="15"/>
        <v>Present</v>
      </c>
      <c r="J96" s="18"/>
      <c r="K96" s="18"/>
      <c r="L96" s="18">
        <f t="shared" si="16"/>
        <v>0</v>
      </c>
      <c r="M96" s="20" t="str">
        <f>IF(OR(COUNTIF('holiday list'!A:A, A96)&gt;0, WEEKDAY(A96,2)&gt;5),
   IF(AND(LOWER(TRIM(I96))="present", I96&lt;&gt;""), "Worked on Holiday", "Holiday"),
"")</f>
        <v/>
      </c>
      <c r="N96" s="18" t="str">
        <f t="shared" si="13"/>
        <v>On Time</v>
      </c>
      <c r="O96" s="18" t="str">
        <f t="shared" si="20"/>
        <v/>
      </c>
      <c r="P96" s="18" t="str">
        <f t="shared" si="14"/>
        <v/>
      </c>
      <c r="Q96" s="18"/>
      <c r="R96" s="18" t="str">
        <f t="shared" si="19"/>
        <v/>
      </c>
      <c r="S96" s="26"/>
    </row>
    <row r="97" spans="1:19" x14ac:dyDescent="0.3">
      <c r="A97" s="13">
        <f t="shared" si="17"/>
        <v>45854</v>
      </c>
      <c r="B97" s="18" t="str">
        <f t="shared" si="18"/>
        <v>EMP006</v>
      </c>
      <c r="C97" s="18" t="str">
        <f>IFERROR(VLOOKUP(B97,'Employee Master'!A:G,2,FALSE),"")</f>
        <v>zoya</v>
      </c>
      <c r="D97" s="18" t="str">
        <f>IFERROR(VLOOKUP(B97,'Employee Master'!A:G,3,FALSE),"")</f>
        <v>QA</v>
      </c>
      <c r="E97" s="18" t="str">
        <f>IFERROR(VLOOKUP(B97,'Employee Master'!A:G,4,FALSE),"")</f>
        <v>Developer</v>
      </c>
      <c r="F97" s="21">
        <v>0.375</v>
      </c>
      <c r="G97" s="21">
        <v>0.75</v>
      </c>
      <c r="H97" s="18">
        <f>IF(AND('Attendance Tracker'!F97&lt;&gt;"",G97&lt;&gt;""),ROUND((G97-'Attendance Tracker'!F97)*24,1),"")</f>
        <v>9</v>
      </c>
      <c r="I97" s="18" t="str">
        <f t="shared" si="15"/>
        <v>Present</v>
      </c>
      <c r="J97" s="18"/>
      <c r="K97" s="18"/>
      <c r="L97" s="18">
        <f t="shared" si="16"/>
        <v>0</v>
      </c>
      <c r="M97" s="20" t="str">
        <f>IF(OR(COUNTIF('holiday list'!A:A, A97)&gt;0, WEEKDAY(A97,2)&gt;5),
   IF(AND(LOWER(TRIM(I97))="present", I97&lt;&gt;""), "Worked on Holiday", "Holiday"),
"")</f>
        <v/>
      </c>
      <c r="N97" s="18" t="str">
        <f t="shared" si="13"/>
        <v>On Time</v>
      </c>
      <c r="O97" s="18" t="str">
        <f t="shared" si="20"/>
        <v/>
      </c>
      <c r="P97" s="18" t="str">
        <f t="shared" si="14"/>
        <v/>
      </c>
      <c r="Q97" s="18"/>
      <c r="R97" s="18" t="str">
        <f t="shared" si="19"/>
        <v/>
      </c>
      <c r="S97" s="26"/>
    </row>
    <row r="98" spans="1:19" x14ac:dyDescent="0.3">
      <c r="A98" s="13">
        <f t="shared" si="17"/>
        <v>45855</v>
      </c>
      <c r="B98" s="18" t="str">
        <f t="shared" si="18"/>
        <v>EMP001</v>
      </c>
      <c r="C98" s="18" t="str">
        <f>IFERROR(VLOOKUP(B98,'Employee Master'!A:G,2,FALSE),"")</f>
        <v xml:space="preserve">John Doe	</v>
      </c>
      <c r="D98" s="18" t="str">
        <f>IFERROR(VLOOKUP(B98,'Employee Master'!A:G,3,FALSE),"")</f>
        <v>Sales</v>
      </c>
      <c r="E98" s="18" t="str">
        <f>IFERROR(VLOOKUP(B98,'Employee Master'!A:G,4,FALSE),"")</f>
        <v>Executive</v>
      </c>
      <c r="F98" s="21">
        <v>0.375</v>
      </c>
      <c r="G98" s="21">
        <v>0.79166666666666696</v>
      </c>
      <c r="H98" s="18">
        <f>IF(AND('Attendance Tracker'!F98&lt;&gt;"",G98&lt;&gt;""),ROUND((G98-'Attendance Tracker'!F98)*24,1),"")</f>
        <v>10</v>
      </c>
      <c r="I98" s="18" t="str">
        <f t="shared" si="15"/>
        <v>Present</v>
      </c>
      <c r="J98" s="18"/>
      <c r="K98" s="18"/>
      <c r="L98" s="18">
        <f t="shared" si="16"/>
        <v>1</v>
      </c>
      <c r="M98" s="20" t="str">
        <f>IF(OR(COUNTIF('holiday list'!A:A, A98)&gt;0, WEEKDAY(A98,2)&gt;5),
   IF(AND(LOWER(TRIM(I98))="present", I98&lt;&gt;""), "Worked on Holiday", "Holiday"),
"")</f>
        <v/>
      </c>
      <c r="N98" s="18" t="str">
        <f t="shared" ref="N98:N129" si="21">IF(OR(I98="Absent", I98="Leave"), I98, IF(F98="", "", IF(F98&gt;TIME(9,0,0), "Late", "On Time")))</f>
        <v>On Time</v>
      </c>
      <c r="O98" s="18" t="str">
        <f t="shared" si="20"/>
        <v/>
      </c>
      <c r="P98" s="18" t="str">
        <f t="shared" ref="P98:P129" si="22">IF(AND(I98="Present", ISNUMBER(G98), G98&lt;TIME(18,0,0)), "Early Leave", "")</f>
        <v/>
      </c>
      <c r="Q98" s="18"/>
      <c r="R98" s="18" t="str">
        <f t="shared" si="19"/>
        <v/>
      </c>
      <c r="S98" s="26"/>
    </row>
    <row r="99" spans="1:19" x14ac:dyDescent="0.3">
      <c r="A99" s="13">
        <f t="shared" si="17"/>
        <v>45855</v>
      </c>
      <c r="B99" s="18" t="str">
        <f t="shared" si="18"/>
        <v>EMP002</v>
      </c>
      <c r="C99" s="18" t="str">
        <f>IFERROR(VLOOKUP(B99,'Employee Master'!A:G,2,FALSE),"")</f>
        <v>Priya</v>
      </c>
      <c r="D99" s="18" t="str">
        <f>IFERROR(VLOOKUP(B99,'Employee Master'!A:G,3,FALSE),"")</f>
        <v>HR</v>
      </c>
      <c r="E99" s="18" t="str">
        <f>IFERROR(VLOOKUP(B99,'Employee Master'!A:G,4,FALSE),"")</f>
        <v>Manger</v>
      </c>
      <c r="F99" s="21">
        <v>0</v>
      </c>
      <c r="G99" s="21">
        <v>0</v>
      </c>
      <c r="H99" s="18">
        <f>IF(AND('Attendance Tracker'!F99&lt;&gt;"",G99&lt;&gt;""),ROUND((G99-'Attendance Tracker'!F99)*24,1),"")</f>
        <v>0</v>
      </c>
      <c r="I99" s="18" t="str">
        <f t="shared" si="15"/>
        <v>Leave</v>
      </c>
      <c r="J99" s="18" t="s">
        <v>108</v>
      </c>
      <c r="K99" s="18"/>
      <c r="L99" s="18">
        <f t="shared" si="16"/>
        <v>0</v>
      </c>
      <c r="M99" s="20" t="str">
        <f>IF(OR(COUNTIF('holiday list'!A:A, A99)&gt;0, WEEKDAY(A99,2)&gt;5),
   IF(AND(LOWER(TRIM(I99))="present", I99&lt;&gt;""), "Worked on Holiday", "Holiday"),
"")</f>
        <v/>
      </c>
      <c r="N99" s="18" t="str">
        <f t="shared" si="21"/>
        <v>Leave</v>
      </c>
      <c r="O99" s="18" t="str">
        <f t="shared" si="20"/>
        <v/>
      </c>
      <c r="P99" s="18" t="str">
        <f t="shared" si="22"/>
        <v/>
      </c>
      <c r="Q99" s="18"/>
      <c r="R99" s="18" t="str">
        <f t="shared" si="19"/>
        <v/>
      </c>
      <c r="S99" s="26"/>
    </row>
    <row r="100" spans="1:19" x14ac:dyDescent="0.3">
      <c r="A100" s="13">
        <f t="shared" si="17"/>
        <v>45855</v>
      </c>
      <c r="B100" s="18" t="str">
        <f t="shared" si="18"/>
        <v>EMP003</v>
      </c>
      <c r="C100" s="18" t="str">
        <f>IFERROR(VLOOKUP(B100,'Employee Master'!A:G,2,FALSE),"")</f>
        <v>Mini</v>
      </c>
      <c r="D100" s="18" t="str">
        <f>IFERROR(VLOOKUP(B100,'Employee Master'!A:G,3,FALSE),"")</f>
        <v>Sales</v>
      </c>
      <c r="E100" s="18" t="str">
        <f>IFERROR(VLOOKUP(B100,'Employee Master'!A:G,4,FALSE),"")</f>
        <v>Executive</v>
      </c>
      <c r="F100" s="21">
        <v>0.375</v>
      </c>
      <c r="G100" s="21">
        <v>0.875</v>
      </c>
      <c r="H100" s="18">
        <f>IF(AND('Attendance Tracker'!F100&lt;&gt;"",G100&lt;&gt;""),ROUND((G100-'Attendance Tracker'!F100)*24,1),"")</f>
        <v>12</v>
      </c>
      <c r="I100" s="18" t="str">
        <f t="shared" si="15"/>
        <v>Present</v>
      </c>
      <c r="J100" s="18"/>
      <c r="K100" s="18"/>
      <c r="L100" s="18">
        <f t="shared" si="16"/>
        <v>3</v>
      </c>
      <c r="M100" s="20" t="str">
        <f>IF(OR(COUNTIF('holiday list'!A:A, A100)&gt;0, WEEKDAY(A100,2)&gt;5),
   IF(AND(LOWER(TRIM(I100))="present", I100&lt;&gt;""), "Worked on Holiday", "Holiday"),
"")</f>
        <v/>
      </c>
      <c r="N100" s="18" t="str">
        <f t="shared" si="21"/>
        <v>On Time</v>
      </c>
      <c r="O100" s="18" t="str">
        <f t="shared" si="20"/>
        <v/>
      </c>
      <c r="P100" s="18" t="str">
        <f t="shared" si="22"/>
        <v/>
      </c>
      <c r="Q100" s="18"/>
      <c r="R100" s="18" t="str">
        <f t="shared" si="19"/>
        <v/>
      </c>
      <c r="S100" s="26"/>
    </row>
    <row r="101" spans="1:19" x14ac:dyDescent="0.3">
      <c r="A101" s="13">
        <f t="shared" si="17"/>
        <v>45855</v>
      </c>
      <c r="B101" s="18" t="str">
        <f t="shared" si="18"/>
        <v>EMP004</v>
      </c>
      <c r="C101" s="18" t="str">
        <f>IFERROR(VLOOKUP(B101,'Employee Master'!A:G,2,FALSE),"")</f>
        <v>Arun</v>
      </c>
      <c r="D101" s="18" t="str">
        <f>IFERROR(VLOOKUP(B101,'Employee Master'!A:G,3,FALSE),"")</f>
        <v>UI/UX</v>
      </c>
      <c r="E101" s="18" t="str">
        <f>IFERROR(VLOOKUP(B101,'Employee Master'!A:G,4,FALSE),"")</f>
        <v>Designer</v>
      </c>
      <c r="F101" s="21">
        <v>0.375</v>
      </c>
      <c r="G101" s="21">
        <v>0.875</v>
      </c>
      <c r="H101" s="18">
        <f>IF(AND('Attendance Tracker'!F101&lt;&gt;"",G101&lt;&gt;""),ROUND((G101-'Attendance Tracker'!F101)*24,1),"")</f>
        <v>12</v>
      </c>
      <c r="I101" s="18" t="str">
        <f t="shared" si="15"/>
        <v>Present</v>
      </c>
      <c r="J101" s="18"/>
      <c r="K101" s="18"/>
      <c r="L101" s="18">
        <f t="shared" si="16"/>
        <v>3</v>
      </c>
      <c r="M101" s="20" t="str">
        <f>IF(OR(COUNTIF('holiday list'!A:A, A101)&gt;0, WEEKDAY(A101,2)&gt;5),
   IF(AND(LOWER(TRIM(I101))="present", I101&lt;&gt;""), "Worked on Holiday", "Holiday"),
"")</f>
        <v/>
      </c>
      <c r="N101" s="18" t="str">
        <f t="shared" si="21"/>
        <v>On Time</v>
      </c>
      <c r="O101" s="18" t="str">
        <f t="shared" si="20"/>
        <v/>
      </c>
      <c r="P101" s="18" t="str">
        <f t="shared" si="22"/>
        <v/>
      </c>
      <c r="Q101" s="18"/>
      <c r="R101" s="18" t="str">
        <f t="shared" si="19"/>
        <v/>
      </c>
      <c r="S101" s="26"/>
    </row>
    <row r="102" spans="1:19" x14ac:dyDescent="0.3">
      <c r="A102" s="13">
        <f t="shared" si="17"/>
        <v>45855</v>
      </c>
      <c r="B102" s="18" t="str">
        <f t="shared" si="18"/>
        <v>EMP005</v>
      </c>
      <c r="C102" s="18" t="str">
        <f>IFERROR(VLOOKUP(B102,'Employee Master'!A:G,2,FALSE),"")</f>
        <v>Aariz</v>
      </c>
      <c r="D102" s="18" t="str">
        <f>IFERROR(VLOOKUP(B102,'Employee Master'!A:G,3,FALSE),"")</f>
        <v>QA</v>
      </c>
      <c r="E102" s="18" t="str">
        <f>IFERROR(VLOOKUP(B102,'Employee Master'!A:G,4,FALSE),"")</f>
        <v>Developer</v>
      </c>
      <c r="F102" s="21">
        <v>0.375</v>
      </c>
      <c r="G102" s="21">
        <v>0.875</v>
      </c>
      <c r="H102" s="18">
        <f>IF(AND('Attendance Tracker'!F102&lt;&gt;"",G102&lt;&gt;""),ROUND((G102-'Attendance Tracker'!F102)*24,1),"")</f>
        <v>12</v>
      </c>
      <c r="I102" s="18" t="str">
        <f t="shared" si="15"/>
        <v>Present</v>
      </c>
      <c r="J102" s="18"/>
      <c r="K102" s="18"/>
      <c r="L102" s="18">
        <f t="shared" si="16"/>
        <v>3</v>
      </c>
      <c r="M102" s="20" t="str">
        <f>IF(OR(COUNTIF('holiday list'!A:A, A102)&gt;0, WEEKDAY(A102,2)&gt;5),
   IF(AND(LOWER(TRIM(I102))="present", I102&lt;&gt;""), "Worked on Holiday", "Holiday"),
"")</f>
        <v/>
      </c>
      <c r="N102" s="18" t="str">
        <f t="shared" si="21"/>
        <v>On Time</v>
      </c>
      <c r="O102" s="18" t="str">
        <f t="shared" si="20"/>
        <v/>
      </c>
      <c r="P102" s="18" t="str">
        <f t="shared" si="22"/>
        <v/>
      </c>
      <c r="Q102" s="18"/>
      <c r="R102" s="18" t="str">
        <f t="shared" si="19"/>
        <v/>
      </c>
      <c r="S102" s="26"/>
    </row>
    <row r="103" spans="1:19" x14ac:dyDescent="0.3">
      <c r="A103" s="13">
        <f t="shared" si="17"/>
        <v>45855</v>
      </c>
      <c r="B103" s="18" t="str">
        <f t="shared" si="18"/>
        <v>EMP006</v>
      </c>
      <c r="C103" s="18" t="str">
        <f>IFERROR(VLOOKUP(B103,'Employee Master'!A:G,2,FALSE),"")</f>
        <v>zoya</v>
      </c>
      <c r="D103" s="18" t="str">
        <f>IFERROR(VLOOKUP(B103,'Employee Master'!A:G,3,FALSE),"")</f>
        <v>QA</v>
      </c>
      <c r="E103" s="18" t="str">
        <f>IFERROR(VLOOKUP(B103,'Employee Master'!A:G,4,FALSE),"")</f>
        <v>Developer</v>
      </c>
      <c r="F103" s="21">
        <v>0.375</v>
      </c>
      <c r="G103" s="21">
        <v>0.875</v>
      </c>
      <c r="H103" s="18">
        <f>IF(AND('Attendance Tracker'!F103&lt;&gt;"",G103&lt;&gt;""),ROUND((G103-'Attendance Tracker'!F103)*24,1),"")</f>
        <v>12</v>
      </c>
      <c r="I103" s="18" t="str">
        <f t="shared" si="15"/>
        <v>Present</v>
      </c>
      <c r="J103" s="18"/>
      <c r="K103" s="18"/>
      <c r="L103" s="18">
        <f t="shared" si="16"/>
        <v>3</v>
      </c>
      <c r="M103" s="20" t="str">
        <f>IF(OR(COUNTIF('holiday list'!A:A, A103)&gt;0, WEEKDAY(A103,2)&gt;5),
   IF(AND(LOWER(TRIM(I103))="present", I103&lt;&gt;""), "Worked on Holiday", "Holiday"),
"")</f>
        <v/>
      </c>
      <c r="N103" s="18" t="str">
        <f t="shared" si="21"/>
        <v>On Time</v>
      </c>
      <c r="O103" s="18" t="str">
        <f t="shared" si="20"/>
        <v/>
      </c>
      <c r="P103" s="18" t="str">
        <f t="shared" si="22"/>
        <v/>
      </c>
      <c r="Q103" s="18"/>
      <c r="R103" s="18" t="str">
        <f t="shared" ref="R103:R134" si="23">IF(AND(I103="Present", OR(F103="", G103="")), "Missing Punch", "")</f>
        <v/>
      </c>
      <c r="S103" s="26"/>
    </row>
    <row r="104" spans="1:19" x14ac:dyDescent="0.3">
      <c r="A104" s="13">
        <f t="shared" si="17"/>
        <v>45856</v>
      </c>
      <c r="B104" s="18" t="str">
        <f t="shared" si="18"/>
        <v>EMP001</v>
      </c>
      <c r="C104" s="18" t="str">
        <f>IFERROR(VLOOKUP(B104,'Employee Master'!A:G,2,FALSE),"")</f>
        <v xml:space="preserve">John Doe	</v>
      </c>
      <c r="D104" s="18" t="str">
        <f>IFERROR(VLOOKUP(B104,'Employee Master'!A:G,3,FALSE),"")</f>
        <v>Sales</v>
      </c>
      <c r="E104" s="18" t="str">
        <f>IFERROR(VLOOKUP(B104,'Employee Master'!A:G,4,FALSE),"")</f>
        <v>Executive</v>
      </c>
      <c r="F104" s="21">
        <v>0.375</v>
      </c>
      <c r="G104" s="21">
        <v>0.875</v>
      </c>
      <c r="H104" s="18">
        <f>IF(AND('Attendance Tracker'!F104&lt;&gt;"",G104&lt;&gt;""),ROUND((G104-'Attendance Tracker'!F104)*24,1),"")</f>
        <v>12</v>
      </c>
      <c r="I104" s="18" t="str">
        <f t="shared" si="15"/>
        <v>Present</v>
      </c>
      <c r="J104" s="18"/>
      <c r="K104" s="18"/>
      <c r="L104" s="18">
        <f t="shared" si="16"/>
        <v>3</v>
      </c>
      <c r="M104" s="20" t="str">
        <f>IF(OR(COUNTIF('holiday list'!A:A, A104)&gt;0, WEEKDAY(A104,2)&gt;5),
   IF(AND(LOWER(TRIM(I104))="present", I104&lt;&gt;""), "Worked on Holiday", "Holiday"),
"")</f>
        <v/>
      </c>
      <c r="N104" s="18" t="str">
        <f t="shared" si="21"/>
        <v>On Time</v>
      </c>
      <c r="O104" s="18" t="str">
        <f t="shared" si="20"/>
        <v/>
      </c>
      <c r="P104" s="18" t="str">
        <f t="shared" si="22"/>
        <v/>
      </c>
      <c r="Q104" s="18"/>
      <c r="R104" s="18" t="str">
        <f t="shared" si="23"/>
        <v/>
      </c>
      <c r="S104" s="26"/>
    </row>
    <row r="105" spans="1:19" x14ac:dyDescent="0.3">
      <c r="A105" s="13">
        <f t="shared" si="17"/>
        <v>45856</v>
      </c>
      <c r="B105" s="18" t="str">
        <f t="shared" si="18"/>
        <v>EMP002</v>
      </c>
      <c r="C105" s="18" t="str">
        <f>IFERROR(VLOOKUP(B105,'Employee Master'!A:G,2,FALSE),"")</f>
        <v>Priya</v>
      </c>
      <c r="D105" s="18" t="str">
        <f>IFERROR(VLOOKUP(B105,'Employee Master'!A:G,3,FALSE),"")</f>
        <v>HR</v>
      </c>
      <c r="E105" s="18" t="str">
        <f>IFERROR(VLOOKUP(B105,'Employee Master'!A:G,4,FALSE),"")</f>
        <v>Manger</v>
      </c>
      <c r="F105" s="21">
        <v>0</v>
      </c>
      <c r="G105" s="21">
        <v>0</v>
      </c>
      <c r="H105" s="18">
        <f>IF(AND('Attendance Tracker'!F105&lt;&gt;"",G105&lt;&gt;""),ROUND((G105-'Attendance Tracker'!F105)*24,1),"")</f>
        <v>0</v>
      </c>
      <c r="I105" s="18" t="str">
        <f t="shared" si="15"/>
        <v>Leave</v>
      </c>
      <c r="J105" s="18" t="s">
        <v>108</v>
      </c>
      <c r="K105" s="18"/>
      <c r="L105" s="18">
        <f t="shared" si="16"/>
        <v>0</v>
      </c>
      <c r="M105" s="20" t="str">
        <f>IF(OR(COUNTIF('holiday list'!A:A, A105)&gt;0, WEEKDAY(A105,2)&gt;5),
   IF(AND(LOWER(TRIM(I105))="present", I105&lt;&gt;""), "Worked on Holiday", "Holiday"),
"")</f>
        <v/>
      </c>
      <c r="N105" s="18" t="str">
        <f t="shared" si="21"/>
        <v>Leave</v>
      </c>
      <c r="O105" s="18" t="str">
        <f t="shared" si="20"/>
        <v/>
      </c>
      <c r="P105" s="18" t="str">
        <f t="shared" si="22"/>
        <v/>
      </c>
      <c r="Q105" s="18"/>
      <c r="R105" s="18" t="str">
        <f t="shared" si="23"/>
        <v/>
      </c>
      <c r="S105" s="26"/>
    </row>
    <row r="106" spans="1:19" x14ac:dyDescent="0.3">
      <c r="A106" s="13">
        <f t="shared" si="17"/>
        <v>45856</v>
      </c>
      <c r="B106" s="18" t="str">
        <f t="shared" si="18"/>
        <v>EMP003</v>
      </c>
      <c r="C106" s="18" t="str">
        <f>IFERROR(VLOOKUP(B106,'Employee Master'!A:G,2,FALSE),"")</f>
        <v>Mini</v>
      </c>
      <c r="D106" s="18" t="str">
        <f>IFERROR(VLOOKUP(B106,'Employee Master'!A:G,3,FALSE),"")</f>
        <v>Sales</v>
      </c>
      <c r="E106" s="18" t="str">
        <f>IFERROR(VLOOKUP(B106,'Employee Master'!A:G,4,FALSE),"")</f>
        <v>Executive</v>
      </c>
      <c r="F106" s="21">
        <v>0.375</v>
      </c>
      <c r="G106" s="21">
        <v>0.75</v>
      </c>
      <c r="H106" s="18">
        <f>IF(AND('Attendance Tracker'!F106&lt;&gt;"",G106&lt;&gt;""),ROUND((G106-'Attendance Tracker'!F106)*24,1),"")</f>
        <v>9</v>
      </c>
      <c r="I106" s="18" t="str">
        <f t="shared" si="15"/>
        <v>Present</v>
      </c>
      <c r="J106" s="18"/>
      <c r="K106" s="18"/>
      <c r="L106" s="18">
        <f t="shared" si="16"/>
        <v>0</v>
      </c>
      <c r="M106" s="20" t="str">
        <f>IF(OR(COUNTIF('holiday list'!A:A, A106)&gt;0, WEEKDAY(A106,2)&gt;5),
   IF(AND(LOWER(TRIM(I106))="present", I106&lt;&gt;""), "Worked on Holiday", "Holiday"),
"")</f>
        <v/>
      </c>
      <c r="N106" s="18" t="str">
        <f t="shared" si="21"/>
        <v>On Time</v>
      </c>
      <c r="O106" s="18" t="str">
        <f t="shared" si="20"/>
        <v/>
      </c>
      <c r="P106" s="18" t="str">
        <f t="shared" si="22"/>
        <v/>
      </c>
      <c r="Q106" s="18"/>
      <c r="R106" s="18" t="str">
        <f t="shared" si="23"/>
        <v/>
      </c>
      <c r="S106" s="26"/>
    </row>
    <row r="107" spans="1:19" x14ac:dyDescent="0.3">
      <c r="A107" s="13">
        <f t="shared" si="17"/>
        <v>45856</v>
      </c>
      <c r="B107" s="18" t="str">
        <f t="shared" si="18"/>
        <v>EMP004</v>
      </c>
      <c r="C107" s="18" t="str">
        <f>IFERROR(VLOOKUP(B107,'Employee Master'!A:G,2,FALSE),"")</f>
        <v>Arun</v>
      </c>
      <c r="D107" s="18" t="str">
        <f>IFERROR(VLOOKUP(B107,'Employee Master'!A:G,3,FALSE),"")</f>
        <v>UI/UX</v>
      </c>
      <c r="E107" s="18" t="str">
        <f>IFERROR(VLOOKUP(B107,'Employee Master'!A:G,4,FALSE),"")</f>
        <v>Designer</v>
      </c>
      <c r="F107" s="21">
        <v>0.375</v>
      </c>
      <c r="G107" s="21">
        <v>0.75</v>
      </c>
      <c r="H107" s="18">
        <f>IF(AND('Attendance Tracker'!F107&lt;&gt;"",G107&lt;&gt;""),ROUND((G107-'Attendance Tracker'!F107)*24,1),"")</f>
        <v>9</v>
      </c>
      <c r="I107" s="18" t="str">
        <f t="shared" si="15"/>
        <v>Present</v>
      </c>
      <c r="J107" s="18"/>
      <c r="K107" s="18"/>
      <c r="L107" s="18">
        <f t="shared" si="16"/>
        <v>0</v>
      </c>
      <c r="M107" s="20" t="str">
        <f>IF(OR(COUNTIF('holiday list'!A:A, A107)&gt;0, WEEKDAY(A107,2)&gt;5),
   IF(AND(LOWER(TRIM(I107))="present", I107&lt;&gt;""), "Worked on Holiday", "Holiday"),
"")</f>
        <v/>
      </c>
      <c r="N107" s="18" t="str">
        <f t="shared" si="21"/>
        <v>On Time</v>
      </c>
      <c r="O107" s="18" t="str">
        <f t="shared" si="20"/>
        <v/>
      </c>
      <c r="P107" s="18" t="str">
        <f t="shared" si="22"/>
        <v/>
      </c>
      <c r="Q107" s="18"/>
      <c r="R107" s="18" t="str">
        <f t="shared" si="23"/>
        <v/>
      </c>
      <c r="S107" s="26"/>
    </row>
    <row r="108" spans="1:19" x14ac:dyDescent="0.3">
      <c r="A108" s="13">
        <f t="shared" si="17"/>
        <v>45856</v>
      </c>
      <c r="B108" s="18" t="str">
        <f t="shared" si="18"/>
        <v>EMP005</v>
      </c>
      <c r="C108" s="18" t="str">
        <f>IFERROR(VLOOKUP(B108,'Employee Master'!A:G,2,FALSE),"")</f>
        <v>Aariz</v>
      </c>
      <c r="D108" s="18" t="str">
        <f>IFERROR(VLOOKUP(B108,'Employee Master'!A:G,3,FALSE),"")</f>
        <v>QA</v>
      </c>
      <c r="E108" s="18" t="str">
        <f>IFERROR(VLOOKUP(B108,'Employee Master'!A:G,4,FALSE),"")</f>
        <v>Developer</v>
      </c>
      <c r="F108" s="21">
        <v>0.375</v>
      </c>
      <c r="G108" s="21">
        <v>0.75</v>
      </c>
      <c r="H108" s="18">
        <f>IF(AND('Attendance Tracker'!F108&lt;&gt;"",G108&lt;&gt;""),ROUND((G108-'Attendance Tracker'!F108)*24,1),"")</f>
        <v>9</v>
      </c>
      <c r="I108" s="18" t="str">
        <f t="shared" si="15"/>
        <v>Present</v>
      </c>
      <c r="J108" s="18"/>
      <c r="K108" s="18"/>
      <c r="L108" s="18">
        <f t="shared" si="16"/>
        <v>0</v>
      </c>
      <c r="M108" s="20" t="str">
        <f>IF(OR(COUNTIF('holiday list'!A:A, A108)&gt;0, WEEKDAY(A108,2)&gt;5),
   IF(AND(LOWER(TRIM(I108))="present", I108&lt;&gt;""), "Worked on Holiday", "Holiday"),
"")</f>
        <v/>
      </c>
      <c r="N108" s="18" t="str">
        <f t="shared" si="21"/>
        <v>On Time</v>
      </c>
      <c r="O108" s="18" t="str">
        <f t="shared" si="20"/>
        <v/>
      </c>
      <c r="P108" s="18" t="str">
        <f t="shared" si="22"/>
        <v/>
      </c>
      <c r="Q108" s="18"/>
      <c r="R108" s="18" t="str">
        <f t="shared" si="23"/>
        <v/>
      </c>
      <c r="S108" s="26"/>
    </row>
    <row r="109" spans="1:19" x14ac:dyDescent="0.3">
      <c r="A109" s="13">
        <f t="shared" si="17"/>
        <v>45856</v>
      </c>
      <c r="B109" s="18" t="str">
        <f t="shared" si="18"/>
        <v>EMP006</v>
      </c>
      <c r="C109" s="18" t="str">
        <f>IFERROR(VLOOKUP(B109,'Employee Master'!A:G,2,FALSE),"")</f>
        <v>zoya</v>
      </c>
      <c r="D109" s="18" t="str">
        <f>IFERROR(VLOOKUP(B109,'Employee Master'!A:G,3,FALSE),"")</f>
        <v>QA</v>
      </c>
      <c r="E109" s="18" t="str">
        <f>IFERROR(VLOOKUP(B109,'Employee Master'!A:G,4,FALSE),"")</f>
        <v>Developer</v>
      </c>
      <c r="F109" s="21">
        <v>0.375</v>
      </c>
      <c r="G109" s="21">
        <v>0.75</v>
      </c>
      <c r="H109" s="18">
        <f>IF(AND('Attendance Tracker'!F109&lt;&gt;"",G109&lt;&gt;""),ROUND((G109-'Attendance Tracker'!F109)*24,1),"")</f>
        <v>9</v>
      </c>
      <c r="I109" s="18" t="str">
        <f t="shared" si="15"/>
        <v>Present</v>
      </c>
      <c r="J109" s="18"/>
      <c r="K109" s="18"/>
      <c r="L109" s="18">
        <f t="shared" si="16"/>
        <v>0</v>
      </c>
      <c r="M109" s="20" t="str">
        <f>IF(OR(COUNTIF('holiday list'!A:A, A109)&gt;0, WEEKDAY(A109,2)&gt;5),
   IF(AND(LOWER(TRIM(I109))="present", I109&lt;&gt;""), "Worked on Holiday", "Holiday"),
"")</f>
        <v/>
      </c>
      <c r="N109" s="18" t="str">
        <f t="shared" si="21"/>
        <v>On Time</v>
      </c>
      <c r="O109" s="18" t="str">
        <f t="shared" si="20"/>
        <v/>
      </c>
      <c r="P109" s="18" t="str">
        <f t="shared" si="22"/>
        <v/>
      </c>
      <c r="Q109" s="18"/>
      <c r="R109" s="18" t="str">
        <f t="shared" si="23"/>
        <v/>
      </c>
      <c r="S109" s="26"/>
    </row>
    <row r="110" spans="1:19" x14ac:dyDescent="0.3">
      <c r="A110" s="13">
        <f t="shared" si="17"/>
        <v>45857</v>
      </c>
      <c r="B110" s="18" t="str">
        <f t="shared" si="18"/>
        <v>EMP001</v>
      </c>
      <c r="C110" s="18" t="str">
        <f>IFERROR(VLOOKUP(B110,'Employee Master'!A:G,2,FALSE),"")</f>
        <v xml:space="preserve">John Doe	</v>
      </c>
      <c r="D110" s="18" t="str">
        <f>IFERROR(VLOOKUP(B110,'Employee Master'!A:G,3,FALSE),"")</f>
        <v>Sales</v>
      </c>
      <c r="E110" s="18" t="str">
        <f>IFERROR(VLOOKUP(B110,'Employee Master'!A:G,4,FALSE),"")</f>
        <v>Executive</v>
      </c>
      <c r="F110" s="21">
        <v>0.375</v>
      </c>
      <c r="G110" s="21">
        <v>0.75</v>
      </c>
      <c r="H110" s="18">
        <f>IF(AND('Attendance Tracker'!F110&lt;&gt;"",G110&lt;&gt;""),ROUND((G110-'Attendance Tracker'!F110)*24,1),"")</f>
        <v>9</v>
      </c>
      <c r="I110" s="18" t="str">
        <f t="shared" si="15"/>
        <v>Present</v>
      </c>
      <c r="J110" s="18"/>
      <c r="K110" s="18"/>
      <c r="L110" s="18">
        <f t="shared" si="16"/>
        <v>0</v>
      </c>
      <c r="M110" s="20" t="str">
        <f>IF(OR(COUNTIF('holiday list'!A:A, A110)&gt;0, WEEKDAY(A110,2)&gt;5),
   IF(AND(LOWER(TRIM(I110))="present", I110&lt;&gt;""), "Worked on Holiday", "Holiday"),
"")</f>
        <v>Worked on Holiday</v>
      </c>
      <c r="N110" s="18" t="str">
        <f t="shared" si="21"/>
        <v>On Time</v>
      </c>
      <c r="O110" s="18" t="str">
        <f t="shared" si="20"/>
        <v/>
      </c>
      <c r="P110" s="18" t="str">
        <f t="shared" si="22"/>
        <v/>
      </c>
      <c r="Q110" s="18"/>
      <c r="R110" s="18" t="str">
        <f t="shared" si="23"/>
        <v/>
      </c>
      <c r="S110" s="26"/>
    </row>
    <row r="111" spans="1:19" x14ac:dyDescent="0.3">
      <c r="A111" s="13">
        <f t="shared" si="17"/>
        <v>45857</v>
      </c>
      <c r="B111" s="18" t="str">
        <f t="shared" si="18"/>
        <v>EMP002</v>
      </c>
      <c r="C111" s="18" t="str">
        <f>IFERROR(VLOOKUP(B111,'Employee Master'!A:G,2,FALSE),"")</f>
        <v>Priya</v>
      </c>
      <c r="D111" s="18" t="str">
        <f>IFERROR(VLOOKUP(B111,'Employee Master'!A:G,3,FALSE),"")</f>
        <v>HR</v>
      </c>
      <c r="E111" s="18" t="str">
        <f>IFERROR(VLOOKUP(B111,'Employee Master'!A:G,4,FALSE),"")</f>
        <v>Manger</v>
      </c>
      <c r="F111" s="21">
        <v>0</v>
      </c>
      <c r="G111" s="21">
        <v>0</v>
      </c>
      <c r="H111" s="18">
        <f>IF(AND('Attendance Tracker'!F111&lt;&gt;"",G111&lt;&gt;""),ROUND((G111-'Attendance Tracker'!F111)*24,1),"")</f>
        <v>0</v>
      </c>
      <c r="I111" s="18" t="str">
        <f t="shared" si="15"/>
        <v>Leave</v>
      </c>
      <c r="J111" s="18" t="s">
        <v>108</v>
      </c>
      <c r="K111" s="18"/>
      <c r="L111" s="18">
        <f t="shared" si="16"/>
        <v>0</v>
      </c>
      <c r="M111" s="20" t="str">
        <f>IF(OR(COUNTIF('holiday list'!A:A, A111)&gt;0, WEEKDAY(A111,2)&gt;5),
   IF(AND(LOWER(TRIM(I111))="present", I111&lt;&gt;""), "Worked on Holiday", "Holiday"),
"")</f>
        <v>Holiday</v>
      </c>
      <c r="N111" s="18" t="str">
        <f t="shared" si="21"/>
        <v>Leave</v>
      </c>
      <c r="O111" s="18" t="str">
        <f t="shared" si="20"/>
        <v/>
      </c>
      <c r="P111" s="18" t="str">
        <f t="shared" si="22"/>
        <v/>
      </c>
      <c r="Q111" s="18"/>
      <c r="R111" s="18" t="str">
        <f t="shared" si="23"/>
        <v/>
      </c>
      <c r="S111" s="26"/>
    </row>
    <row r="112" spans="1:19" x14ac:dyDescent="0.3">
      <c r="A112" s="13">
        <f t="shared" si="17"/>
        <v>45857</v>
      </c>
      <c r="B112" s="18" t="str">
        <f t="shared" si="18"/>
        <v>EMP003</v>
      </c>
      <c r="C112" s="18" t="str">
        <f>IFERROR(VLOOKUP(B112,'Employee Master'!A:G,2,FALSE),"")</f>
        <v>Mini</v>
      </c>
      <c r="D112" s="18" t="str">
        <f>IFERROR(VLOOKUP(B112,'Employee Master'!A:G,3,FALSE),"")</f>
        <v>Sales</v>
      </c>
      <c r="E112" s="18" t="str">
        <f>IFERROR(VLOOKUP(B112,'Employee Master'!A:G,4,FALSE),"")</f>
        <v>Executive</v>
      </c>
      <c r="F112" s="21">
        <v>0</v>
      </c>
      <c r="G112" s="21">
        <v>0</v>
      </c>
      <c r="H112" s="18">
        <f>IF(AND('Attendance Tracker'!F112&lt;&gt;"",G112&lt;&gt;""),ROUND((G112-'Attendance Tracker'!F112)*24,1),"")</f>
        <v>0</v>
      </c>
      <c r="I112" s="18" t="str">
        <f t="shared" si="15"/>
        <v>Absent</v>
      </c>
      <c r="J112" s="18"/>
      <c r="K112" s="18"/>
      <c r="L112" s="18">
        <f t="shared" si="16"/>
        <v>0</v>
      </c>
      <c r="M112" s="20" t="str">
        <f>IF(OR(COUNTIF('holiday list'!A:A, A112)&gt;0, WEEKDAY(A112,2)&gt;5),
   IF(AND(LOWER(TRIM(I112))="present", I112&lt;&gt;""), "Worked on Holiday", "Holiday"),
"")</f>
        <v>Holiday</v>
      </c>
      <c r="N112" s="18" t="str">
        <f t="shared" si="21"/>
        <v>Absent</v>
      </c>
      <c r="O112" s="18" t="str">
        <f t="shared" si="20"/>
        <v/>
      </c>
      <c r="P112" s="18" t="str">
        <f t="shared" si="22"/>
        <v/>
      </c>
      <c r="Q112" s="18"/>
      <c r="R112" s="18" t="str">
        <f t="shared" si="23"/>
        <v/>
      </c>
      <c r="S112" s="26"/>
    </row>
    <row r="113" spans="1:19" x14ac:dyDescent="0.3">
      <c r="A113" s="13">
        <f t="shared" si="17"/>
        <v>45857</v>
      </c>
      <c r="B113" s="18" t="str">
        <f t="shared" si="18"/>
        <v>EMP004</v>
      </c>
      <c r="C113" s="18" t="str">
        <f>IFERROR(VLOOKUP(B113,'Employee Master'!A:G,2,FALSE),"")</f>
        <v>Arun</v>
      </c>
      <c r="D113" s="18" t="str">
        <f>IFERROR(VLOOKUP(B113,'Employee Master'!A:G,3,FALSE),"")</f>
        <v>UI/UX</v>
      </c>
      <c r="E113" s="18" t="str">
        <f>IFERROR(VLOOKUP(B113,'Employee Master'!A:G,4,FALSE),"")</f>
        <v>Designer</v>
      </c>
      <c r="F113" s="21">
        <v>0.375</v>
      </c>
      <c r="G113" s="21">
        <v>0.75</v>
      </c>
      <c r="H113" s="18">
        <f>IF(AND('Attendance Tracker'!F113&lt;&gt;"",G113&lt;&gt;""),ROUND((G113-'Attendance Tracker'!F113)*24,1),"")</f>
        <v>9</v>
      </c>
      <c r="I113" s="18" t="str">
        <f t="shared" si="15"/>
        <v>Present</v>
      </c>
      <c r="J113" s="18"/>
      <c r="K113" s="18"/>
      <c r="L113" s="18">
        <f t="shared" si="16"/>
        <v>0</v>
      </c>
      <c r="M113" s="20" t="str">
        <f>IF(OR(COUNTIF('holiday list'!A:A, A113)&gt;0, WEEKDAY(A113,2)&gt;5),
   IF(AND(LOWER(TRIM(I113))="present", I113&lt;&gt;""), "Worked on Holiday", "Holiday"),
"")</f>
        <v>Worked on Holiday</v>
      </c>
      <c r="N113" s="18" t="str">
        <f t="shared" si="21"/>
        <v>On Time</v>
      </c>
      <c r="O113" s="18" t="str">
        <f t="shared" si="20"/>
        <v/>
      </c>
      <c r="P113" s="18" t="str">
        <f t="shared" si="22"/>
        <v/>
      </c>
      <c r="Q113" s="18"/>
      <c r="R113" s="18" t="str">
        <f t="shared" si="23"/>
        <v/>
      </c>
      <c r="S113" s="26"/>
    </row>
    <row r="114" spans="1:19" x14ac:dyDescent="0.3">
      <c r="A114" s="13">
        <f t="shared" si="17"/>
        <v>45857</v>
      </c>
      <c r="B114" s="18" t="str">
        <f t="shared" si="18"/>
        <v>EMP005</v>
      </c>
      <c r="C114" s="18" t="str">
        <f>IFERROR(VLOOKUP(B114,'Employee Master'!A:G,2,FALSE),"")</f>
        <v>Aariz</v>
      </c>
      <c r="D114" s="18" t="str">
        <f>IFERROR(VLOOKUP(B114,'Employee Master'!A:G,3,FALSE),"")</f>
        <v>QA</v>
      </c>
      <c r="E114" s="18" t="str">
        <f>IFERROR(VLOOKUP(B114,'Employee Master'!A:G,4,FALSE),"")</f>
        <v>Developer</v>
      </c>
      <c r="F114" s="21">
        <v>0.375</v>
      </c>
      <c r="G114" s="21">
        <v>0.75</v>
      </c>
      <c r="H114" s="18">
        <f>IF(AND('Attendance Tracker'!F114&lt;&gt;"",G114&lt;&gt;""),ROUND((G114-'Attendance Tracker'!F114)*24,1),"")</f>
        <v>9</v>
      </c>
      <c r="I114" s="18" t="str">
        <f t="shared" si="15"/>
        <v>Present</v>
      </c>
      <c r="J114" s="18"/>
      <c r="K114" s="18"/>
      <c r="L114" s="18">
        <f t="shared" si="16"/>
        <v>0</v>
      </c>
      <c r="M114" s="20" t="str">
        <f>IF(OR(COUNTIF('holiday list'!A:A, A114)&gt;0, WEEKDAY(A114,2)&gt;5),
   IF(AND(LOWER(TRIM(I114))="present", I114&lt;&gt;""), "Worked on Holiday", "Holiday"),
"")</f>
        <v>Worked on Holiday</v>
      </c>
      <c r="N114" s="18" t="str">
        <f t="shared" si="21"/>
        <v>On Time</v>
      </c>
      <c r="O114" s="18" t="str">
        <f t="shared" si="20"/>
        <v/>
      </c>
      <c r="P114" s="18" t="str">
        <f t="shared" si="22"/>
        <v/>
      </c>
      <c r="Q114" s="18"/>
      <c r="R114" s="18" t="str">
        <f t="shared" si="23"/>
        <v/>
      </c>
      <c r="S114" s="26"/>
    </row>
    <row r="115" spans="1:19" x14ac:dyDescent="0.3">
      <c r="A115" s="13">
        <f t="shared" si="17"/>
        <v>45857</v>
      </c>
      <c r="B115" s="18" t="str">
        <f t="shared" si="18"/>
        <v>EMP006</v>
      </c>
      <c r="C115" s="18" t="str">
        <f>IFERROR(VLOOKUP(B115,'Employee Master'!A:G,2,FALSE),"")</f>
        <v>zoya</v>
      </c>
      <c r="D115" s="18" t="str">
        <f>IFERROR(VLOOKUP(B115,'Employee Master'!A:G,3,FALSE),"")</f>
        <v>QA</v>
      </c>
      <c r="E115" s="18" t="str">
        <f>IFERROR(VLOOKUP(B115,'Employee Master'!A:G,4,FALSE),"")</f>
        <v>Developer</v>
      </c>
      <c r="F115" s="21">
        <v>0.375</v>
      </c>
      <c r="G115" s="21">
        <v>0.75</v>
      </c>
      <c r="H115" s="18">
        <f>IF(AND('Attendance Tracker'!F115&lt;&gt;"",G115&lt;&gt;""),ROUND((G115-'Attendance Tracker'!F115)*24,1),"")</f>
        <v>9</v>
      </c>
      <c r="I115" s="18" t="str">
        <f t="shared" si="15"/>
        <v>Present</v>
      </c>
      <c r="J115" s="18"/>
      <c r="K115" s="18"/>
      <c r="L115" s="18">
        <f t="shared" si="16"/>
        <v>0</v>
      </c>
      <c r="M115" s="20" t="str">
        <f>IF(OR(COUNTIF('holiday list'!A:A, A115)&gt;0, WEEKDAY(A115,2)&gt;5),
   IF(AND(LOWER(TRIM(I115))="present", I115&lt;&gt;""), "Worked on Holiday", "Holiday"),
"")</f>
        <v>Worked on Holiday</v>
      </c>
      <c r="N115" s="18" t="str">
        <f t="shared" si="21"/>
        <v>On Time</v>
      </c>
      <c r="O115" s="18" t="str">
        <f t="shared" ref="O115:O146" si="24">IF(AND(I115="Present", F115&lt;&gt;"", G115&lt;&gt;"", (G115-F115)*24&lt;5), "Half Day", "")</f>
        <v/>
      </c>
      <c r="P115" s="18" t="str">
        <f t="shared" si="22"/>
        <v/>
      </c>
      <c r="Q115" s="18"/>
      <c r="R115" s="18" t="str">
        <f t="shared" si="23"/>
        <v/>
      </c>
      <c r="S115" s="26"/>
    </row>
    <row r="116" spans="1:19" x14ac:dyDescent="0.3">
      <c r="A116" s="13">
        <f t="shared" si="17"/>
        <v>45858</v>
      </c>
      <c r="B116" s="18" t="str">
        <f t="shared" si="18"/>
        <v>EMP001</v>
      </c>
      <c r="C116" s="18" t="str">
        <f>IFERROR(VLOOKUP(B116,'Employee Master'!A:G,2,FALSE),"")</f>
        <v xml:space="preserve">John Doe	</v>
      </c>
      <c r="D116" s="18" t="str">
        <f>IFERROR(VLOOKUP(B116,'Employee Master'!A:G,3,FALSE),"")</f>
        <v>Sales</v>
      </c>
      <c r="E116" s="18" t="str">
        <f>IFERROR(VLOOKUP(B116,'Employee Master'!A:G,4,FALSE),"")</f>
        <v>Executive</v>
      </c>
      <c r="F116" s="21">
        <v>0.375</v>
      </c>
      <c r="G116" s="21">
        <v>0.75</v>
      </c>
      <c r="H116" s="18">
        <f>IF(AND('Attendance Tracker'!F116&lt;&gt;"",G116&lt;&gt;""),ROUND((G116-'Attendance Tracker'!F116)*24,1),"")</f>
        <v>9</v>
      </c>
      <c r="I116" s="18" t="str">
        <f t="shared" si="15"/>
        <v>Present</v>
      </c>
      <c r="J116" s="18"/>
      <c r="K116" s="18"/>
      <c r="L116" s="18">
        <f t="shared" si="16"/>
        <v>0</v>
      </c>
      <c r="M116" s="20" t="str">
        <f>IF(OR(COUNTIF('holiday list'!A:A, A116)&gt;0, WEEKDAY(A116,2)&gt;5),
   IF(AND(LOWER(TRIM(I116))="present", I116&lt;&gt;""), "Worked on Holiday", "Holiday"),
"")</f>
        <v>Worked on Holiday</v>
      </c>
      <c r="N116" s="18" t="str">
        <f t="shared" si="21"/>
        <v>On Time</v>
      </c>
      <c r="O116" s="18" t="str">
        <f t="shared" si="24"/>
        <v/>
      </c>
      <c r="P116" s="18" t="str">
        <f t="shared" si="22"/>
        <v/>
      </c>
      <c r="Q116" s="18"/>
      <c r="R116" s="18" t="str">
        <f t="shared" si="23"/>
        <v/>
      </c>
      <c r="S116" s="26"/>
    </row>
    <row r="117" spans="1:19" x14ac:dyDescent="0.3">
      <c r="A117" s="13">
        <f t="shared" si="17"/>
        <v>45858</v>
      </c>
      <c r="B117" s="18" t="str">
        <f t="shared" si="18"/>
        <v>EMP002</v>
      </c>
      <c r="C117" s="18" t="str">
        <f>IFERROR(VLOOKUP(B117,'Employee Master'!A:G,2,FALSE),"")</f>
        <v>Priya</v>
      </c>
      <c r="D117" s="18" t="str">
        <f>IFERROR(VLOOKUP(B117,'Employee Master'!A:G,3,FALSE),"")</f>
        <v>HR</v>
      </c>
      <c r="E117" s="18" t="str">
        <f>IFERROR(VLOOKUP(B117,'Employee Master'!A:G,4,FALSE),"")</f>
        <v>Manger</v>
      </c>
      <c r="F117" s="21">
        <v>0.375</v>
      </c>
      <c r="G117" s="21">
        <v>0.75</v>
      </c>
      <c r="H117" s="18">
        <f>IF(AND('Attendance Tracker'!F117&lt;&gt;"",G117&lt;&gt;""),ROUND((G117-'Attendance Tracker'!F117)*24,1),"")</f>
        <v>9</v>
      </c>
      <c r="I117" s="18" t="str">
        <f t="shared" si="15"/>
        <v>Present</v>
      </c>
      <c r="J117" s="18"/>
      <c r="K117" s="18"/>
      <c r="L117" s="18">
        <f t="shared" si="16"/>
        <v>0</v>
      </c>
      <c r="M117" s="20" t="str">
        <f>IF(OR(COUNTIF('holiday list'!A:A, A117)&gt;0, WEEKDAY(A117,2)&gt;5),
   IF(AND(LOWER(TRIM(I117))="present", I117&lt;&gt;""), "Worked on Holiday", "Holiday"),
"")</f>
        <v>Worked on Holiday</v>
      </c>
      <c r="N117" s="18" t="str">
        <f t="shared" si="21"/>
        <v>On Time</v>
      </c>
      <c r="O117" s="18" t="str">
        <f t="shared" si="24"/>
        <v/>
      </c>
      <c r="P117" s="18" t="str">
        <f t="shared" si="22"/>
        <v/>
      </c>
      <c r="Q117" s="18"/>
      <c r="R117" s="18" t="str">
        <f t="shared" si="23"/>
        <v/>
      </c>
      <c r="S117" s="26"/>
    </row>
    <row r="118" spans="1:19" x14ac:dyDescent="0.3">
      <c r="A118" s="13">
        <f t="shared" si="17"/>
        <v>45858</v>
      </c>
      <c r="B118" s="18" t="str">
        <f t="shared" si="18"/>
        <v>EMP003</v>
      </c>
      <c r="C118" s="18" t="str">
        <f>IFERROR(VLOOKUP(B118,'Employee Master'!A:G,2,FALSE),"")</f>
        <v>Mini</v>
      </c>
      <c r="D118" s="18" t="str">
        <f>IFERROR(VLOOKUP(B118,'Employee Master'!A:G,3,FALSE),"")</f>
        <v>Sales</v>
      </c>
      <c r="E118" s="18" t="str">
        <f>IFERROR(VLOOKUP(B118,'Employee Master'!A:G,4,FALSE),"")</f>
        <v>Executive</v>
      </c>
      <c r="F118" s="21">
        <v>0.375</v>
      </c>
      <c r="G118" s="21">
        <v>0.75</v>
      </c>
      <c r="H118" s="18">
        <f>IF(AND('Attendance Tracker'!F118&lt;&gt;"",G118&lt;&gt;""),ROUND((G118-'Attendance Tracker'!F118)*24,1),"")</f>
        <v>9</v>
      </c>
      <c r="I118" s="18" t="str">
        <f t="shared" si="15"/>
        <v>Present</v>
      </c>
      <c r="J118" s="18"/>
      <c r="K118" s="18"/>
      <c r="L118" s="18">
        <f t="shared" si="16"/>
        <v>0</v>
      </c>
      <c r="M118" s="20" t="str">
        <f>IF(OR(COUNTIF('holiday list'!A:A, A118)&gt;0, WEEKDAY(A118,2)&gt;5),
   IF(AND(LOWER(TRIM(I118))="present", I118&lt;&gt;""), "Worked on Holiday", "Holiday"),
"")</f>
        <v>Worked on Holiday</v>
      </c>
      <c r="N118" s="18" t="str">
        <f t="shared" si="21"/>
        <v>On Time</v>
      </c>
      <c r="O118" s="18" t="str">
        <f t="shared" si="24"/>
        <v/>
      </c>
      <c r="P118" s="18" t="str">
        <f t="shared" si="22"/>
        <v/>
      </c>
      <c r="Q118" s="18"/>
      <c r="R118" s="18" t="str">
        <f t="shared" si="23"/>
        <v/>
      </c>
      <c r="S118" s="26"/>
    </row>
    <row r="119" spans="1:19" x14ac:dyDescent="0.3">
      <c r="A119" s="13">
        <f t="shared" si="17"/>
        <v>45858</v>
      </c>
      <c r="B119" s="18" t="str">
        <f t="shared" si="18"/>
        <v>EMP004</v>
      </c>
      <c r="C119" s="18" t="str">
        <f>IFERROR(VLOOKUP(B119,'Employee Master'!A:G,2,FALSE),"")</f>
        <v>Arun</v>
      </c>
      <c r="D119" s="18" t="str">
        <f>IFERROR(VLOOKUP(B119,'Employee Master'!A:G,3,FALSE),"")</f>
        <v>UI/UX</v>
      </c>
      <c r="E119" s="18" t="str">
        <f>IFERROR(VLOOKUP(B119,'Employee Master'!A:G,4,FALSE),"")</f>
        <v>Designer</v>
      </c>
      <c r="F119" s="21">
        <v>0.375</v>
      </c>
      <c r="G119" s="21">
        <v>0.75</v>
      </c>
      <c r="H119" s="18">
        <f>IF(AND('Attendance Tracker'!F119&lt;&gt;"",G119&lt;&gt;""),ROUND((G119-'Attendance Tracker'!F119)*24,1),"")</f>
        <v>9</v>
      </c>
      <c r="I119" s="18" t="str">
        <f t="shared" si="15"/>
        <v>Present</v>
      </c>
      <c r="J119" s="18"/>
      <c r="K119" s="18"/>
      <c r="L119" s="18">
        <f t="shared" si="16"/>
        <v>0</v>
      </c>
      <c r="M119" s="20" t="str">
        <f>IF(OR(COUNTIF('holiday list'!A:A, A119)&gt;0, WEEKDAY(A119,2)&gt;5),
   IF(AND(LOWER(TRIM(I119))="present", I119&lt;&gt;""), "Worked on Holiday", "Holiday"),
"")</f>
        <v>Worked on Holiday</v>
      </c>
      <c r="N119" s="18" t="str">
        <f t="shared" si="21"/>
        <v>On Time</v>
      </c>
      <c r="O119" s="18" t="str">
        <f t="shared" si="24"/>
        <v/>
      </c>
      <c r="P119" s="18" t="str">
        <f t="shared" si="22"/>
        <v/>
      </c>
      <c r="Q119" s="18"/>
      <c r="R119" s="18" t="str">
        <f t="shared" si="23"/>
        <v/>
      </c>
      <c r="S119" s="26"/>
    </row>
    <row r="120" spans="1:19" x14ac:dyDescent="0.3">
      <c r="A120" s="13">
        <f t="shared" si="17"/>
        <v>45858</v>
      </c>
      <c r="B120" s="18" t="str">
        <f t="shared" si="18"/>
        <v>EMP005</v>
      </c>
      <c r="C120" s="18" t="str">
        <f>IFERROR(VLOOKUP(B120,'Employee Master'!A:G,2,FALSE),"")</f>
        <v>Aariz</v>
      </c>
      <c r="D120" s="18" t="str">
        <f>IFERROR(VLOOKUP(B120,'Employee Master'!A:G,3,FALSE),"")</f>
        <v>QA</v>
      </c>
      <c r="E120" s="18" t="str">
        <f>IFERROR(VLOOKUP(B120,'Employee Master'!A:G,4,FALSE),"")</f>
        <v>Developer</v>
      </c>
      <c r="F120" s="21">
        <v>0.375</v>
      </c>
      <c r="G120" s="21">
        <v>0.75</v>
      </c>
      <c r="H120" s="18">
        <f>IF(AND('Attendance Tracker'!F120&lt;&gt;"",G120&lt;&gt;""),ROUND((G120-'Attendance Tracker'!F120)*24,1),"")</f>
        <v>9</v>
      </c>
      <c r="I120" s="18" t="str">
        <f t="shared" si="15"/>
        <v>Present</v>
      </c>
      <c r="J120" s="18"/>
      <c r="K120" s="18"/>
      <c r="L120" s="18">
        <f t="shared" si="16"/>
        <v>0</v>
      </c>
      <c r="M120" s="20" t="str">
        <f>IF(OR(COUNTIF('holiday list'!A:A, A120)&gt;0, WEEKDAY(A120,2)&gt;5),
   IF(AND(LOWER(TRIM(I120))="present", I120&lt;&gt;""), "Worked on Holiday", "Holiday"),
"")</f>
        <v>Worked on Holiday</v>
      </c>
      <c r="N120" s="18" t="str">
        <f t="shared" si="21"/>
        <v>On Time</v>
      </c>
      <c r="O120" s="18" t="str">
        <f t="shared" si="24"/>
        <v/>
      </c>
      <c r="P120" s="18" t="str">
        <f t="shared" si="22"/>
        <v/>
      </c>
      <c r="Q120" s="18"/>
      <c r="R120" s="18" t="str">
        <f t="shared" si="23"/>
        <v/>
      </c>
      <c r="S120" s="26"/>
    </row>
    <row r="121" spans="1:19" x14ac:dyDescent="0.3">
      <c r="A121" s="13">
        <f t="shared" si="17"/>
        <v>45858</v>
      </c>
      <c r="B121" s="18" t="str">
        <f t="shared" si="18"/>
        <v>EMP006</v>
      </c>
      <c r="C121" s="18" t="str">
        <f>IFERROR(VLOOKUP(B121,'Employee Master'!A:G,2,FALSE),"")</f>
        <v>zoya</v>
      </c>
      <c r="D121" s="18" t="str">
        <f>IFERROR(VLOOKUP(B121,'Employee Master'!A:G,3,FALSE),"")</f>
        <v>QA</v>
      </c>
      <c r="E121" s="18" t="str">
        <f>IFERROR(VLOOKUP(B121,'Employee Master'!A:G,4,FALSE),"")</f>
        <v>Developer</v>
      </c>
      <c r="F121" s="21">
        <v>0.375</v>
      </c>
      <c r="G121" s="21">
        <v>0.75</v>
      </c>
      <c r="H121" s="18">
        <f>IF(AND('Attendance Tracker'!F121&lt;&gt;"",G121&lt;&gt;""),ROUND((G121-'Attendance Tracker'!F121)*24,1),"")</f>
        <v>9</v>
      </c>
      <c r="I121" s="18" t="str">
        <f t="shared" si="15"/>
        <v>Present</v>
      </c>
      <c r="J121" s="18"/>
      <c r="K121" s="18"/>
      <c r="L121" s="18">
        <f t="shared" si="16"/>
        <v>0</v>
      </c>
      <c r="M121" s="20" t="str">
        <f>IF(OR(COUNTIF('holiday list'!A:A, A121)&gt;0, WEEKDAY(A121,2)&gt;5),
   IF(AND(LOWER(TRIM(I121))="present", I121&lt;&gt;""), "Worked on Holiday", "Holiday"),
"")</f>
        <v>Worked on Holiday</v>
      </c>
      <c r="N121" s="18" t="str">
        <f t="shared" si="21"/>
        <v>On Time</v>
      </c>
      <c r="O121" s="18" t="str">
        <f t="shared" si="24"/>
        <v/>
      </c>
      <c r="P121" s="18" t="str">
        <f t="shared" si="22"/>
        <v/>
      </c>
      <c r="Q121" s="18"/>
      <c r="R121" s="18" t="str">
        <f t="shared" si="23"/>
        <v/>
      </c>
      <c r="S121" s="26"/>
    </row>
    <row r="122" spans="1:19" x14ac:dyDescent="0.3">
      <c r="A122" s="13">
        <f t="shared" si="17"/>
        <v>45859</v>
      </c>
      <c r="B122" s="18" t="str">
        <f t="shared" si="18"/>
        <v>EMP001</v>
      </c>
      <c r="C122" s="18" t="str">
        <f>IFERROR(VLOOKUP(B122,'Employee Master'!A:G,2,FALSE),"")</f>
        <v xml:space="preserve">John Doe	</v>
      </c>
      <c r="D122" s="18" t="str">
        <f>IFERROR(VLOOKUP(B122,'Employee Master'!A:G,3,FALSE),"")</f>
        <v>Sales</v>
      </c>
      <c r="E122" s="18" t="str">
        <f>IFERROR(VLOOKUP(B122,'Employee Master'!A:G,4,FALSE),"")</f>
        <v>Executive</v>
      </c>
      <c r="F122" s="21">
        <v>0.375</v>
      </c>
      <c r="G122" s="21">
        <v>0.75</v>
      </c>
      <c r="H122" s="18">
        <f>IF(AND('Attendance Tracker'!F122&lt;&gt;"",G122&lt;&gt;""),ROUND((G122-'Attendance Tracker'!F122)*24,1),"")</f>
        <v>9</v>
      </c>
      <c r="I122" s="18" t="str">
        <f t="shared" si="15"/>
        <v>Present</v>
      </c>
      <c r="J122" s="18"/>
      <c r="K122" s="18"/>
      <c r="L122" s="18">
        <f t="shared" si="16"/>
        <v>0</v>
      </c>
      <c r="M122" s="20" t="str">
        <f>IF(OR(COUNTIF('holiday list'!A:A, A122)&gt;0, WEEKDAY(A122,2)&gt;5),
   IF(AND(LOWER(TRIM(I122))="present", I122&lt;&gt;""), "Worked on Holiday", "Holiday"),
"")</f>
        <v/>
      </c>
      <c r="N122" s="18" t="str">
        <f t="shared" si="21"/>
        <v>On Time</v>
      </c>
      <c r="O122" s="18" t="str">
        <f t="shared" si="24"/>
        <v/>
      </c>
      <c r="P122" s="18" t="str">
        <f t="shared" si="22"/>
        <v/>
      </c>
      <c r="Q122" s="18"/>
      <c r="R122" s="18" t="str">
        <f t="shared" si="23"/>
        <v/>
      </c>
      <c r="S122" s="26"/>
    </row>
    <row r="123" spans="1:19" x14ac:dyDescent="0.3">
      <c r="A123" s="13">
        <f t="shared" si="17"/>
        <v>45859</v>
      </c>
      <c r="B123" s="18" t="str">
        <f t="shared" si="18"/>
        <v>EMP002</v>
      </c>
      <c r="C123" s="18" t="str">
        <f>IFERROR(VLOOKUP(B123,'Employee Master'!A:G,2,FALSE),"")</f>
        <v>Priya</v>
      </c>
      <c r="D123" s="18" t="str">
        <f>IFERROR(VLOOKUP(B123,'Employee Master'!A:G,3,FALSE),"")</f>
        <v>HR</v>
      </c>
      <c r="E123" s="18" t="str">
        <f>IFERROR(VLOOKUP(B123,'Employee Master'!A:G,4,FALSE),"")</f>
        <v>Manger</v>
      </c>
      <c r="F123" s="21">
        <v>0.375</v>
      </c>
      <c r="G123" s="21">
        <v>0.75</v>
      </c>
      <c r="H123" s="18">
        <f>IF(AND('Attendance Tracker'!F123&lt;&gt;"",G123&lt;&gt;""),ROUND((G123-'Attendance Tracker'!F123)*24,1),"")</f>
        <v>9</v>
      </c>
      <c r="I123" s="18" t="str">
        <f t="shared" si="15"/>
        <v>Present</v>
      </c>
      <c r="J123" s="18"/>
      <c r="K123" s="18"/>
      <c r="L123" s="18">
        <f t="shared" si="16"/>
        <v>0</v>
      </c>
      <c r="M123" s="20" t="str">
        <f>IF(OR(COUNTIF('holiday list'!A:A, A123)&gt;0, WEEKDAY(A123,2)&gt;5),
   IF(AND(LOWER(TRIM(I123))="present", I123&lt;&gt;""), "Worked on Holiday", "Holiday"),
"")</f>
        <v/>
      </c>
      <c r="N123" s="18" t="str">
        <f t="shared" si="21"/>
        <v>On Time</v>
      </c>
      <c r="O123" s="18" t="str">
        <f t="shared" si="24"/>
        <v/>
      </c>
      <c r="P123" s="18" t="str">
        <f t="shared" si="22"/>
        <v/>
      </c>
      <c r="Q123" s="18"/>
      <c r="R123" s="18" t="str">
        <f t="shared" si="23"/>
        <v/>
      </c>
      <c r="S123" s="26"/>
    </row>
    <row r="124" spans="1:19" x14ac:dyDescent="0.3">
      <c r="A124" s="13">
        <f t="shared" si="17"/>
        <v>45859</v>
      </c>
      <c r="B124" s="18" t="str">
        <f t="shared" si="18"/>
        <v>EMP003</v>
      </c>
      <c r="C124" s="18" t="str">
        <f>IFERROR(VLOOKUP(B124,'Employee Master'!A:G,2,FALSE),"")</f>
        <v>Mini</v>
      </c>
      <c r="D124" s="18" t="str">
        <f>IFERROR(VLOOKUP(B124,'Employee Master'!A:G,3,FALSE),"")</f>
        <v>Sales</v>
      </c>
      <c r="E124" s="18" t="str">
        <f>IFERROR(VLOOKUP(B124,'Employee Master'!A:G,4,FALSE),"")</f>
        <v>Executive</v>
      </c>
      <c r="F124" s="21">
        <v>0.375</v>
      </c>
      <c r="G124" s="21">
        <v>0.75</v>
      </c>
      <c r="H124" s="18">
        <f>IF(AND('Attendance Tracker'!F124&lt;&gt;"",G124&lt;&gt;""),ROUND((G124-'Attendance Tracker'!F124)*24,1),"")</f>
        <v>9</v>
      </c>
      <c r="I124" s="18" t="str">
        <f t="shared" si="15"/>
        <v>Present</v>
      </c>
      <c r="J124" s="18"/>
      <c r="K124" s="18"/>
      <c r="L124" s="18">
        <f t="shared" si="16"/>
        <v>0</v>
      </c>
      <c r="M124" s="20" t="str">
        <f>IF(OR(COUNTIF('holiday list'!A:A, A124)&gt;0, WEEKDAY(A124,2)&gt;5),
   IF(AND(LOWER(TRIM(I124))="present", I124&lt;&gt;""), "Worked on Holiday", "Holiday"),
"")</f>
        <v/>
      </c>
      <c r="N124" s="18" t="str">
        <f t="shared" si="21"/>
        <v>On Time</v>
      </c>
      <c r="O124" s="18" t="str">
        <f t="shared" si="24"/>
        <v/>
      </c>
      <c r="P124" s="18" t="str">
        <f t="shared" si="22"/>
        <v/>
      </c>
      <c r="Q124" s="18"/>
      <c r="R124" s="18" t="str">
        <f t="shared" si="23"/>
        <v/>
      </c>
      <c r="S124" s="26"/>
    </row>
    <row r="125" spans="1:19" x14ac:dyDescent="0.3">
      <c r="A125" s="13">
        <f t="shared" si="17"/>
        <v>45859</v>
      </c>
      <c r="B125" s="18" t="str">
        <f t="shared" si="18"/>
        <v>EMP004</v>
      </c>
      <c r="C125" s="18" t="str">
        <f>IFERROR(VLOOKUP(B125,'Employee Master'!A:G,2,FALSE),"")</f>
        <v>Arun</v>
      </c>
      <c r="D125" s="18" t="str">
        <f>IFERROR(VLOOKUP(B125,'Employee Master'!A:G,3,FALSE),"")</f>
        <v>UI/UX</v>
      </c>
      <c r="E125" s="18" t="str">
        <f>IFERROR(VLOOKUP(B125,'Employee Master'!A:G,4,FALSE),"")</f>
        <v>Designer</v>
      </c>
      <c r="F125" s="21">
        <v>0.375</v>
      </c>
      <c r="G125" s="21">
        <v>0.75</v>
      </c>
      <c r="H125" s="18">
        <f>IF(AND('Attendance Tracker'!F125&lt;&gt;"",G125&lt;&gt;""),ROUND((G125-'Attendance Tracker'!F125)*24,1),"")</f>
        <v>9</v>
      </c>
      <c r="I125" s="18" t="str">
        <f t="shared" si="15"/>
        <v>Present</v>
      </c>
      <c r="J125" s="18"/>
      <c r="K125" s="18"/>
      <c r="L125" s="18">
        <f t="shared" si="16"/>
        <v>0</v>
      </c>
      <c r="M125" s="20" t="str">
        <f>IF(OR(COUNTIF('holiday list'!A:A, A125)&gt;0, WEEKDAY(A125,2)&gt;5),
   IF(AND(LOWER(TRIM(I125))="present", I125&lt;&gt;""), "Worked on Holiday", "Holiday"),
"")</f>
        <v/>
      </c>
      <c r="N125" s="18" t="str">
        <f t="shared" si="21"/>
        <v>On Time</v>
      </c>
      <c r="O125" s="18" t="str">
        <f t="shared" si="24"/>
        <v/>
      </c>
      <c r="P125" s="18" t="str">
        <f t="shared" si="22"/>
        <v/>
      </c>
      <c r="Q125" s="18"/>
      <c r="R125" s="18" t="str">
        <f t="shared" si="23"/>
        <v/>
      </c>
      <c r="S125" s="26"/>
    </row>
    <row r="126" spans="1:19" x14ac:dyDescent="0.3">
      <c r="A126" s="13">
        <f t="shared" si="17"/>
        <v>45859</v>
      </c>
      <c r="B126" s="18" t="str">
        <f t="shared" si="18"/>
        <v>EMP005</v>
      </c>
      <c r="C126" s="18" t="str">
        <f>IFERROR(VLOOKUP(B126,'Employee Master'!A:G,2,FALSE),"")</f>
        <v>Aariz</v>
      </c>
      <c r="D126" s="18" t="str">
        <f>IFERROR(VLOOKUP(B126,'Employee Master'!A:G,3,FALSE),"")</f>
        <v>QA</v>
      </c>
      <c r="E126" s="18" t="str">
        <f>IFERROR(VLOOKUP(B126,'Employee Master'!A:G,4,FALSE),"")</f>
        <v>Developer</v>
      </c>
      <c r="F126" s="21">
        <v>0.375</v>
      </c>
      <c r="G126" s="21">
        <v>0.75</v>
      </c>
      <c r="H126" s="18">
        <f>IF(AND('Attendance Tracker'!F126&lt;&gt;"",G126&lt;&gt;""),ROUND((G126-'Attendance Tracker'!F126)*24,1),"")</f>
        <v>9</v>
      </c>
      <c r="I126" s="18" t="str">
        <f t="shared" si="15"/>
        <v>Present</v>
      </c>
      <c r="J126" s="18"/>
      <c r="K126" s="18"/>
      <c r="L126" s="18">
        <f t="shared" si="16"/>
        <v>0</v>
      </c>
      <c r="M126" s="20" t="str">
        <f>IF(OR(COUNTIF('holiday list'!A:A, A126)&gt;0, WEEKDAY(A126,2)&gt;5),
   IF(AND(LOWER(TRIM(I126))="present", I126&lt;&gt;""), "Worked on Holiday", "Holiday"),
"")</f>
        <v/>
      </c>
      <c r="N126" s="18" t="str">
        <f t="shared" si="21"/>
        <v>On Time</v>
      </c>
      <c r="O126" s="18" t="str">
        <f t="shared" si="24"/>
        <v/>
      </c>
      <c r="P126" s="18" t="str">
        <f t="shared" si="22"/>
        <v/>
      </c>
      <c r="Q126" s="18"/>
      <c r="R126" s="18" t="str">
        <f t="shared" si="23"/>
        <v/>
      </c>
      <c r="S126" s="26"/>
    </row>
    <row r="127" spans="1:19" x14ac:dyDescent="0.3">
      <c r="A127" s="13">
        <f t="shared" si="17"/>
        <v>45859</v>
      </c>
      <c r="B127" s="18" t="str">
        <f t="shared" si="18"/>
        <v>EMP006</v>
      </c>
      <c r="C127" s="18" t="str">
        <f>IFERROR(VLOOKUP(B127,'Employee Master'!A:G,2,FALSE),"")</f>
        <v>zoya</v>
      </c>
      <c r="D127" s="18" t="str">
        <f>IFERROR(VLOOKUP(B127,'Employee Master'!A:G,3,FALSE),"")</f>
        <v>QA</v>
      </c>
      <c r="E127" s="18" t="str">
        <f>IFERROR(VLOOKUP(B127,'Employee Master'!A:G,4,FALSE),"")</f>
        <v>Developer</v>
      </c>
      <c r="F127" s="21">
        <v>0.375</v>
      </c>
      <c r="G127" s="21">
        <v>0.75</v>
      </c>
      <c r="H127" s="18">
        <f>IF(AND('Attendance Tracker'!F127&lt;&gt;"",G127&lt;&gt;""),ROUND((G127-'Attendance Tracker'!F127)*24,1),"")</f>
        <v>9</v>
      </c>
      <c r="I127" s="18" t="str">
        <f t="shared" si="15"/>
        <v>Present</v>
      </c>
      <c r="J127" s="18"/>
      <c r="K127" s="18"/>
      <c r="L127" s="18">
        <f t="shared" si="16"/>
        <v>0</v>
      </c>
      <c r="M127" s="20" t="str">
        <f>IF(OR(COUNTIF('holiday list'!A:A, A127)&gt;0, WEEKDAY(A127,2)&gt;5),
   IF(AND(LOWER(TRIM(I127))="present", I127&lt;&gt;""), "Worked on Holiday", "Holiday"),
"")</f>
        <v/>
      </c>
      <c r="N127" s="18" t="str">
        <f t="shared" si="21"/>
        <v>On Time</v>
      </c>
      <c r="O127" s="18" t="str">
        <f t="shared" si="24"/>
        <v/>
      </c>
      <c r="P127" s="18" t="str">
        <f t="shared" si="22"/>
        <v/>
      </c>
      <c r="Q127" s="18"/>
      <c r="R127" s="18" t="str">
        <f t="shared" si="23"/>
        <v/>
      </c>
      <c r="S127" s="26"/>
    </row>
    <row r="128" spans="1:19" x14ac:dyDescent="0.3">
      <c r="A128" s="13">
        <f t="shared" si="17"/>
        <v>45860</v>
      </c>
      <c r="B128" s="18" t="str">
        <f t="shared" si="18"/>
        <v>EMP001</v>
      </c>
      <c r="C128" s="18" t="str">
        <f>IFERROR(VLOOKUP(B128,'Employee Master'!A:G,2,FALSE),"")</f>
        <v xml:space="preserve">John Doe	</v>
      </c>
      <c r="D128" s="18" t="str">
        <f>IFERROR(VLOOKUP(B128,'Employee Master'!A:G,3,FALSE),"")</f>
        <v>Sales</v>
      </c>
      <c r="E128" s="18" t="str">
        <f>IFERROR(VLOOKUP(B128,'Employee Master'!A:G,4,FALSE),"")</f>
        <v>Executive</v>
      </c>
      <c r="F128" s="21">
        <v>0.375</v>
      </c>
      <c r="G128" s="21">
        <v>0.75</v>
      </c>
      <c r="H128" s="18">
        <f>IF(AND('Attendance Tracker'!F128&lt;&gt;"",G128&lt;&gt;""),ROUND((G128-'Attendance Tracker'!F128)*24,1),"")</f>
        <v>9</v>
      </c>
      <c r="I128" s="18" t="str">
        <f t="shared" si="15"/>
        <v>Present</v>
      </c>
      <c r="J128" s="18"/>
      <c r="K128" s="18"/>
      <c r="L128" s="18">
        <f t="shared" si="16"/>
        <v>0</v>
      </c>
      <c r="M128" s="20" t="str">
        <f>IF(OR(COUNTIF('holiday list'!A:A, A128)&gt;0, WEEKDAY(A128,2)&gt;5),
   IF(AND(LOWER(TRIM(I128))="present", I128&lt;&gt;""), "Worked on Holiday", "Holiday"),
"")</f>
        <v/>
      </c>
      <c r="N128" s="18" t="str">
        <f t="shared" si="21"/>
        <v>On Time</v>
      </c>
      <c r="O128" s="18" t="str">
        <f t="shared" si="24"/>
        <v/>
      </c>
      <c r="P128" s="18" t="str">
        <f t="shared" si="22"/>
        <v/>
      </c>
      <c r="Q128" s="18"/>
      <c r="R128" s="18" t="str">
        <f t="shared" si="23"/>
        <v/>
      </c>
      <c r="S128" s="26"/>
    </row>
    <row r="129" spans="1:19" x14ac:dyDescent="0.3">
      <c r="A129" s="13">
        <f t="shared" si="17"/>
        <v>45860</v>
      </c>
      <c r="B129" s="18" t="str">
        <f t="shared" si="18"/>
        <v>EMP002</v>
      </c>
      <c r="C129" s="18" t="str">
        <f>IFERROR(VLOOKUP(B129,'Employee Master'!A:G,2,FALSE),"")</f>
        <v>Priya</v>
      </c>
      <c r="D129" s="18" t="str">
        <f>IFERROR(VLOOKUP(B129,'Employee Master'!A:G,3,FALSE),"")</f>
        <v>HR</v>
      </c>
      <c r="E129" s="18" t="str">
        <f>IFERROR(VLOOKUP(B129,'Employee Master'!A:G,4,FALSE),"")</f>
        <v>Manger</v>
      </c>
      <c r="F129" s="21">
        <v>0.375</v>
      </c>
      <c r="G129" s="21">
        <v>0.75</v>
      </c>
      <c r="H129" s="18">
        <f>IF(AND('Attendance Tracker'!F129&lt;&gt;"",G129&lt;&gt;""),ROUND((G129-'Attendance Tracker'!F129)*24,1),"")</f>
        <v>9</v>
      </c>
      <c r="I129" s="18" t="str">
        <f t="shared" si="15"/>
        <v>Present</v>
      </c>
      <c r="J129" s="18"/>
      <c r="K129" s="18"/>
      <c r="L129" s="18">
        <f t="shared" si="16"/>
        <v>0</v>
      </c>
      <c r="M129" s="20" t="str">
        <f>IF(OR(COUNTIF('holiday list'!A:A, A129)&gt;0, WEEKDAY(A129,2)&gt;5),
   IF(AND(LOWER(TRIM(I129))="present", I129&lt;&gt;""), "Worked on Holiday", "Holiday"),
"")</f>
        <v/>
      </c>
      <c r="N129" s="18" t="str">
        <f t="shared" si="21"/>
        <v>On Time</v>
      </c>
      <c r="O129" s="18" t="str">
        <f t="shared" si="24"/>
        <v/>
      </c>
      <c r="P129" s="18" t="str">
        <f t="shared" si="22"/>
        <v/>
      </c>
      <c r="Q129" s="18"/>
      <c r="R129" s="18" t="str">
        <f t="shared" si="23"/>
        <v/>
      </c>
      <c r="S129" s="26"/>
    </row>
    <row r="130" spans="1:19" x14ac:dyDescent="0.3">
      <c r="A130" s="13">
        <f t="shared" si="17"/>
        <v>45860</v>
      </c>
      <c r="B130" s="18" t="str">
        <f t="shared" si="18"/>
        <v>EMP003</v>
      </c>
      <c r="C130" s="18" t="str">
        <f>IFERROR(VLOOKUP(B130,'Employee Master'!A:G,2,FALSE),"")</f>
        <v>Mini</v>
      </c>
      <c r="D130" s="18" t="str">
        <f>IFERROR(VLOOKUP(B130,'Employee Master'!A:G,3,FALSE),"")</f>
        <v>Sales</v>
      </c>
      <c r="E130" s="18" t="str">
        <f>IFERROR(VLOOKUP(B130,'Employee Master'!A:G,4,FALSE),"")</f>
        <v>Executive</v>
      </c>
      <c r="F130" s="21">
        <v>0.375</v>
      </c>
      <c r="G130" s="21">
        <v>0.75</v>
      </c>
      <c r="H130" s="18">
        <f>IF(AND('Attendance Tracker'!F130&lt;&gt;"",G130&lt;&gt;""),ROUND((G130-'Attendance Tracker'!F130)*24,1),"")</f>
        <v>9</v>
      </c>
      <c r="I130" s="18" t="str">
        <f t="shared" si="15"/>
        <v>Present</v>
      </c>
      <c r="J130" s="18"/>
      <c r="K130" s="18"/>
      <c r="L130" s="18">
        <f t="shared" si="16"/>
        <v>0</v>
      </c>
      <c r="M130" s="20" t="str">
        <f>IF(OR(COUNTIF('holiday list'!A:A, A130)&gt;0, WEEKDAY(A130,2)&gt;5),
   IF(AND(LOWER(TRIM(I130))="present", I130&lt;&gt;""), "Worked on Holiday", "Holiday"),
"")</f>
        <v/>
      </c>
      <c r="N130" s="18" t="str">
        <f t="shared" ref="N130:N161" si="25">IF(OR(I130="Absent", I130="Leave"), I130, IF(F130="", "", IF(F130&gt;TIME(9,0,0), "Late", "On Time")))</f>
        <v>On Time</v>
      </c>
      <c r="O130" s="18" t="str">
        <f t="shared" si="24"/>
        <v/>
      </c>
      <c r="P130" s="18" t="str">
        <f t="shared" ref="P130:P161" si="26">IF(AND(I130="Present", ISNUMBER(G130), G130&lt;TIME(18,0,0)), "Early Leave", "")</f>
        <v/>
      </c>
      <c r="Q130" s="18"/>
      <c r="R130" s="18" t="str">
        <f t="shared" si="23"/>
        <v/>
      </c>
      <c r="S130" s="26"/>
    </row>
    <row r="131" spans="1:19" x14ac:dyDescent="0.3">
      <c r="A131" s="13">
        <f t="shared" si="17"/>
        <v>45860</v>
      </c>
      <c r="B131" s="18" t="str">
        <f t="shared" si="18"/>
        <v>EMP004</v>
      </c>
      <c r="C131" s="18" t="str">
        <f>IFERROR(VLOOKUP(B131,'Employee Master'!A:G,2,FALSE),"")</f>
        <v>Arun</v>
      </c>
      <c r="D131" s="18" t="str">
        <f>IFERROR(VLOOKUP(B131,'Employee Master'!A:G,3,FALSE),"")</f>
        <v>UI/UX</v>
      </c>
      <c r="E131" s="18" t="str">
        <f>IFERROR(VLOOKUP(B131,'Employee Master'!A:G,4,FALSE),"")</f>
        <v>Designer</v>
      </c>
      <c r="F131" s="21">
        <v>0.375</v>
      </c>
      <c r="G131" s="21">
        <v>0.75</v>
      </c>
      <c r="H131" s="18">
        <f>IF(AND('Attendance Tracker'!F131&lt;&gt;"",G131&lt;&gt;""),ROUND((G131-'Attendance Tracker'!F131)*24,1),"")</f>
        <v>9</v>
      </c>
      <c r="I131" s="18" t="str">
        <f t="shared" ref="I131:I186" si="27">IF(H131&gt;=0.1,"Present",IF(J131&lt;&gt;"","Leave","Absent"))</f>
        <v>Present</v>
      </c>
      <c r="J131" s="18"/>
      <c r="K131" s="18"/>
      <c r="L131" s="18">
        <f t="shared" ref="L131:L186" si="28">IF(H131&gt;9,H131-9,0)</f>
        <v>0</v>
      </c>
      <c r="M131" s="20" t="str">
        <f>IF(OR(COUNTIF('holiday list'!A:A, A131)&gt;0, WEEKDAY(A131,2)&gt;5),
   IF(AND(LOWER(TRIM(I131))="present", I131&lt;&gt;""), "Worked on Holiday", "Holiday"),
"")</f>
        <v/>
      </c>
      <c r="N131" s="18" t="str">
        <f t="shared" si="25"/>
        <v>On Time</v>
      </c>
      <c r="O131" s="18" t="str">
        <f t="shared" si="24"/>
        <v/>
      </c>
      <c r="P131" s="18" t="str">
        <f t="shared" si="26"/>
        <v/>
      </c>
      <c r="Q131" s="18"/>
      <c r="R131" s="18" t="str">
        <f t="shared" si="23"/>
        <v/>
      </c>
      <c r="S131" s="26"/>
    </row>
    <row r="132" spans="1:19" x14ac:dyDescent="0.3">
      <c r="A132" s="13">
        <f t="shared" ref="A132:A186" si="29">A131 + IF(MOD(ROW()-2,6)=0, 1, 0)</f>
        <v>45860</v>
      </c>
      <c r="B132" s="18" t="str">
        <f t="shared" ref="B132:B186" si="30">"EMP" &amp; TEXT(MOD(ROW()-2,6)+1,"000")</f>
        <v>EMP005</v>
      </c>
      <c r="C132" s="18" t="str">
        <f>IFERROR(VLOOKUP(B132,'Employee Master'!A:G,2,FALSE),"")</f>
        <v>Aariz</v>
      </c>
      <c r="D132" s="18" t="str">
        <f>IFERROR(VLOOKUP(B132,'Employee Master'!A:G,3,FALSE),"")</f>
        <v>QA</v>
      </c>
      <c r="E132" s="18" t="str">
        <f>IFERROR(VLOOKUP(B132,'Employee Master'!A:G,4,FALSE),"")</f>
        <v>Developer</v>
      </c>
      <c r="F132" s="21">
        <v>0.375</v>
      </c>
      <c r="G132" s="21">
        <v>0.75</v>
      </c>
      <c r="H132" s="18">
        <f>IF(AND('Attendance Tracker'!F132&lt;&gt;"",G132&lt;&gt;""),ROUND((G132-'Attendance Tracker'!F132)*24,1),"")</f>
        <v>9</v>
      </c>
      <c r="I132" s="18" t="str">
        <f t="shared" si="27"/>
        <v>Present</v>
      </c>
      <c r="J132" s="18"/>
      <c r="K132" s="18"/>
      <c r="L132" s="18">
        <f t="shared" si="28"/>
        <v>0</v>
      </c>
      <c r="M132" s="20" t="str">
        <f>IF(OR(COUNTIF('holiday list'!A:A, A132)&gt;0, WEEKDAY(A132,2)&gt;5),
   IF(AND(LOWER(TRIM(I132))="present", I132&lt;&gt;""), "Worked on Holiday", "Holiday"),
"")</f>
        <v/>
      </c>
      <c r="N132" s="18" t="str">
        <f t="shared" si="25"/>
        <v>On Time</v>
      </c>
      <c r="O132" s="18" t="str">
        <f t="shared" si="24"/>
        <v/>
      </c>
      <c r="P132" s="18" t="str">
        <f t="shared" si="26"/>
        <v/>
      </c>
      <c r="Q132" s="18"/>
      <c r="R132" s="18" t="str">
        <f t="shared" si="23"/>
        <v/>
      </c>
      <c r="S132" s="26"/>
    </row>
    <row r="133" spans="1:19" x14ac:dyDescent="0.3">
      <c r="A133" s="13">
        <f t="shared" si="29"/>
        <v>45860</v>
      </c>
      <c r="B133" s="18" t="str">
        <f t="shared" si="30"/>
        <v>EMP006</v>
      </c>
      <c r="C133" s="18" t="str">
        <f>IFERROR(VLOOKUP(B133,'Employee Master'!A:G,2,FALSE),"")</f>
        <v>zoya</v>
      </c>
      <c r="D133" s="18" t="str">
        <f>IFERROR(VLOOKUP(B133,'Employee Master'!A:G,3,FALSE),"")</f>
        <v>QA</v>
      </c>
      <c r="E133" s="18" t="str">
        <f>IFERROR(VLOOKUP(B133,'Employee Master'!A:G,4,FALSE),"")</f>
        <v>Developer</v>
      </c>
      <c r="F133" s="21">
        <v>0.375</v>
      </c>
      <c r="G133" s="21">
        <v>0.75</v>
      </c>
      <c r="H133" s="18">
        <f>IF(AND('Attendance Tracker'!F133&lt;&gt;"",G133&lt;&gt;""),ROUND((G133-'Attendance Tracker'!F133)*24,1),"")</f>
        <v>9</v>
      </c>
      <c r="I133" s="18" t="str">
        <f t="shared" si="27"/>
        <v>Present</v>
      </c>
      <c r="J133" s="18"/>
      <c r="K133" s="18"/>
      <c r="L133" s="18">
        <f t="shared" si="28"/>
        <v>0</v>
      </c>
      <c r="M133" s="20" t="str">
        <f>IF(OR(COUNTIF('holiday list'!A:A, A133)&gt;0, WEEKDAY(A133,2)&gt;5),
   IF(AND(LOWER(TRIM(I133))="present", I133&lt;&gt;""), "Worked on Holiday", "Holiday"),
"")</f>
        <v/>
      </c>
      <c r="N133" s="18" t="str">
        <f t="shared" si="25"/>
        <v>On Time</v>
      </c>
      <c r="O133" s="18" t="str">
        <f t="shared" si="24"/>
        <v/>
      </c>
      <c r="P133" s="18" t="str">
        <f t="shared" si="26"/>
        <v/>
      </c>
      <c r="Q133" s="18"/>
      <c r="R133" s="18" t="str">
        <f t="shared" si="23"/>
        <v/>
      </c>
      <c r="S133" s="26"/>
    </row>
    <row r="134" spans="1:19" x14ac:dyDescent="0.3">
      <c r="A134" s="13">
        <f t="shared" si="29"/>
        <v>45861</v>
      </c>
      <c r="B134" s="18" t="str">
        <f t="shared" si="30"/>
        <v>EMP001</v>
      </c>
      <c r="C134" s="18" t="str">
        <f>IFERROR(VLOOKUP(B134,'Employee Master'!A:G,2,FALSE),"")</f>
        <v xml:space="preserve">John Doe	</v>
      </c>
      <c r="D134" s="18" t="str">
        <f>IFERROR(VLOOKUP(B134,'Employee Master'!A:G,3,FALSE),"")</f>
        <v>Sales</v>
      </c>
      <c r="E134" s="18" t="str">
        <f>IFERROR(VLOOKUP(B134,'Employee Master'!A:G,4,FALSE),"")</f>
        <v>Executive</v>
      </c>
      <c r="F134" s="21">
        <v>0.375</v>
      </c>
      <c r="G134" s="21">
        <v>0.54166666666666663</v>
      </c>
      <c r="H134" s="18">
        <f>IF(AND('Attendance Tracker'!F134&lt;&gt;"",G134&lt;&gt;""),ROUND((G134-'Attendance Tracker'!F134)*24,1),"")</f>
        <v>4</v>
      </c>
      <c r="I134" s="18" t="str">
        <f t="shared" si="27"/>
        <v>Present</v>
      </c>
      <c r="J134" s="18"/>
      <c r="K134" s="18"/>
      <c r="L134" s="18">
        <f t="shared" si="28"/>
        <v>0</v>
      </c>
      <c r="M134" s="20" t="str">
        <f>IF(OR(COUNTIF('holiday list'!A:A, A134)&gt;0, WEEKDAY(A134,2)&gt;5),
   IF(AND(LOWER(TRIM(I134))="present", I134&lt;&gt;""), "Worked on Holiday", "Holiday"),
"")</f>
        <v/>
      </c>
      <c r="N134" s="18" t="str">
        <f t="shared" si="25"/>
        <v>On Time</v>
      </c>
      <c r="O134" s="18" t="str">
        <f t="shared" si="24"/>
        <v>Half Day</v>
      </c>
      <c r="P134" s="18" t="str">
        <f t="shared" si="26"/>
        <v>Early Leave</v>
      </c>
      <c r="Q134" s="18"/>
      <c r="R134" s="18" t="str">
        <f t="shared" si="23"/>
        <v/>
      </c>
      <c r="S134" s="26"/>
    </row>
    <row r="135" spans="1:19" x14ac:dyDescent="0.3">
      <c r="A135" s="13">
        <f t="shared" si="29"/>
        <v>45861</v>
      </c>
      <c r="B135" s="18" t="str">
        <f t="shared" si="30"/>
        <v>EMP002</v>
      </c>
      <c r="C135" s="18" t="str">
        <f>IFERROR(VLOOKUP(B135,'Employee Master'!A:G,2,FALSE),"")</f>
        <v>Priya</v>
      </c>
      <c r="D135" s="18" t="str">
        <f>IFERROR(VLOOKUP(B135,'Employee Master'!A:G,3,FALSE),"")</f>
        <v>HR</v>
      </c>
      <c r="E135" s="18" t="str">
        <f>IFERROR(VLOOKUP(B135,'Employee Master'!A:G,4,FALSE),"")</f>
        <v>Manger</v>
      </c>
      <c r="F135" s="21">
        <v>0.375</v>
      </c>
      <c r="G135" s="21">
        <v>0.75</v>
      </c>
      <c r="H135" s="18">
        <f>IF(AND('Attendance Tracker'!F135&lt;&gt;"",G135&lt;&gt;""),ROUND((G135-'Attendance Tracker'!F135)*24,1),"")</f>
        <v>9</v>
      </c>
      <c r="I135" s="18" t="str">
        <f t="shared" si="27"/>
        <v>Present</v>
      </c>
      <c r="J135" s="18"/>
      <c r="K135" s="18"/>
      <c r="L135" s="18">
        <f t="shared" si="28"/>
        <v>0</v>
      </c>
      <c r="M135" s="20" t="str">
        <f>IF(OR(COUNTIF('holiday list'!A:A, A135)&gt;0, WEEKDAY(A135,2)&gt;5),
   IF(AND(LOWER(TRIM(I135))="present", I135&lt;&gt;""), "Worked on Holiday", "Holiday"),
"")</f>
        <v/>
      </c>
      <c r="N135" s="18" t="str">
        <f t="shared" si="25"/>
        <v>On Time</v>
      </c>
      <c r="O135" s="18" t="str">
        <f t="shared" si="24"/>
        <v/>
      </c>
      <c r="P135" s="18" t="str">
        <f t="shared" si="26"/>
        <v/>
      </c>
      <c r="Q135" s="18"/>
      <c r="R135" s="18" t="str">
        <f t="shared" ref="R135:R166" si="31">IF(AND(I135="Present", OR(F135="", G135="")), "Missing Punch", "")</f>
        <v/>
      </c>
      <c r="S135" s="26"/>
    </row>
    <row r="136" spans="1:19" x14ac:dyDescent="0.3">
      <c r="A136" s="13">
        <f t="shared" si="29"/>
        <v>45861</v>
      </c>
      <c r="B136" s="18" t="str">
        <f t="shared" si="30"/>
        <v>EMP003</v>
      </c>
      <c r="C136" s="18" t="str">
        <f>IFERROR(VLOOKUP(B136,'Employee Master'!A:G,2,FALSE),"")</f>
        <v>Mini</v>
      </c>
      <c r="D136" s="18" t="str">
        <f>IFERROR(VLOOKUP(B136,'Employee Master'!A:G,3,FALSE),"")</f>
        <v>Sales</v>
      </c>
      <c r="E136" s="18" t="str">
        <f>IFERROR(VLOOKUP(B136,'Employee Master'!A:G,4,FALSE),"")</f>
        <v>Executive</v>
      </c>
      <c r="F136" s="21">
        <v>0.375</v>
      </c>
      <c r="G136" s="21">
        <v>0.75</v>
      </c>
      <c r="H136" s="18">
        <f>IF(AND('Attendance Tracker'!F136&lt;&gt;"",G136&lt;&gt;""),ROUND((G136-'Attendance Tracker'!F136)*24,1),"")</f>
        <v>9</v>
      </c>
      <c r="I136" s="18" t="str">
        <f t="shared" si="27"/>
        <v>Present</v>
      </c>
      <c r="J136" s="18"/>
      <c r="K136" s="18"/>
      <c r="L136" s="18">
        <f t="shared" si="28"/>
        <v>0</v>
      </c>
      <c r="M136" s="20" t="str">
        <f>IF(OR(COUNTIF('holiday list'!A:A, A136)&gt;0, WEEKDAY(A136,2)&gt;5),
   IF(AND(LOWER(TRIM(I136))="present", I136&lt;&gt;""), "Worked on Holiday", "Holiday"),
"")</f>
        <v/>
      </c>
      <c r="N136" s="18" t="str">
        <f t="shared" si="25"/>
        <v>On Time</v>
      </c>
      <c r="O136" s="18" t="str">
        <f t="shared" si="24"/>
        <v/>
      </c>
      <c r="P136" s="18" t="str">
        <f t="shared" si="26"/>
        <v/>
      </c>
      <c r="Q136" s="18"/>
      <c r="R136" s="18" t="str">
        <f t="shared" si="31"/>
        <v/>
      </c>
      <c r="S136" s="26"/>
    </row>
    <row r="137" spans="1:19" x14ac:dyDescent="0.3">
      <c r="A137" s="13">
        <f t="shared" si="29"/>
        <v>45861</v>
      </c>
      <c r="B137" s="18" t="str">
        <f t="shared" si="30"/>
        <v>EMP004</v>
      </c>
      <c r="C137" s="18" t="str">
        <f>IFERROR(VLOOKUP(B137,'Employee Master'!A:G,2,FALSE),"")</f>
        <v>Arun</v>
      </c>
      <c r="D137" s="18" t="str">
        <f>IFERROR(VLOOKUP(B137,'Employee Master'!A:G,3,FALSE),"")</f>
        <v>UI/UX</v>
      </c>
      <c r="E137" s="18" t="str">
        <f>IFERROR(VLOOKUP(B137,'Employee Master'!A:G,4,FALSE),"")</f>
        <v>Designer</v>
      </c>
      <c r="F137" s="21">
        <v>0.375</v>
      </c>
      <c r="G137" s="21">
        <v>0.75</v>
      </c>
      <c r="H137" s="18">
        <f>IF(AND('Attendance Tracker'!F137&lt;&gt;"",G137&lt;&gt;""),ROUND((G137-'Attendance Tracker'!F137)*24,1),"")</f>
        <v>9</v>
      </c>
      <c r="I137" s="18" t="str">
        <f t="shared" si="27"/>
        <v>Present</v>
      </c>
      <c r="J137" s="18"/>
      <c r="K137" s="18"/>
      <c r="L137" s="18">
        <f t="shared" si="28"/>
        <v>0</v>
      </c>
      <c r="M137" s="20" t="str">
        <f>IF(OR(COUNTIF('holiday list'!A:A, A137)&gt;0, WEEKDAY(A137,2)&gt;5),
   IF(AND(LOWER(TRIM(I137))="present", I137&lt;&gt;""), "Worked on Holiday", "Holiday"),
"")</f>
        <v/>
      </c>
      <c r="N137" s="18" t="str">
        <f t="shared" si="25"/>
        <v>On Time</v>
      </c>
      <c r="O137" s="18" t="str">
        <f t="shared" si="24"/>
        <v/>
      </c>
      <c r="P137" s="18" t="str">
        <f t="shared" si="26"/>
        <v/>
      </c>
      <c r="Q137" s="18"/>
      <c r="R137" s="18" t="str">
        <f t="shared" si="31"/>
        <v/>
      </c>
      <c r="S137" s="26"/>
    </row>
    <row r="138" spans="1:19" x14ac:dyDescent="0.3">
      <c r="A138" s="13">
        <f t="shared" si="29"/>
        <v>45861</v>
      </c>
      <c r="B138" s="18" t="str">
        <f t="shared" si="30"/>
        <v>EMP005</v>
      </c>
      <c r="C138" s="18" t="str">
        <f>IFERROR(VLOOKUP(B138,'Employee Master'!A:G,2,FALSE),"")</f>
        <v>Aariz</v>
      </c>
      <c r="D138" s="18" t="str">
        <f>IFERROR(VLOOKUP(B138,'Employee Master'!A:G,3,FALSE),"")</f>
        <v>QA</v>
      </c>
      <c r="E138" s="18" t="str">
        <f>IFERROR(VLOOKUP(B138,'Employee Master'!A:G,4,FALSE),"")</f>
        <v>Developer</v>
      </c>
      <c r="F138" s="21">
        <v>0.375</v>
      </c>
      <c r="G138" s="21">
        <v>0.75</v>
      </c>
      <c r="H138" s="18">
        <f>IF(AND('Attendance Tracker'!F138&lt;&gt;"",G138&lt;&gt;""),ROUND((G138-'Attendance Tracker'!F138)*24,1),"")</f>
        <v>9</v>
      </c>
      <c r="I138" s="18" t="str">
        <f t="shared" si="27"/>
        <v>Present</v>
      </c>
      <c r="J138" s="18"/>
      <c r="K138" s="18"/>
      <c r="L138" s="18">
        <f t="shared" si="28"/>
        <v>0</v>
      </c>
      <c r="M138" s="20" t="str">
        <f>IF(OR(COUNTIF('holiday list'!A:A, A138)&gt;0, WEEKDAY(A138,2)&gt;5),
   IF(AND(LOWER(TRIM(I138))="present", I138&lt;&gt;""), "Worked on Holiday", "Holiday"),
"")</f>
        <v/>
      </c>
      <c r="N138" s="18" t="str">
        <f t="shared" si="25"/>
        <v>On Time</v>
      </c>
      <c r="O138" s="18" t="str">
        <f t="shared" si="24"/>
        <v/>
      </c>
      <c r="P138" s="18" t="str">
        <f t="shared" si="26"/>
        <v/>
      </c>
      <c r="Q138" s="18"/>
      <c r="R138" s="18" t="str">
        <f t="shared" si="31"/>
        <v/>
      </c>
      <c r="S138" s="26"/>
    </row>
    <row r="139" spans="1:19" x14ac:dyDescent="0.3">
      <c r="A139" s="13">
        <f t="shared" si="29"/>
        <v>45861</v>
      </c>
      <c r="B139" s="18" t="str">
        <f t="shared" si="30"/>
        <v>EMP006</v>
      </c>
      <c r="C139" s="18" t="str">
        <f>IFERROR(VLOOKUP(B139,'Employee Master'!A:G,2,FALSE),"")</f>
        <v>zoya</v>
      </c>
      <c r="D139" s="18" t="str">
        <f>IFERROR(VLOOKUP(B139,'Employee Master'!A:G,3,FALSE),"")</f>
        <v>QA</v>
      </c>
      <c r="E139" s="18" t="str">
        <f>IFERROR(VLOOKUP(B139,'Employee Master'!A:G,4,FALSE),"")</f>
        <v>Developer</v>
      </c>
      <c r="F139" s="21">
        <v>0.375</v>
      </c>
      <c r="G139" s="21">
        <v>0.75</v>
      </c>
      <c r="H139" s="18">
        <f>IF(AND('Attendance Tracker'!F139&lt;&gt;"",G139&lt;&gt;""),ROUND((G139-'Attendance Tracker'!F139)*24,1),"")</f>
        <v>9</v>
      </c>
      <c r="I139" s="18" t="str">
        <f t="shared" si="27"/>
        <v>Present</v>
      </c>
      <c r="J139" s="18"/>
      <c r="K139" s="18"/>
      <c r="L139" s="18">
        <f t="shared" si="28"/>
        <v>0</v>
      </c>
      <c r="M139" s="20" t="str">
        <f>IF(OR(COUNTIF('holiday list'!A:A, A139)&gt;0, WEEKDAY(A139,2)&gt;5),
   IF(AND(LOWER(TRIM(I139))="present", I139&lt;&gt;""), "Worked on Holiday", "Holiday"),
"")</f>
        <v/>
      </c>
      <c r="N139" s="18" t="str">
        <f t="shared" si="25"/>
        <v>On Time</v>
      </c>
      <c r="O139" s="18" t="str">
        <f t="shared" si="24"/>
        <v/>
      </c>
      <c r="P139" s="18" t="str">
        <f t="shared" si="26"/>
        <v/>
      </c>
      <c r="Q139" s="18"/>
      <c r="R139" s="18" t="str">
        <f t="shared" si="31"/>
        <v/>
      </c>
      <c r="S139" s="26"/>
    </row>
    <row r="140" spans="1:19" x14ac:dyDescent="0.3">
      <c r="A140" s="13">
        <f t="shared" si="29"/>
        <v>45862</v>
      </c>
      <c r="B140" s="18" t="str">
        <f t="shared" si="30"/>
        <v>EMP001</v>
      </c>
      <c r="C140" s="18" t="str">
        <f>IFERROR(VLOOKUP(B140,'Employee Master'!A:G,2,FALSE),"")</f>
        <v xml:space="preserve">John Doe	</v>
      </c>
      <c r="D140" s="18" t="str">
        <f>IFERROR(VLOOKUP(B140,'Employee Master'!A:G,3,FALSE),"")</f>
        <v>Sales</v>
      </c>
      <c r="E140" s="18" t="str">
        <f>IFERROR(VLOOKUP(B140,'Employee Master'!A:G,4,FALSE),"")</f>
        <v>Executive</v>
      </c>
      <c r="F140" s="21">
        <v>0.375</v>
      </c>
      <c r="G140" s="21">
        <v>0.75</v>
      </c>
      <c r="H140" s="18">
        <f>IF(AND('Attendance Tracker'!F140&lt;&gt;"",G140&lt;&gt;""),ROUND((G140-'Attendance Tracker'!F140)*24,1),"")</f>
        <v>9</v>
      </c>
      <c r="I140" s="18" t="str">
        <f t="shared" si="27"/>
        <v>Present</v>
      </c>
      <c r="J140" s="18"/>
      <c r="K140" s="18"/>
      <c r="L140" s="18">
        <f t="shared" si="28"/>
        <v>0</v>
      </c>
      <c r="M140" s="20" t="str">
        <f>IF(OR(COUNTIF('holiday list'!A:A, A140)&gt;0, WEEKDAY(A140,2)&gt;5),
   IF(AND(LOWER(TRIM(I140))="present", I140&lt;&gt;""), "Worked on Holiday", "Holiday"),
"")</f>
        <v/>
      </c>
      <c r="N140" s="18" t="str">
        <f t="shared" si="25"/>
        <v>On Time</v>
      </c>
      <c r="O140" s="18" t="str">
        <f t="shared" si="24"/>
        <v/>
      </c>
      <c r="P140" s="18" t="str">
        <f t="shared" si="26"/>
        <v/>
      </c>
      <c r="Q140" s="18"/>
      <c r="R140" s="18" t="str">
        <f t="shared" si="31"/>
        <v/>
      </c>
      <c r="S140" s="26"/>
    </row>
    <row r="141" spans="1:19" x14ac:dyDescent="0.3">
      <c r="A141" s="13">
        <f t="shared" si="29"/>
        <v>45862</v>
      </c>
      <c r="B141" s="18" t="str">
        <f t="shared" si="30"/>
        <v>EMP002</v>
      </c>
      <c r="C141" s="18" t="str">
        <f>IFERROR(VLOOKUP(B141,'Employee Master'!A:G,2,FALSE),"")</f>
        <v>Priya</v>
      </c>
      <c r="D141" s="18" t="str">
        <f>IFERROR(VLOOKUP(B141,'Employee Master'!A:G,3,FALSE),"")</f>
        <v>HR</v>
      </c>
      <c r="E141" s="18" t="str">
        <f>IFERROR(VLOOKUP(B141,'Employee Master'!A:G,4,FALSE),"")</f>
        <v>Manger</v>
      </c>
      <c r="F141" s="21">
        <v>0.375</v>
      </c>
      <c r="G141" s="21">
        <v>0.75</v>
      </c>
      <c r="H141" s="18">
        <f>IF(AND('Attendance Tracker'!F141&lt;&gt;"",G141&lt;&gt;""),ROUND((G141-'Attendance Tracker'!F141)*24,1),"")</f>
        <v>9</v>
      </c>
      <c r="I141" s="18" t="str">
        <f t="shared" si="27"/>
        <v>Present</v>
      </c>
      <c r="J141" s="18"/>
      <c r="K141" s="18"/>
      <c r="L141" s="18">
        <f t="shared" si="28"/>
        <v>0</v>
      </c>
      <c r="M141" s="20" t="str">
        <f>IF(OR(COUNTIF('holiday list'!A:A, A141)&gt;0, WEEKDAY(A141,2)&gt;5),
   IF(AND(LOWER(TRIM(I141))="present", I141&lt;&gt;""), "Worked on Holiday", "Holiday"),
"")</f>
        <v/>
      </c>
      <c r="N141" s="18" t="str">
        <f t="shared" si="25"/>
        <v>On Time</v>
      </c>
      <c r="O141" s="18" t="str">
        <f t="shared" si="24"/>
        <v/>
      </c>
      <c r="P141" s="18" t="str">
        <f t="shared" si="26"/>
        <v/>
      </c>
      <c r="Q141" s="18"/>
      <c r="R141" s="18" t="str">
        <f t="shared" si="31"/>
        <v/>
      </c>
      <c r="S141" s="26"/>
    </row>
    <row r="142" spans="1:19" x14ac:dyDescent="0.3">
      <c r="A142" s="13">
        <f t="shared" si="29"/>
        <v>45862</v>
      </c>
      <c r="B142" s="18" t="str">
        <f t="shared" si="30"/>
        <v>EMP003</v>
      </c>
      <c r="C142" s="18" t="str">
        <f>IFERROR(VLOOKUP(B142,'Employee Master'!A:G,2,FALSE),"")</f>
        <v>Mini</v>
      </c>
      <c r="D142" s="18" t="str">
        <f>IFERROR(VLOOKUP(B142,'Employee Master'!A:G,3,FALSE),"")</f>
        <v>Sales</v>
      </c>
      <c r="E142" s="18" t="str">
        <f>IFERROR(VLOOKUP(B142,'Employee Master'!A:G,4,FALSE),"")</f>
        <v>Executive</v>
      </c>
      <c r="F142" s="21">
        <v>0.375</v>
      </c>
      <c r="G142" s="21">
        <v>0.75</v>
      </c>
      <c r="H142" s="18">
        <f>IF(AND('Attendance Tracker'!F142&lt;&gt;"",G142&lt;&gt;""),ROUND((G142-'Attendance Tracker'!F142)*24,1),"")</f>
        <v>9</v>
      </c>
      <c r="I142" s="18" t="str">
        <f t="shared" si="27"/>
        <v>Present</v>
      </c>
      <c r="J142" s="18"/>
      <c r="K142" s="18"/>
      <c r="L142" s="18">
        <f t="shared" si="28"/>
        <v>0</v>
      </c>
      <c r="M142" s="20" t="str">
        <f>IF(OR(COUNTIF('holiday list'!A:A, A142)&gt;0, WEEKDAY(A142,2)&gt;5),
   IF(AND(LOWER(TRIM(I142))="present", I142&lt;&gt;""), "Worked on Holiday", "Holiday"),
"")</f>
        <v/>
      </c>
      <c r="N142" s="18" t="str">
        <f t="shared" si="25"/>
        <v>On Time</v>
      </c>
      <c r="O142" s="18" t="str">
        <f t="shared" si="24"/>
        <v/>
      </c>
      <c r="P142" s="18" t="str">
        <f t="shared" si="26"/>
        <v/>
      </c>
      <c r="Q142" s="18"/>
      <c r="R142" s="18" t="str">
        <f t="shared" si="31"/>
        <v/>
      </c>
      <c r="S142" s="26"/>
    </row>
    <row r="143" spans="1:19" x14ac:dyDescent="0.3">
      <c r="A143" s="13">
        <f t="shared" si="29"/>
        <v>45862</v>
      </c>
      <c r="B143" s="18" t="str">
        <f t="shared" si="30"/>
        <v>EMP004</v>
      </c>
      <c r="C143" s="18" t="str">
        <f>IFERROR(VLOOKUP(B143,'Employee Master'!A:G,2,FALSE),"")</f>
        <v>Arun</v>
      </c>
      <c r="D143" s="18" t="str">
        <f>IFERROR(VLOOKUP(B143,'Employee Master'!A:G,3,FALSE),"")</f>
        <v>UI/UX</v>
      </c>
      <c r="E143" s="18" t="str">
        <f>IFERROR(VLOOKUP(B143,'Employee Master'!A:G,4,FALSE),"")</f>
        <v>Designer</v>
      </c>
      <c r="F143" s="21">
        <v>0</v>
      </c>
      <c r="G143" s="21">
        <v>0</v>
      </c>
      <c r="H143" s="18">
        <f>IF(AND('Attendance Tracker'!F143&lt;&gt;"",G143&lt;&gt;""),ROUND((G143-'Attendance Tracker'!F143)*24,1),"")</f>
        <v>0</v>
      </c>
      <c r="I143" s="18" t="str">
        <f t="shared" si="27"/>
        <v>Leave</v>
      </c>
      <c r="J143" s="18" t="s">
        <v>37</v>
      </c>
      <c r="K143" s="18" t="s">
        <v>61</v>
      </c>
      <c r="L143" s="18">
        <f t="shared" si="28"/>
        <v>0</v>
      </c>
      <c r="M143" s="20" t="str">
        <f>IF(OR(COUNTIF('holiday list'!A:A, A143)&gt;0, WEEKDAY(A143,2)&gt;5),
   IF(AND(LOWER(TRIM(I143))="present", I143&lt;&gt;""), "Worked on Holiday", "Holiday"),
"")</f>
        <v/>
      </c>
      <c r="N143" s="18" t="str">
        <f t="shared" si="25"/>
        <v>Leave</v>
      </c>
      <c r="O143" s="18" t="str">
        <f t="shared" si="24"/>
        <v/>
      </c>
      <c r="P143" s="18" t="str">
        <f t="shared" si="26"/>
        <v/>
      </c>
      <c r="Q143" s="18"/>
      <c r="R143" s="18" t="str">
        <f t="shared" si="31"/>
        <v/>
      </c>
      <c r="S143" s="26"/>
    </row>
    <row r="144" spans="1:19" x14ac:dyDescent="0.3">
      <c r="A144" s="13">
        <f t="shared" si="29"/>
        <v>45862</v>
      </c>
      <c r="B144" s="18" t="str">
        <f t="shared" si="30"/>
        <v>EMP005</v>
      </c>
      <c r="C144" s="18" t="str">
        <f>IFERROR(VLOOKUP(B144,'Employee Master'!A:G,2,FALSE),"")</f>
        <v>Aariz</v>
      </c>
      <c r="D144" s="18" t="str">
        <f>IFERROR(VLOOKUP(B144,'Employee Master'!A:G,3,FALSE),"")</f>
        <v>QA</v>
      </c>
      <c r="E144" s="18" t="str">
        <f>IFERROR(VLOOKUP(B144,'Employee Master'!A:G,4,FALSE),"")</f>
        <v>Developer</v>
      </c>
      <c r="F144" s="21">
        <v>0.375</v>
      </c>
      <c r="G144" s="21">
        <v>0.75</v>
      </c>
      <c r="H144" s="18">
        <f>IF(AND('Attendance Tracker'!F144&lt;&gt;"",G144&lt;&gt;""),ROUND((G144-'Attendance Tracker'!F144)*24,1),"")</f>
        <v>9</v>
      </c>
      <c r="I144" s="18" t="str">
        <f t="shared" si="27"/>
        <v>Present</v>
      </c>
      <c r="J144" s="18"/>
      <c r="K144" s="18"/>
      <c r="L144" s="18">
        <f t="shared" si="28"/>
        <v>0</v>
      </c>
      <c r="M144" s="20" t="str">
        <f>IF(OR(COUNTIF('holiday list'!A:A, A144)&gt;0, WEEKDAY(A144,2)&gt;5),
   IF(AND(LOWER(TRIM(I144))="present", I144&lt;&gt;""), "Worked on Holiday", "Holiday"),
"")</f>
        <v/>
      </c>
      <c r="N144" s="18" t="str">
        <f t="shared" si="25"/>
        <v>On Time</v>
      </c>
      <c r="O144" s="18" t="str">
        <f t="shared" si="24"/>
        <v/>
      </c>
      <c r="P144" s="18" t="str">
        <f t="shared" si="26"/>
        <v/>
      </c>
      <c r="Q144" s="18"/>
      <c r="R144" s="18" t="str">
        <f t="shared" si="31"/>
        <v/>
      </c>
      <c r="S144" s="26"/>
    </row>
    <row r="145" spans="1:19" x14ac:dyDescent="0.3">
      <c r="A145" s="13">
        <f t="shared" si="29"/>
        <v>45862</v>
      </c>
      <c r="B145" s="18" t="str">
        <f t="shared" si="30"/>
        <v>EMP006</v>
      </c>
      <c r="C145" s="18" t="str">
        <f>IFERROR(VLOOKUP(B145,'Employee Master'!A:G,2,FALSE),"")</f>
        <v>zoya</v>
      </c>
      <c r="D145" s="18" t="str">
        <f>IFERROR(VLOOKUP(B145,'Employee Master'!A:G,3,FALSE),"")</f>
        <v>QA</v>
      </c>
      <c r="E145" s="18" t="str">
        <f>IFERROR(VLOOKUP(B145,'Employee Master'!A:G,4,FALSE),"")</f>
        <v>Developer</v>
      </c>
      <c r="F145" s="21">
        <v>0.375</v>
      </c>
      <c r="G145" s="21">
        <v>0.75</v>
      </c>
      <c r="H145" s="18">
        <f>IF(AND('Attendance Tracker'!F145&lt;&gt;"",G145&lt;&gt;""),ROUND((G145-'Attendance Tracker'!F145)*24,1),"")</f>
        <v>9</v>
      </c>
      <c r="I145" s="18" t="str">
        <f t="shared" si="27"/>
        <v>Present</v>
      </c>
      <c r="J145" s="18"/>
      <c r="K145" s="18"/>
      <c r="L145" s="18">
        <f t="shared" si="28"/>
        <v>0</v>
      </c>
      <c r="M145" s="20" t="str">
        <f>IF(OR(COUNTIF('holiday list'!A:A, A145)&gt;0, WEEKDAY(A145,2)&gt;5),
   IF(AND(LOWER(TRIM(I145))="present", I145&lt;&gt;""), "Worked on Holiday", "Holiday"),
"")</f>
        <v/>
      </c>
      <c r="N145" s="18" t="str">
        <f t="shared" si="25"/>
        <v>On Time</v>
      </c>
      <c r="O145" s="18" t="str">
        <f t="shared" si="24"/>
        <v/>
      </c>
      <c r="P145" s="18" t="str">
        <f t="shared" si="26"/>
        <v/>
      </c>
      <c r="Q145" s="18"/>
      <c r="R145" s="18" t="str">
        <f t="shared" si="31"/>
        <v/>
      </c>
      <c r="S145" s="26"/>
    </row>
    <row r="146" spans="1:19" x14ac:dyDescent="0.3">
      <c r="A146" s="13">
        <f t="shared" si="29"/>
        <v>45863</v>
      </c>
      <c r="B146" s="18" t="str">
        <f t="shared" si="30"/>
        <v>EMP001</v>
      </c>
      <c r="C146" s="18" t="str">
        <f>IFERROR(VLOOKUP(B146,'Employee Master'!A:G,2,FALSE),"")</f>
        <v xml:space="preserve">John Doe	</v>
      </c>
      <c r="D146" s="18" t="str">
        <f>IFERROR(VLOOKUP(B146,'Employee Master'!A:G,3,FALSE),"")</f>
        <v>Sales</v>
      </c>
      <c r="E146" s="18" t="str">
        <f>IFERROR(VLOOKUP(B146,'Employee Master'!A:G,4,FALSE),"")</f>
        <v>Executive</v>
      </c>
      <c r="F146" s="21">
        <v>0.375</v>
      </c>
      <c r="G146" s="21">
        <v>0.75</v>
      </c>
      <c r="H146" s="18">
        <f>IF(AND('Attendance Tracker'!F146&lt;&gt;"",G146&lt;&gt;""),ROUND((G146-'Attendance Tracker'!F146)*24,1),"")</f>
        <v>9</v>
      </c>
      <c r="I146" s="18" t="str">
        <f t="shared" si="27"/>
        <v>Present</v>
      </c>
      <c r="J146" s="18"/>
      <c r="K146" s="18"/>
      <c r="L146" s="18">
        <f t="shared" si="28"/>
        <v>0</v>
      </c>
      <c r="M146" s="20" t="str">
        <f>IF(OR(COUNTIF('holiday list'!A:A, A146)&gt;0, WEEKDAY(A146,2)&gt;5),
   IF(AND(LOWER(TRIM(I146))="present", I146&lt;&gt;""), "Worked on Holiday", "Holiday"),
"")</f>
        <v/>
      </c>
      <c r="N146" s="18" t="str">
        <f t="shared" si="25"/>
        <v>On Time</v>
      </c>
      <c r="O146" s="18" t="str">
        <f t="shared" si="24"/>
        <v/>
      </c>
      <c r="P146" s="18" t="str">
        <f t="shared" si="26"/>
        <v/>
      </c>
      <c r="Q146" s="18"/>
      <c r="R146" s="18" t="str">
        <f t="shared" si="31"/>
        <v/>
      </c>
      <c r="S146" s="26"/>
    </row>
    <row r="147" spans="1:19" x14ac:dyDescent="0.3">
      <c r="A147" s="13">
        <f t="shared" si="29"/>
        <v>45863</v>
      </c>
      <c r="B147" s="18" t="str">
        <f t="shared" si="30"/>
        <v>EMP002</v>
      </c>
      <c r="C147" s="18" t="str">
        <f>IFERROR(VLOOKUP(B147,'Employee Master'!A:G,2,FALSE),"")</f>
        <v>Priya</v>
      </c>
      <c r="D147" s="18" t="str">
        <f>IFERROR(VLOOKUP(B147,'Employee Master'!A:G,3,FALSE),"")</f>
        <v>HR</v>
      </c>
      <c r="E147" s="18" t="str">
        <f>IFERROR(VLOOKUP(B147,'Employee Master'!A:G,4,FALSE),"")</f>
        <v>Manger</v>
      </c>
      <c r="F147" s="21">
        <v>0.375</v>
      </c>
      <c r="G147" s="21">
        <v>0.75</v>
      </c>
      <c r="H147" s="18">
        <f>IF(AND('Attendance Tracker'!F147&lt;&gt;"",G147&lt;&gt;""),ROUND((G147-'Attendance Tracker'!F147)*24,1),"")</f>
        <v>9</v>
      </c>
      <c r="I147" s="18" t="str">
        <f t="shared" si="27"/>
        <v>Present</v>
      </c>
      <c r="J147" s="18"/>
      <c r="K147" s="18"/>
      <c r="L147" s="18">
        <f t="shared" si="28"/>
        <v>0</v>
      </c>
      <c r="M147" s="20" t="str">
        <f>IF(OR(COUNTIF('holiday list'!A:A, A147)&gt;0, WEEKDAY(A147,2)&gt;5),
   IF(AND(LOWER(TRIM(I147))="present", I147&lt;&gt;""), "Worked on Holiday", "Holiday"),
"")</f>
        <v/>
      </c>
      <c r="N147" s="18" t="str">
        <f t="shared" si="25"/>
        <v>On Time</v>
      </c>
      <c r="O147" s="18" t="str">
        <f t="shared" ref="O147:O178" si="32">IF(AND(I147="Present", F147&lt;&gt;"", G147&lt;&gt;"", (G147-F147)*24&lt;5), "Half Day", "")</f>
        <v/>
      </c>
      <c r="P147" s="18" t="str">
        <f t="shared" si="26"/>
        <v/>
      </c>
      <c r="Q147" s="18"/>
      <c r="R147" s="18" t="str">
        <f t="shared" si="31"/>
        <v/>
      </c>
      <c r="S147" s="26"/>
    </row>
    <row r="148" spans="1:19" x14ac:dyDescent="0.3">
      <c r="A148" s="13">
        <f t="shared" si="29"/>
        <v>45863</v>
      </c>
      <c r="B148" s="18" t="str">
        <f t="shared" si="30"/>
        <v>EMP003</v>
      </c>
      <c r="C148" s="18" t="str">
        <f>IFERROR(VLOOKUP(B148,'Employee Master'!A:G,2,FALSE),"")</f>
        <v>Mini</v>
      </c>
      <c r="D148" s="18" t="str">
        <f>IFERROR(VLOOKUP(B148,'Employee Master'!A:G,3,FALSE),"")</f>
        <v>Sales</v>
      </c>
      <c r="E148" s="18" t="str">
        <f>IFERROR(VLOOKUP(B148,'Employee Master'!A:G,4,FALSE),"")</f>
        <v>Executive</v>
      </c>
      <c r="F148" s="21">
        <v>0.375</v>
      </c>
      <c r="G148" s="21">
        <v>0.75</v>
      </c>
      <c r="H148" s="18">
        <f>IF(AND('Attendance Tracker'!F148&lt;&gt;"",G148&lt;&gt;""),ROUND((G148-'Attendance Tracker'!F148)*24,1),"")</f>
        <v>9</v>
      </c>
      <c r="I148" s="18" t="str">
        <f t="shared" si="27"/>
        <v>Present</v>
      </c>
      <c r="J148" s="18"/>
      <c r="K148" s="18"/>
      <c r="L148" s="18">
        <f t="shared" si="28"/>
        <v>0</v>
      </c>
      <c r="M148" s="20" t="str">
        <f>IF(OR(COUNTIF('holiday list'!A:A, A148)&gt;0, WEEKDAY(A148,2)&gt;5),
   IF(AND(LOWER(TRIM(I148))="present", I148&lt;&gt;""), "Worked on Holiday", "Holiday"),
"")</f>
        <v/>
      </c>
      <c r="N148" s="18" t="str">
        <f t="shared" si="25"/>
        <v>On Time</v>
      </c>
      <c r="O148" s="18" t="str">
        <f t="shared" si="32"/>
        <v/>
      </c>
      <c r="P148" s="18" t="str">
        <f t="shared" si="26"/>
        <v/>
      </c>
      <c r="Q148" s="18"/>
      <c r="R148" s="18" t="str">
        <f t="shared" si="31"/>
        <v/>
      </c>
      <c r="S148" s="26"/>
    </row>
    <row r="149" spans="1:19" x14ac:dyDescent="0.3">
      <c r="A149" s="13">
        <f t="shared" si="29"/>
        <v>45863</v>
      </c>
      <c r="B149" s="18" t="str">
        <f t="shared" si="30"/>
        <v>EMP004</v>
      </c>
      <c r="C149" s="18" t="str">
        <f>IFERROR(VLOOKUP(B149,'Employee Master'!A:G,2,FALSE),"")</f>
        <v>Arun</v>
      </c>
      <c r="D149" s="18" t="str">
        <f>IFERROR(VLOOKUP(B149,'Employee Master'!A:G,3,FALSE),"")</f>
        <v>UI/UX</v>
      </c>
      <c r="E149" s="18" t="str">
        <f>IFERROR(VLOOKUP(B149,'Employee Master'!A:G,4,FALSE),"")</f>
        <v>Designer</v>
      </c>
      <c r="F149" s="21">
        <v>0.375</v>
      </c>
      <c r="G149" s="21">
        <v>0.75</v>
      </c>
      <c r="H149" s="18">
        <f>IF(AND('Attendance Tracker'!F149&lt;&gt;"",G149&lt;&gt;""),ROUND((G149-'Attendance Tracker'!F149)*24,1),"")</f>
        <v>9</v>
      </c>
      <c r="I149" s="18" t="str">
        <f t="shared" si="27"/>
        <v>Present</v>
      </c>
      <c r="J149" s="18"/>
      <c r="K149" s="18"/>
      <c r="L149" s="18">
        <f t="shared" si="28"/>
        <v>0</v>
      </c>
      <c r="M149" s="20" t="str">
        <f>IF(OR(COUNTIF('holiday list'!A:A, A149)&gt;0, WEEKDAY(A149,2)&gt;5),
   IF(AND(LOWER(TRIM(I149))="present", I149&lt;&gt;""), "Worked on Holiday", "Holiday"),
"")</f>
        <v/>
      </c>
      <c r="N149" s="18" t="str">
        <f t="shared" si="25"/>
        <v>On Time</v>
      </c>
      <c r="O149" s="18" t="str">
        <f t="shared" si="32"/>
        <v/>
      </c>
      <c r="P149" s="18" t="str">
        <f t="shared" si="26"/>
        <v/>
      </c>
      <c r="Q149" s="18"/>
      <c r="R149" s="18" t="str">
        <f t="shared" si="31"/>
        <v/>
      </c>
      <c r="S149" s="26"/>
    </row>
    <row r="150" spans="1:19" x14ac:dyDescent="0.3">
      <c r="A150" s="13">
        <f t="shared" si="29"/>
        <v>45863</v>
      </c>
      <c r="B150" s="18" t="str">
        <f t="shared" si="30"/>
        <v>EMP005</v>
      </c>
      <c r="C150" s="18" t="str">
        <f>IFERROR(VLOOKUP(B150,'Employee Master'!A:G,2,FALSE),"")</f>
        <v>Aariz</v>
      </c>
      <c r="D150" s="18" t="str">
        <f>IFERROR(VLOOKUP(B150,'Employee Master'!A:G,3,FALSE),"")</f>
        <v>QA</v>
      </c>
      <c r="E150" s="18" t="str">
        <f>IFERROR(VLOOKUP(B150,'Employee Master'!A:G,4,FALSE),"")</f>
        <v>Developer</v>
      </c>
      <c r="F150" s="21">
        <v>0.375</v>
      </c>
      <c r="G150" s="21">
        <v>0.75</v>
      </c>
      <c r="H150" s="18">
        <f>IF(AND('Attendance Tracker'!F150&lt;&gt;"",G150&lt;&gt;""),ROUND((G150-'Attendance Tracker'!F150)*24,1),"")</f>
        <v>9</v>
      </c>
      <c r="I150" s="18" t="str">
        <f t="shared" si="27"/>
        <v>Present</v>
      </c>
      <c r="J150" s="18"/>
      <c r="K150" s="18"/>
      <c r="L150" s="18">
        <f t="shared" si="28"/>
        <v>0</v>
      </c>
      <c r="M150" s="20" t="str">
        <f>IF(OR(COUNTIF('holiday list'!A:A, A150)&gt;0, WEEKDAY(A150,2)&gt;5),
   IF(AND(LOWER(TRIM(I150))="present", I150&lt;&gt;""), "Worked on Holiday", "Holiday"),
"")</f>
        <v/>
      </c>
      <c r="N150" s="18" t="str">
        <f t="shared" si="25"/>
        <v>On Time</v>
      </c>
      <c r="O150" s="18" t="str">
        <f t="shared" si="32"/>
        <v/>
      </c>
      <c r="P150" s="18" t="str">
        <f t="shared" si="26"/>
        <v/>
      </c>
      <c r="Q150" s="18"/>
      <c r="R150" s="18" t="str">
        <f t="shared" si="31"/>
        <v/>
      </c>
      <c r="S150" s="26"/>
    </row>
    <row r="151" spans="1:19" x14ac:dyDescent="0.3">
      <c r="A151" s="13">
        <f t="shared" si="29"/>
        <v>45863</v>
      </c>
      <c r="B151" s="18" t="str">
        <f t="shared" si="30"/>
        <v>EMP006</v>
      </c>
      <c r="C151" s="18" t="str">
        <f>IFERROR(VLOOKUP(B151,'Employee Master'!A:G,2,FALSE),"")</f>
        <v>zoya</v>
      </c>
      <c r="D151" s="18" t="str">
        <f>IFERROR(VLOOKUP(B151,'Employee Master'!A:G,3,FALSE),"")</f>
        <v>QA</v>
      </c>
      <c r="E151" s="18" t="str">
        <f>IFERROR(VLOOKUP(B151,'Employee Master'!A:G,4,FALSE),"")</f>
        <v>Developer</v>
      </c>
      <c r="F151" s="21">
        <v>0.375</v>
      </c>
      <c r="G151" s="21">
        <v>0.75</v>
      </c>
      <c r="H151" s="18">
        <f>IF(AND('Attendance Tracker'!F151&lt;&gt;"",G151&lt;&gt;""),ROUND((G151-'Attendance Tracker'!F151)*24,1),"")</f>
        <v>9</v>
      </c>
      <c r="I151" s="18" t="str">
        <f t="shared" si="27"/>
        <v>Present</v>
      </c>
      <c r="J151" s="18"/>
      <c r="K151" s="18"/>
      <c r="L151" s="18">
        <f t="shared" si="28"/>
        <v>0</v>
      </c>
      <c r="M151" s="20" t="str">
        <f>IF(OR(COUNTIF('holiday list'!A:A, A151)&gt;0, WEEKDAY(A151,2)&gt;5),
   IF(AND(LOWER(TRIM(I151))="present", I151&lt;&gt;""), "Worked on Holiday", "Holiday"),
"")</f>
        <v/>
      </c>
      <c r="N151" s="18" t="str">
        <f t="shared" si="25"/>
        <v>On Time</v>
      </c>
      <c r="O151" s="18" t="str">
        <f t="shared" si="32"/>
        <v/>
      </c>
      <c r="P151" s="18" t="str">
        <f t="shared" si="26"/>
        <v/>
      </c>
      <c r="Q151" s="18"/>
      <c r="R151" s="18" t="str">
        <f t="shared" si="31"/>
        <v/>
      </c>
      <c r="S151" s="26"/>
    </row>
    <row r="152" spans="1:19" x14ac:dyDescent="0.3">
      <c r="A152" s="13">
        <f t="shared" si="29"/>
        <v>45864</v>
      </c>
      <c r="B152" s="18" t="str">
        <f t="shared" si="30"/>
        <v>EMP001</v>
      </c>
      <c r="C152" s="18" t="str">
        <f>IFERROR(VLOOKUP(B152,'Employee Master'!A:G,2,FALSE),"")</f>
        <v xml:space="preserve">John Doe	</v>
      </c>
      <c r="D152" s="18" t="str">
        <f>IFERROR(VLOOKUP(B152,'Employee Master'!A:G,3,FALSE),"")</f>
        <v>Sales</v>
      </c>
      <c r="E152" s="18" t="str">
        <f>IFERROR(VLOOKUP(B152,'Employee Master'!A:G,4,FALSE),"")</f>
        <v>Executive</v>
      </c>
      <c r="F152" s="21">
        <v>0.375</v>
      </c>
      <c r="G152" s="21">
        <v>0.75</v>
      </c>
      <c r="H152" s="18">
        <f>IF(AND('Attendance Tracker'!F152&lt;&gt;"",G152&lt;&gt;""),ROUND((G152-'Attendance Tracker'!F152)*24,1),"")</f>
        <v>9</v>
      </c>
      <c r="I152" s="18" t="str">
        <f t="shared" si="27"/>
        <v>Present</v>
      </c>
      <c r="J152" s="18"/>
      <c r="K152" s="18"/>
      <c r="L152" s="18">
        <f t="shared" si="28"/>
        <v>0</v>
      </c>
      <c r="M152" s="20" t="str">
        <f>IF(OR(COUNTIF('holiday list'!A:A, A152)&gt;0, WEEKDAY(A152,2)&gt;5),
   IF(AND(LOWER(TRIM(I152))="present", I152&lt;&gt;""), "Worked on Holiday", "Holiday"),
"")</f>
        <v>Worked on Holiday</v>
      </c>
      <c r="N152" s="18" t="str">
        <f t="shared" si="25"/>
        <v>On Time</v>
      </c>
      <c r="O152" s="18" t="str">
        <f t="shared" si="32"/>
        <v/>
      </c>
      <c r="P152" s="18" t="str">
        <f t="shared" si="26"/>
        <v/>
      </c>
      <c r="Q152" s="18"/>
      <c r="R152" s="18" t="str">
        <f t="shared" si="31"/>
        <v/>
      </c>
      <c r="S152" s="26"/>
    </row>
    <row r="153" spans="1:19" x14ac:dyDescent="0.3">
      <c r="A153" s="13">
        <f t="shared" si="29"/>
        <v>45864</v>
      </c>
      <c r="B153" s="18" t="str">
        <f t="shared" si="30"/>
        <v>EMP002</v>
      </c>
      <c r="C153" s="18" t="str">
        <f>IFERROR(VLOOKUP(B153,'Employee Master'!A:G,2,FALSE),"")</f>
        <v>Priya</v>
      </c>
      <c r="D153" s="18" t="str">
        <f>IFERROR(VLOOKUP(B153,'Employee Master'!A:G,3,FALSE),"")</f>
        <v>HR</v>
      </c>
      <c r="E153" s="18" t="str">
        <f>IFERROR(VLOOKUP(B153,'Employee Master'!A:G,4,FALSE),"")</f>
        <v>Manger</v>
      </c>
      <c r="F153" s="21">
        <v>0.375</v>
      </c>
      <c r="G153" s="21">
        <v>0.75</v>
      </c>
      <c r="H153" s="18">
        <f>IF(AND('Attendance Tracker'!F153&lt;&gt;"",G153&lt;&gt;""),ROUND((G153-'Attendance Tracker'!F153)*24,1),"")</f>
        <v>9</v>
      </c>
      <c r="I153" s="18" t="str">
        <f t="shared" si="27"/>
        <v>Present</v>
      </c>
      <c r="J153" s="18"/>
      <c r="K153" s="18"/>
      <c r="L153" s="18">
        <f t="shared" si="28"/>
        <v>0</v>
      </c>
      <c r="M153" s="20" t="str">
        <f>IF(OR(COUNTIF('holiday list'!A:A, A153)&gt;0, WEEKDAY(A153,2)&gt;5),
   IF(AND(LOWER(TRIM(I153))="present", I153&lt;&gt;""), "Worked on Holiday", "Holiday"),
"")</f>
        <v>Worked on Holiday</v>
      </c>
      <c r="N153" s="18" t="str">
        <f t="shared" si="25"/>
        <v>On Time</v>
      </c>
      <c r="O153" s="18" t="str">
        <f t="shared" si="32"/>
        <v/>
      </c>
      <c r="P153" s="18" t="str">
        <f t="shared" si="26"/>
        <v/>
      </c>
      <c r="Q153" s="18"/>
      <c r="R153" s="18" t="str">
        <f t="shared" si="31"/>
        <v/>
      </c>
      <c r="S153" s="26"/>
    </row>
    <row r="154" spans="1:19" x14ac:dyDescent="0.3">
      <c r="A154" s="13">
        <f t="shared" si="29"/>
        <v>45864</v>
      </c>
      <c r="B154" s="18" t="str">
        <f t="shared" si="30"/>
        <v>EMP003</v>
      </c>
      <c r="C154" s="18" t="str">
        <f>IFERROR(VLOOKUP(B154,'Employee Master'!A:G,2,FALSE),"")</f>
        <v>Mini</v>
      </c>
      <c r="D154" s="18" t="str">
        <f>IFERROR(VLOOKUP(B154,'Employee Master'!A:G,3,FALSE),"")</f>
        <v>Sales</v>
      </c>
      <c r="E154" s="18" t="str">
        <f>IFERROR(VLOOKUP(B154,'Employee Master'!A:G,4,FALSE),"")</f>
        <v>Executive</v>
      </c>
      <c r="F154" s="21">
        <v>0.375</v>
      </c>
      <c r="G154" s="21">
        <v>0.75</v>
      </c>
      <c r="H154" s="18">
        <f>IF(AND('Attendance Tracker'!F154&lt;&gt;"",G154&lt;&gt;""),ROUND((G154-'Attendance Tracker'!F154)*24,1),"")</f>
        <v>9</v>
      </c>
      <c r="I154" s="18" t="str">
        <f t="shared" si="27"/>
        <v>Present</v>
      </c>
      <c r="J154" s="18"/>
      <c r="K154" s="18"/>
      <c r="L154" s="18">
        <f t="shared" si="28"/>
        <v>0</v>
      </c>
      <c r="M154" s="20" t="str">
        <f>IF(OR(COUNTIF('holiday list'!A:A, A154)&gt;0, WEEKDAY(A154,2)&gt;5),
   IF(AND(LOWER(TRIM(I154))="present", I154&lt;&gt;""), "Worked on Holiday", "Holiday"),
"")</f>
        <v>Worked on Holiday</v>
      </c>
      <c r="N154" s="18" t="str">
        <f t="shared" si="25"/>
        <v>On Time</v>
      </c>
      <c r="O154" s="18" t="str">
        <f t="shared" si="32"/>
        <v/>
      </c>
      <c r="P154" s="18" t="str">
        <f t="shared" si="26"/>
        <v/>
      </c>
      <c r="Q154" s="18"/>
      <c r="R154" s="18" t="str">
        <f t="shared" si="31"/>
        <v/>
      </c>
      <c r="S154" s="26"/>
    </row>
    <row r="155" spans="1:19" x14ac:dyDescent="0.3">
      <c r="A155" s="13">
        <f t="shared" si="29"/>
        <v>45864</v>
      </c>
      <c r="B155" s="18" t="str">
        <f t="shared" si="30"/>
        <v>EMP004</v>
      </c>
      <c r="C155" s="18" t="str">
        <f>IFERROR(VLOOKUP(B155,'Employee Master'!A:G,2,FALSE),"")</f>
        <v>Arun</v>
      </c>
      <c r="D155" s="18" t="str">
        <f>IFERROR(VLOOKUP(B155,'Employee Master'!A:G,3,FALSE),"")</f>
        <v>UI/UX</v>
      </c>
      <c r="E155" s="18" t="str">
        <f>IFERROR(VLOOKUP(B155,'Employee Master'!A:G,4,FALSE),"")</f>
        <v>Designer</v>
      </c>
      <c r="F155" s="21">
        <v>0.375</v>
      </c>
      <c r="G155" s="21">
        <v>0.75</v>
      </c>
      <c r="H155" s="18">
        <f>IF(AND('Attendance Tracker'!F155&lt;&gt;"",G155&lt;&gt;""),ROUND((G155-'Attendance Tracker'!F155)*24,1),"")</f>
        <v>9</v>
      </c>
      <c r="I155" s="18" t="str">
        <f t="shared" si="27"/>
        <v>Present</v>
      </c>
      <c r="J155" s="18"/>
      <c r="K155" s="18"/>
      <c r="L155" s="18">
        <f t="shared" si="28"/>
        <v>0</v>
      </c>
      <c r="M155" s="20" t="str">
        <f>IF(OR(COUNTIF('holiday list'!A:A, A155)&gt;0, WEEKDAY(A155,2)&gt;5),
   IF(AND(LOWER(TRIM(I155))="present", I155&lt;&gt;""), "Worked on Holiday", "Holiday"),
"")</f>
        <v>Worked on Holiday</v>
      </c>
      <c r="N155" s="18" t="str">
        <f t="shared" si="25"/>
        <v>On Time</v>
      </c>
      <c r="O155" s="18" t="str">
        <f t="shared" si="32"/>
        <v/>
      </c>
      <c r="P155" s="18" t="str">
        <f t="shared" si="26"/>
        <v/>
      </c>
      <c r="Q155" s="18"/>
      <c r="R155" s="18" t="str">
        <f t="shared" si="31"/>
        <v/>
      </c>
      <c r="S155" s="26"/>
    </row>
    <row r="156" spans="1:19" x14ac:dyDescent="0.3">
      <c r="A156" s="13">
        <f t="shared" si="29"/>
        <v>45864</v>
      </c>
      <c r="B156" s="18" t="str">
        <f t="shared" si="30"/>
        <v>EMP005</v>
      </c>
      <c r="C156" s="18" t="str">
        <f>IFERROR(VLOOKUP(B156,'Employee Master'!A:G,2,FALSE),"")</f>
        <v>Aariz</v>
      </c>
      <c r="D156" s="18" t="str">
        <f>IFERROR(VLOOKUP(B156,'Employee Master'!A:G,3,FALSE),"")</f>
        <v>QA</v>
      </c>
      <c r="E156" s="18" t="str">
        <f>IFERROR(VLOOKUP(B156,'Employee Master'!A:G,4,FALSE),"")</f>
        <v>Developer</v>
      </c>
      <c r="F156" s="21">
        <v>0.375</v>
      </c>
      <c r="G156" s="21">
        <v>0.75</v>
      </c>
      <c r="H156" s="18">
        <f>IF(AND('Attendance Tracker'!F156&lt;&gt;"",G156&lt;&gt;""),ROUND((G156-'Attendance Tracker'!F156)*24,1),"")</f>
        <v>9</v>
      </c>
      <c r="I156" s="18" t="str">
        <f t="shared" si="27"/>
        <v>Present</v>
      </c>
      <c r="J156" s="18"/>
      <c r="K156" s="18"/>
      <c r="L156" s="18">
        <f t="shared" si="28"/>
        <v>0</v>
      </c>
      <c r="M156" s="20" t="str">
        <f>IF(OR(COUNTIF('holiday list'!A:A, A156)&gt;0, WEEKDAY(A156,2)&gt;5),
   IF(AND(LOWER(TRIM(I156))="present", I156&lt;&gt;""), "Worked on Holiday", "Holiday"),
"")</f>
        <v>Worked on Holiday</v>
      </c>
      <c r="N156" s="18" t="str">
        <f t="shared" si="25"/>
        <v>On Time</v>
      </c>
      <c r="O156" s="18" t="str">
        <f t="shared" si="32"/>
        <v/>
      </c>
      <c r="P156" s="18" t="str">
        <f t="shared" si="26"/>
        <v/>
      </c>
      <c r="Q156" s="18"/>
      <c r="R156" s="18" t="str">
        <f t="shared" si="31"/>
        <v/>
      </c>
      <c r="S156" s="26"/>
    </row>
    <row r="157" spans="1:19" x14ac:dyDescent="0.3">
      <c r="A157" s="13">
        <f t="shared" si="29"/>
        <v>45864</v>
      </c>
      <c r="B157" s="18" t="str">
        <f t="shared" si="30"/>
        <v>EMP006</v>
      </c>
      <c r="C157" s="18" t="str">
        <f>IFERROR(VLOOKUP(B157,'Employee Master'!A:G,2,FALSE),"")</f>
        <v>zoya</v>
      </c>
      <c r="D157" s="18" t="str">
        <f>IFERROR(VLOOKUP(B157,'Employee Master'!A:G,3,FALSE),"")</f>
        <v>QA</v>
      </c>
      <c r="E157" s="18" t="str">
        <f>IFERROR(VLOOKUP(B157,'Employee Master'!A:G,4,FALSE),"")</f>
        <v>Developer</v>
      </c>
      <c r="F157" s="21">
        <v>0.375</v>
      </c>
      <c r="G157" s="21">
        <v>0.75</v>
      </c>
      <c r="H157" s="18">
        <f>IF(AND('Attendance Tracker'!F157&lt;&gt;"",G157&lt;&gt;""),ROUND((G157-'Attendance Tracker'!F157)*24,1),"")</f>
        <v>9</v>
      </c>
      <c r="I157" s="18" t="str">
        <f t="shared" si="27"/>
        <v>Present</v>
      </c>
      <c r="J157" s="18"/>
      <c r="K157" s="18"/>
      <c r="L157" s="18">
        <f t="shared" si="28"/>
        <v>0</v>
      </c>
      <c r="M157" s="20" t="str">
        <f>IF(OR(COUNTIF('holiday list'!A:A, A157)&gt;0, WEEKDAY(A157,2)&gt;5),
   IF(AND(LOWER(TRIM(I157))="present", I157&lt;&gt;""), "Worked on Holiday", "Holiday"),
"")</f>
        <v>Worked on Holiday</v>
      </c>
      <c r="N157" s="18" t="str">
        <f t="shared" si="25"/>
        <v>On Time</v>
      </c>
      <c r="O157" s="18" t="str">
        <f t="shared" si="32"/>
        <v/>
      </c>
      <c r="P157" s="18" t="str">
        <f t="shared" si="26"/>
        <v/>
      </c>
      <c r="Q157" s="18"/>
      <c r="R157" s="18" t="str">
        <f t="shared" si="31"/>
        <v/>
      </c>
      <c r="S157" s="26"/>
    </row>
    <row r="158" spans="1:19" x14ac:dyDescent="0.3">
      <c r="A158" s="13">
        <f t="shared" si="29"/>
        <v>45865</v>
      </c>
      <c r="B158" s="18" t="str">
        <f t="shared" si="30"/>
        <v>EMP001</v>
      </c>
      <c r="C158" s="18" t="str">
        <f>IFERROR(VLOOKUP(B158,'Employee Master'!A:G,2,FALSE),"")</f>
        <v xml:space="preserve">John Doe	</v>
      </c>
      <c r="D158" s="18" t="str">
        <f>IFERROR(VLOOKUP(B158,'Employee Master'!A:G,3,FALSE),"")</f>
        <v>Sales</v>
      </c>
      <c r="E158" s="18" t="str">
        <f>IFERROR(VLOOKUP(B158,'Employee Master'!A:G,4,FALSE),"")</f>
        <v>Executive</v>
      </c>
      <c r="F158" s="21">
        <v>0.375</v>
      </c>
      <c r="G158" s="21">
        <v>0.75</v>
      </c>
      <c r="H158" s="18">
        <f>IF(AND('Attendance Tracker'!F158&lt;&gt;"",G158&lt;&gt;""),ROUND((G158-'Attendance Tracker'!F158)*24,1),"")</f>
        <v>9</v>
      </c>
      <c r="I158" s="18" t="str">
        <f t="shared" si="27"/>
        <v>Present</v>
      </c>
      <c r="J158" s="18"/>
      <c r="K158" s="18"/>
      <c r="L158" s="18">
        <f t="shared" si="28"/>
        <v>0</v>
      </c>
      <c r="M158" s="20" t="str">
        <f>IF(OR(COUNTIF('holiday list'!A:A, A158)&gt;0, WEEKDAY(A158,2)&gt;5),
   IF(AND(LOWER(TRIM(I158))="present", I158&lt;&gt;""), "Worked on Holiday", "Holiday"),
"")</f>
        <v>Worked on Holiday</v>
      </c>
      <c r="N158" s="18" t="str">
        <f t="shared" si="25"/>
        <v>On Time</v>
      </c>
      <c r="O158" s="18" t="str">
        <f t="shared" si="32"/>
        <v/>
      </c>
      <c r="P158" s="18" t="str">
        <f t="shared" si="26"/>
        <v/>
      </c>
      <c r="Q158" s="18"/>
      <c r="R158" s="18" t="str">
        <f t="shared" si="31"/>
        <v/>
      </c>
      <c r="S158" s="26"/>
    </row>
    <row r="159" spans="1:19" x14ac:dyDescent="0.3">
      <c r="A159" s="13">
        <f t="shared" si="29"/>
        <v>45865</v>
      </c>
      <c r="B159" s="18" t="str">
        <f t="shared" si="30"/>
        <v>EMP002</v>
      </c>
      <c r="C159" s="18" t="str">
        <f>IFERROR(VLOOKUP(B159,'Employee Master'!A:G,2,FALSE),"")</f>
        <v>Priya</v>
      </c>
      <c r="D159" s="18" t="str">
        <f>IFERROR(VLOOKUP(B159,'Employee Master'!A:G,3,FALSE),"")</f>
        <v>HR</v>
      </c>
      <c r="E159" s="18" t="str">
        <f>IFERROR(VLOOKUP(B159,'Employee Master'!A:G,4,FALSE),"")</f>
        <v>Manger</v>
      </c>
      <c r="F159" s="21">
        <v>0.375</v>
      </c>
      <c r="G159" s="21">
        <v>0.75</v>
      </c>
      <c r="H159" s="18">
        <f>IF(AND('Attendance Tracker'!F159&lt;&gt;"",G159&lt;&gt;""),ROUND((G159-'Attendance Tracker'!F159)*24,1),"")</f>
        <v>9</v>
      </c>
      <c r="I159" s="18" t="str">
        <f t="shared" si="27"/>
        <v>Present</v>
      </c>
      <c r="J159" s="18"/>
      <c r="K159" s="18"/>
      <c r="L159" s="18">
        <f t="shared" si="28"/>
        <v>0</v>
      </c>
      <c r="M159" s="20" t="str">
        <f>IF(OR(COUNTIF('holiday list'!A:A, A159)&gt;0, WEEKDAY(A159,2)&gt;5),
   IF(AND(LOWER(TRIM(I159))="present", I159&lt;&gt;""), "Worked on Holiday", "Holiday"),
"")</f>
        <v>Worked on Holiday</v>
      </c>
      <c r="N159" s="18" t="str">
        <f t="shared" si="25"/>
        <v>On Time</v>
      </c>
      <c r="O159" s="18" t="str">
        <f t="shared" si="32"/>
        <v/>
      </c>
      <c r="P159" s="18" t="str">
        <f t="shared" si="26"/>
        <v/>
      </c>
      <c r="Q159" s="18"/>
      <c r="R159" s="18" t="str">
        <f t="shared" si="31"/>
        <v/>
      </c>
      <c r="S159" s="26"/>
    </row>
    <row r="160" spans="1:19" x14ac:dyDescent="0.3">
      <c r="A160" s="13">
        <f t="shared" si="29"/>
        <v>45865</v>
      </c>
      <c r="B160" s="18" t="str">
        <f t="shared" si="30"/>
        <v>EMP003</v>
      </c>
      <c r="C160" s="18" t="str">
        <f>IFERROR(VLOOKUP(B160,'Employee Master'!A:G,2,FALSE),"")</f>
        <v>Mini</v>
      </c>
      <c r="D160" s="18" t="str">
        <f>IFERROR(VLOOKUP(B160,'Employee Master'!A:G,3,FALSE),"")</f>
        <v>Sales</v>
      </c>
      <c r="E160" s="18" t="str">
        <f>IFERROR(VLOOKUP(B160,'Employee Master'!A:G,4,FALSE),"")</f>
        <v>Executive</v>
      </c>
      <c r="F160" s="21">
        <v>0.375</v>
      </c>
      <c r="G160" s="21">
        <v>0.75</v>
      </c>
      <c r="H160" s="18">
        <f>IF(AND('Attendance Tracker'!F160&lt;&gt;"",G160&lt;&gt;""),ROUND((G160-'Attendance Tracker'!F160)*24,1),"")</f>
        <v>9</v>
      </c>
      <c r="I160" s="18" t="str">
        <f t="shared" si="27"/>
        <v>Present</v>
      </c>
      <c r="J160" s="18"/>
      <c r="K160" s="18"/>
      <c r="L160" s="18">
        <f t="shared" si="28"/>
        <v>0</v>
      </c>
      <c r="M160" s="20" t="str">
        <f>IF(OR(COUNTIF('holiday list'!A:A, A160)&gt;0, WEEKDAY(A160,2)&gt;5),
   IF(AND(LOWER(TRIM(I160))="present", I160&lt;&gt;""), "Worked on Holiday", "Holiday"),
"")</f>
        <v>Worked on Holiday</v>
      </c>
      <c r="N160" s="18" t="str">
        <f t="shared" si="25"/>
        <v>On Time</v>
      </c>
      <c r="O160" s="18" t="str">
        <f t="shared" si="32"/>
        <v/>
      </c>
      <c r="P160" s="18" t="str">
        <f t="shared" si="26"/>
        <v/>
      </c>
      <c r="Q160" s="18"/>
      <c r="R160" s="18" t="str">
        <f t="shared" si="31"/>
        <v/>
      </c>
      <c r="S160" s="26"/>
    </row>
    <row r="161" spans="1:19" x14ac:dyDescent="0.3">
      <c r="A161" s="13">
        <f t="shared" si="29"/>
        <v>45865</v>
      </c>
      <c r="B161" s="18" t="str">
        <f t="shared" si="30"/>
        <v>EMP004</v>
      </c>
      <c r="C161" s="18" t="str">
        <f>IFERROR(VLOOKUP(B161,'Employee Master'!A:G,2,FALSE),"")</f>
        <v>Arun</v>
      </c>
      <c r="D161" s="18" t="str">
        <f>IFERROR(VLOOKUP(B161,'Employee Master'!A:G,3,FALSE),"")</f>
        <v>UI/UX</v>
      </c>
      <c r="E161" s="18" t="str">
        <f>IFERROR(VLOOKUP(B161,'Employee Master'!A:G,4,FALSE),"")</f>
        <v>Designer</v>
      </c>
      <c r="F161" s="21">
        <v>0.375</v>
      </c>
      <c r="G161" s="21">
        <v>0.75</v>
      </c>
      <c r="H161" s="18">
        <f>IF(AND('Attendance Tracker'!F161&lt;&gt;"",G161&lt;&gt;""),ROUND((G161-'Attendance Tracker'!F161)*24,1),"")</f>
        <v>9</v>
      </c>
      <c r="I161" s="18" t="str">
        <f t="shared" si="27"/>
        <v>Present</v>
      </c>
      <c r="J161" s="18"/>
      <c r="K161" s="18"/>
      <c r="L161" s="18">
        <f t="shared" si="28"/>
        <v>0</v>
      </c>
      <c r="M161" s="20" t="str">
        <f>IF(OR(COUNTIF('holiday list'!A:A, A161)&gt;0, WEEKDAY(A161,2)&gt;5),
   IF(AND(LOWER(TRIM(I161))="present", I161&lt;&gt;""), "Worked on Holiday", "Holiday"),
"")</f>
        <v>Worked on Holiday</v>
      </c>
      <c r="N161" s="18" t="str">
        <f t="shared" si="25"/>
        <v>On Time</v>
      </c>
      <c r="O161" s="18" t="str">
        <f t="shared" si="32"/>
        <v/>
      </c>
      <c r="P161" s="18" t="str">
        <f t="shared" si="26"/>
        <v/>
      </c>
      <c r="Q161" s="18"/>
      <c r="R161" s="18" t="str">
        <f t="shared" si="31"/>
        <v/>
      </c>
      <c r="S161" s="26"/>
    </row>
    <row r="162" spans="1:19" x14ac:dyDescent="0.3">
      <c r="A162" s="13">
        <f t="shared" si="29"/>
        <v>45865</v>
      </c>
      <c r="B162" s="18" t="str">
        <f t="shared" si="30"/>
        <v>EMP005</v>
      </c>
      <c r="C162" s="18" t="str">
        <f>IFERROR(VLOOKUP(B162,'Employee Master'!A:G,2,FALSE),"")</f>
        <v>Aariz</v>
      </c>
      <c r="D162" s="18" t="str">
        <f>IFERROR(VLOOKUP(B162,'Employee Master'!A:G,3,FALSE),"")</f>
        <v>QA</v>
      </c>
      <c r="E162" s="18" t="str">
        <f>IFERROR(VLOOKUP(B162,'Employee Master'!A:G,4,FALSE),"")</f>
        <v>Developer</v>
      </c>
      <c r="F162" s="21">
        <v>0.375</v>
      </c>
      <c r="G162" s="21">
        <v>0.75</v>
      </c>
      <c r="H162" s="18">
        <f>IF(AND('Attendance Tracker'!F162&lt;&gt;"",G162&lt;&gt;""),ROUND((G162-'Attendance Tracker'!F162)*24,1),"")</f>
        <v>9</v>
      </c>
      <c r="I162" s="18" t="str">
        <f t="shared" si="27"/>
        <v>Present</v>
      </c>
      <c r="J162" s="18"/>
      <c r="K162" s="18"/>
      <c r="L162" s="18">
        <f t="shared" si="28"/>
        <v>0</v>
      </c>
      <c r="M162" s="20" t="str">
        <f>IF(OR(COUNTIF('holiday list'!A:A, A162)&gt;0, WEEKDAY(A162,2)&gt;5),
   IF(AND(LOWER(TRIM(I162))="present", I162&lt;&gt;""), "Worked on Holiday", "Holiday"),
"")</f>
        <v>Worked on Holiday</v>
      </c>
      <c r="N162" s="18" t="str">
        <f t="shared" ref="N162:N186" si="33">IF(OR(I162="Absent", I162="Leave"), I162, IF(F162="", "", IF(F162&gt;TIME(9,0,0), "Late", "On Time")))</f>
        <v>On Time</v>
      </c>
      <c r="O162" s="18" t="str">
        <f t="shared" si="32"/>
        <v/>
      </c>
      <c r="P162" s="18" t="str">
        <f t="shared" ref="P162:P186" si="34">IF(AND(I162="Present", ISNUMBER(G162), G162&lt;TIME(18,0,0)), "Early Leave", "")</f>
        <v/>
      </c>
      <c r="Q162" s="18"/>
      <c r="R162" s="18" t="str">
        <f t="shared" si="31"/>
        <v/>
      </c>
      <c r="S162" s="26"/>
    </row>
    <row r="163" spans="1:19" x14ac:dyDescent="0.3">
      <c r="A163" s="13">
        <f t="shared" si="29"/>
        <v>45865</v>
      </c>
      <c r="B163" s="18" t="str">
        <f t="shared" si="30"/>
        <v>EMP006</v>
      </c>
      <c r="C163" s="18" t="str">
        <f>IFERROR(VLOOKUP(B163,'Employee Master'!A:G,2,FALSE),"")</f>
        <v>zoya</v>
      </c>
      <c r="D163" s="18" t="str">
        <f>IFERROR(VLOOKUP(B163,'Employee Master'!A:G,3,FALSE),"")</f>
        <v>QA</v>
      </c>
      <c r="E163" s="18" t="str">
        <f>IFERROR(VLOOKUP(B163,'Employee Master'!A:G,4,FALSE),"")</f>
        <v>Developer</v>
      </c>
      <c r="F163" s="21">
        <v>0.375</v>
      </c>
      <c r="G163" s="21">
        <v>0.75</v>
      </c>
      <c r="H163" s="18">
        <f>IF(AND('Attendance Tracker'!F163&lt;&gt;"",G163&lt;&gt;""),ROUND((G163-'Attendance Tracker'!F163)*24,1),"")</f>
        <v>9</v>
      </c>
      <c r="I163" s="18" t="str">
        <f t="shared" si="27"/>
        <v>Present</v>
      </c>
      <c r="J163" s="18"/>
      <c r="K163" s="18"/>
      <c r="L163" s="18">
        <f t="shared" si="28"/>
        <v>0</v>
      </c>
      <c r="M163" s="20" t="str">
        <f>IF(OR(COUNTIF('holiday list'!A:A, A163)&gt;0, WEEKDAY(A163,2)&gt;5),
   IF(AND(LOWER(TRIM(I163))="present", I163&lt;&gt;""), "Worked on Holiday", "Holiday"),
"")</f>
        <v>Worked on Holiday</v>
      </c>
      <c r="N163" s="18" t="str">
        <f t="shared" si="33"/>
        <v>On Time</v>
      </c>
      <c r="O163" s="18" t="str">
        <f t="shared" si="32"/>
        <v/>
      </c>
      <c r="P163" s="18" t="str">
        <f t="shared" si="34"/>
        <v/>
      </c>
      <c r="Q163" s="18"/>
      <c r="R163" s="18" t="str">
        <f t="shared" si="31"/>
        <v/>
      </c>
      <c r="S163" s="26"/>
    </row>
    <row r="164" spans="1:19" x14ac:dyDescent="0.3">
      <c r="A164" s="13">
        <f t="shared" si="29"/>
        <v>45866</v>
      </c>
      <c r="B164" s="18" t="str">
        <f t="shared" si="30"/>
        <v>EMP001</v>
      </c>
      <c r="C164" s="18" t="str">
        <f>IFERROR(VLOOKUP(B164,'Employee Master'!A:G,2,FALSE),"")</f>
        <v xml:space="preserve">John Doe	</v>
      </c>
      <c r="D164" s="18" t="str">
        <f>IFERROR(VLOOKUP(B164,'Employee Master'!A:G,3,FALSE),"")</f>
        <v>Sales</v>
      </c>
      <c r="E164" s="18" t="str">
        <f>IFERROR(VLOOKUP(B164,'Employee Master'!A:G,4,FALSE),"")</f>
        <v>Executive</v>
      </c>
      <c r="F164" s="21">
        <v>0.375</v>
      </c>
      <c r="G164" s="21">
        <v>0.75</v>
      </c>
      <c r="H164" s="18">
        <f>IF(AND('Attendance Tracker'!F164&lt;&gt;"",G164&lt;&gt;""),ROUND((G164-'Attendance Tracker'!F164)*24,1),"")</f>
        <v>9</v>
      </c>
      <c r="I164" s="18" t="str">
        <f t="shared" si="27"/>
        <v>Present</v>
      </c>
      <c r="J164" s="18"/>
      <c r="K164" s="18"/>
      <c r="L164" s="18">
        <f t="shared" si="28"/>
        <v>0</v>
      </c>
      <c r="M164" s="20" t="str">
        <f>IF(OR(COUNTIF('holiday list'!A:A, A164)&gt;0, WEEKDAY(A164,2)&gt;5),
   IF(AND(LOWER(TRIM(I164))="present", I164&lt;&gt;""), "Worked on Holiday", "Holiday"),
"")</f>
        <v/>
      </c>
      <c r="N164" s="18" t="str">
        <f t="shared" si="33"/>
        <v>On Time</v>
      </c>
      <c r="O164" s="18" t="str">
        <f t="shared" si="32"/>
        <v/>
      </c>
      <c r="P164" s="18" t="str">
        <f t="shared" si="34"/>
        <v/>
      </c>
      <c r="Q164" s="18"/>
      <c r="R164" s="18" t="str">
        <f t="shared" si="31"/>
        <v/>
      </c>
      <c r="S164" s="26"/>
    </row>
    <row r="165" spans="1:19" x14ac:dyDescent="0.3">
      <c r="A165" s="13">
        <f t="shared" si="29"/>
        <v>45866</v>
      </c>
      <c r="B165" s="18" t="str">
        <f t="shared" si="30"/>
        <v>EMP002</v>
      </c>
      <c r="C165" s="18" t="str">
        <f>IFERROR(VLOOKUP(B165,'Employee Master'!A:G,2,FALSE),"")</f>
        <v>Priya</v>
      </c>
      <c r="D165" s="18" t="str">
        <f>IFERROR(VLOOKUP(B165,'Employee Master'!A:G,3,FALSE),"")</f>
        <v>HR</v>
      </c>
      <c r="E165" s="18" t="str">
        <f>IFERROR(VLOOKUP(B165,'Employee Master'!A:G,4,FALSE),"")</f>
        <v>Manger</v>
      </c>
      <c r="F165" s="21">
        <v>0.375</v>
      </c>
      <c r="G165" s="21">
        <v>0.75</v>
      </c>
      <c r="H165" s="18">
        <f>IF(AND('Attendance Tracker'!F165&lt;&gt;"",G165&lt;&gt;""),ROUND((G165-'Attendance Tracker'!F165)*24,1),"")</f>
        <v>9</v>
      </c>
      <c r="I165" s="18" t="str">
        <f t="shared" si="27"/>
        <v>Present</v>
      </c>
      <c r="J165" s="18"/>
      <c r="K165" s="18"/>
      <c r="L165" s="18">
        <f t="shared" si="28"/>
        <v>0</v>
      </c>
      <c r="M165" s="20" t="str">
        <f>IF(OR(COUNTIF('holiday list'!A:A, A165)&gt;0, WEEKDAY(A165,2)&gt;5),
   IF(AND(LOWER(TRIM(I165))="present", I165&lt;&gt;""), "Worked on Holiday", "Holiday"),
"")</f>
        <v/>
      </c>
      <c r="N165" s="18" t="str">
        <f t="shared" si="33"/>
        <v>On Time</v>
      </c>
      <c r="O165" s="18" t="str">
        <f t="shared" si="32"/>
        <v/>
      </c>
      <c r="P165" s="18" t="str">
        <f t="shared" si="34"/>
        <v/>
      </c>
      <c r="Q165" s="18"/>
      <c r="R165" s="18" t="str">
        <f t="shared" si="31"/>
        <v/>
      </c>
      <c r="S165" s="26"/>
    </row>
    <row r="166" spans="1:19" x14ac:dyDescent="0.3">
      <c r="A166" s="13">
        <f t="shared" si="29"/>
        <v>45866</v>
      </c>
      <c r="B166" s="18" t="str">
        <f t="shared" si="30"/>
        <v>EMP003</v>
      </c>
      <c r="C166" s="18" t="str">
        <f>IFERROR(VLOOKUP(B166,'Employee Master'!A:G,2,FALSE),"")</f>
        <v>Mini</v>
      </c>
      <c r="D166" s="18" t="str">
        <f>IFERROR(VLOOKUP(B166,'Employee Master'!A:G,3,FALSE),"")</f>
        <v>Sales</v>
      </c>
      <c r="E166" s="18" t="str">
        <f>IFERROR(VLOOKUP(B166,'Employee Master'!A:G,4,FALSE),"")</f>
        <v>Executive</v>
      </c>
      <c r="F166" s="21">
        <v>0.375</v>
      </c>
      <c r="G166" s="21">
        <v>0.75</v>
      </c>
      <c r="H166" s="18">
        <f>IF(AND('Attendance Tracker'!F166&lt;&gt;"",G166&lt;&gt;""),ROUND((G166-'Attendance Tracker'!F166)*24,1),"")</f>
        <v>9</v>
      </c>
      <c r="I166" s="18" t="str">
        <f t="shared" si="27"/>
        <v>Present</v>
      </c>
      <c r="J166" s="18"/>
      <c r="K166" s="18"/>
      <c r="L166" s="18">
        <f t="shared" si="28"/>
        <v>0</v>
      </c>
      <c r="M166" s="20" t="str">
        <f>IF(OR(COUNTIF('holiday list'!A:A, A166)&gt;0, WEEKDAY(A166,2)&gt;5),
   IF(AND(LOWER(TRIM(I166))="present", I166&lt;&gt;""), "Worked on Holiday", "Holiday"),
"")</f>
        <v/>
      </c>
      <c r="N166" s="18" t="str">
        <f t="shared" si="33"/>
        <v>On Time</v>
      </c>
      <c r="O166" s="18" t="str">
        <f t="shared" si="32"/>
        <v/>
      </c>
      <c r="P166" s="18" t="str">
        <f t="shared" si="34"/>
        <v/>
      </c>
      <c r="Q166" s="18"/>
      <c r="R166" s="18" t="str">
        <f t="shared" si="31"/>
        <v/>
      </c>
      <c r="S166" s="26"/>
    </row>
    <row r="167" spans="1:19" x14ac:dyDescent="0.3">
      <c r="A167" s="13">
        <f t="shared" si="29"/>
        <v>45866</v>
      </c>
      <c r="B167" s="18" t="str">
        <f t="shared" si="30"/>
        <v>EMP004</v>
      </c>
      <c r="C167" s="18" t="str">
        <f>IFERROR(VLOOKUP(B167,'Employee Master'!A:G,2,FALSE),"")</f>
        <v>Arun</v>
      </c>
      <c r="D167" s="18" t="str">
        <f>IFERROR(VLOOKUP(B167,'Employee Master'!A:G,3,FALSE),"")</f>
        <v>UI/UX</v>
      </c>
      <c r="E167" s="18" t="str">
        <f>IFERROR(VLOOKUP(B167,'Employee Master'!A:G,4,FALSE),"")</f>
        <v>Designer</v>
      </c>
      <c r="F167" s="21">
        <v>0.375</v>
      </c>
      <c r="G167" s="21">
        <v>0.79166666666666696</v>
      </c>
      <c r="H167" s="18">
        <f>IF(AND('Attendance Tracker'!F167&lt;&gt;"",G167&lt;&gt;""),ROUND((G167-'Attendance Tracker'!F167)*24,1),"")</f>
        <v>10</v>
      </c>
      <c r="I167" s="18" t="str">
        <f t="shared" si="27"/>
        <v>Present</v>
      </c>
      <c r="J167" s="18"/>
      <c r="K167" s="18"/>
      <c r="L167" s="18">
        <f t="shared" si="28"/>
        <v>1</v>
      </c>
      <c r="M167" s="20" t="str">
        <f>IF(OR(COUNTIF('holiday list'!A:A, A167)&gt;0, WEEKDAY(A167,2)&gt;5),
   IF(AND(LOWER(TRIM(I167))="present", I167&lt;&gt;""), "Worked on Holiday", "Holiday"),
"")</f>
        <v/>
      </c>
      <c r="N167" s="18" t="str">
        <f t="shared" si="33"/>
        <v>On Time</v>
      </c>
      <c r="O167" s="18" t="str">
        <f t="shared" si="32"/>
        <v/>
      </c>
      <c r="P167" s="18" t="str">
        <f t="shared" si="34"/>
        <v/>
      </c>
      <c r="Q167" s="18"/>
      <c r="R167" s="18" t="str">
        <f t="shared" ref="R167:R186" si="35">IF(AND(I167="Present", OR(F167="", G167="")), "Missing Punch", "")</f>
        <v/>
      </c>
      <c r="S167" s="26"/>
    </row>
    <row r="168" spans="1:19" x14ac:dyDescent="0.3">
      <c r="A168" s="13">
        <f t="shared" si="29"/>
        <v>45866</v>
      </c>
      <c r="B168" s="18" t="str">
        <f t="shared" si="30"/>
        <v>EMP005</v>
      </c>
      <c r="C168" s="18" t="str">
        <f>IFERROR(VLOOKUP(B168,'Employee Master'!A:G,2,FALSE),"")</f>
        <v>Aariz</v>
      </c>
      <c r="D168" s="18" t="str">
        <f>IFERROR(VLOOKUP(B168,'Employee Master'!A:G,3,FALSE),"")</f>
        <v>QA</v>
      </c>
      <c r="E168" s="18" t="str">
        <f>IFERROR(VLOOKUP(B168,'Employee Master'!A:G,4,FALSE),"")</f>
        <v>Developer</v>
      </c>
      <c r="F168" s="21">
        <v>0.375</v>
      </c>
      <c r="G168" s="21">
        <v>0.83333333333333304</v>
      </c>
      <c r="H168" s="18">
        <f>IF(AND('Attendance Tracker'!F168&lt;&gt;"",G168&lt;&gt;""),ROUND((G168-'Attendance Tracker'!F168)*24,1),"")</f>
        <v>11</v>
      </c>
      <c r="I168" s="18" t="str">
        <f t="shared" si="27"/>
        <v>Present</v>
      </c>
      <c r="J168" s="18"/>
      <c r="K168" s="18"/>
      <c r="L168" s="18">
        <f t="shared" si="28"/>
        <v>2</v>
      </c>
      <c r="M168" s="20" t="str">
        <f>IF(OR(COUNTIF('holiday list'!A:A, A168)&gt;0, WEEKDAY(A168,2)&gt;5),
   IF(AND(LOWER(TRIM(I168))="present", I168&lt;&gt;""), "Worked on Holiday", "Holiday"),
"")</f>
        <v/>
      </c>
      <c r="N168" s="18" t="str">
        <f t="shared" si="33"/>
        <v>On Time</v>
      </c>
      <c r="O168" s="18" t="str">
        <f t="shared" si="32"/>
        <v/>
      </c>
      <c r="P168" s="18" t="str">
        <f t="shared" si="34"/>
        <v/>
      </c>
      <c r="Q168" s="18"/>
      <c r="R168" s="18" t="str">
        <f t="shared" si="35"/>
        <v/>
      </c>
      <c r="S168" s="26"/>
    </row>
    <row r="169" spans="1:19" x14ac:dyDescent="0.3">
      <c r="A169" s="13">
        <f t="shared" si="29"/>
        <v>45866</v>
      </c>
      <c r="B169" s="18" t="str">
        <f t="shared" si="30"/>
        <v>EMP006</v>
      </c>
      <c r="C169" s="18" t="str">
        <f>IFERROR(VLOOKUP(B169,'Employee Master'!A:G,2,FALSE),"")</f>
        <v>zoya</v>
      </c>
      <c r="D169" s="18" t="str">
        <f>IFERROR(VLOOKUP(B169,'Employee Master'!A:G,3,FALSE),"")</f>
        <v>QA</v>
      </c>
      <c r="E169" s="18" t="str">
        <f>IFERROR(VLOOKUP(B169,'Employee Master'!A:G,4,FALSE),"")</f>
        <v>Developer</v>
      </c>
      <c r="F169" s="21">
        <v>0.375</v>
      </c>
      <c r="G169" s="21">
        <v>0.875</v>
      </c>
      <c r="H169" s="18">
        <f>IF(AND('Attendance Tracker'!F169&lt;&gt;"",G169&lt;&gt;""),ROUND((G169-'Attendance Tracker'!F169)*24,1),"")</f>
        <v>12</v>
      </c>
      <c r="I169" s="18" t="str">
        <f t="shared" si="27"/>
        <v>Present</v>
      </c>
      <c r="J169" s="18"/>
      <c r="K169" s="18"/>
      <c r="L169" s="18">
        <f t="shared" si="28"/>
        <v>3</v>
      </c>
      <c r="M169" s="20" t="str">
        <f>IF(OR(COUNTIF('holiday list'!A:A, A169)&gt;0, WEEKDAY(A169,2)&gt;5),
   IF(AND(LOWER(TRIM(I169))="present", I169&lt;&gt;""), "Worked on Holiday", "Holiday"),
"")</f>
        <v/>
      </c>
      <c r="N169" s="18" t="str">
        <f t="shared" si="33"/>
        <v>On Time</v>
      </c>
      <c r="O169" s="18" t="str">
        <f t="shared" si="32"/>
        <v/>
      </c>
      <c r="P169" s="18" t="str">
        <f t="shared" si="34"/>
        <v/>
      </c>
      <c r="Q169" s="18"/>
      <c r="R169" s="18" t="str">
        <f t="shared" si="35"/>
        <v/>
      </c>
      <c r="S169" s="26"/>
    </row>
    <row r="170" spans="1:19" x14ac:dyDescent="0.3">
      <c r="A170" s="13">
        <f t="shared" si="29"/>
        <v>45867</v>
      </c>
      <c r="B170" s="18" t="str">
        <f t="shared" si="30"/>
        <v>EMP001</v>
      </c>
      <c r="C170" s="18" t="str">
        <f>IFERROR(VLOOKUP(B170,'Employee Master'!A:G,2,FALSE),"")</f>
        <v xml:space="preserve">John Doe	</v>
      </c>
      <c r="D170" s="18" t="str">
        <f>IFERROR(VLOOKUP(B170,'Employee Master'!A:G,3,FALSE),"")</f>
        <v>Sales</v>
      </c>
      <c r="E170" s="18" t="str">
        <f>IFERROR(VLOOKUP(B170,'Employee Master'!A:G,4,FALSE),"")</f>
        <v>Executive</v>
      </c>
      <c r="F170" s="21">
        <v>0.375</v>
      </c>
      <c r="G170" s="21">
        <v>0.75</v>
      </c>
      <c r="H170" s="18">
        <f>IF(AND('Attendance Tracker'!F170&lt;&gt;"",G170&lt;&gt;""),ROUND((G170-'Attendance Tracker'!F170)*24,1),"")</f>
        <v>9</v>
      </c>
      <c r="I170" s="18" t="str">
        <f t="shared" si="27"/>
        <v>Present</v>
      </c>
      <c r="J170" s="18"/>
      <c r="K170" s="18"/>
      <c r="L170" s="18">
        <f t="shared" si="28"/>
        <v>0</v>
      </c>
      <c r="M170" s="20" t="str">
        <f>IF(OR(COUNTIF('holiday list'!A:A, A170)&gt;0, WEEKDAY(A170,2)&gt;5),
   IF(AND(LOWER(TRIM(I170))="present", I170&lt;&gt;""), "Worked on Holiday", "Holiday"),
"")</f>
        <v/>
      </c>
      <c r="N170" s="18" t="str">
        <f t="shared" si="33"/>
        <v>On Time</v>
      </c>
      <c r="O170" s="18" t="str">
        <f t="shared" si="32"/>
        <v/>
      </c>
      <c r="P170" s="18" t="str">
        <f t="shared" si="34"/>
        <v/>
      </c>
      <c r="Q170" s="18"/>
      <c r="R170" s="18" t="str">
        <f t="shared" si="35"/>
        <v/>
      </c>
      <c r="S170" s="26"/>
    </row>
    <row r="171" spans="1:19" x14ac:dyDescent="0.3">
      <c r="A171" s="13">
        <f t="shared" si="29"/>
        <v>45867</v>
      </c>
      <c r="B171" s="18" t="str">
        <f t="shared" si="30"/>
        <v>EMP002</v>
      </c>
      <c r="C171" s="18" t="str">
        <f>IFERROR(VLOOKUP(B171,'Employee Master'!A:G,2,FALSE),"")</f>
        <v>Priya</v>
      </c>
      <c r="D171" s="18" t="str">
        <f>IFERROR(VLOOKUP(B171,'Employee Master'!A:G,3,FALSE),"")</f>
        <v>HR</v>
      </c>
      <c r="E171" s="18" t="str">
        <f>IFERROR(VLOOKUP(B171,'Employee Master'!A:G,4,FALSE),"")</f>
        <v>Manger</v>
      </c>
      <c r="F171" s="21">
        <v>0.375</v>
      </c>
      <c r="G171" s="21">
        <v>0.75</v>
      </c>
      <c r="H171" s="18">
        <f>IF(AND('Attendance Tracker'!F171&lt;&gt;"",G171&lt;&gt;""),ROUND((G171-'Attendance Tracker'!F171)*24,1),"")</f>
        <v>9</v>
      </c>
      <c r="I171" s="18" t="str">
        <f t="shared" si="27"/>
        <v>Present</v>
      </c>
      <c r="J171" s="18"/>
      <c r="K171" s="18"/>
      <c r="L171" s="18">
        <f t="shared" si="28"/>
        <v>0</v>
      </c>
      <c r="M171" s="20" t="str">
        <f>IF(OR(COUNTIF('holiday list'!A:A, A171)&gt;0, WEEKDAY(A171,2)&gt;5),
   IF(AND(LOWER(TRIM(I171))="present", I171&lt;&gt;""), "Worked on Holiday", "Holiday"),
"")</f>
        <v/>
      </c>
      <c r="N171" s="18" t="str">
        <f t="shared" si="33"/>
        <v>On Time</v>
      </c>
      <c r="O171" s="18" t="str">
        <f t="shared" si="32"/>
        <v/>
      </c>
      <c r="P171" s="18" t="str">
        <f t="shared" si="34"/>
        <v/>
      </c>
      <c r="Q171" s="18"/>
      <c r="R171" s="18" t="str">
        <f t="shared" si="35"/>
        <v/>
      </c>
      <c r="S171" s="26"/>
    </row>
    <row r="172" spans="1:19" x14ac:dyDescent="0.3">
      <c r="A172" s="13">
        <f t="shared" si="29"/>
        <v>45867</v>
      </c>
      <c r="B172" s="18" t="str">
        <f t="shared" si="30"/>
        <v>EMP003</v>
      </c>
      <c r="C172" s="18" t="str">
        <f>IFERROR(VLOOKUP(B172,'Employee Master'!A:G,2,FALSE),"")</f>
        <v>Mini</v>
      </c>
      <c r="D172" s="18" t="str">
        <f>IFERROR(VLOOKUP(B172,'Employee Master'!A:G,3,FALSE),"")</f>
        <v>Sales</v>
      </c>
      <c r="E172" s="18" t="str">
        <f>IFERROR(VLOOKUP(B172,'Employee Master'!A:G,4,FALSE),"")</f>
        <v>Executive</v>
      </c>
      <c r="F172" s="21">
        <v>0.375</v>
      </c>
      <c r="G172" s="21">
        <v>0.75</v>
      </c>
      <c r="H172" s="18">
        <f>IF(AND('Attendance Tracker'!F172&lt;&gt;"",G172&lt;&gt;""),ROUND((G172-'Attendance Tracker'!F172)*24,1),"")</f>
        <v>9</v>
      </c>
      <c r="I172" s="18" t="str">
        <f t="shared" si="27"/>
        <v>Present</v>
      </c>
      <c r="J172" s="18"/>
      <c r="K172" s="18"/>
      <c r="L172" s="18">
        <f t="shared" si="28"/>
        <v>0</v>
      </c>
      <c r="M172" s="20" t="str">
        <f>IF(OR(COUNTIF('holiday list'!A:A, A172)&gt;0, WEEKDAY(A172,2)&gt;5),
   IF(AND(LOWER(TRIM(I172))="present", I172&lt;&gt;""), "Worked on Holiday", "Holiday"),
"")</f>
        <v/>
      </c>
      <c r="N172" s="18" t="str">
        <f t="shared" si="33"/>
        <v>On Time</v>
      </c>
      <c r="O172" s="18" t="str">
        <f t="shared" si="32"/>
        <v/>
      </c>
      <c r="P172" s="18" t="str">
        <f t="shared" si="34"/>
        <v/>
      </c>
      <c r="Q172" s="18"/>
      <c r="R172" s="18" t="str">
        <f t="shared" si="35"/>
        <v/>
      </c>
      <c r="S172" s="26"/>
    </row>
    <row r="173" spans="1:19" x14ac:dyDescent="0.3">
      <c r="A173" s="13">
        <f t="shared" si="29"/>
        <v>45867</v>
      </c>
      <c r="B173" s="18" t="str">
        <f t="shared" si="30"/>
        <v>EMP004</v>
      </c>
      <c r="C173" s="18" t="str">
        <f>IFERROR(VLOOKUP(B173,'Employee Master'!A:G,2,FALSE),"")</f>
        <v>Arun</v>
      </c>
      <c r="D173" s="18" t="str">
        <f>IFERROR(VLOOKUP(B173,'Employee Master'!A:G,3,FALSE),"")</f>
        <v>UI/UX</v>
      </c>
      <c r="E173" s="18" t="str">
        <f>IFERROR(VLOOKUP(B173,'Employee Master'!A:G,4,FALSE),"")</f>
        <v>Designer</v>
      </c>
      <c r="F173" s="21">
        <v>0.375</v>
      </c>
      <c r="G173" s="21">
        <v>0.75</v>
      </c>
      <c r="H173" s="18">
        <f>IF(AND('Attendance Tracker'!F173&lt;&gt;"",G173&lt;&gt;""),ROUND((G173-'Attendance Tracker'!F173)*24,1),"")</f>
        <v>9</v>
      </c>
      <c r="I173" s="18" t="str">
        <f t="shared" si="27"/>
        <v>Present</v>
      </c>
      <c r="J173" s="18"/>
      <c r="K173" s="18"/>
      <c r="L173" s="18">
        <f t="shared" si="28"/>
        <v>0</v>
      </c>
      <c r="M173" s="20" t="str">
        <f>IF(OR(COUNTIF('holiday list'!A:A, A173)&gt;0, WEEKDAY(A173,2)&gt;5),
   IF(AND(LOWER(TRIM(I173))="present", I173&lt;&gt;""), "Worked on Holiday", "Holiday"),
"")</f>
        <v/>
      </c>
      <c r="N173" s="18" t="str">
        <f t="shared" si="33"/>
        <v>On Time</v>
      </c>
      <c r="O173" s="18" t="str">
        <f t="shared" si="32"/>
        <v/>
      </c>
      <c r="P173" s="18" t="str">
        <f t="shared" si="34"/>
        <v/>
      </c>
      <c r="Q173" s="18"/>
      <c r="R173" s="18" t="str">
        <f t="shared" si="35"/>
        <v/>
      </c>
      <c r="S173" s="26"/>
    </row>
    <row r="174" spans="1:19" x14ac:dyDescent="0.3">
      <c r="A174" s="13">
        <f t="shared" si="29"/>
        <v>45867</v>
      </c>
      <c r="B174" s="18" t="str">
        <f t="shared" si="30"/>
        <v>EMP005</v>
      </c>
      <c r="C174" s="18" t="str">
        <f>IFERROR(VLOOKUP(B174,'Employee Master'!A:G,2,FALSE),"")</f>
        <v>Aariz</v>
      </c>
      <c r="D174" s="18" t="str">
        <f>IFERROR(VLOOKUP(B174,'Employee Master'!A:G,3,FALSE),"")</f>
        <v>QA</v>
      </c>
      <c r="E174" s="18" t="str">
        <f>IFERROR(VLOOKUP(B174,'Employee Master'!A:G,4,FALSE),"")</f>
        <v>Developer</v>
      </c>
      <c r="F174" s="21">
        <v>0.375</v>
      </c>
      <c r="G174" s="21">
        <v>0.75</v>
      </c>
      <c r="H174" s="18">
        <f>IF(AND('Attendance Tracker'!F174&lt;&gt;"",G174&lt;&gt;""),ROUND((G174-'Attendance Tracker'!F174)*24,1),"")</f>
        <v>9</v>
      </c>
      <c r="I174" s="18" t="str">
        <f t="shared" si="27"/>
        <v>Present</v>
      </c>
      <c r="J174" s="18"/>
      <c r="K174" s="18"/>
      <c r="L174" s="18">
        <f t="shared" si="28"/>
        <v>0</v>
      </c>
      <c r="M174" s="20" t="str">
        <f>IF(OR(COUNTIF('holiday list'!A:A, A174)&gt;0, WEEKDAY(A174,2)&gt;5),
   IF(AND(LOWER(TRIM(I174))="present", I174&lt;&gt;""), "Worked on Holiday", "Holiday"),
"")</f>
        <v/>
      </c>
      <c r="N174" s="18" t="str">
        <f t="shared" si="33"/>
        <v>On Time</v>
      </c>
      <c r="O174" s="18" t="str">
        <f t="shared" si="32"/>
        <v/>
      </c>
      <c r="P174" s="18" t="str">
        <f t="shared" si="34"/>
        <v/>
      </c>
      <c r="Q174" s="18"/>
      <c r="R174" s="18" t="str">
        <f t="shared" si="35"/>
        <v/>
      </c>
      <c r="S174" s="26"/>
    </row>
    <row r="175" spans="1:19" x14ac:dyDescent="0.3">
      <c r="A175" s="13">
        <f t="shared" si="29"/>
        <v>45867</v>
      </c>
      <c r="B175" s="18" t="str">
        <f t="shared" si="30"/>
        <v>EMP006</v>
      </c>
      <c r="C175" s="18" t="str">
        <f>IFERROR(VLOOKUP(B175,'Employee Master'!A:G,2,FALSE),"")</f>
        <v>zoya</v>
      </c>
      <c r="D175" s="18" t="str">
        <f>IFERROR(VLOOKUP(B175,'Employee Master'!A:G,3,FALSE),"")</f>
        <v>QA</v>
      </c>
      <c r="E175" s="18" t="str">
        <f>IFERROR(VLOOKUP(B175,'Employee Master'!A:G,4,FALSE),"")</f>
        <v>Developer</v>
      </c>
      <c r="F175" s="21">
        <v>0.375</v>
      </c>
      <c r="G175" s="21">
        <v>0.75</v>
      </c>
      <c r="H175" s="18">
        <f>IF(AND('Attendance Tracker'!F175&lt;&gt;"",G175&lt;&gt;""),ROUND((G175-'Attendance Tracker'!F175)*24,1),"")</f>
        <v>9</v>
      </c>
      <c r="I175" s="18" t="str">
        <f t="shared" si="27"/>
        <v>Present</v>
      </c>
      <c r="J175" s="18"/>
      <c r="K175" s="18"/>
      <c r="L175" s="18">
        <f t="shared" si="28"/>
        <v>0</v>
      </c>
      <c r="M175" s="20" t="s">
        <v>95</v>
      </c>
      <c r="N175" s="18" t="str">
        <f t="shared" si="33"/>
        <v>On Time</v>
      </c>
      <c r="O175" s="18" t="str">
        <f t="shared" si="32"/>
        <v/>
      </c>
      <c r="P175" s="18" t="str">
        <f t="shared" si="34"/>
        <v/>
      </c>
      <c r="Q175" s="18"/>
      <c r="R175" s="18" t="str">
        <f t="shared" si="35"/>
        <v/>
      </c>
      <c r="S175" s="26"/>
    </row>
    <row r="176" spans="1:19" x14ac:dyDescent="0.3">
      <c r="A176" s="13">
        <f t="shared" si="29"/>
        <v>45868</v>
      </c>
      <c r="B176" s="18" t="str">
        <f t="shared" si="30"/>
        <v>EMP001</v>
      </c>
      <c r="C176" s="18" t="str">
        <f>IFERROR(VLOOKUP(B176,'Employee Master'!A:G,2,FALSE),"")</f>
        <v xml:space="preserve">John Doe	</v>
      </c>
      <c r="D176" s="18" t="str">
        <f>IFERROR(VLOOKUP(B176,'Employee Master'!A:G,3,FALSE),"")</f>
        <v>Sales</v>
      </c>
      <c r="E176" s="18" t="str">
        <f>IFERROR(VLOOKUP(B176,'Employee Master'!A:G,4,FALSE),"")</f>
        <v>Executive</v>
      </c>
      <c r="F176" s="21">
        <v>0.375</v>
      </c>
      <c r="G176" s="21">
        <v>0.54166666666666663</v>
      </c>
      <c r="H176" s="18">
        <f>IF(AND('Attendance Tracker'!F176&lt;&gt;"",G176&lt;&gt;""),ROUND((G176-'Attendance Tracker'!F176)*24,1),"")</f>
        <v>4</v>
      </c>
      <c r="I176" s="18" t="str">
        <f t="shared" si="27"/>
        <v>Present</v>
      </c>
      <c r="J176" s="18"/>
      <c r="K176" s="18"/>
      <c r="L176" s="18">
        <f t="shared" si="28"/>
        <v>0</v>
      </c>
      <c r="M176" s="20" t="str">
        <f>IF(OR(COUNTIF('holiday list'!A:A, A176)&gt;0, WEEKDAY(A176,2)&gt;5),
   IF(AND(LOWER(TRIM(I176))="present", I176&lt;&gt;""), "Worked on Holiday", "Holiday"),
"")</f>
        <v/>
      </c>
      <c r="N176" s="18" t="str">
        <f t="shared" si="33"/>
        <v>On Time</v>
      </c>
      <c r="O176" s="18" t="str">
        <f t="shared" si="32"/>
        <v>Half Day</v>
      </c>
      <c r="P176" s="18" t="str">
        <f t="shared" si="34"/>
        <v>Early Leave</v>
      </c>
      <c r="Q176" s="18"/>
      <c r="R176" s="18" t="str">
        <f t="shared" si="35"/>
        <v/>
      </c>
      <c r="S176" s="26"/>
    </row>
    <row r="177" spans="1:19" x14ac:dyDescent="0.3">
      <c r="A177" s="13">
        <f t="shared" si="29"/>
        <v>45868</v>
      </c>
      <c r="B177" s="18" t="str">
        <f t="shared" si="30"/>
        <v>EMP002</v>
      </c>
      <c r="C177" s="18" t="str">
        <f>IFERROR(VLOOKUP(B177,'Employee Master'!A:G,2,FALSE),"")</f>
        <v>Priya</v>
      </c>
      <c r="D177" s="18" t="str">
        <f>IFERROR(VLOOKUP(B177,'Employee Master'!A:G,3,FALSE),"")</f>
        <v>HR</v>
      </c>
      <c r="E177" s="18" t="str">
        <f>IFERROR(VLOOKUP(B177,'Employee Master'!A:G,4,FALSE),"")</f>
        <v>Manger</v>
      </c>
      <c r="F177" s="21">
        <v>0.375</v>
      </c>
      <c r="G177" s="21">
        <v>0.75</v>
      </c>
      <c r="H177" s="18">
        <f>IF(AND('Attendance Tracker'!F177&lt;&gt;"",G177&lt;&gt;""),ROUND((G177-'Attendance Tracker'!F177)*24,1),"")</f>
        <v>9</v>
      </c>
      <c r="I177" s="18" t="str">
        <f t="shared" si="27"/>
        <v>Present</v>
      </c>
      <c r="J177" s="18"/>
      <c r="K177" s="18"/>
      <c r="L177" s="18">
        <f t="shared" si="28"/>
        <v>0</v>
      </c>
      <c r="M177" s="20" t="str">
        <f>IF(OR(COUNTIF('holiday list'!A:A, A177)&gt;0, WEEKDAY(A177,2)&gt;5),
   IF(AND(LOWER(TRIM(I177))="present", I177&lt;&gt;""), "Worked on Holiday", "Holiday"),
"")</f>
        <v/>
      </c>
      <c r="N177" s="18" t="str">
        <f t="shared" si="33"/>
        <v>On Time</v>
      </c>
      <c r="O177" s="18" t="str">
        <f t="shared" si="32"/>
        <v/>
      </c>
      <c r="P177" s="18" t="str">
        <f t="shared" si="34"/>
        <v/>
      </c>
      <c r="Q177" s="18"/>
      <c r="R177" s="18" t="str">
        <f t="shared" si="35"/>
        <v/>
      </c>
      <c r="S177" s="26"/>
    </row>
    <row r="178" spans="1:19" x14ac:dyDescent="0.3">
      <c r="A178" s="13">
        <f t="shared" si="29"/>
        <v>45868</v>
      </c>
      <c r="B178" s="18" t="str">
        <f t="shared" si="30"/>
        <v>EMP003</v>
      </c>
      <c r="C178" s="18" t="str">
        <f>IFERROR(VLOOKUP(B178,'Employee Master'!A:G,2,FALSE),"")</f>
        <v>Mini</v>
      </c>
      <c r="D178" s="18" t="str">
        <f>IFERROR(VLOOKUP(B178,'Employee Master'!A:G,3,FALSE),"")</f>
        <v>Sales</v>
      </c>
      <c r="E178" s="18" t="str">
        <f>IFERROR(VLOOKUP(B178,'Employee Master'!A:G,4,FALSE),"")</f>
        <v>Executive</v>
      </c>
      <c r="F178" s="21">
        <v>0.375</v>
      </c>
      <c r="G178" s="21">
        <v>0.75</v>
      </c>
      <c r="H178" s="18">
        <f>IF(AND('Attendance Tracker'!F178&lt;&gt;"",G178&lt;&gt;""),ROUND((G178-'Attendance Tracker'!F178)*24,1),"")</f>
        <v>9</v>
      </c>
      <c r="I178" s="18" t="str">
        <f t="shared" si="27"/>
        <v>Present</v>
      </c>
      <c r="J178" s="18"/>
      <c r="K178" s="18"/>
      <c r="L178" s="18">
        <f t="shared" si="28"/>
        <v>0</v>
      </c>
      <c r="M178" s="20" t="str">
        <f>IF(OR(COUNTIF('holiday list'!A:A, A178)&gt;0, WEEKDAY(A178,2)&gt;5),
   IF(AND(LOWER(TRIM(I178))="present", I178&lt;&gt;""), "Worked on Holiday", "Holiday"),
"")</f>
        <v/>
      </c>
      <c r="N178" s="18" t="str">
        <f t="shared" si="33"/>
        <v>On Time</v>
      </c>
      <c r="O178" s="18" t="str">
        <f t="shared" si="32"/>
        <v/>
      </c>
      <c r="P178" s="18" t="str">
        <f t="shared" si="34"/>
        <v/>
      </c>
      <c r="Q178" s="18"/>
      <c r="R178" s="18" t="str">
        <f t="shared" si="35"/>
        <v/>
      </c>
      <c r="S178" s="26"/>
    </row>
    <row r="179" spans="1:19" x14ac:dyDescent="0.3">
      <c r="A179" s="13">
        <f t="shared" si="29"/>
        <v>45868</v>
      </c>
      <c r="B179" s="18" t="str">
        <f t="shared" si="30"/>
        <v>EMP004</v>
      </c>
      <c r="C179" s="18" t="str">
        <f>IFERROR(VLOOKUP(B179,'Employee Master'!A:G,2,FALSE),"")</f>
        <v>Arun</v>
      </c>
      <c r="D179" s="18" t="str">
        <f>IFERROR(VLOOKUP(B179,'Employee Master'!A:G,3,FALSE),"")</f>
        <v>UI/UX</v>
      </c>
      <c r="E179" s="18" t="str">
        <f>IFERROR(VLOOKUP(B179,'Employee Master'!A:G,4,FALSE),"")</f>
        <v>Designer</v>
      </c>
      <c r="F179" s="21">
        <v>0.375</v>
      </c>
      <c r="G179" s="21">
        <v>0.75</v>
      </c>
      <c r="H179" s="18">
        <f>IF(AND('Attendance Tracker'!F179&lt;&gt;"",G179&lt;&gt;""),ROUND((G179-'Attendance Tracker'!F179)*24,1),"")</f>
        <v>9</v>
      </c>
      <c r="I179" s="18" t="str">
        <f t="shared" si="27"/>
        <v>Present</v>
      </c>
      <c r="J179" s="18"/>
      <c r="K179" s="18"/>
      <c r="L179" s="18">
        <f t="shared" si="28"/>
        <v>0</v>
      </c>
      <c r="M179" s="20" t="str">
        <f>IF(OR(COUNTIF('holiday list'!A:A, A179)&gt;0, WEEKDAY(A179,2)&gt;5),
   IF(AND(LOWER(TRIM(I179))="present", I179&lt;&gt;""), "Worked on Holiday", "Holiday"),
"")</f>
        <v/>
      </c>
      <c r="N179" s="18" t="str">
        <f t="shared" si="33"/>
        <v>On Time</v>
      </c>
      <c r="O179" s="18" t="str">
        <f t="shared" ref="O179:O186" si="36">IF(AND(I179="Present", F179&lt;&gt;"", G179&lt;&gt;"", (G179-F179)*24&lt;5), "Half Day", "")</f>
        <v/>
      </c>
      <c r="P179" s="18" t="str">
        <f t="shared" si="34"/>
        <v/>
      </c>
      <c r="Q179" s="18"/>
      <c r="R179" s="18" t="str">
        <f t="shared" si="35"/>
        <v/>
      </c>
      <c r="S179" s="26"/>
    </row>
    <row r="180" spans="1:19" x14ac:dyDescent="0.3">
      <c r="A180" s="13">
        <f t="shared" si="29"/>
        <v>45868</v>
      </c>
      <c r="B180" s="18" t="str">
        <f t="shared" si="30"/>
        <v>EMP005</v>
      </c>
      <c r="C180" s="18" t="str">
        <f>IFERROR(VLOOKUP(B180,'Employee Master'!A:G,2,FALSE),"")</f>
        <v>Aariz</v>
      </c>
      <c r="D180" s="18" t="str">
        <f>IFERROR(VLOOKUP(B180,'Employee Master'!A:G,3,FALSE),"")</f>
        <v>QA</v>
      </c>
      <c r="E180" s="18" t="str">
        <f>IFERROR(VLOOKUP(B180,'Employee Master'!A:G,4,FALSE),"")</f>
        <v>Developer</v>
      </c>
      <c r="F180" s="21">
        <v>0.375</v>
      </c>
      <c r="G180" s="21">
        <v>0.75</v>
      </c>
      <c r="H180" s="18">
        <f>IF(AND('Attendance Tracker'!F180&lt;&gt;"",G180&lt;&gt;""),ROUND((G180-'Attendance Tracker'!F180)*24,1),"")</f>
        <v>9</v>
      </c>
      <c r="I180" s="18" t="str">
        <f t="shared" si="27"/>
        <v>Present</v>
      </c>
      <c r="J180" s="18"/>
      <c r="K180" s="18"/>
      <c r="L180" s="18">
        <f t="shared" si="28"/>
        <v>0</v>
      </c>
      <c r="M180" s="20" t="str">
        <f>IF(OR(COUNTIF('holiday list'!A:A, A180)&gt;0, WEEKDAY(A180,2)&gt;5),
   IF(AND(LOWER(TRIM(I180))="present", I180&lt;&gt;""), "Worked on Holiday", "Holiday"),
"")</f>
        <v/>
      </c>
      <c r="N180" s="18" t="str">
        <f t="shared" si="33"/>
        <v>On Time</v>
      </c>
      <c r="O180" s="18" t="str">
        <f t="shared" si="36"/>
        <v/>
      </c>
      <c r="P180" s="18" t="str">
        <f t="shared" si="34"/>
        <v/>
      </c>
      <c r="Q180" s="18"/>
      <c r="R180" s="18" t="str">
        <f t="shared" si="35"/>
        <v/>
      </c>
      <c r="S180" s="26"/>
    </row>
    <row r="181" spans="1:19" x14ac:dyDescent="0.3">
      <c r="A181" s="13">
        <f t="shared" si="29"/>
        <v>45868</v>
      </c>
      <c r="B181" s="18" t="str">
        <f t="shared" si="30"/>
        <v>EMP006</v>
      </c>
      <c r="C181" s="18" t="str">
        <f>IFERROR(VLOOKUP(B181,'Employee Master'!A:G,2,FALSE),"")</f>
        <v>zoya</v>
      </c>
      <c r="D181" s="18" t="str">
        <f>IFERROR(VLOOKUP(B181,'Employee Master'!A:G,3,FALSE),"")</f>
        <v>QA</v>
      </c>
      <c r="E181" s="18" t="str">
        <f>IFERROR(VLOOKUP(B181,'Employee Master'!A:G,4,FALSE),"")</f>
        <v>Developer</v>
      </c>
      <c r="F181" s="21">
        <v>0.375</v>
      </c>
      <c r="G181" s="21">
        <v>0.75</v>
      </c>
      <c r="H181" s="18">
        <f>IF(AND('Attendance Tracker'!F181&lt;&gt;"",G181&lt;&gt;""),ROUND((G181-'Attendance Tracker'!F181)*24,1),"")</f>
        <v>9</v>
      </c>
      <c r="I181" s="18" t="str">
        <f t="shared" si="27"/>
        <v>Present</v>
      </c>
      <c r="J181" s="18"/>
      <c r="K181" s="18"/>
      <c r="L181" s="18">
        <f t="shared" si="28"/>
        <v>0</v>
      </c>
      <c r="M181" s="20" t="str">
        <f>IF(OR(COUNTIF('holiday list'!A:A, A181)&gt;0, WEEKDAY(A181,2)&gt;5),
   IF(AND(LOWER(TRIM(I181))="present", I181&lt;&gt;""), "Worked on Holiday", "Holiday"),
"")</f>
        <v/>
      </c>
      <c r="N181" s="18" t="str">
        <f t="shared" si="33"/>
        <v>On Time</v>
      </c>
      <c r="O181" s="18" t="str">
        <f t="shared" si="36"/>
        <v/>
      </c>
      <c r="P181" s="18" t="str">
        <f t="shared" si="34"/>
        <v/>
      </c>
      <c r="Q181" s="18"/>
      <c r="R181" s="18" t="str">
        <f t="shared" si="35"/>
        <v/>
      </c>
      <c r="S181" s="26"/>
    </row>
    <row r="182" spans="1:19" x14ac:dyDescent="0.3">
      <c r="A182" s="13">
        <f t="shared" si="29"/>
        <v>45869</v>
      </c>
      <c r="B182" s="18" t="str">
        <f t="shared" si="30"/>
        <v>EMP001</v>
      </c>
      <c r="C182" s="18" t="str">
        <f>IFERROR(VLOOKUP(B182,'Employee Master'!A:G,2,FALSE),"")</f>
        <v xml:space="preserve">John Doe	</v>
      </c>
      <c r="D182" s="18" t="str">
        <f>IFERROR(VLOOKUP(B182,'Employee Master'!A:G,3,FALSE),"")</f>
        <v>Sales</v>
      </c>
      <c r="E182" s="18" t="str">
        <f>IFERROR(VLOOKUP(B182,'Employee Master'!A:G,4,FALSE),"")</f>
        <v>Executive</v>
      </c>
      <c r="F182" s="21">
        <v>0.375</v>
      </c>
      <c r="G182" s="21">
        <v>0.75</v>
      </c>
      <c r="H182" s="18">
        <f>IF(AND('Attendance Tracker'!F182&lt;&gt;"",G182&lt;&gt;""),ROUND((G182-'Attendance Tracker'!F182)*24,1),"")</f>
        <v>9</v>
      </c>
      <c r="I182" s="18" t="str">
        <f t="shared" si="27"/>
        <v>Present</v>
      </c>
      <c r="J182" s="18"/>
      <c r="K182" s="18"/>
      <c r="L182" s="18">
        <f t="shared" si="28"/>
        <v>0</v>
      </c>
      <c r="M182" s="20" t="str">
        <f>IF(OR(COUNTIF('holiday list'!A:A, A182)&gt;0, WEEKDAY(A182,2)&gt;5),
   IF(AND(LOWER(TRIM(I182))="present", I182&lt;&gt;""), "Worked on Holiday", "Holiday"),
"")</f>
        <v/>
      </c>
      <c r="N182" s="18" t="str">
        <f t="shared" si="33"/>
        <v>On Time</v>
      </c>
      <c r="O182" s="18" t="str">
        <f t="shared" si="36"/>
        <v/>
      </c>
      <c r="P182" s="18" t="str">
        <f t="shared" si="34"/>
        <v/>
      </c>
      <c r="Q182" s="18"/>
      <c r="R182" s="18" t="str">
        <f t="shared" si="35"/>
        <v/>
      </c>
      <c r="S182" s="26"/>
    </row>
    <row r="183" spans="1:19" x14ac:dyDescent="0.3">
      <c r="A183" s="13">
        <f t="shared" si="29"/>
        <v>45869</v>
      </c>
      <c r="B183" s="18" t="str">
        <f t="shared" si="30"/>
        <v>EMP002</v>
      </c>
      <c r="C183" s="18" t="str">
        <f>IFERROR(VLOOKUP(B183,'Employee Master'!A:G,2,FALSE),"")</f>
        <v>Priya</v>
      </c>
      <c r="D183" s="18" t="str">
        <f>IFERROR(VLOOKUP(B183,'Employee Master'!A:G,3,FALSE),"")</f>
        <v>HR</v>
      </c>
      <c r="E183" s="18" t="str">
        <f>IFERROR(VLOOKUP(B183,'Employee Master'!A:G,4,FALSE),"")</f>
        <v>Manger</v>
      </c>
      <c r="F183" s="21">
        <v>0.375</v>
      </c>
      <c r="G183" s="21">
        <v>0.75</v>
      </c>
      <c r="H183" s="18">
        <f>IF(AND('Attendance Tracker'!F183&lt;&gt;"",G183&lt;&gt;""),ROUND((G183-'Attendance Tracker'!F183)*24,1),"")</f>
        <v>9</v>
      </c>
      <c r="I183" s="18" t="str">
        <f t="shared" si="27"/>
        <v>Present</v>
      </c>
      <c r="J183" s="18"/>
      <c r="K183" s="18"/>
      <c r="L183" s="18">
        <f t="shared" si="28"/>
        <v>0</v>
      </c>
      <c r="M183" s="20" t="str">
        <f>IF(OR(COUNTIF('holiday list'!A:A, A183)&gt;0, WEEKDAY(A183,2)&gt;5),
   IF(AND(LOWER(TRIM(I183))="present", I183&lt;&gt;""), "Worked on Holiday", "Holiday"),
"")</f>
        <v/>
      </c>
      <c r="N183" s="18" t="str">
        <f t="shared" si="33"/>
        <v>On Time</v>
      </c>
      <c r="O183" s="18" t="str">
        <f t="shared" si="36"/>
        <v/>
      </c>
      <c r="P183" s="18" t="str">
        <f t="shared" si="34"/>
        <v/>
      </c>
      <c r="Q183" s="18"/>
      <c r="R183" s="18" t="str">
        <f t="shared" si="35"/>
        <v/>
      </c>
      <c r="S183" s="26"/>
    </row>
    <row r="184" spans="1:19" x14ac:dyDescent="0.3">
      <c r="A184" s="13">
        <f t="shared" si="29"/>
        <v>45869</v>
      </c>
      <c r="B184" s="18" t="str">
        <f t="shared" si="30"/>
        <v>EMP003</v>
      </c>
      <c r="C184" s="18" t="str">
        <f>IFERROR(VLOOKUP(B184,'Employee Master'!A:G,2,FALSE),"")</f>
        <v>Mini</v>
      </c>
      <c r="D184" s="18" t="str">
        <f>IFERROR(VLOOKUP(B184,'Employee Master'!A:G,3,FALSE),"")</f>
        <v>Sales</v>
      </c>
      <c r="E184" s="18" t="str">
        <f>IFERROR(VLOOKUP(B184,'Employee Master'!A:G,4,FALSE),"")</f>
        <v>Executive</v>
      </c>
      <c r="F184" s="21">
        <v>0.375</v>
      </c>
      <c r="G184" s="21">
        <v>0.75</v>
      </c>
      <c r="H184" s="18">
        <f>IF(AND('Attendance Tracker'!F184&lt;&gt;"",G184&lt;&gt;""),ROUND((G184-'Attendance Tracker'!F184)*24,1),"")</f>
        <v>9</v>
      </c>
      <c r="I184" s="18" t="str">
        <f t="shared" si="27"/>
        <v>Present</v>
      </c>
      <c r="J184" s="18"/>
      <c r="K184" s="18"/>
      <c r="L184" s="18">
        <f t="shared" si="28"/>
        <v>0</v>
      </c>
      <c r="M184" s="20" t="str">
        <f>IF(OR(COUNTIF('holiday list'!A:A, A184)&gt;0, WEEKDAY(A184,2)&gt;5),
   IF(AND(LOWER(TRIM(I184))="present", I184&lt;&gt;""), "Worked on Holiday", "Holiday"),
"")</f>
        <v/>
      </c>
      <c r="N184" s="18" t="str">
        <f t="shared" si="33"/>
        <v>On Time</v>
      </c>
      <c r="O184" s="18" t="str">
        <f t="shared" si="36"/>
        <v/>
      </c>
      <c r="P184" s="18" t="str">
        <f t="shared" si="34"/>
        <v/>
      </c>
      <c r="Q184" s="18"/>
      <c r="R184" s="18" t="str">
        <f t="shared" si="35"/>
        <v/>
      </c>
      <c r="S184" s="26"/>
    </row>
    <row r="185" spans="1:19" x14ac:dyDescent="0.3">
      <c r="A185" s="13">
        <f t="shared" si="29"/>
        <v>45869</v>
      </c>
      <c r="B185" s="18" t="str">
        <f t="shared" si="30"/>
        <v>EMP004</v>
      </c>
      <c r="C185" s="18" t="str">
        <f>IFERROR(VLOOKUP(B185,'Employee Master'!A:G,2,FALSE),"")</f>
        <v>Arun</v>
      </c>
      <c r="D185" s="18" t="str">
        <f>IFERROR(VLOOKUP(B185,'Employee Master'!A:G,3,FALSE),"")</f>
        <v>UI/UX</v>
      </c>
      <c r="E185" s="18" t="str">
        <f>IFERROR(VLOOKUP(B185,'Employee Master'!A:G,4,FALSE),"")</f>
        <v>Designer</v>
      </c>
      <c r="F185" s="21">
        <v>0.375</v>
      </c>
      <c r="G185" s="21">
        <v>0.75</v>
      </c>
      <c r="H185" s="18">
        <f>IF(AND('Attendance Tracker'!F185&lt;&gt;"",G185&lt;&gt;""),ROUND((G185-'Attendance Tracker'!F185)*24,1),"")</f>
        <v>9</v>
      </c>
      <c r="I185" s="18" t="str">
        <f t="shared" si="27"/>
        <v>Present</v>
      </c>
      <c r="J185" s="18"/>
      <c r="K185" s="18"/>
      <c r="L185" s="18">
        <f t="shared" si="28"/>
        <v>0</v>
      </c>
      <c r="M185" s="20" t="str">
        <f>IF(OR(COUNTIF('holiday list'!A:A, A185)&gt;0, WEEKDAY(A185,2)&gt;5),
   IF(AND(LOWER(TRIM(I185))="present", I185&lt;&gt;""), "Worked on Holiday", "Holiday"),
"")</f>
        <v/>
      </c>
      <c r="N185" s="18" t="str">
        <f t="shared" si="33"/>
        <v>On Time</v>
      </c>
      <c r="O185" s="18" t="str">
        <f t="shared" si="36"/>
        <v/>
      </c>
      <c r="P185" s="18" t="str">
        <f t="shared" si="34"/>
        <v/>
      </c>
      <c r="Q185" s="18"/>
      <c r="R185" s="18" t="str">
        <f t="shared" si="35"/>
        <v/>
      </c>
      <c r="S185" s="26"/>
    </row>
    <row r="186" spans="1:19" x14ac:dyDescent="0.3">
      <c r="A186" s="13">
        <f t="shared" si="29"/>
        <v>45869</v>
      </c>
      <c r="B186" s="18" t="str">
        <f t="shared" si="30"/>
        <v>EMP005</v>
      </c>
      <c r="C186" s="18" t="str">
        <f>IFERROR(VLOOKUP(B186,'Employee Master'!A:G,2,FALSE),"")</f>
        <v>Aariz</v>
      </c>
      <c r="D186" s="18" t="str">
        <f>IFERROR(VLOOKUP(B186,'Employee Master'!A:G,3,FALSE),"")</f>
        <v>QA</v>
      </c>
      <c r="E186" s="18" t="str">
        <f>IFERROR(VLOOKUP(B186,'Employee Master'!A:G,4,FALSE),"")</f>
        <v>Developer</v>
      </c>
      <c r="F186" s="21">
        <v>0.375</v>
      </c>
      <c r="G186" s="21">
        <v>0.75</v>
      </c>
      <c r="H186" s="18">
        <f>IF(AND('Attendance Tracker'!F186&lt;&gt;"",G186&lt;&gt;""),ROUND((G186-'Attendance Tracker'!F186)*24,1),"")</f>
        <v>9</v>
      </c>
      <c r="I186" s="18" t="str">
        <f t="shared" si="27"/>
        <v>Present</v>
      </c>
      <c r="J186" s="18"/>
      <c r="K186" s="18"/>
      <c r="L186" s="18">
        <f t="shared" si="28"/>
        <v>0</v>
      </c>
      <c r="M186" s="20" t="str">
        <f>IF(OR(COUNTIF('holiday list'!A:A, A186)&gt;0, WEEKDAY(A186,2)&gt;5),
   IF(AND(LOWER(TRIM(I186))="present", I186&lt;&gt;""), "Worked on Holiday", "Holiday"),
"")</f>
        <v/>
      </c>
      <c r="N186" s="18" t="str">
        <f t="shared" si="33"/>
        <v>On Time</v>
      </c>
      <c r="O186" s="18" t="str">
        <f t="shared" si="36"/>
        <v/>
      </c>
      <c r="P186" s="18" t="str">
        <f t="shared" si="34"/>
        <v/>
      </c>
      <c r="Q186" s="18"/>
      <c r="R186" s="18" t="str">
        <f t="shared" si="35"/>
        <v/>
      </c>
      <c r="S186" s="26"/>
    </row>
    <row r="187" spans="1:19" x14ac:dyDescent="0.3">
      <c r="A187" s="13"/>
      <c r="B187" s="18"/>
      <c r="C187" s="18"/>
      <c r="D187" s="18"/>
      <c r="E187" s="18"/>
      <c r="F187" s="21"/>
      <c r="G187" s="21"/>
      <c r="H187" s="18"/>
      <c r="I187" s="18"/>
      <c r="J187" s="18"/>
      <c r="K187" s="18"/>
      <c r="L187" s="18"/>
      <c r="M187" s="20"/>
      <c r="N187" s="18"/>
      <c r="O187" s="18"/>
      <c r="P187" s="18"/>
      <c r="Q187" s="18"/>
      <c r="R187" s="18"/>
      <c r="S187" s="26"/>
    </row>
    <row r="188" spans="1:19" x14ac:dyDescent="0.3">
      <c r="A188" s="29"/>
      <c r="F188" s="27"/>
      <c r="G188" s="27"/>
      <c r="M188" s="28"/>
      <c r="P188" s="26"/>
      <c r="S188" s="26"/>
    </row>
    <row r="189" spans="1:19" x14ac:dyDescent="0.3">
      <c r="A189" s="29"/>
      <c r="F189" s="27"/>
      <c r="G189" s="27"/>
      <c r="P189" s="26"/>
      <c r="S189" s="26"/>
    </row>
    <row r="190" spans="1:19" x14ac:dyDescent="0.3">
      <c r="A190" s="29"/>
      <c r="F190" s="27"/>
      <c r="G190" s="27"/>
      <c r="P190" s="26"/>
      <c r="S190" s="26"/>
    </row>
    <row r="191" spans="1:19" x14ac:dyDescent="0.3">
      <c r="A191" s="29"/>
      <c r="F191" s="27"/>
      <c r="G191" s="27"/>
      <c r="P191" s="26"/>
      <c r="S191" s="26"/>
    </row>
    <row r="192" spans="1:19" x14ac:dyDescent="0.3">
      <c r="A192" s="29"/>
      <c r="F192" s="27"/>
      <c r="G192" s="27"/>
      <c r="P192" s="26"/>
      <c r="S192" s="26"/>
    </row>
    <row r="193" spans="1:19" x14ac:dyDescent="0.3">
      <c r="A193" s="29"/>
      <c r="F193" s="27"/>
      <c r="G193" s="27"/>
      <c r="P193" s="26"/>
      <c r="S193" s="26"/>
    </row>
    <row r="194" spans="1:19" x14ac:dyDescent="0.3">
      <c r="A194" s="29"/>
      <c r="F194" s="27"/>
      <c r="G194" s="27"/>
      <c r="P194" s="26"/>
      <c r="S194" s="26"/>
    </row>
    <row r="195" spans="1:19" x14ac:dyDescent="0.3">
      <c r="A195" s="29"/>
      <c r="F195" s="27"/>
      <c r="G195" s="27"/>
      <c r="P195" s="26"/>
      <c r="S195" s="26"/>
    </row>
    <row r="196" spans="1:19" x14ac:dyDescent="0.3">
      <c r="A196" s="29"/>
      <c r="F196" s="27"/>
      <c r="G196" s="27"/>
      <c r="P196" s="26"/>
      <c r="S196" s="26"/>
    </row>
    <row r="197" spans="1:19" x14ac:dyDescent="0.3">
      <c r="A197" s="29"/>
      <c r="F197" s="27"/>
      <c r="G197" s="27"/>
      <c r="P197" s="26"/>
      <c r="S197" s="26"/>
    </row>
    <row r="198" spans="1:19" x14ac:dyDescent="0.3">
      <c r="A198" s="29"/>
      <c r="F198" s="27"/>
      <c r="G198" s="27"/>
      <c r="P198" s="26"/>
      <c r="S198" s="26"/>
    </row>
    <row r="199" spans="1:19" x14ac:dyDescent="0.3">
      <c r="A199" s="29"/>
      <c r="F199" s="27"/>
      <c r="G199" s="27"/>
      <c r="P199" s="26"/>
      <c r="S199" s="26"/>
    </row>
    <row r="200" spans="1:19" x14ac:dyDescent="0.3">
      <c r="A200" s="29"/>
      <c r="F200" s="27"/>
      <c r="G200" s="27"/>
      <c r="P200" s="26"/>
      <c r="S200" s="26"/>
    </row>
    <row r="201" spans="1:19" x14ac:dyDescent="0.3">
      <c r="A201" s="29"/>
      <c r="F201" s="27"/>
      <c r="G201" s="27"/>
      <c r="P201" s="26"/>
      <c r="S201" s="26"/>
    </row>
    <row r="202" spans="1:19" x14ac:dyDescent="0.3">
      <c r="A202" s="29"/>
      <c r="F202" s="27"/>
      <c r="G202" s="27"/>
      <c r="P202" s="26"/>
      <c r="S202" s="26"/>
    </row>
    <row r="203" spans="1:19" x14ac:dyDescent="0.3">
      <c r="A203" s="29"/>
      <c r="F203" s="27"/>
      <c r="G203" s="27"/>
      <c r="P203" s="26"/>
      <c r="S203" s="26"/>
    </row>
    <row r="204" spans="1:19" x14ac:dyDescent="0.3">
      <c r="A204" s="29"/>
      <c r="F204" s="27"/>
      <c r="G204" s="27"/>
      <c r="P204" s="26"/>
      <c r="S204" s="26"/>
    </row>
    <row r="205" spans="1:19" x14ac:dyDescent="0.3">
      <c r="A205" s="29"/>
      <c r="F205" s="27"/>
      <c r="G205" s="27"/>
      <c r="P205" s="26"/>
      <c r="S205" s="26"/>
    </row>
    <row r="206" spans="1:19" x14ac:dyDescent="0.3">
      <c r="A206" s="29"/>
      <c r="F206" s="27"/>
      <c r="G206" s="27"/>
      <c r="P206" s="26"/>
      <c r="S206" s="26"/>
    </row>
    <row r="207" spans="1:19" x14ac:dyDescent="0.3">
      <c r="A207" s="29"/>
      <c r="F207" s="27"/>
      <c r="G207" s="27"/>
      <c r="P207" s="26"/>
      <c r="S207" s="26"/>
    </row>
    <row r="208" spans="1:19" x14ac:dyDescent="0.3">
      <c r="A208" s="29"/>
      <c r="F208" s="27"/>
      <c r="G208" s="27"/>
      <c r="P208" s="26"/>
      <c r="S208" s="26"/>
    </row>
    <row r="209" spans="1:19" x14ac:dyDescent="0.3">
      <c r="A209" s="29"/>
      <c r="F209" s="27"/>
      <c r="G209" s="27"/>
      <c r="P209" s="26"/>
      <c r="S209" s="26"/>
    </row>
    <row r="210" spans="1:19" x14ac:dyDescent="0.3">
      <c r="A210" s="29"/>
      <c r="F210" s="27"/>
      <c r="G210" s="27"/>
      <c r="P210" s="26"/>
      <c r="S210" s="26"/>
    </row>
    <row r="211" spans="1:19" x14ac:dyDescent="0.3">
      <c r="A211" s="29"/>
      <c r="F211" s="27"/>
      <c r="G211" s="27"/>
      <c r="P211" s="26"/>
      <c r="S211" s="26"/>
    </row>
    <row r="212" spans="1:19" x14ac:dyDescent="0.3">
      <c r="A212" s="29"/>
      <c r="F212" s="27"/>
      <c r="G212" s="27"/>
      <c r="P212" s="26"/>
      <c r="S212" s="26"/>
    </row>
    <row r="213" spans="1:19" x14ac:dyDescent="0.3">
      <c r="A213" s="29"/>
      <c r="F213" s="27"/>
      <c r="G213" s="27"/>
      <c r="P213" s="26"/>
      <c r="S213" s="26"/>
    </row>
    <row r="214" spans="1:19" x14ac:dyDescent="0.3">
      <c r="A214" s="29"/>
      <c r="F214" s="27"/>
      <c r="G214" s="27"/>
      <c r="P214" s="26"/>
      <c r="S214" s="26"/>
    </row>
    <row r="215" spans="1:19" x14ac:dyDescent="0.3">
      <c r="A215" s="29"/>
      <c r="F215" s="27"/>
      <c r="G215" s="27"/>
      <c r="P215" s="26"/>
      <c r="S215" s="26"/>
    </row>
    <row r="216" spans="1:19" x14ac:dyDescent="0.3">
      <c r="A216" s="29"/>
      <c r="F216" s="27"/>
      <c r="G216" s="27"/>
      <c r="P216" s="26"/>
      <c r="S216" s="26"/>
    </row>
    <row r="217" spans="1:19" x14ac:dyDescent="0.3">
      <c r="A217" s="29"/>
      <c r="F217" s="27"/>
      <c r="G217" s="27"/>
      <c r="P217" s="26"/>
      <c r="S217" s="26"/>
    </row>
    <row r="218" spans="1:19" x14ac:dyDescent="0.3">
      <c r="A218" s="29"/>
      <c r="F218" s="27"/>
      <c r="G218" s="27"/>
      <c r="P218" s="26"/>
      <c r="S218" s="26"/>
    </row>
    <row r="219" spans="1:19" x14ac:dyDescent="0.3">
      <c r="A219" s="29"/>
      <c r="F219" s="27"/>
      <c r="G219" s="27"/>
      <c r="P219" s="26"/>
      <c r="S219" s="26"/>
    </row>
    <row r="220" spans="1:19" x14ac:dyDescent="0.3">
      <c r="A220" s="29"/>
      <c r="F220" s="27"/>
      <c r="G220" s="27"/>
      <c r="P220" s="26"/>
      <c r="S220" s="26"/>
    </row>
    <row r="221" spans="1:19" x14ac:dyDescent="0.3">
      <c r="A221" s="29"/>
      <c r="F221" s="27"/>
      <c r="G221" s="27"/>
      <c r="P221" s="26"/>
      <c r="S221" s="26"/>
    </row>
    <row r="222" spans="1:19" x14ac:dyDescent="0.3">
      <c r="A222" s="29"/>
      <c r="F222" s="27"/>
      <c r="G222" s="27"/>
      <c r="P222" s="26"/>
      <c r="S222" s="26"/>
    </row>
    <row r="223" spans="1:19" x14ac:dyDescent="0.3">
      <c r="A223" s="29"/>
      <c r="F223" s="27"/>
      <c r="G223" s="27"/>
      <c r="P223" s="26"/>
      <c r="S223" s="26"/>
    </row>
    <row r="224" spans="1:19" x14ac:dyDescent="0.3">
      <c r="A224" s="29"/>
      <c r="F224" s="27"/>
      <c r="G224" s="27"/>
      <c r="P224" s="26"/>
      <c r="S224" s="26"/>
    </row>
    <row r="225" spans="1:19" x14ac:dyDescent="0.3">
      <c r="A225" s="29"/>
      <c r="F225" s="27"/>
      <c r="G225" s="27"/>
      <c r="P225" s="26"/>
      <c r="S225" s="26"/>
    </row>
    <row r="226" spans="1:19" x14ac:dyDescent="0.3">
      <c r="A226" s="29"/>
      <c r="F226" s="27"/>
      <c r="G226" s="27"/>
      <c r="P226" s="26"/>
      <c r="S226" s="26"/>
    </row>
    <row r="227" spans="1:19" x14ac:dyDescent="0.3">
      <c r="A227" s="29"/>
      <c r="F227" s="27"/>
      <c r="G227" s="27"/>
      <c r="P227" s="26"/>
      <c r="S227" s="26"/>
    </row>
    <row r="228" spans="1:19" x14ac:dyDescent="0.3">
      <c r="A228" s="29"/>
      <c r="F228" s="27"/>
      <c r="G228" s="27"/>
      <c r="P228" s="26"/>
      <c r="S228" s="26"/>
    </row>
    <row r="229" spans="1:19" x14ac:dyDescent="0.3">
      <c r="A229" s="29"/>
      <c r="F229" s="27"/>
      <c r="G229" s="27"/>
      <c r="P229" s="26"/>
      <c r="S229" s="26"/>
    </row>
    <row r="230" spans="1:19" x14ac:dyDescent="0.3">
      <c r="A230" s="29"/>
      <c r="F230" s="27"/>
      <c r="G230" s="27"/>
      <c r="P230" s="26"/>
      <c r="S230" s="26"/>
    </row>
    <row r="231" spans="1:19" x14ac:dyDescent="0.3">
      <c r="A231" s="29"/>
      <c r="F231" s="27"/>
      <c r="G231" s="27"/>
      <c r="P231" s="26"/>
      <c r="S231" s="26"/>
    </row>
    <row r="232" spans="1:19" x14ac:dyDescent="0.3">
      <c r="A232" s="29"/>
      <c r="F232" s="27"/>
      <c r="G232" s="27"/>
      <c r="P232" s="26"/>
      <c r="S232" s="26"/>
    </row>
    <row r="233" spans="1:19" x14ac:dyDescent="0.3">
      <c r="A233" s="29"/>
      <c r="F233" s="27"/>
      <c r="G233" s="27"/>
      <c r="P233" s="26"/>
      <c r="S233" s="26"/>
    </row>
    <row r="234" spans="1:19" x14ac:dyDescent="0.3">
      <c r="A234" s="29"/>
      <c r="F234" s="27"/>
      <c r="G234" s="27"/>
      <c r="P234" s="26"/>
      <c r="S234" s="26"/>
    </row>
    <row r="235" spans="1:19" x14ac:dyDescent="0.3">
      <c r="A235" s="29"/>
      <c r="F235" s="27"/>
      <c r="G235" s="27"/>
      <c r="P235" s="26"/>
      <c r="S235" s="26"/>
    </row>
    <row r="236" spans="1:19" x14ac:dyDescent="0.3">
      <c r="A236" s="29"/>
      <c r="F236" s="27"/>
      <c r="G236" s="27"/>
      <c r="P236" s="26"/>
      <c r="S236" s="26"/>
    </row>
    <row r="237" spans="1:19" x14ac:dyDescent="0.3">
      <c r="A237" s="29"/>
      <c r="F237" s="27"/>
      <c r="G237" s="27"/>
      <c r="P237" s="26"/>
      <c r="S237" s="26"/>
    </row>
    <row r="238" spans="1:19" x14ac:dyDescent="0.3">
      <c r="A238" s="29"/>
      <c r="F238" s="27"/>
      <c r="G238" s="27"/>
      <c r="P238" s="26"/>
      <c r="S238" s="26"/>
    </row>
    <row r="239" spans="1:19" x14ac:dyDescent="0.3">
      <c r="A239" s="29"/>
      <c r="F239" s="27"/>
      <c r="G239" s="27"/>
      <c r="P239" s="26"/>
      <c r="S239" s="26"/>
    </row>
    <row r="240" spans="1:19" x14ac:dyDescent="0.3">
      <c r="A240" s="29"/>
      <c r="F240" s="27"/>
      <c r="G240" s="27"/>
      <c r="P240" s="26"/>
      <c r="S240" s="26"/>
    </row>
    <row r="241" spans="1:19" x14ac:dyDescent="0.3">
      <c r="A241" s="29"/>
      <c r="F241" s="27"/>
      <c r="G241" s="27"/>
      <c r="P241" s="26"/>
      <c r="S241" s="26"/>
    </row>
    <row r="242" spans="1:19" x14ac:dyDescent="0.3">
      <c r="A242" s="29"/>
      <c r="F242" s="27"/>
      <c r="G242" s="27"/>
      <c r="P242" s="26"/>
      <c r="S242" s="26"/>
    </row>
    <row r="243" spans="1:19" x14ac:dyDescent="0.3">
      <c r="A243" s="29"/>
      <c r="F243" s="27"/>
      <c r="G243" s="27"/>
      <c r="P243" s="26"/>
      <c r="S243" s="26"/>
    </row>
    <row r="244" spans="1:19" x14ac:dyDescent="0.3">
      <c r="A244" s="29"/>
      <c r="F244" s="27"/>
      <c r="G244" s="27"/>
      <c r="P244" s="26"/>
      <c r="S244" s="26"/>
    </row>
    <row r="245" spans="1:19" x14ac:dyDescent="0.3">
      <c r="A245" s="29"/>
      <c r="F245" s="27"/>
      <c r="G245" s="27"/>
      <c r="P245" s="26"/>
      <c r="S245" s="26"/>
    </row>
    <row r="246" spans="1:19" x14ac:dyDescent="0.3">
      <c r="A246" s="29"/>
      <c r="P246" s="26"/>
      <c r="S246" s="26"/>
    </row>
    <row r="247" spans="1:19" x14ac:dyDescent="0.3">
      <c r="A247" s="29"/>
      <c r="P247" s="26"/>
      <c r="S247" s="26"/>
    </row>
    <row r="248" spans="1:19" x14ac:dyDescent="0.3">
      <c r="A248" s="29"/>
      <c r="P248" s="26"/>
      <c r="S248" s="26"/>
    </row>
    <row r="249" spans="1:19" x14ac:dyDescent="0.3">
      <c r="A249" s="29"/>
      <c r="P249" s="26"/>
      <c r="S249" s="26"/>
    </row>
    <row r="250" spans="1:19" x14ac:dyDescent="0.3">
      <c r="A250" s="29"/>
      <c r="P250" s="26"/>
      <c r="S250" s="26"/>
    </row>
    <row r="251" spans="1:19" x14ac:dyDescent="0.3">
      <c r="A251" s="29"/>
      <c r="P251" s="26"/>
      <c r="S251" s="26"/>
    </row>
    <row r="252" spans="1:19" x14ac:dyDescent="0.3">
      <c r="A252" s="29"/>
      <c r="P252" s="26"/>
      <c r="S252" s="26"/>
    </row>
    <row r="253" spans="1:19" x14ac:dyDescent="0.3">
      <c r="A253" s="29"/>
      <c r="P253" s="26"/>
      <c r="S253" s="26"/>
    </row>
    <row r="254" spans="1:19" x14ac:dyDescent="0.3">
      <c r="A254" s="29"/>
      <c r="P254" s="26"/>
      <c r="S254" s="26"/>
    </row>
    <row r="255" spans="1:19" x14ac:dyDescent="0.3">
      <c r="A255" s="29"/>
      <c r="P255" s="26"/>
      <c r="S255" s="26"/>
    </row>
    <row r="256" spans="1:19" x14ac:dyDescent="0.3">
      <c r="A256" s="29"/>
      <c r="P256" s="26"/>
      <c r="S256" s="26"/>
    </row>
    <row r="257" spans="1:19" x14ac:dyDescent="0.3">
      <c r="A257" s="29"/>
      <c r="P257" s="26"/>
      <c r="S257" s="26"/>
    </row>
    <row r="258" spans="1:19" x14ac:dyDescent="0.3">
      <c r="A258" s="29"/>
      <c r="P258" s="26"/>
      <c r="S258" s="26"/>
    </row>
    <row r="259" spans="1:19" x14ac:dyDescent="0.3">
      <c r="A259" s="29"/>
      <c r="P259" s="26"/>
      <c r="S259" s="26"/>
    </row>
    <row r="260" spans="1:19" x14ac:dyDescent="0.3">
      <c r="A260" s="29"/>
      <c r="P260" s="26"/>
      <c r="S260" s="26"/>
    </row>
    <row r="261" spans="1:19" x14ac:dyDescent="0.3">
      <c r="A261" s="29"/>
      <c r="P261" s="26"/>
      <c r="S261" s="26"/>
    </row>
    <row r="262" spans="1:19" x14ac:dyDescent="0.3">
      <c r="A262" s="29"/>
      <c r="P262" s="26"/>
      <c r="S262" s="26"/>
    </row>
    <row r="263" spans="1:19" x14ac:dyDescent="0.3">
      <c r="A263" s="29"/>
      <c r="P263" s="26"/>
      <c r="S263" s="26"/>
    </row>
    <row r="264" spans="1:19" x14ac:dyDescent="0.3">
      <c r="A264" s="29"/>
      <c r="P264" s="26"/>
      <c r="S264" s="26"/>
    </row>
    <row r="265" spans="1:19" x14ac:dyDescent="0.3">
      <c r="A265" s="29"/>
      <c r="P265" s="26"/>
      <c r="S265" s="26"/>
    </row>
    <row r="266" spans="1:19" x14ac:dyDescent="0.3">
      <c r="A266" s="29"/>
      <c r="P266" s="26"/>
      <c r="S266" s="26"/>
    </row>
    <row r="267" spans="1:19" x14ac:dyDescent="0.3">
      <c r="A267" s="29"/>
      <c r="P267" s="26"/>
      <c r="S267" s="26"/>
    </row>
    <row r="268" spans="1:19" x14ac:dyDescent="0.3">
      <c r="A268" s="29"/>
      <c r="P268" s="26"/>
      <c r="S268" s="26"/>
    </row>
    <row r="269" spans="1:19" x14ac:dyDescent="0.3">
      <c r="A269" s="29"/>
      <c r="P269" s="26"/>
      <c r="S269" s="26"/>
    </row>
    <row r="270" spans="1:19" x14ac:dyDescent="0.3">
      <c r="A270" s="29"/>
      <c r="P270" s="26"/>
      <c r="S270" s="26"/>
    </row>
    <row r="271" spans="1:19" x14ac:dyDescent="0.3">
      <c r="A271" s="29"/>
      <c r="P271" s="26"/>
      <c r="S271" s="26"/>
    </row>
    <row r="272" spans="1:19" x14ac:dyDescent="0.3">
      <c r="A272" s="29"/>
      <c r="P272" s="26"/>
      <c r="S272" s="26"/>
    </row>
    <row r="273" spans="1:19" x14ac:dyDescent="0.3">
      <c r="A273" s="29"/>
      <c r="P273" s="26"/>
      <c r="S273" s="26"/>
    </row>
    <row r="274" spans="1:19" x14ac:dyDescent="0.3">
      <c r="A274" s="29"/>
      <c r="P274" s="26"/>
      <c r="S274" s="26"/>
    </row>
    <row r="275" spans="1:19" x14ac:dyDescent="0.3">
      <c r="A275" s="29"/>
      <c r="P275" s="26"/>
      <c r="S275" s="26"/>
    </row>
    <row r="276" spans="1:19" x14ac:dyDescent="0.3">
      <c r="A276" s="29"/>
      <c r="P276" s="26"/>
      <c r="S276" s="26"/>
    </row>
    <row r="277" spans="1:19" x14ac:dyDescent="0.3">
      <c r="A277" s="29"/>
      <c r="P277" s="26"/>
      <c r="S277" s="26"/>
    </row>
    <row r="278" spans="1:19" x14ac:dyDescent="0.3">
      <c r="A278" s="29"/>
      <c r="P278" s="26"/>
      <c r="S278" s="26"/>
    </row>
    <row r="279" spans="1:19" x14ac:dyDescent="0.3">
      <c r="A279" s="29"/>
      <c r="P279" s="26"/>
      <c r="S279" s="26"/>
    </row>
    <row r="280" spans="1:19" x14ac:dyDescent="0.3">
      <c r="A280" s="29"/>
      <c r="P280" s="26"/>
      <c r="S280" s="26"/>
    </row>
    <row r="281" spans="1:19" x14ac:dyDescent="0.3">
      <c r="A281" s="29"/>
      <c r="P281" s="26"/>
      <c r="S281" s="26"/>
    </row>
    <row r="282" spans="1:19" x14ac:dyDescent="0.3">
      <c r="A282" s="31"/>
      <c r="P282" s="26"/>
      <c r="S282" s="26"/>
    </row>
    <row r="283" spans="1:19" x14ac:dyDescent="0.3">
      <c r="A283" s="31"/>
      <c r="P283" s="26"/>
      <c r="S283" s="26"/>
    </row>
  </sheetData>
  <mergeCells count="1">
    <mergeCell ref="Z3:AD5"/>
  </mergeCells>
  <phoneticPr fontId="4" type="noConversion"/>
  <conditionalFormatting sqref="O1:O1048576">
    <cfRule type="expression" priority="2">
      <formula>$O$1="Half Day"</formula>
    </cfRule>
  </conditionalFormatting>
  <conditionalFormatting sqref="O2">
    <cfRule type="expression" priority="5">
      <formula>$P2="Half Day"</formula>
    </cfRule>
  </conditionalFormatting>
  <conditionalFormatting sqref="O6">
    <cfRule type="expression" dxfId="0" priority="1">
      <formula>$O$6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63D3-96BD-45D3-9605-E60A9ECF83B6}">
  <dimension ref="A1:Z24"/>
  <sheetViews>
    <sheetView topLeftCell="C1" zoomScale="65" zoomScaleNormal="81" workbookViewId="0">
      <selection activeCell="E3" sqref="E3"/>
    </sheetView>
  </sheetViews>
  <sheetFormatPr defaultColWidth="19" defaultRowHeight="45" customHeight="1" x14ac:dyDescent="0.3"/>
  <cols>
    <col min="1" max="16384" width="19" style="8"/>
  </cols>
  <sheetData>
    <row r="1" spans="1:26" ht="45" customHeight="1" x14ac:dyDescent="0.3">
      <c r="A1" s="4" t="s">
        <v>26</v>
      </c>
      <c r="B1" s="4" t="s">
        <v>27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35</v>
      </c>
      <c r="J1" s="4" t="s">
        <v>46</v>
      </c>
      <c r="K1" s="4" t="s">
        <v>53</v>
      </c>
      <c r="L1" s="4" t="s">
        <v>91</v>
      </c>
      <c r="M1" s="17" t="s">
        <v>78</v>
      </c>
      <c r="N1" s="17" t="s">
        <v>92</v>
      </c>
      <c r="O1" s="17" t="s">
        <v>94</v>
      </c>
      <c r="P1" s="17" t="s">
        <v>98</v>
      </c>
      <c r="Q1" s="17" t="s">
        <v>96</v>
      </c>
    </row>
    <row r="2" spans="1:26" ht="45" customHeight="1" x14ac:dyDescent="0.3">
      <c r="A2" s="2" t="s">
        <v>7</v>
      </c>
      <c r="B2" s="2" t="s">
        <v>8</v>
      </c>
      <c r="C2" s="3">
        <f>COUNTIFS('Attendance Tracker'!B:B,A2,'Attendance Tracker'!J:J,"Sick Leave")</f>
        <v>1</v>
      </c>
      <c r="D2" s="3">
        <f>COUNTIFS('Attendance Tracker'!B:B,A2,'Attendance Tracker'!J:J,"Casual Leave")</f>
        <v>0</v>
      </c>
      <c r="E2" s="3">
        <f>COUNTIFS('Attendance Tracker'!B:B,A2,'Attendance Tracker'!J:J,"Annual Leave")</f>
        <v>0</v>
      </c>
      <c r="F2" s="3">
        <f>VLOOKUP(A2,'Employee Master'!A:G,5,FALSE)-C2</f>
        <v>9</v>
      </c>
      <c r="G2" s="3">
        <f>VLOOKUP(A2,'Employee Master'!A:G,6,FALSE)-D2</f>
        <v>7</v>
      </c>
      <c r="H2" s="3">
        <f>VLOOKUP(A2,'Employee Master'!A:G,7,FALSE)-E2</f>
        <v>14</v>
      </c>
      <c r="I2" s="3">
        <f>IFERROR(SUMIFS('Attendance Tracker'!L:L, 'Attendance Tracker'!B:B, A2), "")</f>
        <v>5</v>
      </c>
      <c r="J2" s="3">
        <f>IFERROR(ROUNDDOWN(I2/8, 0), "")</f>
        <v>0</v>
      </c>
      <c r="K2" s="3">
        <f>C2+D2+E2</f>
        <v>1</v>
      </c>
      <c r="L2" s="3">
        <f>IFERROR(ROUNDDOWN(I2/4, 0), "")</f>
        <v>1</v>
      </c>
      <c r="M2" s="3">
        <f>COUNTIFS('Attendance Tracker'!B:B, A2, 'Attendance Tracker'!M:M, "Worked on Holiday", 'Attendance Tracker'!I:I, "Present")</f>
        <v>4</v>
      </c>
      <c r="N2" s="3">
        <f>COUNTIFS('Attendance Tracker'!B:B, A2, 'Attendance Tracker'!N:N, "Late")</f>
        <v>1</v>
      </c>
      <c r="O2" s="3">
        <f>COUNTIFS('Attendance Tracker'!B:B, A2, 'Attendance Tracker'!O:O, "Half Day")</f>
        <v>3</v>
      </c>
      <c r="P2" s="3">
        <f>COUNTIFS('Attendance Tracker'!B:B, A2, 'Attendance Tracker'!P:P, "Early Leave")</f>
        <v>3</v>
      </c>
      <c r="Q2" s="3">
        <f>COUNTIFS('Attendance Tracker'!B:B, A2, 'Attendance Tracker'!Q:Q, "yes")</f>
        <v>2</v>
      </c>
    </row>
    <row r="3" spans="1:26" ht="45" customHeight="1" x14ac:dyDescent="0.3">
      <c r="A3" s="2" t="s">
        <v>11</v>
      </c>
      <c r="B3" s="2" t="s">
        <v>12</v>
      </c>
      <c r="C3" s="3">
        <f>COUNTIFS('Attendance Tracker'!B:B,A3,'Attendance Tracker'!J:J,"Sick Leave")</f>
        <v>0</v>
      </c>
      <c r="D3" s="3">
        <f>COUNTIFS('Attendance Tracker'!B:B,A3,'Attendance Tracker'!J:J,"Casual Leave")</f>
        <v>1</v>
      </c>
      <c r="E3" s="3">
        <f>COUNTIFS('Attendance Tracker'!B:B,A3,'Attendance Tracker'!J:J,"Annual Leave")</f>
        <v>5</v>
      </c>
      <c r="F3" s="3">
        <f>VLOOKUP(A3,'Employee Master'!A:G,5,FALSE)-C3</f>
        <v>10</v>
      </c>
      <c r="G3" s="3">
        <f>VLOOKUP(A3,'Employee Master'!A:G,6,FALSE)-D3</f>
        <v>6</v>
      </c>
      <c r="H3" s="3">
        <f>VLOOKUP(A3,'Employee Master'!A:G,7,FALSE)-E3</f>
        <v>9</v>
      </c>
      <c r="I3" s="3">
        <f>IFERROR(SUMIFS('Attendance Tracker'!L:L, 'Attendance Tracker'!B:B, A3), "")</f>
        <v>0</v>
      </c>
      <c r="J3" s="3">
        <f t="shared" ref="J3:J7" si="0">IFERROR(ROUNDDOWN(I3/8, 0), "")</f>
        <v>0</v>
      </c>
      <c r="K3" s="3">
        <f t="shared" ref="K3:K7" si="1">C3+D3+E3</f>
        <v>6</v>
      </c>
      <c r="L3" s="3">
        <f t="shared" ref="L3:L7" si="2">IFERROR(ROUNDDOWN(I3/4, 0), "")</f>
        <v>0</v>
      </c>
      <c r="M3" s="3">
        <f>COUNTIFS('Attendance Tracker'!B:B, A3, 'Attendance Tracker'!M:M, "Worked on Holiday", 'Attendance Tracker'!I:I, "Present")</f>
        <v>3</v>
      </c>
      <c r="N3" s="3">
        <f>COUNTIFS('Attendance Tracker'!B:B, A3, 'Attendance Tracker'!N:N, "Late")</f>
        <v>2</v>
      </c>
      <c r="O3" s="3">
        <f>COUNTIFS('Attendance Tracker'!B:B, A3, 'Attendance Tracker'!O:O, "Half Day")</f>
        <v>0</v>
      </c>
      <c r="P3" s="3">
        <f>COUNTIFS('Attendance Tracker'!B:B, A3, 'Attendance Tracker'!P:P, "Early Leave")</f>
        <v>1</v>
      </c>
      <c r="Q3" s="3">
        <f>COUNTIFS('Attendance Tracker'!B:B, A3, 'Attendance Tracker'!Q:Q, "yes")</f>
        <v>0</v>
      </c>
    </row>
    <row r="4" spans="1:26" ht="45" customHeight="1" x14ac:dyDescent="0.3">
      <c r="A4" s="2" t="s">
        <v>15</v>
      </c>
      <c r="B4" s="2" t="s">
        <v>58</v>
      </c>
      <c r="C4" s="3">
        <f>COUNTIFS('Attendance Tracker'!B:B,A4,'Attendance Tracker'!J:J,"Sick Leave")</f>
        <v>1</v>
      </c>
      <c r="D4" s="3">
        <f>COUNTIFS('Attendance Tracker'!B:B,A4,'Attendance Tracker'!J:J,"Casual Leave")</f>
        <v>0</v>
      </c>
      <c r="E4" s="3">
        <f>COUNTIFS('Attendance Tracker'!B:B,A4,'Attendance Tracker'!J:J,"Annual Leave")</f>
        <v>0</v>
      </c>
      <c r="F4" s="3">
        <f>VLOOKUP(A4,'Employee Master'!A:G,5,FALSE)-C4</f>
        <v>9</v>
      </c>
      <c r="G4" s="3">
        <f>VLOOKUP(A4,'Employee Master'!A:G,6,FALSE)-D4</f>
        <v>7</v>
      </c>
      <c r="H4" s="3">
        <f>VLOOKUP(A4,'Employee Master'!A:G,7,FALSE)-E4</f>
        <v>14</v>
      </c>
      <c r="I4" s="3">
        <f>IFERROR(SUMIFS('Attendance Tracker'!L:L, 'Attendance Tracker'!B:B, A4), "")</f>
        <v>4</v>
      </c>
      <c r="J4" s="3">
        <f t="shared" si="0"/>
        <v>0</v>
      </c>
      <c r="K4" s="3">
        <f t="shared" si="1"/>
        <v>1</v>
      </c>
      <c r="L4" s="3">
        <f t="shared" si="2"/>
        <v>1</v>
      </c>
      <c r="M4" s="3">
        <f>COUNTIFS('Attendance Tracker'!B:B, A4, 'Attendance Tracker'!M:M, "Worked on Holiday", 'Attendance Tracker'!I:I, "Present")</f>
        <v>3</v>
      </c>
      <c r="N4" s="3">
        <f>COUNTIFS('Attendance Tracker'!B:B, A4, 'Attendance Tracker'!N:N, "Late")</f>
        <v>2</v>
      </c>
      <c r="O4" s="3">
        <f>COUNTIFS('Attendance Tracker'!B:B, A4, 'Attendance Tracker'!O:O, "Half Day")</f>
        <v>0</v>
      </c>
      <c r="P4" s="3">
        <f>COUNTIFS('Attendance Tracker'!B:B, A4, 'Attendance Tracker'!P:P, "Early Leave")</f>
        <v>1</v>
      </c>
      <c r="Q4" s="3">
        <f>COUNTIFS('Attendance Tracker'!B:B, A4, 'Attendance Tracker'!Q:Q, "yes")</f>
        <v>0</v>
      </c>
    </row>
    <row r="5" spans="1:26" ht="45" customHeight="1" x14ac:dyDescent="0.3">
      <c r="A5" s="2" t="s">
        <v>16</v>
      </c>
      <c r="B5" s="2" t="s">
        <v>17</v>
      </c>
      <c r="C5" s="3">
        <f>COUNTIFS('Attendance Tracker'!B:B,A5,'Attendance Tracker'!J:J,"Sick Leave")</f>
        <v>1</v>
      </c>
      <c r="D5" s="3">
        <f>COUNTIFS('Attendance Tracker'!B:B,A5,'Attendance Tracker'!J:J,"Casual Leave")</f>
        <v>1</v>
      </c>
      <c r="E5" s="3">
        <f>COUNTIFS('Attendance Tracker'!B:B,A5,'Attendance Tracker'!J:J,"Annual Leave")</f>
        <v>0</v>
      </c>
      <c r="F5" s="3">
        <f>VLOOKUP(A5,'Employee Master'!A:G,5,FALSE)-C5</f>
        <v>9</v>
      </c>
      <c r="G5" s="3">
        <f>VLOOKUP(A5,'Employee Master'!A:G,6,FALSE)-D5</f>
        <v>6</v>
      </c>
      <c r="H5" s="3">
        <f>VLOOKUP(A5,'Employee Master'!A:G,7,FALSE)-E5</f>
        <v>14</v>
      </c>
      <c r="I5" s="3">
        <f>IFERROR(SUMIFS('Attendance Tracker'!L:L, 'Attendance Tracker'!B:B, A5), "")</f>
        <v>16.8</v>
      </c>
      <c r="J5" s="3">
        <f t="shared" si="0"/>
        <v>2</v>
      </c>
      <c r="K5" s="3">
        <f t="shared" si="1"/>
        <v>2</v>
      </c>
      <c r="L5" s="3">
        <f t="shared" si="2"/>
        <v>4</v>
      </c>
      <c r="M5" s="3">
        <f>COUNTIFS('Attendance Tracker'!B:B, A5, 'Attendance Tracker'!M:M, "Worked on Holiday", 'Attendance Tracker'!I:I, "Present")</f>
        <v>4</v>
      </c>
      <c r="N5" s="3">
        <f>COUNTIFS('Attendance Tracker'!B:B, A5, 'Attendance Tracker'!N:N, "Late")</f>
        <v>1</v>
      </c>
      <c r="O5" s="3">
        <f>COUNTIFS('Attendance Tracker'!B:B, A5, 'Attendance Tracker'!O:O, "Half Day")</f>
        <v>0</v>
      </c>
      <c r="P5" s="3">
        <f>COUNTIFS('Attendance Tracker'!B:B, A5, 'Attendance Tracker'!P:P, "Early Leave")</f>
        <v>0</v>
      </c>
      <c r="Q5" s="3">
        <f>COUNTIFS('Attendance Tracker'!B:B, A5, 'Attendance Tracker'!Q:Q, "yes")</f>
        <v>0</v>
      </c>
    </row>
    <row r="6" spans="1:26" ht="45" customHeight="1" x14ac:dyDescent="0.3">
      <c r="A6" s="2" t="s">
        <v>20</v>
      </c>
      <c r="B6" s="2" t="s">
        <v>21</v>
      </c>
      <c r="C6" s="3">
        <f>COUNTIFS('Attendance Tracker'!B:B,A6,'Attendance Tracker'!J:J,"Sick Leave")</f>
        <v>0</v>
      </c>
      <c r="D6" s="3">
        <f>COUNTIFS('Attendance Tracker'!B:B,A6,'Attendance Tracker'!J:J,"Casual Leave")</f>
        <v>0</v>
      </c>
      <c r="E6" s="3">
        <f>COUNTIFS('Attendance Tracker'!B:B,A6,'Attendance Tracker'!J:J,"Annual Leave")</f>
        <v>0</v>
      </c>
      <c r="F6" s="3">
        <f>VLOOKUP(A6,'Employee Master'!A:G,5,FALSE)-C6</f>
        <v>10</v>
      </c>
      <c r="G6" s="3">
        <f>VLOOKUP(A6,'Employee Master'!A:G,6,FALSE)-D6</f>
        <v>7</v>
      </c>
      <c r="H6" s="3">
        <f>VLOOKUP(A6,'Employee Master'!A:G,7,FALSE)-E6</f>
        <v>14</v>
      </c>
      <c r="I6" s="3">
        <f>IFERROR(SUMIFS('Attendance Tracker'!L:L, 'Attendance Tracker'!B:B, A6), "")</f>
        <v>10</v>
      </c>
      <c r="J6" s="3">
        <f t="shared" si="0"/>
        <v>1</v>
      </c>
      <c r="K6" s="3">
        <f t="shared" si="1"/>
        <v>0</v>
      </c>
      <c r="L6" s="3">
        <f t="shared" si="2"/>
        <v>2</v>
      </c>
      <c r="M6" s="3">
        <f>COUNTIFS('Attendance Tracker'!B:B, A6, 'Attendance Tracker'!M:M, "Worked on Holiday", 'Attendance Tracker'!I:I, "Present")</f>
        <v>4</v>
      </c>
      <c r="N6" s="3">
        <f>COUNTIFS('Attendance Tracker'!B:B, A6, 'Attendance Tracker'!N:N, "Late")</f>
        <v>2</v>
      </c>
      <c r="O6" s="3">
        <f>COUNTIFS('Attendance Tracker'!B:B, A6, 'Attendance Tracker'!O:O, "Half Day")</f>
        <v>1</v>
      </c>
      <c r="P6" s="3">
        <f>COUNTIFS('Attendance Tracker'!B:B, A6, 'Attendance Tracker'!P:P, "Early Leave")</f>
        <v>1</v>
      </c>
      <c r="Q6" s="3">
        <f>COUNTIFS('Attendance Tracker'!B:B, A6, 'Attendance Tracker'!Q:Q, "yes")</f>
        <v>1</v>
      </c>
    </row>
    <row r="7" spans="1:26" ht="45" customHeight="1" x14ac:dyDescent="0.3">
      <c r="A7" s="2" t="s">
        <v>24</v>
      </c>
      <c r="B7" s="2" t="s">
        <v>60</v>
      </c>
      <c r="C7" s="3">
        <f>COUNTIFS('Attendance Tracker'!B:B,A7,'Attendance Tracker'!J:J,"Sick Leave")</f>
        <v>0</v>
      </c>
      <c r="D7" s="3">
        <f>COUNTIFS('Attendance Tracker'!B:B,A7,'Attendance Tracker'!J:J,"Casual Leave")</f>
        <v>0</v>
      </c>
      <c r="E7" s="3">
        <f>COUNTIFS('Attendance Tracker'!B:B,A7,'Attendance Tracker'!J:J,"Annual Leave")</f>
        <v>0</v>
      </c>
      <c r="F7" s="3">
        <f>VLOOKUP(A7,'Employee Master'!A:G,5,FALSE)-C7</f>
        <v>10</v>
      </c>
      <c r="G7" s="3">
        <f>VLOOKUP(A7,'Employee Master'!A:G,6,FALSE)-D7</f>
        <v>7</v>
      </c>
      <c r="H7" s="3">
        <f>VLOOKUP(A7,'Employee Master'!A:G,7,FALSE)-E7</f>
        <v>14</v>
      </c>
      <c r="I7" s="3">
        <f>IFERROR(SUMIFS('Attendance Tracker'!L:L, 'Attendance Tracker'!B:B, A7), "")</f>
        <v>15.8</v>
      </c>
      <c r="J7" s="3">
        <f t="shared" si="0"/>
        <v>1</v>
      </c>
      <c r="K7" s="3">
        <f t="shared" si="1"/>
        <v>0</v>
      </c>
      <c r="L7" s="3">
        <f t="shared" si="2"/>
        <v>3</v>
      </c>
      <c r="M7" s="3">
        <f>COUNTIFS('Attendance Tracker'!B:B, A7, 'Attendance Tracker'!M:M, "Worked on Holiday", 'Attendance Tracker'!I:I, "Present")</f>
        <v>4</v>
      </c>
      <c r="N7" s="3">
        <f>COUNTIFS('Attendance Tracker'!B:B, A7, 'Attendance Tracker'!N:N, "Late")</f>
        <v>2</v>
      </c>
      <c r="O7" s="3">
        <f>COUNTIFS('Attendance Tracker'!B:B, A7, 'Attendance Tracker'!O:O, "Half Day")</f>
        <v>0</v>
      </c>
      <c r="P7" s="3">
        <f>COUNTIFS('Attendance Tracker'!B:B, A7, 'Attendance Tracker'!P:P, "Early Leave")</f>
        <v>1</v>
      </c>
      <c r="Q7" s="3">
        <f>COUNTIFS('Attendance Tracker'!B:B, A7, 'Attendance Tracker'!Q:Q, "yes")</f>
        <v>0</v>
      </c>
    </row>
    <row r="8" spans="1:26" ht="45" customHeight="1" x14ac:dyDescent="0.3">
      <c r="A8" s="7"/>
      <c r="B8" s="7"/>
    </row>
    <row r="9" spans="1:26" ht="45" customHeight="1" x14ac:dyDescent="0.3">
      <c r="A9" s="7"/>
      <c r="B9" s="7"/>
    </row>
    <row r="10" spans="1:26" ht="45" customHeight="1" x14ac:dyDescent="0.3">
      <c r="A10" s="7"/>
      <c r="B10" s="7"/>
    </row>
    <row r="11" spans="1:26" ht="45" customHeight="1" x14ac:dyDescent="0.3">
      <c r="A11" s="7"/>
      <c r="B11" s="7"/>
      <c r="X11" s="33" t="s">
        <v>59</v>
      </c>
      <c r="Y11" s="34"/>
      <c r="Z11" s="34"/>
    </row>
    <row r="12" spans="1:26" ht="45" customHeight="1" x14ac:dyDescent="0.3">
      <c r="A12" s="7"/>
      <c r="B12" s="7"/>
      <c r="X12" s="34"/>
      <c r="Y12" s="34"/>
      <c r="Z12" s="34"/>
    </row>
    <row r="13" spans="1:26" ht="45" customHeight="1" x14ac:dyDescent="0.3">
      <c r="A13" s="7"/>
      <c r="B13" s="7"/>
    </row>
    <row r="14" spans="1:26" ht="45" customHeight="1" x14ac:dyDescent="0.3">
      <c r="A14" s="7"/>
      <c r="B14" s="7" t="str">
        <f>IFERROR(VLOOKUP(B13,'Employee Master'!A:G,2,FALSE),"")</f>
        <v/>
      </c>
    </row>
    <row r="15" spans="1:26" ht="45" customHeight="1" x14ac:dyDescent="0.3">
      <c r="A15" s="7"/>
      <c r="B15" s="7" t="str">
        <f>IFERROR(VLOOKUP(B14,'Employee Master'!A:G,2,FALSE),"")</f>
        <v/>
      </c>
    </row>
    <row r="16" spans="1:26" ht="45" customHeight="1" x14ac:dyDescent="0.3">
      <c r="A16" s="7"/>
      <c r="B16" s="7" t="str">
        <f>IFERROR(VLOOKUP(B15,'Employee Master'!A:G,2,FALSE),"")</f>
        <v/>
      </c>
    </row>
    <row r="17" spans="1:2" ht="45" customHeight="1" x14ac:dyDescent="0.3">
      <c r="A17" s="7"/>
      <c r="B17" s="7" t="str">
        <f>IFERROR(VLOOKUP(B16,'Employee Master'!A:G,2,FALSE),"")</f>
        <v/>
      </c>
    </row>
    <row r="18" spans="1:2" ht="45" customHeight="1" x14ac:dyDescent="0.3">
      <c r="A18" s="7"/>
      <c r="B18" s="7"/>
    </row>
    <row r="19" spans="1:2" ht="45" customHeight="1" x14ac:dyDescent="0.3">
      <c r="A19" s="7"/>
      <c r="B19" s="7"/>
    </row>
    <row r="20" spans="1:2" ht="45" customHeight="1" x14ac:dyDescent="0.3">
      <c r="A20" s="7"/>
      <c r="B20" s="7"/>
    </row>
    <row r="21" spans="1:2" ht="45" customHeight="1" x14ac:dyDescent="0.3">
      <c r="A21" s="7"/>
      <c r="B21" s="7"/>
    </row>
    <row r="22" spans="1:2" ht="45" customHeight="1" x14ac:dyDescent="0.3">
      <c r="A22" s="7"/>
      <c r="B22" s="7"/>
    </row>
    <row r="23" spans="1:2" ht="45" customHeight="1" x14ac:dyDescent="0.3">
      <c r="A23" s="7"/>
      <c r="B23" s="7"/>
    </row>
    <row r="24" spans="1:2" ht="45" customHeight="1" x14ac:dyDescent="0.3">
      <c r="A24" s="7"/>
      <c r="B24" s="7"/>
    </row>
  </sheetData>
  <mergeCells count="1">
    <mergeCell ref="X11:Z12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527F-E0C7-4CCF-9347-F3AA18FE3D27}">
  <dimension ref="S24:S30"/>
  <sheetViews>
    <sheetView showGridLines="0" zoomScale="64" zoomScaleNormal="70" workbookViewId="0">
      <selection activeCell="H21" sqref="H21"/>
    </sheetView>
  </sheetViews>
  <sheetFormatPr defaultRowHeight="28.8" customHeight="1" x14ac:dyDescent="0.3"/>
  <sheetData>
    <row r="24" spans="19:19" ht="28.8" customHeight="1" x14ac:dyDescent="0.3">
      <c r="S24" s="24"/>
    </row>
    <row r="25" spans="19:19" ht="28.8" customHeight="1" x14ac:dyDescent="0.3">
      <c r="S25" s="23"/>
    </row>
    <row r="26" spans="19:19" ht="28.8" customHeight="1" x14ac:dyDescent="0.3">
      <c r="S26" s="23"/>
    </row>
    <row r="27" spans="19:19" ht="28.8" customHeight="1" x14ac:dyDescent="0.3">
      <c r="S27" s="23"/>
    </row>
    <row r="28" spans="19:19" ht="28.8" customHeight="1" x14ac:dyDescent="0.3">
      <c r="S28" s="23"/>
    </row>
    <row r="29" spans="19:19" ht="28.8" customHeight="1" x14ac:dyDescent="0.3">
      <c r="S29" s="23"/>
    </row>
    <row r="30" spans="19:19" ht="28.8" customHeight="1" x14ac:dyDescent="0.3">
      <c r="S30" s="2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2D70-1F86-4251-9228-BD2CA46B030C}">
  <dimension ref="A1:Q4"/>
  <sheetViews>
    <sheetView workbookViewId="0">
      <selection activeCell="J8" sqref="J8"/>
    </sheetView>
  </sheetViews>
  <sheetFormatPr defaultRowHeight="14.4" x14ac:dyDescent="0.3"/>
  <cols>
    <col min="1" max="1" width="9.21875" bestFit="1" customWidth="1"/>
    <col min="2" max="2" width="9" bestFit="1" customWidth="1"/>
    <col min="3" max="3" width="11.21875" bestFit="1" customWidth="1"/>
    <col min="4" max="4" width="13.33203125" bestFit="1" customWidth="1"/>
    <col min="5" max="5" width="13.88671875" bestFit="1" customWidth="1"/>
    <col min="6" max="6" width="13.5546875" bestFit="1" customWidth="1"/>
    <col min="7" max="7" width="15.77734375" bestFit="1" customWidth="1"/>
    <col min="8" max="8" width="16.33203125" bestFit="1" customWidth="1"/>
    <col min="9" max="9" width="12.77734375" bestFit="1" customWidth="1"/>
    <col min="10" max="10" width="18" bestFit="1" customWidth="1"/>
    <col min="11" max="11" width="17.33203125" bestFit="1" customWidth="1"/>
    <col min="12" max="12" width="36.21875" bestFit="1" customWidth="1"/>
    <col min="13" max="13" width="11.33203125" bestFit="1" customWidth="1"/>
    <col min="14" max="14" width="13.33203125" bestFit="1" customWidth="1"/>
    <col min="15" max="15" width="10.6640625" bestFit="1" customWidth="1"/>
    <col min="16" max="16" width="12.21875" bestFit="1" customWidth="1"/>
    <col min="17" max="17" width="9" bestFit="1" customWidth="1"/>
  </cols>
  <sheetData>
    <row r="1" spans="1:17" x14ac:dyDescent="0.3">
      <c r="A1" s="39" t="s">
        <v>107</v>
      </c>
    </row>
    <row r="3" spans="1:17" x14ac:dyDescent="0.3">
      <c r="A3" t="s">
        <v>26</v>
      </c>
      <c r="B3" t="s">
        <v>27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35</v>
      </c>
      <c r="J3" t="s">
        <v>46</v>
      </c>
      <c r="K3" t="s">
        <v>53</v>
      </c>
      <c r="L3" t="s">
        <v>91</v>
      </c>
      <c r="M3" t="s">
        <v>78</v>
      </c>
      <c r="N3" t="s">
        <v>92</v>
      </c>
      <c r="O3" t="s">
        <v>94</v>
      </c>
      <c r="P3" t="s">
        <v>98</v>
      </c>
      <c r="Q3" t="s">
        <v>96</v>
      </c>
    </row>
    <row r="4" spans="1:17" x14ac:dyDescent="0.3">
      <c r="A4" t="s">
        <v>16</v>
      </c>
      <c r="B4" t="s">
        <v>17</v>
      </c>
      <c r="C4">
        <v>1</v>
      </c>
      <c r="D4">
        <v>1</v>
      </c>
      <c r="E4">
        <v>0</v>
      </c>
      <c r="F4">
        <v>9</v>
      </c>
      <c r="G4">
        <v>6</v>
      </c>
      <c r="H4">
        <v>14</v>
      </c>
      <c r="I4">
        <v>16.8</v>
      </c>
      <c r="J4">
        <v>2</v>
      </c>
      <c r="K4">
        <v>2</v>
      </c>
      <c r="L4">
        <v>4</v>
      </c>
      <c r="M4">
        <v>4</v>
      </c>
      <c r="N4">
        <v>1</v>
      </c>
      <c r="O4">
        <v>0</v>
      </c>
      <c r="P4">
        <v>0</v>
      </c>
      <c r="Q4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B62F-BB31-44EC-852B-93DBDB60BEE5}">
  <dimension ref="A1:S45"/>
  <sheetViews>
    <sheetView topLeftCell="A11" zoomScale="66" zoomScaleNormal="55" workbookViewId="0">
      <selection activeCell="A28" sqref="A28:B35"/>
    </sheetView>
  </sheetViews>
  <sheetFormatPr defaultColWidth="25.5546875" defaultRowHeight="22.2" customHeight="1" x14ac:dyDescent="0.3"/>
  <cols>
    <col min="1" max="1" width="13.88671875" style="9" bestFit="1" customWidth="1"/>
    <col min="2" max="2" width="18.33203125" style="9" bestFit="1" customWidth="1"/>
    <col min="3" max="3" width="25.5546875" style="9"/>
    <col min="4" max="4" width="13.88671875" style="9" bestFit="1" customWidth="1"/>
    <col min="5" max="5" width="15.5546875" style="9" bestFit="1" customWidth="1"/>
    <col min="6" max="6" width="25.5546875" style="9"/>
    <col min="7" max="7" width="13.88671875" style="9" bestFit="1" customWidth="1"/>
    <col min="8" max="8" width="11.77734375" style="9" bestFit="1" customWidth="1"/>
    <col min="9" max="9" width="25.5546875" style="9"/>
    <col min="10" max="11" width="13.88671875" style="9" bestFit="1" customWidth="1"/>
    <col min="12" max="16384" width="25.5546875" style="9"/>
  </cols>
  <sheetData>
    <row r="1" spans="1:19" ht="22.2" customHeight="1" x14ac:dyDescent="0.3">
      <c r="A1" s="37" t="s">
        <v>47</v>
      </c>
      <c r="B1" s="37"/>
      <c r="C1" s="37"/>
      <c r="D1" s="37"/>
    </row>
    <row r="4" spans="1:19" ht="22.2" customHeight="1" x14ac:dyDescent="0.3">
      <c r="A4" s="38" t="s">
        <v>55</v>
      </c>
      <c r="B4" s="38"/>
      <c r="D4" s="38" t="s">
        <v>48</v>
      </c>
      <c r="E4" s="38"/>
      <c r="G4" s="38" t="s">
        <v>49</v>
      </c>
      <c r="H4" s="38"/>
      <c r="L4" s="25"/>
      <c r="Q4"/>
      <c r="R4"/>
      <c r="S4"/>
    </row>
    <row r="5" spans="1:19" ht="22.2" customHeight="1" x14ac:dyDescent="0.3">
      <c r="G5"/>
      <c r="H5"/>
      <c r="Q5"/>
      <c r="R5"/>
      <c r="S5"/>
    </row>
    <row r="6" spans="1:19" ht="22.2" customHeight="1" x14ac:dyDescent="0.3">
      <c r="A6" s="22" t="s">
        <v>50</v>
      </c>
      <c r="B6" t="s">
        <v>54</v>
      </c>
      <c r="D6" s="22" t="s">
        <v>50</v>
      </c>
      <c r="E6" t="s">
        <v>56</v>
      </c>
      <c r="G6" s="22" t="s">
        <v>50</v>
      </c>
      <c r="H6" t="s">
        <v>100</v>
      </c>
      <c r="I6"/>
      <c r="J6"/>
      <c r="K6"/>
      <c r="L6"/>
      <c r="Q6"/>
      <c r="R6"/>
      <c r="S6"/>
    </row>
    <row r="7" spans="1:19" ht="22.2" customHeight="1" x14ac:dyDescent="0.3">
      <c r="A7" s="23" t="s">
        <v>21</v>
      </c>
      <c r="B7">
        <v>0</v>
      </c>
      <c r="D7" s="23" t="s">
        <v>21</v>
      </c>
      <c r="E7">
        <v>10</v>
      </c>
      <c r="G7" s="23" t="s">
        <v>21</v>
      </c>
      <c r="H7">
        <v>2</v>
      </c>
      <c r="I7"/>
      <c r="J7"/>
      <c r="K7"/>
      <c r="L7"/>
      <c r="Q7"/>
      <c r="R7"/>
      <c r="S7"/>
    </row>
    <row r="8" spans="1:19" ht="22.2" customHeight="1" x14ac:dyDescent="0.3">
      <c r="A8" s="23" t="s">
        <v>17</v>
      </c>
      <c r="B8">
        <v>2</v>
      </c>
      <c r="D8" s="23" t="s">
        <v>17</v>
      </c>
      <c r="E8">
        <v>16.8</v>
      </c>
      <c r="G8" s="23" t="s">
        <v>17</v>
      </c>
      <c r="H8">
        <v>4</v>
      </c>
      <c r="I8"/>
      <c r="J8"/>
      <c r="K8"/>
      <c r="L8"/>
      <c r="Q8"/>
      <c r="R8"/>
      <c r="S8"/>
    </row>
    <row r="9" spans="1:19" ht="22.2" customHeight="1" x14ac:dyDescent="0.3">
      <c r="A9" s="23" t="s">
        <v>8</v>
      </c>
      <c r="B9">
        <v>1</v>
      </c>
      <c r="D9" s="23" t="s">
        <v>8</v>
      </c>
      <c r="E9">
        <v>5</v>
      </c>
      <c r="G9" s="23" t="s">
        <v>8</v>
      </c>
      <c r="H9">
        <v>1</v>
      </c>
      <c r="I9"/>
      <c r="J9"/>
      <c r="K9"/>
      <c r="L9"/>
      <c r="Q9"/>
      <c r="R9"/>
      <c r="S9"/>
    </row>
    <row r="10" spans="1:19" ht="22.2" customHeight="1" x14ac:dyDescent="0.3">
      <c r="A10" s="23" t="s">
        <v>58</v>
      </c>
      <c r="B10">
        <v>1</v>
      </c>
      <c r="D10" s="23" t="s">
        <v>58</v>
      </c>
      <c r="E10">
        <v>4</v>
      </c>
      <c r="G10" s="23" t="s">
        <v>58</v>
      </c>
      <c r="H10">
        <v>1</v>
      </c>
      <c r="I10"/>
      <c r="J10"/>
      <c r="K10"/>
      <c r="L10"/>
      <c r="Q10"/>
      <c r="R10"/>
      <c r="S10"/>
    </row>
    <row r="11" spans="1:19" ht="22.2" customHeight="1" x14ac:dyDescent="0.3">
      <c r="A11" s="23" t="s">
        <v>12</v>
      </c>
      <c r="B11">
        <v>1</v>
      </c>
      <c r="D11" s="23" t="s">
        <v>12</v>
      </c>
      <c r="E11">
        <v>5</v>
      </c>
      <c r="G11" s="23" t="s">
        <v>12</v>
      </c>
      <c r="H11">
        <v>1</v>
      </c>
      <c r="I11"/>
      <c r="J11"/>
      <c r="K11"/>
      <c r="L11"/>
      <c r="Q11"/>
      <c r="R11"/>
      <c r="S11"/>
    </row>
    <row r="12" spans="1:19" ht="22.2" customHeight="1" x14ac:dyDescent="0.3">
      <c r="A12" s="23" t="s">
        <v>60</v>
      </c>
      <c r="B12">
        <v>0</v>
      </c>
      <c r="D12" s="23" t="s">
        <v>60</v>
      </c>
      <c r="E12">
        <v>15.8</v>
      </c>
      <c r="G12" s="23" t="s">
        <v>60</v>
      </c>
      <c r="H12">
        <v>3</v>
      </c>
      <c r="I12"/>
      <c r="J12"/>
      <c r="K12"/>
      <c r="L12"/>
      <c r="Q12"/>
      <c r="R12"/>
      <c r="S12"/>
    </row>
    <row r="13" spans="1:19" ht="22.2" customHeight="1" x14ac:dyDescent="0.3">
      <c r="A13" s="23" t="s">
        <v>51</v>
      </c>
      <c r="B13">
        <v>5</v>
      </c>
      <c r="D13" s="23" t="s">
        <v>51</v>
      </c>
      <c r="E13">
        <v>56.599999999999994</v>
      </c>
      <c r="G13" s="23" t="s">
        <v>51</v>
      </c>
      <c r="H13">
        <v>12</v>
      </c>
      <c r="I13"/>
      <c r="J13"/>
      <c r="K13"/>
      <c r="L13"/>
      <c r="Q13"/>
      <c r="R13"/>
      <c r="S13"/>
    </row>
    <row r="14" spans="1:19" ht="22.2" customHeight="1" x14ac:dyDescent="0.3">
      <c r="B14"/>
      <c r="C14"/>
      <c r="D14"/>
      <c r="F14"/>
      <c r="G14"/>
      <c r="H14"/>
      <c r="I14"/>
      <c r="J14"/>
      <c r="K14"/>
      <c r="L14"/>
      <c r="M14"/>
      <c r="N14"/>
      <c r="O14"/>
      <c r="Q14"/>
      <c r="R14"/>
      <c r="S14"/>
    </row>
    <row r="15" spans="1:19" ht="22.2" customHeight="1" x14ac:dyDescent="0.3">
      <c r="A15" s="35" t="s">
        <v>101</v>
      </c>
      <c r="B15" s="36"/>
      <c r="C15"/>
      <c r="D15" s="35" t="s">
        <v>103</v>
      </c>
      <c r="E15" s="35"/>
      <c r="F15"/>
      <c r="G15" s="35" t="s">
        <v>105</v>
      </c>
      <c r="H15" s="35"/>
      <c r="I15"/>
      <c r="J15"/>
      <c r="K15"/>
      <c r="L15"/>
      <c r="M15"/>
      <c r="N15"/>
      <c r="O15"/>
      <c r="Q15"/>
      <c r="R15"/>
      <c r="S15"/>
    </row>
    <row r="16" spans="1:19" ht="22.2" customHeight="1" x14ac:dyDescent="0.3">
      <c r="B16"/>
      <c r="C16"/>
      <c r="D16"/>
      <c r="F16"/>
      <c r="G16"/>
      <c r="H16"/>
      <c r="I16"/>
      <c r="J16" s="22" t="s">
        <v>50</v>
      </c>
      <c r="K16" s="22" t="s">
        <v>50</v>
      </c>
      <c r="L16"/>
      <c r="M16"/>
      <c r="N16"/>
      <c r="O16"/>
      <c r="Q16"/>
      <c r="R16"/>
      <c r="S16"/>
    </row>
    <row r="17" spans="1:19" ht="22.2" customHeight="1" x14ac:dyDescent="0.3">
      <c r="A17" s="22" t="s">
        <v>50</v>
      </c>
      <c r="B17" t="s">
        <v>102</v>
      </c>
      <c r="C17"/>
      <c r="D17" s="22" t="s">
        <v>50</v>
      </c>
      <c r="E17" t="s">
        <v>104</v>
      </c>
      <c r="F17"/>
      <c r="G17" s="22" t="s">
        <v>50</v>
      </c>
      <c r="H17" t="s">
        <v>106</v>
      </c>
      <c r="I17"/>
      <c r="J17" s="23" t="s">
        <v>7</v>
      </c>
      <c r="K17" s="23" t="s">
        <v>21</v>
      </c>
      <c r="L17"/>
      <c r="M17"/>
      <c r="N17"/>
      <c r="O17"/>
      <c r="Q17"/>
      <c r="R17"/>
      <c r="S17"/>
    </row>
    <row r="18" spans="1:19" ht="22.2" customHeight="1" x14ac:dyDescent="0.3">
      <c r="A18" s="23" t="s">
        <v>21</v>
      </c>
      <c r="B18">
        <v>4</v>
      </c>
      <c r="C18"/>
      <c r="D18" s="23" t="s">
        <v>21</v>
      </c>
      <c r="E18">
        <v>1</v>
      </c>
      <c r="F18"/>
      <c r="G18" s="23" t="s">
        <v>21</v>
      </c>
      <c r="H18">
        <v>1</v>
      </c>
      <c r="I18"/>
      <c r="J18" s="23" t="s">
        <v>11</v>
      </c>
      <c r="K18" s="23" t="s">
        <v>17</v>
      </c>
      <c r="L18"/>
      <c r="M18"/>
      <c r="N18"/>
      <c r="O18"/>
      <c r="Q18"/>
      <c r="R18"/>
      <c r="S18"/>
    </row>
    <row r="19" spans="1:19" ht="22.2" customHeight="1" x14ac:dyDescent="0.3">
      <c r="A19" s="23" t="s">
        <v>17</v>
      </c>
      <c r="B19">
        <v>4</v>
      </c>
      <c r="C19"/>
      <c r="D19" s="23" t="s">
        <v>17</v>
      </c>
      <c r="E19">
        <v>0</v>
      </c>
      <c r="F19"/>
      <c r="G19" s="23" t="s">
        <v>17</v>
      </c>
      <c r="H19">
        <v>0</v>
      </c>
      <c r="I19"/>
      <c r="J19" s="23" t="s">
        <v>15</v>
      </c>
      <c r="K19" s="23" t="s">
        <v>8</v>
      </c>
      <c r="L19"/>
      <c r="M19"/>
      <c r="N19"/>
      <c r="O19"/>
      <c r="Q19"/>
      <c r="R19"/>
      <c r="S19"/>
    </row>
    <row r="20" spans="1:19" ht="22.2" customHeight="1" x14ac:dyDescent="0.3">
      <c r="A20" s="23" t="s">
        <v>8</v>
      </c>
      <c r="B20">
        <v>4</v>
      </c>
      <c r="C20"/>
      <c r="D20" s="23" t="s">
        <v>8</v>
      </c>
      <c r="E20">
        <v>2</v>
      </c>
      <c r="F20"/>
      <c r="G20" s="23" t="s">
        <v>8</v>
      </c>
      <c r="H20">
        <v>1</v>
      </c>
      <c r="I20"/>
      <c r="J20" s="23" t="s">
        <v>16</v>
      </c>
      <c r="K20" s="23" t="s">
        <v>58</v>
      </c>
      <c r="L20"/>
      <c r="M20"/>
      <c r="N20"/>
      <c r="O20"/>
      <c r="Q20"/>
      <c r="R20"/>
      <c r="S20"/>
    </row>
    <row r="21" spans="1:19" ht="22.2" customHeight="1" x14ac:dyDescent="0.3">
      <c r="A21" s="23" t="s">
        <v>58</v>
      </c>
      <c r="B21">
        <v>3</v>
      </c>
      <c r="C21"/>
      <c r="D21" s="23" t="s">
        <v>58</v>
      </c>
      <c r="E21">
        <v>0</v>
      </c>
      <c r="F21"/>
      <c r="G21" s="23" t="s">
        <v>58</v>
      </c>
      <c r="H21">
        <v>0</v>
      </c>
      <c r="I21"/>
      <c r="J21" s="23" t="s">
        <v>20</v>
      </c>
      <c r="K21" s="23" t="s">
        <v>12</v>
      </c>
      <c r="L21"/>
      <c r="M21"/>
      <c r="N21"/>
      <c r="O21"/>
      <c r="Q21"/>
      <c r="R21"/>
      <c r="S21"/>
    </row>
    <row r="22" spans="1:19" ht="22.2" customHeight="1" x14ac:dyDescent="0.3">
      <c r="A22" s="23" t="s">
        <v>12</v>
      </c>
      <c r="B22">
        <v>4</v>
      </c>
      <c r="C22"/>
      <c r="D22" s="23" t="s">
        <v>12</v>
      </c>
      <c r="E22">
        <v>0</v>
      </c>
      <c r="F22"/>
      <c r="G22" s="23" t="s">
        <v>12</v>
      </c>
      <c r="H22">
        <v>0</v>
      </c>
      <c r="I22"/>
      <c r="J22" s="23" t="s">
        <v>24</v>
      </c>
      <c r="K22" s="23" t="s">
        <v>60</v>
      </c>
      <c r="L22"/>
      <c r="M22"/>
      <c r="N22"/>
      <c r="O22"/>
      <c r="Q22"/>
    </row>
    <row r="23" spans="1:19" ht="22.2" customHeight="1" x14ac:dyDescent="0.3">
      <c r="A23" s="23" t="s">
        <v>60</v>
      </c>
      <c r="B23">
        <v>4</v>
      </c>
      <c r="C23"/>
      <c r="D23" s="23" t="s">
        <v>60</v>
      </c>
      <c r="E23">
        <v>0</v>
      </c>
      <c r="F23"/>
      <c r="G23" s="23" t="s">
        <v>60</v>
      </c>
      <c r="H23">
        <v>0</v>
      </c>
      <c r="I23"/>
      <c r="J23" s="23" t="s">
        <v>51</v>
      </c>
      <c r="K23" s="23" t="s">
        <v>51</v>
      </c>
      <c r="L23"/>
      <c r="M23"/>
      <c r="N23"/>
      <c r="O23"/>
      <c r="Q23"/>
    </row>
    <row r="24" spans="1:19" ht="22.2" customHeight="1" x14ac:dyDescent="0.3">
      <c r="A24" s="23" t="s">
        <v>51</v>
      </c>
      <c r="B24">
        <v>23</v>
      </c>
      <c r="C24"/>
      <c r="D24" s="23" t="s">
        <v>51</v>
      </c>
      <c r="E24">
        <v>3</v>
      </c>
      <c r="F24"/>
      <c r="G24" s="23" t="s">
        <v>51</v>
      </c>
      <c r="H24">
        <v>2</v>
      </c>
      <c r="I24"/>
      <c r="J24"/>
      <c r="K24"/>
      <c r="L24"/>
      <c r="M24"/>
      <c r="Q24"/>
    </row>
    <row r="25" spans="1:19" ht="22.2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Q25"/>
    </row>
    <row r="26" spans="1:19" ht="22.2" customHeight="1" x14ac:dyDescent="0.3">
      <c r="A26" s="38" t="s">
        <v>57</v>
      </c>
      <c r="B26" s="38"/>
      <c r="C26"/>
      <c r="D26"/>
      <c r="E26"/>
      <c r="F26"/>
      <c r="G26"/>
      <c r="H26"/>
      <c r="I26"/>
      <c r="J26"/>
      <c r="K26"/>
      <c r="L26"/>
      <c r="M26"/>
      <c r="Q26"/>
    </row>
    <row r="27" spans="1:19" ht="22.2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Q27"/>
    </row>
    <row r="28" spans="1:19" ht="22.2" customHeight="1" x14ac:dyDescent="0.3">
      <c r="A28" s="22" t="s">
        <v>50</v>
      </c>
      <c r="B28" t="s">
        <v>52</v>
      </c>
      <c r="C28"/>
      <c r="D28"/>
      <c r="E28"/>
      <c r="F28"/>
      <c r="G28"/>
      <c r="H28"/>
      <c r="I28"/>
      <c r="J28"/>
      <c r="K28"/>
      <c r="L28"/>
      <c r="M28"/>
      <c r="Q28"/>
    </row>
    <row r="29" spans="1:19" ht="22.2" customHeight="1" x14ac:dyDescent="0.3">
      <c r="A29" s="23" t="s">
        <v>21</v>
      </c>
      <c r="B29" s="40">
        <v>0</v>
      </c>
      <c r="C29"/>
      <c r="D29"/>
      <c r="E29"/>
      <c r="F29"/>
      <c r="G29"/>
      <c r="H29"/>
      <c r="I29"/>
      <c r="J29"/>
      <c r="K29"/>
      <c r="L29"/>
      <c r="M29"/>
      <c r="Q29"/>
    </row>
    <row r="30" spans="1:19" ht="22.2" customHeight="1" x14ac:dyDescent="0.3">
      <c r="A30" s="23" t="s">
        <v>17</v>
      </c>
      <c r="B30" s="40">
        <v>0</v>
      </c>
      <c r="C30"/>
      <c r="D30"/>
      <c r="E30"/>
      <c r="F30"/>
      <c r="G30"/>
      <c r="H30"/>
      <c r="I30"/>
      <c r="J30"/>
      <c r="K30"/>
      <c r="L30"/>
      <c r="M30"/>
      <c r="Q30"/>
    </row>
    <row r="31" spans="1:19" ht="22.2" customHeight="1" x14ac:dyDescent="0.3">
      <c r="A31" s="23" t="s">
        <v>8</v>
      </c>
      <c r="B31" s="40">
        <v>0</v>
      </c>
      <c r="C31"/>
      <c r="D31"/>
      <c r="E31"/>
      <c r="F31"/>
      <c r="G31"/>
      <c r="H31"/>
      <c r="I31"/>
      <c r="J31"/>
      <c r="K31"/>
      <c r="L31"/>
      <c r="M31"/>
      <c r="Q31"/>
    </row>
    <row r="32" spans="1:19" ht="22.2" customHeight="1" x14ac:dyDescent="0.3">
      <c r="A32" s="23" t="s">
        <v>58</v>
      </c>
      <c r="B32" s="40">
        <v>0</v>
      </c>
      <c r="C32"/>
      <c r="D32"/>
      <c r="E32"/>
      <c r="F32"/>
      <c r="G32"/>
      <c r="H32"/>
      <c r="I32"/>
      <c r="J32"/>
      <c r="K32"/>
      <c r="L32"/>
      <c r="M32"/>
      <c r="Q32"/>
    </row>
    <row r="33" spans="1:17" ht="22.2" customHeight="1" x14ac:dyDescent="0.3">
      <c r="A33" s="23" t="s">
        <v>12</v>
      </c>
      <c r="B33" s="40">
        <v>5</v>
      </c>
      <c r="C33"/>
      <c r="D33"/>
      <c r="E33"/>
      <c r="F33"/>
      <c r="G33"/>
      <c r="H33"/>
      <c r="I33"/>
      <c r="J33"/>
      <c r="K33"/>
      <c r="L33"/>
      <c r="M33"/>
      <c r="Q33"/>
    </row>
    <row r="34" spans="1:17" ht="22.2" customHeight="1" x14ac:dyDescent="0.3">
      <c r="A34" s="23" t="s">
        <v>60</v>
      </c>
      <c r="B34" s="40">
        <v>0</v>
      </c>
      <c r="C34"/>
      <c r="D34"/>
      <c r="E34"/>
      <c r="F34"/>
      <c r="G34"/>
      <c r="H34"/>
      <c r="I34"/>
      <c r="Q34"/>
    </row>
    <row r="35" spans="1:17" ht="22.2" customHeight="1" x14ac:dyDescent="0.3">
      <c r="A35" s="23" t="s">
        <v>51</v>
      </c>
      <c r="B35" s="40">
        <v>5</v>
      </c>
      <c r="C35"/>
      <c r="Q35"/>
    </row>
    <row r="36" spans="1:17" ht="22.2" customHeight="1" x14ac:dyDescent="0.3">
      <c r="A36"/>
      <c r="B36"/>
      <c r="C36"/>
      <c r="Q36"/>
    </row>
    <row r="37" spans="1:17" ht="22.2" customHeight="1" x14ac:dyDescent="0.3">
      <c r="A37"/>
      <c r="B37"/>
      <c r="C37"/>
    </row>
    <row r="38" spans="1:17" ht="22.2" customHeight="1" x14ac:dyDescent="0.3">
      <c r="A38"/>
      <c r="B38"/>
      <c r="C38"/>
    </row>
    <row r="39" spans="1:17" ht="22.2" customHeight="1" x14ac:dyDescent="0.3">
      <c r="A39"/>
      <c r="B39"/>
      <c r="C39"/>
    </row>
    <row r="40" spans="1:17" ht="22.2" customHeight="1" x14ac:dyDescent="0.3">
      <c r="A40"/>
      <c r="B40"/>
      <c r="C40"/>
    </row>
    <row r="41" spans="1:17" ht="22.2" customHeight="1" x14ac:dyDescent="0.3">
      <c r="A41"/>
      <c r="B41"/>
      <c r="C41"/>
    </row>
    <row r="42" spans="1:17" ht="22.2" customHeight="1" x14ac:dyDescent="0.3">
      <c r="A42"/>
      <c r="B42"/>
      <c r="C42"/>
    </row>
    <row r="43" spans="1:17" ht="22.2" customHeight="1" x14ac:dyDescent="0.3">
      <c r="A43"/>
      <c r="B43"/>
      <c r="C43"/>
    </row>
    <row r="44" spans="1:17" ht="22.2" customHeight="1" x14ac:dyDescent="0.3">
      <c r="A44"/>
      <c r="B44"/>
      <c r="C44"/>
    </row>
    <row r="45" spans="1:17" ht="22.2" customHeight="1" x14ac:dyDescent="0.3">
      <c r="A45"/>
      <c r="B45"/>
      <c r="C45"/>
    </row>
  </sheetData>
  <mergeCells count="8">
    <mergeCell ref="A26:B26"/>
    <mergeCell ref="A4:B4"/>
    <mergeCell ref="A15:B15"/>
    <mergeCell ref="D15:E15"/>
    <mergeCell ref="G15:H15"/>
    <mergeCell ref="A1:D1"/>
    <mergeCell ref="D4:E4"/>
    <mergeCell ref="G4:H4"/>
  </mergeCell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holiday list</vt:lpstr>
      <vt:lpstr>Employee Master</vt:lpstr>
      <vt:lpstr>Attendance Tracker</vt:lpstr>
      <vt:lpstr>Leave summary</vt:lpstr>
      <vt:lpstr>DASH BOARD</vt:lpstr>
      <vt:lpstr>Detail1</vt:lpstr>
      <vt:lpstr>Dashboard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KANNA PANDIARAJ</dc:creator>
  <cp:lastModifiedBy>GOKUL KANNA PANDIARAJ</cp:lastModifiedBy>
  <cp:lastPrinted>2025-07-18T11:05:26Z</cp:lastPrinted>
  <dcterms:created xsi:type="dcterms:W3CDTF">2025-07-16T04:45:16Z</dcterms:created>
  <dcterms:modified xsi:type="dcterms:W3CDTF">2025-07-21T09:21:46Z</dcterms:modified>
</cp:coreProperties>
</file>